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threadedComments/threadedComment4.xml" ContentType="application/vnd.ms-excel.threadedcomments+xml"/>
  <Override PartName="/xl/comments7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7.xml" ContentType="application/vnd.ms-excel.threaded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pf.sharepoint.com/sites/AESA-5155-Pluspetrol-CPF2/Pluspetrol  5155/Suministros/PS - Plan de Suministros/"/>
    </mc:Choice>
  </mc:AlternateContent>
  <xr:revisionPtr revIDLastSave="4445" documentId="13_ncr:1_{55AF9C17-9968-46B3-939E-2CF6F34E0E4F}" xr6:coauthVersionLast="47" xr6:coauthVersionMax="47" xr10:uidLastSave="{C2FE7DB3-40DB-4EE3-9FD4-39F570A2BC38}"/>
  <bookViews>
    <workbookView xWindow="-120" yWindow="-120" windowWidth="20730" windowHeight="11040" tabRatio="718" firstSheet="3" activeTab="8" xr2:uid="{00000000-000D-0000-FFFF-FFFF00000000}"/>
  </bookViews>
  <sheets>
    <sheet name="Preliminar" sheetId="11" state="hidden" r:id="rId1"/>
    <sheet name="La Calera II - crono 4.11" sheetId="23" state="hidden" r:id="rId2"/>
    <sheet name="LD Ingeniería de detalle" sheetId="25" state="hidden" r:id="rId3"/>
    <sheet name="OC Exterior" sheetId="41" r:id="rId4"/>
    <sheet name="RI y OC x mes" sheetId="39" r:id="rId5"/>
    <sheet name="Cuadro resumen" sheetId="31" r:id="rId6"/>
    <sheet name="La Calera II - crono Rev. 0" sheetId="24" state="hidden" r:id="rId7"/>
    <sheet name="REM-Nuevo" sheetId="38" r:id="rId8"/>
    <sheet name="La Calera II - RFSU 31.1.28" sheetId="28" r:id="rId9"/>
    <sheet name="REM-Back-up" sheetId="40" r:id="rId10"/>
    <sheet name="Suministros críticos" sheetId="30" r:id="rId11"/>
    <sheet name="Docs Vendors" sheetId="43" r:id="rId12"/>
    <sheet name="Suministros multables" sheetId="32" r:id="rId13"/>
    <sheet name="Histograma carretones" sheetId="42" r:id="rId14"/>
    <sheet name="Resumen de entregables" sheetId="27" r:id="rId15"/>
    <sheet name="Reembolsables" sheetId="37" r:id="rId16"/>
    <sheet name="Dinámica P0 RIs" sheetId="34" r:id="rId17"/>
    <sheet name="Datos P0 Suministros" sheetId="33" r:id="rId18"/>
    <sheet name="Datos para distribución P0" sheetId="35" r:id="rId19"/>
    <sheet name="Crono LB 30.09" sheetId="36" r:id="rId20"/>
    <sheet name="REM-Superado" sheetId="2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</externalReferences>
  <definedNames>
    <definedName name="\0">#REF!</definedName>
    <definedName name="\054">#N/A</definedName>
    <definedName name="\a">#REF!</definedName>
    <definedName name="\b">#REF!</definedName>
    <definedName name="\c">#REF!</definedName>
    <definedName name="\CARBU">#REF!</definedName>
    <definedName name="\DOLAR">#REF!</definedName>
    <definedName name="\e">#REF!</definedName>
    <definedName name="\f">#REF!</definedName>
    <definedName name="\FA">#REF!</definedName>
    <definedName name="\g">#REF!</definedName>
    <definedName name="\GSGRAL">#REF!</definedName>
    <definedName name="\h">#REF!</definedName>
    <definedName name="\HORAS">#REF!</definedName>
    <definedName name="\JORNAL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OBR">#REF!</definedName>
    <definedName name="\OWNER">#REF!</definedName>
    <definedName name="\p">#REF!</definedName>
    <definedName name="\R">#REF!</definedName>
    <definedName name="\REPREP">#REF!</definedName>
    <definedName name="\RUBROS">#REF!</definedName>
    <definedName name="\s">#REF!</definedName>
    <definedName name="\SUELDOS">#REF!</definedName>
    <definedName name="\t">#REF!</definedName>
    <definedName name="\TITULO">#REF!</definedName>
    <definedName name="\VIAJES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>#REF!</definedName>
    <definedName name="_______Rev2">#REF!</definedName>
    <definedName name="_______Rev3">#REF!</definedName>
    <definedName name="_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localSheetId="18" hidden="1">{#N/A,#N/A,TRUE,"Est. de Fact.";#N/A,#N/A,TRUE,"Capitulo 19";#N/A,#N/A,TRUE,"Proyecto P855"}</definedName>
    <definedName name="_______wrn1" localSheetId="13" hidden="1">{#N/A,#N/A,TRUE,"Est. de Fact.";#N/A,#N/A,TRUE,"Capitulo 19";#N/A,#N/A,TRUE,"Proyecto P855"}</definedName>
    <definedName name="_______wrn1" localSheetId="15" hidden="1">{#N/A,#N/A,TRUE,"Est. de Fact.";#N/A,#N/A,TRUE,"Capitulo 19";#N/A,#N/A,TRUE,"Proyecto P855"}</definedName>
    <definedName name="_______wrn1" localSheetId="9" hidden="1">{#N/A,#N/A,TRUE,"Est. de Fact.";#N/A,#N/A,TRUE,"Capitulo 19";#N/A,#N/A,TRUE,"Proyecto P855"}</definedName>
    <definedName name="_______wrn1" localSheetId="7" hidden="1">{#N/A,#N/A,TRUE,"Est. de Fact.";#N/A,#N/A,TRUE,"Capitulo 19";#N/A,#N/A,TRUE,"Proyecto P855"}</definedName>
    <definedName name="_______wrn1" localSheetId="20" hidden="1">{#N/A,#N/A,TRUE,"Est. de Fact.";#N/A,#N/A,TRUE,"Capitulo 19";#N/A,#N/A,TRUE,"Proyecto P855"}</definedName>
    <definedName name="_______wrn1" localSheetId="12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ev1">#REF!</definedName>
    <definedName name="______Rev2">#REF!</definedName>
    <definedName name="______Rev3">#REF!</definedName>
    <definedName name="______Rev4">#REF!</definedName>
    <definedName name="_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localSheetId="18" hidden="1">{#N/A,#N/A,TRUE,"Est. de Fact.";#N/A,#N/A,TRUE,"Capitulo 19";#N/A,#N/A,TRUE,"Proyecto P855"}</definedName>
    <definedName name="______wrn1" localSheetId="13" hidden="1">{#N/A,#N/A,TRUE,"Est. de Fact.";#N/A,#N/A,TRUE,"Capitulo 19";#N/A,#N/A,TRUE,"Proyecto P855"}</definedName>
    <definedName name="______wrn1" localSheetId="15" hidden="1">{#N/A,#N/A,TRUE,"Est. de Fact.";#N/A,#N/A,TRUE,"Capitulo 19";#N/A,#N/A,TRUE,"Proyecto P855"}</definedName>
    <definedName name="______wrn1" localSheetId="9" hidden="1">{#N/A,#N/A,TRUE,"Est. de Fact.";#N/A,#N/A,TRUE,"Capitulo 19";#N/A,#N/A,TRUE,"Proyecto P855"}</definedName>
    <definedName name="______wrn1" localSheetId="7" hidden="1">{#N/A,#N/A,TRUE,"Est. de Fact.";#N/A,#N/A,TRUE,"Capitulo 19";#N/A,#N/A,TRUE,"Proyecto P855"}</definedName>
    <definedName name="______wrn1" localSheetId="20" hidden="1">{#N/A,#N/A,TRUE,"Est. de Fact.";#N/A,#N/A,TRUE,"Capitulo 19";#N/A,#N/A,TRUE,"Proyecto P855"}</definedName>
    <definedName name="______wrn1" localSheetId="12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" localSheetId="18" hidden="1">{#N/A,#N/A,FALSE,"GENERAL";#N/A,#N/A,FALSE,"USP 1";#N/A,#N/A,FALSE,"USP 2";#N/A,#N/A,FALSE,"UTE"}</definedName>
    <definedName name="_____F" localSheetId="13" hidden="1">{#N/A,#N/A,FALSE,"GENERAL";#N/A,#N/A,FALSE,"USP 1";#N/A,#N/A,FALSE,"USP 2";#N/A,#N/A,FALSE,"UTE"}</definedName>
    <definedName name="_____F" localSheetId="15" hidden="1">{#N/A,#N/A,FALSE,"GENERAL";#N/A,#N/A,FALSE,"USP 1";#N/A,#N/A,FALSE,"USP 2";#N/A,#N/A,FALSE,"UTE"}</definedName>
    <definedName name="_____F" localSheetId="9" hidden="1">{#N/A,#N/A,FALSE,"GENERAL";#N/A,#N/A,FALSE,"USP 1";#N/A,#N/A,FALSE,"USP 2";#N/A,#N/A,FALSE,"UTE"}</definedName>
    <definedName name="_____F" localSheetId="7" hidden="1">{#N/A,#N/A,FALSE,"GENERAL";#N/A,#N/A,FALSE,"USP 1";#N/A,#N/A,FALSE,"USP 2";#N/A,#N/A,FALSE,"UTE"}</definedName>
    <definedName name="_____F" localSheetId="20" hidden="1">{#N/A,#N/A,FALSE,"GENERAL";#N/A,#N/A,FALSE,"USP 1";#N/A,#N/A,FALSE,"USP 2";#N/A,#N/A,FALSE,"UTE"}</definedName>
    <definedName name="_____F" localSheetId="12" hidden="1">{#N/A,#N/A,FALSE,"GENERAL";#N/A,#N/A,FALSE,"USP 1";#N/A,#N/A,FALSE,"USP 2";#N/A,#N/A,FALSE,"UTE"}</definedName>
    <definedName name="_____F" hidden="1">{#N/A,#N/A,FALSE,"GENERAL";#N/A,#N/A,FALSE,"USP 1";#N/A,#N/A,FALSE,"USP 2";#N/A,#N/A,FALSE,"UTE"}</definedName>
    <definedName name="_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new11" localSheetId="18" hidden="1">{#N/A,#N/A,FALSE,"Global by BU";#N/A,#N/A,FALSE,"U.S. by BU";#N/A,#N/A,FALSE,"Canada by BU";#N/A,#N/A,FALSE,"Europe by BU";#N/A,#N/A,FALSE,"Asia by BU";#N/A,#N/A,FALSE,"Cala by BU"}</definedName>
    <definedName name="_____new11" localSheetId="13" hidden="1">{#N/A,#N/A,FALSE,"Global by BU";#N/A,#N/A,FALSE,"U.S. by BU";#N/A,#N/A,FALSE,"Canada by BU";#N/A,#N/A,FALSE,"Europe by BU";#N/A,#N/A,FALSE,"Asia by BU";#N/A,#N/A,FALSE,"Cala by BU"}</definedName>
    <definedName name="_____new11" localSheetId="15" hidden="1">{#N/A,#N/A,FALSE,"Global by BU";#N/A,#N/A,FALSE,"U.S. by BU";#N/A,#N/A,FALSE,"Canada by BU";#N/A,#N/A,FALSE,"Europe by BU";#N/A,#N/A,FALSE,"Asia by BU";#N/A,#N/A,FALSE,"Cala by BU"}</definedName>
    <definedName name="_____new11" localSheetId="9" hidden="1">{#N/A,#N/A,FALSE,"Global by BU";#N/A,#N/A,FALSE,"U.S. by BU";#N/A,#N/A,FALSE,"Canada by BU";#N/A,#N/A,FALSE,"Europe by BU";#N/A,#N/A,FALSE,"Asia by BU";#N/A,#N/A,FALSE,"Cala by BU"}</definedName>
    <definedName name="_____new11" localSheetId="7" hidden="1">{#N/A,#N/A,FALSE,"Global by BU";#N/A,#N/A,FALSE,"U.S. by BU";#N/A,#N/A,FALSE,"Canada by BU";#N/A,#N/A,FALSE,"Europe by BU";#N/A,#N/A,FALSE,"Asia by BU";#N/A,#N/A,FALSE,"Cala by BU"}</definedName>
    <definedName name="_____new11" localSheetId="20" hidden="1">{#N/A,#N/A,FALSE,"Global by BU";#N/A,#N/A,FALSE,"U.S. by BU";#N/A,#N/A,FALSE,"Canada by BU";#N/A,#N/A,FALSE,"Europe by BU";#N/A,#N/A,FALSE,"Asia by BU";#N/A,#N/A,FALSE,"Cala by BU"}</definedName>
    <definedName name="_____new11" localSheetId="12" hidden="1">{#N/A,#N/A,FALSE,"Global by BU";#N/A,#N/A,FALSE,"U.S. by BU";#N/A,#N/A,FALSE,"Canada by BU";#N/A,#N/A,FALSE,"Europe by BU";#N/A,#N/A,FALSE,"Asia by BU";#N/A,#N/A,FALSE,"Cala by BU"}</definedName>
    <definedName name="_____new11" hidden="1">{#N/A,#N/A,FALSE,"Global by BU";#N/A,#N/A,FALSE,"U.S. by BU";#N/A,#N/A,FALSE,"Canada by BU";#N/A,#N/A,FALSE,"Europe by BU";#N/A,#N/A,FALSE,"Asia by BU";#N/A,#N/A,FALSE,"Cala by BU"}</definedName>
    <definedName name="_____new12" localSheetId="18" hidden="1">{#N/A,#N/A,FALSE,"Global by BU";#N/A,#N/A,FALSE,"U.S. by BU";#N/A,#N/A,FALSE,"Canada by BU";#N/A,#N/A,FALSE,"Europe by BU";#N/A,#N/A,FALSE,"Asia by BU";#N/A,#N/A,FALSE,"Cala by BU"}</definedName>
    <definedName name="_____new12" localSheetId="13" hidden="1">{#N/A,#N/A,FALSE,"Global by BU";#N/A,#N/A,FALSE,"U.S. by BU";#N/A,#N/A,FALSE,"Canada by BU";#N/A,#N/A,FALSE,"Europe by BU";#N/A,#N/A,FALSE,"Asia by BU";#N/A,#N/A,FALSE,"Cala by BU"}</definedName>
    <definedName name="_____new12" localSheetId="15" hidden="1">{#N/A,#N/A,FALSE,"Global by BU";#N/A,#N/A,FALSE,"U.S. by BU";#N/A,#N/A,FALSE,"Canada by BU";#N/A,#N/A,FALSE,"Europe by BU";#N/A,#N/A,FALSE,"Asia by BU";#N/A,#N/A,FALSE,"Cala by BU"}</definedName>
    <definedName name="_____new12" localSheetId="9" hidden="1">{#N/A,#N/A,FALSE,"Global by BU";#N/A,#N/A,FALSE,"U.S. by BU";#N/A,#N/A,FALSE,"Canada by BU";#N/A,#N/A,FALSE,"Europe by BU";#N/A,#N/A,FALSE,"Asia by BU";#N/A,#N/A,FALSE,"Cala by BU"}</definedName>
    <definedName name="_____new12" localSheetId="7" hidden="1">{#N/A,#N/A,FALSE,"Global by BU";#N/A,#N/A,FALSE,"U.S. by BU";#N/A,#N/A,FALSE,"Canada by BU";#N/A,#N/A,FALSE,"Europe by BU";#N/A,#N/A,FALSE,"Asia by BU";#N/A,#N/A,FALSE,"Cala by BU"}</definedName>
    <definedName name="_____new12" localSheetId="20" hidden="1">{#N/A,#N/A,FALSE,"Global by BU";#N/A,#N/A,FALSE,"U.S. by BU";#N/A,#N/A,FALSE,"Canada by BU";#N/A,#N/A,FALSE,"Europe by BU";#N/A,#N/A,FALSE,"Asia by BU";#N/A,#N/A,FALSE,"Cala by BU"}</definedName>
    <definedName name="_____new12" localSheetId="12" hidden="1">{#N/A,#N/A,FALSE,"Global by BU";#N/A,#N/A,FALSE,"U.S. by BU";#N/A,#N/A,FALSE,"Canada by BU";#N/A,#N/A,FALSE,"Europe by BU";#N/A,#N/A,FALSE,"Asia by BU";#N/A,#N/A,FALSE,"Cala by BU"}</definedName>
    <definedName name="_____new12" hidden="1">{#N/A,#N/A,FALSE,"Global by BU";#N/A,#N/A,FALSE,"U.S. by BU";#N/A,#N/A,FALSE,"Canada by BU";#N/A,#N/A,FALSE,"Europe by BU";#N/A,#N/A,FALSE,"Asia by BU";#N/A,#N/A,FALSE,"Cala by BU"}</definedName>
    <definedName name="_____Rev1">#REF!</definedName>
    <definedName name="_____Rev2">#REF!</definedName>
    <definedName name="_____Rev3">#REF!</definedName>
    <definedName name="_____Rev4">#REF!</definedName>
    <definedName name="_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localSheetId="18" hidden="1">{#N/A,#N/A,TRUE,"Est. de Fact.";#N/A,#N/A,TRUE,"Capitulo 19";#N/A,#N/A,TRUE,"Proyecto P855"}</definedName>
    <definedName name="_____wrn1" localSheetId="13" hidden="1">{#N/A,#N/A,TRUE,"Est. de Fact.";#N/A,#N/A,TRUE,"Capitulo 19";#N/A,#N/A,TRUE,"Proyecto P855"}</definedName>
    <definedName name="_____wrn1" localSheetId="15" hidden="1">{#N/A,#N/A,TRUE,"Est. de Fact.";#N/A,#N/A,TRUE,"Capitulo 19";#N/A,#N/A,TRUE,"Proyecto P855"}</definedName>
    <definedName name="_____wrn1" localSheetId="9" hidden="1">{#N/A,#N/A,TRUE,"Est. de Fact.";#N/A,#N/A,TRUE,"Capitulo 19";#N/A,#N/A,TRUE,"Proyecto P855"}</definedName>
    <definedName name="_____wrn1" localSheetId="7" hidden="1">{#N/A,#N/A,TRUE,"Est. de Fact.";#N/A,#N/A,TRUE,"Capitulo 19";#N/A,#N/A,TRUE,"Proyecto P855"}</definedName>
    <definedName name="_____wrn1" localSheetId="20" hidden="1">{#N/A,#N/A,TRUE,"Est. de Fact.";#N/A,#N/A,TRUE,"Capitulo 19";#N/A,#N/A,TRUE,"Proyecto P855"}</definedName>
    <definedName name="_____wrn1" localSheetId="12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" localSheetId="18" hidden="1">{#N/A,#N/A,FALSE,"GENERAL";#N/A,#N/A,FALSE,"USP 1";#N/A,#N/A,FALSE,"USP 2";#N/A,#N/A,FALSE,"UTE"}</definedName>
    <definedName name="____F" localSheetId="13" hidden="1">{#N/A,#N/A,FALSE,"GENERAL";#N/A,#N/A,FALSE,"USP 1";#N/A,#N/A,FALSE,"USP 2";#N/A,#N/A,FALSE,"UTE"}</definedName>
    <definedName name="____F" localSheetId="15" hidden="1">{#N/A,#N/A,FALSE,"GENERAL";#N/A,#N/A,FALSE,"USP 1";#N/A,#N/A,FALSE,"USP 2";#N/A,#N/A,FALSE,"UTE"}</definedName>
    <definedName name="____F" localSheetId="9" hidden="1">{#N/A,#N/A,FALSE,"GENERAL";#N/A,#N/A,FALSE,"USP 1";#N/A,#N/A,FALSE,"USP 2";#N/A,#N/A,FALSE,"UTE"}</definedName>
    <definedName name="____F" localSheetId="7" hidden="1">{#N/A,#N/A,FALSE,"GENERAL";#N/A,#N/A,FALSE,"USP 1";#N/A,#N/A,FALSE,"USP 2";#N/A,#N/A,FALSE,"UTE"}</definedName>
    <definedName name="____F" localSheetId="20" hidden="1">{#N/A,#N/A,FALSE,"GENERAL";#N/A,#N/A,FALSE,"USP 1";#N/A,#N/A,FALSE,"USP 2";#N/A,#N/A,FALSE,"UTE"}</definedName>
    <definedName name="____F" localSheetId="12" hidden="1">{#N/A,#N/A,FALSE,"GENERAL";#N/A,#N/A,FALSE,"USP 1";#N/A,#N/A,FALSE,"USP 2";#N/A,#N/A,FALSE,"UTE"}</definedName>
    <definedName name="____F" hidden="1">{#N/A,#N/A,FALSE,"GENERAL";#N/A,#N/A,FALSE,"USP 1";#N/A,#N/A,FALSE,"USP 2";#N/A,#N/A,FALSE,"UTE"}</definedName>
    <definedName name="_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new11" localSheetId="18" hidden="1">{#N/A,#N/A,FALSE,"Global by BU";#N/A,#N/A,FALSE,"U.S. by BU";#N/A,#N/A,FALSE,"Canada by BU";#N/A,#N/A,FALSE,"Europe by BU";#N/A,#N/A,FALSE,"Asia by BU";#N/A,#N/A,FALSE,"Cala by BU"}</definedName>
    <definedName name="____new11" localSheetId="13" hidden="1">{#N/A,#N/A,FALSE,"Global by BU";#N/A,#N/A,FALSE,"U.S. by BU";#N/A,#N/A,FALSE,"Canada by BU";#N/A,#N/A,FALSE,"Europe by BU";#N/A,#N/A,FALSE,"Asia by BU";#N/A,#N/A,FALSE,"Cala by BU"}</definedName>
    <definedName name="____new11" localSheetId="15" hidden="1">{#N/A,#N/A,FALSE,"Global by BU";#N/A,#N/A,FALSE,"U.S. by BU";#N/A,#N/A,FALSE,"Canada by BU";#N/A,#N/A,FALSE,"Europe by BU";#N/A,#N/A,FALSE,"Asia by BU";#N/A,#N/A,FALSE,"Cala by BU"}</definedName>
    <definedName name="____new11" localSheetId="9" hidden="1">{#N/A,#N/A,FALSE,"Global by BU";#N/A,#N/A,FALSE,"U.S. by BU";#N/A,#N/A,FALSE,"Canada by BU";#N/A,#N/A,FALSE,"Europe by BU";#N/A,#N/A,FALSE,"Asia by BU";#N/A,#N/A,FALSE,"Cala by BU"}</definedName>
    <definedName name="____new11" localSheetId="7" hidden="1">{#N/A,#N/A,FALSE,"Global by BU";#N/A,#N/A,FALSE,"U.S. by BU";#N/A,#N/A,FALSE,"Canada by BU";#N/A,#N/A,FALSE,"Europe by BU";#N/A,#N/A,FALSE,"Asia by BU";#N/A,#N/A,FALSE,"Cala by BU"}</definedName>
    <definedName name="____new11" localSheetId="20" hidden="1">{#N/A,#N/A,FALSE,"Global by BU";#N/A,#N/A,FALSE,"U.S. by BU";#N/A,#N/A,FALSE,"Canada by BU";#N/A,#N/A,FALSE,"Europe by BU";#N/A,#N/A,FALSE,"Asia by BU";#N/A,#N/A,FALSE,"Cala by BU"}</definedName>
    <definedName name="____new11" localSheetId="12" hidden="1">{#N/A,#N/A,FALSE,"Global by BU";#N/A,#N/A,FALSE,"U.S. by BU";#N/A,#N/A,FALSE,"Canada by BU";#N/A,#N/A,FALSE,"Europe by BU";#N/A,#N/A,FALSE,"Asia by BU";#N/A,#N/A,FALSE,"Cala by BU"}</definedName>
    <definedName name="____new11" hidden="1">{#N/A,#N/A,FALSE,"Global by BU";#N/A,#N/A,FALSE,"U.S. by BU";#N/A,#N/A,FALSE,"Canada by BU";#N/A,#N/A,FALSE,"Europe by BU";#N/A,#N/A,FALSE,"Asia by BU";#N/A,#N/A,FALSE,"Cala by BU"}</definedName>
    <definedName name="____new12" localSheetId="18" hidden="1">{#N/A,#N/A,FALSE,"Global by BU";#N/A,#N/A,FALSE,"U.S. by BU";#N/A,#N/A,FALSE,"Canada by BU";#N/A,#N/A,FALSE,"Europe by BU";#N/A,#N/A,FALSE,"Asia by BU";#N/A,#N/A,FALSE,"Cala by BU"}</definedName>
    <definedName name="____new12" localSheetId="13" hidden="1">{#N/A,#N/A,FALSE,"Global by BU";#N/A,#N/A,FALSE,"U.S. by BU";#N/A,#N/A,FALSE,"Canada by BU";#N/A,#N/A,FALSE,"Europe by BU";#N/A,#N/A,FALSE,"Asia by BU";#N/A,#N/A,FALSE,"Cala by BU"}</definedName>
    <definedName name="____new12" localSheetId="15" hidden="1">{#N/A,#N/A,FALSE,"Global by BU";#N/A,#N/A,FALSE,"U.S. by BU";#N/A,#N/A,FALSE,"Canada by BU";#N/A,#N/A,FALSE,"Europe by BU";#N/A,#N/A,FALSE,"Asia by BU";#N/A,#N/A,FALSE,"Cala by BU"}</definedName>
    <definedName name="____new12" localSheetId="9" hidden="1">{#N/A,#N/A,FALSE,"Global by BU";#N/A,#N/A,FALSE,"U.S. by BU";#N/A,#N/A,FALSE,"Canada by BU";#N/A,#N/A,FALSE,"Europe by BU";#N/A,#N/A,FALSE,"Asia by BU";#N/A,#N/A,FALSE,"Cala by BU"}</definedName>
    <definedName name="____new12" localSheetId="7" hidden="1">{#N/A,#N/A,FALSE,"Global by BU";#N/A,#N/A,FALSE,"U.S. by BU";#N/A,#N/A,FALSE,"Canada by BU";#N/A,#N/A,FALSE,"Europe by BU";#N/A,#N/A,FALSE,"Asia by BU";#N/A,#N/A,FALSE,"Cala by BU"}</definedName>
    <definedName name="____new12" localSheetId="20" hidden="1">{#N/A,#N/A,FALSE,"Global by BU";#N/A,#N/A,FALSE,"U.S. by BU";#N/A,#N/A,FALSE,"Canada by BU";#N/A,#N/A,FALSE,"Europe by BU";#N/A,#N/A,FALSE,"Asia by BU";#N/A,#N/A,FALSE,"Cala by BU"}</definedName>
    <definedName name="____new12" localSheetId="12" hidden="1">{#N/A,#N/A,FALSE,"Global by BU";#N/A,#N/A,FALSE,"U.S. by BU";#N/A,#N/A,FALSE,"Canada by BU";#N/A,#N/A,FALSE,"Europe by BU";#N/A,#N/A,FALSE,"Asia by BU";#N/A,#N/A,FALSE,"Cala by BU"}</definedName>
    <definedName name="____new12" hidden="1">{#N/A,#N/A,FALSE,"Global by BU";#N/A,#N/A,FALSE,"U.S. by BU";#N/A,#N/A,FALSE,"Canada by BU";#N/A,#N/A,FALSE,"Europe by BU";#N/A,#N/A,FALSE,"Asia by BU";#N/A,#N/A,FALSE,"Cala by BU"}</definedName>
    <definedName name="____Rev1">#REF!</definedName>
    <definedName name="____Rev2">#REF!</definedName>
    <definedName name="____Rev3">#REF!</definedName>
    <definedName name="____Rev4">#REF!</definedName>
    <definedName name="_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rn1" localSheetId="18" hidden="1">{#N/A,#N/A,TRUE,"Est. de Fact.";#N/A,#N/A,TRUE,"Capitulo 19";#N/A,#N/A,TRUE,"Proyecto P855"}</definedName>
    <definedName name="____wrn1" localSheetId="13" hidden="1">{#N/A,#N/A,TRUE,"Est. de Fact.";#N/A,#N/A,TRUE,"Capitulo 19";#N/A,#N/A,TRUE,"Proyecto P855"}</definedName>
    <definedName name="____wrn1" localSheetId="15" hidden="1">{#N/A,#N/A,TRUE,"Est. de Fact.";#N/A,#N/A,TRUE,"Capitulo 19";#N/A,#N/A,TRUE,"Proyecto P855"}</definedName>
    <definedName name="____wrn1" localSheetId="9" hidden="1">{#N/A,#N/A,TRUE,"Est. de Fact.";#N/A,#N/A,TRUE,"Capitulo 19";#N/A,#N/A,TRUE,"Proyecto P855"}</definedName>
    <definedName name="____wrn1" localSheetId="7" hidden="1">{#N/A,#N/A,TRUE,"Est. de Fact.";#N/A,#N/A,TRUE,"Capitulo 19";#N/A,#N/A,TRUE,"Proyecto P855"}</definedName>
    <definedName name="____wrn1" localSheetId="20" hidden="1">{#N/A,#N/A,TRUE,"Est. de Fact.";#N/A,#N/A,TRUE,"Capitulo 19";#N/A,#N/A,TRUE,"Proyecto P855"}</definedName>
    <definedName name="____wrn1" localSheetId="12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CC53">#REF!</definedName>
    <definedName name="___ACC54">#REF!</definedName>
    <definedName name="___ACC56">#REF!</definedName>
    <definedName name="___asp2">#REF!</definedName>
    <definedName name="___BUT38">#REF!</definedName>
    <definedName name="___BUT78">#REF!</definedName>
    <definedName name="___F" localSheetId="18" hidden="1">{#N/A,#N/A,FALSE,"GENERAL";#N/A,#N/A,FALSE,"USP 1";#N/A,#N/A,FALSE,"USP 2";#N/A,#N/A,FALSE,"UTE"}</definedName>
    <definedName name="___F" localSheetId="13" hidden="1">{#N/A,#N/A,FALSE,"GENERAL";#N/A,#N/A,FALSE,"USP 1";#N/A,#N/A,FALSE,"USP 2";#N/A,#N/A,FALSE,"UTE"}</definedName>
    <definedName name="___F" localSheetId="15" hidden="1">{#N/A,#N/A,FALSE,"GENERAL";#N/A,#N/A,FALSE,"USP 1";#N/A,#N/A,FALSE,"USP 2";#N/A,#N/A,FALSE,"UTE"}</definedName>
    <definedName name="___F" localSheetId="9" hidden="1">{#N/A,#N/A,FALSE,"GENERAL";#N/A,#N/A,FALSE,"USP 1";#N/A,#N/A,FALSE,"USP 2";#N/A,#N/A,FALSE,"UTE"}</definedName>
    <definedName name="___F" localSheetId="7" hidden="1">{#N/A,#N/A,FALSE,"GENERAL";#N/A,#N/A,FALSE,"USP 1";#N/A,#N/A,FALSE,"USP 2";#N/A,#N/A,FALSE,"UTE"}</definedName>
    <definedName name="___F" localSheetId="20" hidden="1">{#N/A,#N/A,FALSE,"GENERAL";#N/A,#N/A,FALSE,"USP 1";#N/A,#N/A,FALSE,"USP 2";#N/A,#N/A,FALSE,"UTE"}</definedName>
    <definedName name="___F" localSheetId="12" hidden="1">{#N/A,#N/A,FALSE,"GENERAL";#N/A,#N/A,FALSE,"USP 1";#N/A,#N/A,FALSE,"USP 2";#N/A,#N/A,FALSE,"UTE"}</definedName>
    <definedName name="___F" hidden="1">{#N/A,#N/A,FALSE,"GENERAL";#N/A,#N/A,FALSE,"USP 1";#N/A,#N/A,FALSE,"USP 2";#N/A,#N/A,FALSE,"UTE"}</definedName>
    <definedName name="___F15p">#REF!</definedName>
    <definedName name="___fc">#REF!</definedName>
    <definedName name="_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new11" localSheetId="18" hidden="1">{#N/A,#N/A,FALSE,"Global by BU";#N/A,#N/A,FALSE,"U.S. by BU";#N/A,#N/A,FALSE,"Canada by BU";#N/A,#N/A,FALSE,"Europe by BU";#N/A,#N/A,FALSE,"Asia by BU";#N/A,#N/A,FALSE,"Cala by BU"}</definedName>
    <definedName name="___new11" localSheetId="13" hidden="1">{#N/A,#N/A,FALSE,"Global by BU";#N/A,#N/A,FALSE,"U.S. by BU";#N/A,#N/A,FALSE,"Canada by BU";#N/A,#N/A,FALSE,"Europe by BU";#N/A,#N/A,FALSE,"Asia by BU";#N/A,#N/A,FALSE,"Cala by BU"}</definedName>
    <definedName name="___new11" localSheetId="15" hidden="1">{#N/A,#N/A,FALSE,"Global by BU";#N/A,#N/A,FALSE,"U.S. by BU";#N/A,#N/A,FALSE,"Canada by BU";#N/A,#N/A,FALSE,"Europe by BU";#N/A,#N/A,FALSE,"Asia by BU";#N/A,#N/A,FALSE,"Cala by BU"}</definedName>
    <definedName name="___new11" localSheetId="9" hidden="1">{#N/A,#N/A,FALSE,"Global by BU";#N/A,#N/A,FALSE,"U.S. by BU";#N/A,#N/A,FALSE,"Canada by BU";#N/A,#N/A,FALSE,"Europe by BU";#N/A,#N/A,FALSE,"Asia by BU";#N/A,#N/A,FALSE,"Cala by BU"}</definedName>
    <definedName name="___new11" localSheetId="7" hidden="1">{#N/A,#N/A,FALSE,"Global by BU";#N/A,#N/A,FALSE,"U.S. by BU";#N/A,#N/A,FALSE,"Canada by BU";#N/A,#N/A,FALSE,"Europe by BU";#N/A,#N/A,FALSE,"Asia by BU";#N/A,#N/A,FALSE,"Cala by BU"}</definedName>
    <definedName name="___new11" localSheetId="20" hidden="1">{#N/A,#N/A,FALSE,"Global by BU";#N/A,#N/A,FALSE,"U.S. by BU";#N/A,#N/A,FALSE,"Canada by BU";#N/A,#N/A,FALSE,"Europe by BU";#N/A,#N/A,FALSE,"Asia by BU";#N/A,#N/A,FALSE,"Cala by BU"}</definedName>
    <definedName name="___new11" localSheetId="12" hidden="1">{#N/A,#N/A,FALSE,"Global by BU";#N/A,#N/A,FALSE,"U.S. by BU";#N/A,#N/A,FALSE,"Canada by BU";#N/A,#N/A,FALSE,"Europe by BU";#N/A,#N/A,FALSE,"Asia by BU";#N/A,#N/A,FALSE,"Cala by BU"}</definedName>
    <definedName name="___new11" hidden="1">{#N/A,#N/A,FALSE,"Global by BU";#N/A,#N/A,FALSE,"U.S. by BU";#N/A,#N/A,FALSE,"Canada by BU";#N/A,#N/A,FALSE,"Europe by BU";#N/A,#N/A,FALSE,"Asia by BU";#N/A,#N/A,FALSE,"Cala by BU"}</definedName>
    <definedName name="___new12" localSheetId="18" hidden="1">{#N/A,#N/A,FALSE,"Global by BU";#N/A,#N/A,FALSE,"U.S. by BU";#N/A,#N/A,FALSE,"Canada by BU";#N/A,#N/A,FALSE,"Europe by BU";#N/A,#N/A,FALSE,"Asia by BU";#N/A,#N/A,FALSE,"Cala by BU"}</definedName>
    <definedName name="___new12" localSheetId="13" hidden="1">{#N/A,#N/A,FALSE,"Global by BU";#N/A,#N/A,FALSE,"U.S. by BU";#N/A,#N/A,FALSE,"Canada by BU";#N/A,#N/A,FALSE,"Europe by BU";#N/A,#N/A,FALSE,"Asia by BU";#N/A,#N/A,FALSE,"Cala by BU"}</definedName>
    <definedName name="___new12" localSheetId="15" hidden="1">{#N/A,#N/A,FALSE,"Global by BU";#N/A,#N/A,FALSE,"U.S. by BU";#N/A,#N/A,FALSE,"Canada by BU";#N/A,#N/A,FALSE,"Europe by BU";#N/A,#N/A,FALSE,"Asia by BU";#N/A,#N/A,FALSE,"Cala by BU"}</definedName>
    <definedName name="___new12" localSheetId="9" hidden="1">{#N/A,#N/A,FALSE,"Global by BU";#N/A,#N/A,FALSE,"U.S. by BU";#N/A,#N/A,FALSE,"Canada by BU";#N/A,#N/A,FALSE,"Europe by BU";#N/A,#N/A,FALSE,"Asia by BU";#N/A,#N/A,FALSE,"Cala by BU"}</definedName>
    <definedName name="___new12" localSheetId="7" hidden="1">{#N/A,#N/A,FALSE,"Global by BU";#N/A,#N/A,FALSE,"U.S. by BU";#N/A,#N/A,FALSE,"Canada by BU";#N/A,#N/A,FALSE,"Europe by BU";#N/A,#N/A,FALSE,"Asia by BU";#N/A,#N/A,FALSE,"Cala by BU"}</definedName>
    <definedName name="___new12" localSheetId="20" hidden="1">{#N/A,#N/A,FALSE,"Global by BU";#N/A,#N/A,FALSE,"U.S. by BU";#N/A,#N/A,FALSE,"Canada by BU";#N/A,#N/A,FALSE,"Europe by BU";#N/A,#N/A,FALSE,"Asia by BU";#N/A,#N/A,FALSE,"Cala by BU"}</definedName>
    <definedName name="___new12" localSheetId="12" hidden="1">{#N/A,#N/A,FALSE,"Global by BU";#N/A,#N/A,FALSE,"U.S. by BU";#N/A,#N/A,FALSE,"Canada by BU";#N/A,#N/A,FALSE,"Europe by BU";#N/A,#N/A,FALSE,"Asia by BU";#N/A,#N/A,FALSE,"Cala by BU"}</definedName>
    <definedName name="___new12" hidden="1">{#N/A,#N/A,FALSE,"Global by BU";#N/A,#N/A,FALSE,"U.S. by BU";#N/A,#N/A,FALSE,"Canada by BU";#N/A,#N/A,FALSE,"Europe by BU";#N/A,#N/A,FALSE,"Asia by BU";#N/A,#N/A,FALSE,"Cala by BU"}</definedName>
    <definedName name="___RAN3">#REF!</definedName>
    <definedName name="___Rev1">#REF!</definedName>
    <definedName name="___Rev2">#REF!</definedName>
    <definedName name="___Rev3">#REF!</definedName>
    <definedName name="___Rev4">#REF!</definedName>
    <definedName name="___ro1">#REF!</definedName>
    <definedName name="___SP68">#N/A</definedName>
    <definedName name="___sp69">#REF!</definedName>
    <definedName name="___TCA704">#REF!</definedName>
    <definedName name="___TOR10">#REF!</definedName>
    <definedName name="___TOR14">#REF!</definedName>
    <definedName name="___TR4">#REF!</definedName>
    <definedName name="_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rn1" localSheetId="18" hidden="1">{#N/A,#N/A,TRUE,"Est. de Fact.";#N/A,#N/A,TRUE,"Capitulo 19";#N/A,#N/A,TRUE,"Proyecto P855"}</definedName>
    <definedName name="___wrn1" localSheetId="13" hidden="1">{#N/A,#N/A,TRUE,"Est. de Fact.";#N/A,#N/A,TRUE,"Capitulo 19";#N/A,#N/A,TRUE,"Proyecto P855"}</definedName>
    <definedName name="___wrn1" localSheetId="15" hidden="1">{#N/A,#N/A,TRUE,"Est. de Fact.";#N/A,#N/A,TRUE,"Capitulo 19";#N/A,#N/A,TRUE,"Proyecto P855"}</definedName>
    <definedName name="___wrn1" localSheetId="9" hidden="1">{#N/A,#N/A,TRUE,"Est. de Fact.";#N/A,#N/A,TRUE,"Capitulo 19";#N/A,#N/A,TRUE,"Proyecto P855"}</definedName>
    <definedName name="___wrn1" localSheetId="7" hidden="1">{#N/A,#N/A,TRUE,"Est. de Fact.";#N/A,#N/A,TRUE,"Capitulo 19";#N/A,#N/A,TRUE,"Proyecto P855"}</definedName>
    <definedName name="___wrn1" localSheetId="20" hidden="1">{#N/A,#N/A,TRUE,"Est. de Fact.";#N/A,#N/A,TRUE,"Capitulo 19";#N/A,#N/A,TRUE,"Proyecto P855"}</definedName>
    <definedName name="___wrn1" localSheetId="12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0__123Graph_BPET_Y___VS_TPO" hidden="1">#REF!</definedName>
    <definedName name="__123Graph_A" localSheetId="15" hidden="1">#REF!</definedName>
    <definedName name="__123Graph_A" hidden="1">[1]ESTAD.!#REF!</definedName>
    <definedName name="__123Graph_AGraph10" localSheetId="15" hidden="1">#REF!</definedName>
    <definedName name="__123Graph_AGraph10" hidden="1">'[2]LIMA-CANTA'!#REF!</definedName>
    <definedName name="__123Graph_AGraph11" localSheetId="15" hidden="1">#REF!</definedName>
    <definedName name="__123Graph_AGraph11" hidden="1">'[2]LIMA-CANTA'!#REF!</definedName>
    <definedName name="__123Graph_AGraph12" localSheetId="15" hidden="1">#REF!</definedName>
    <definedName name="__123Graph_AGraph12" hidden="1">'[2]LIMA-CANTA'!#REF!</definedName>
    <definedName name="__123Graph_AGraph13" localSheetId="15" hidden="1">#REF!</definedName>
    <definedName name="__123Graph_AGraph13" hidden="1">'[2]LIMA-CANTA'!#REF!</definedName>
    <definedName name="__123Graph_AGraph14" localSheetId="15" hidden="1">#REF!</definedName>
    <definedName name="__123Graph_AGraph14" hidden="1">'[2]LIMA-CANTA'!#REF!</definedName>
    <definedName name="__123Graph_AGraph15" localSheetId="15" hidden="1">#REF!</definedName>
    <definedName name="__123Graph_AGraph15" hidden="1">'[2]LIMA-CANTA'!#REF!</definedName>
    <definedName name="__123Graph_AGraph16" localSheetId="15" hidden="1">#REF!</definedName>
    <definedName name="__123Graph_AGraph16" hidden="1">'[2]LIMA-CANTA'!#REF!</definedName>
    <definedName name="__123Graph_AGraph17" localSheetId="15" hidden="1">#REF!</definedName>
    <definedName name="__123Graph_AGraph17" hidden="1">'[2]LIMA-CANTA'!#REF!</definedName>
    <definedName name="__123Graph_AGraph18" localSheetId="15" hidden="1">#REF!</definedName>
    <definedName name="__123Graph_AGraph18" hidden="1">'[2]LIMA-CANTA'!#REF!</definedName>
    <definedName name="__123Graph_AGraph2" localSheetId="15" hidden="1">#REF!</definedName>
    <definedName name="__123Graph_AGraph2" hidden="1">'[2]LIMA-CANTA'!#REF!</definedName>
    <definedName name="__123Graph_AGraph3" localSheetId="15" hidden="1">#REF!</definedName>
    <definedName name="__123Graph_AGraph3" hidden="1">'[2]LIMA-CANTA'!#REF!</definedName>
    <definedName name="__123Graph_AGraph4" localSheetId="15" hidden="1">#REF!</definedName>
    <definedName name="__123Graph_AGraph4" hidden="1">'[2]LIMA-CANTA'!#REF!</definedName>
    <definedName name="__123Graph_AGraph5" localSheetId="15" hidden="1">#REF!</definedName>
    <definedName name="__123Graph_AGraph5" hidden="1">'[2]LIMA-CANTA'!#REF!</definedName>
    <definedName name="__123Graph_AGraph6" localSheetId="15" hidden="1">#REF!</definedName>
    <definedName name="__123Graph_AGraph6" hidden="1">'[2]LIMA-CANTA'!#REF!</definedName>
    <definedName name="__123Graph_AGraph7" localSheetId="15" hidden="1">#REF!</definedName>
    <definedName name="__123Graph_AGraph7" hidden="1">'[2]LIMA-CANTA'!#REF!</definedName>
    <definedName name="__123Graph_AGraph8" localSheetId="15" hidden="1">#REF!</definedName>
    <definedName name="__123Graph_AGraph8" hidden="1">'[2]LIMA-CANTA'!#REF!</definedName>
    <definedName name="__123Graph_AGraph9" localSheetId="15" hidden="1">#REF!</definedName>
    <definedName name="__123Graph_AGraph9" hidden="1">'[2]LIMA-CANTA'!#REF!</definedName>
    <definedName name="__123Graph_ALLINHAS" localSheetId="15" hidden="1">#REF!</definedName>
    <definedName name="__123Graph_ALLINHAS" hidden="1">[3]sh4!#REF!</definedName>
    <definedName name="__123Graph_AMPHISTG" localSheetId="15" hidden="1">#REF!</definedName>
    <definedName name="__123Graph_AMPHISTG" hidden="1">[4]BQMP!#REF!</definedName>
    <definedName name="__123Graph_APERFORMANCE" localSheetId="15" hidden="1">#REF!</definedName>
    <definedName name="__123Graph_APERFORMANCE" hidden="1">[5]BQMP!#REF!</definedName>
    <definedName name="__123Graph_B" hidden="1">#REF!</definedName>
    <definedName name="__123Graph_BLLINHAS" localSheetId="15" hidden="1">#REF!</definedName>
    <definedName name="__123Graph_BLLINHAS" hidden="1">[3]sh4!#REF!</definedName>
    <definedName name="__123Graph_BPERFORMANCE" localSheetId="15" hidden="1">#REF!</definedName>
    <definedName name="__123Graph_BPERFORMANCE" hidden="1">[6]BQMPALOC!#REF!</definedName>
    <definedName name="__123Graph_C" localSheetId="15" hidden="1">#REF!</definedName>
    <definedName name="__123Graph_C" hidden="1">[7]KWHCEC!#REF!</definedName>
    <definedName name="__123Graph_CCONT" localSheetId="15" hidden="1">#REF!</definedName>
    <definedName name="__123Graph_CCONT" hidden="1">[8]Register!#REF!</definedName>
    <definedName name="__123Graph_CCOST" localSheetId="15" hidden="1">#REF!</definedName>
    <definedName name="__123Graph_CCOST" hidden="1">[8]Register!#REF!</definedName>
    <definedName name="__123Graph_CGM" localSheetId="15" hidden="1">#REF!</definedName>
    <definedName name="__123Graph_CGM" hidden="1">[8]Register!#REF!</definedName>
    <definedName name="__123Graph_CLLINHAS" localSheetId="15" hidden="1">#REF!</definedName>
    <definedName name="__123Graph_CLLINHAS" hidden="1">[3]sh4!#REF!</definedName>
    <definedName name="__123Graph_CREV" localSheetId="15" hidden="1">#REF!</definedName>
    <definedName name="__123Graph_CREV" hidden="1">[8]Register!#REF!</definedName>
    <definedName name="__123Graph_D" hidden="1">#REF!</definedName>
    <definedName name="__123Graph_E" hidden="1">#REF!</definedName>
    <definedName name="__123Graph_F" hidden="1">#REF!</definedName>
    <definedName name="__123Graph_LBL_ALLINHAS" localSheetId="15" hidden="1">#REF!</definedName>
    <definedName name="__123Graph_LBL_ALLINHAS" hidden="1">'[9]LISTA DE LINHAS'!#REF!</definedName>
    <definedName name="__123Graph_LBL_B" localSheetId="15" hidden="1">#REF!</definedName>
    <definedName name="__123Graph_LBL_B" hidden="1">[7]KWHCEC!#REF!</definedName>
    <definedName name="__123Graph_LBL_C" localSheetId="15" hidden="1">#REF!</definedName>
    <definedName name="__123Graph_LBL_C" hidden="1">[8]Register!#REF!</definedName>
    <definedName name="__123Graph_LBL_CCONT" localSheetId="15" hidden="1">#REF!</definedName>
    <definedName name="__123Graph_LBL_CCONT" hidden="1">[8]Register!#REF!</definedName>
    <definedName name="__123Graph_LBL_CCOST" localSheetId="15" hidden="1">#REF!</definedName>
    <definedName name="__123Graph_LBL_CCOST" hidden="1">[8]Register!#REF!</definedName>
    <definedName name="__123Graph_LBL_CGM" localSheetId="15" hidden="1">#REF!</definedName>
    <definedName name="__123Graph_LBL_CGM" hidden="1">[8]Register!#REF!</definedName>
    <definedName name="__123Graph_LBL_CREV" localSheetId="15" hidden="1">#REF!</definedName>
    <definedName name="__123Graph_LBL_CREV" hidden="1">[8]Register!#REF!</definedName>
    <definedName name="__123Graph_X" localSheetId="15" hidden="1">#REF!</definedName>
    <definedName name="__123Graph_X" hidden="1">[1]ESTAD.!#REF!</definedName>
    <definedName name="__123Graph_XCON" hidden="1">#REF!</definedName>
    <definedName name="__123Graph_XCONT" localSheetId="15" hidden="1">#REF!</definedName>
    <definedName name="__123Graph_XCONT" hidden="1">[8]Register!#REF!</definedName>
    <definedName name="__123Graph_XCOST" localSheetId="15" hidden="1">#REF!</definedName>
    <definedName name="__123Graph_XCOST" hidden="1">[8]Register!#REF!</definedName>
    <definedName name="__123Graph_XGM" localSheetId="15" hidden="1">#REF!</definedName>
    <definedName name="__123Graph_XGM" hidden="1">[8]Register!#REF!</definedName>
    <definedName name="__123Graph_XGraph10" localSheetId="15" hidden="1">#REF!</definedName>
    <definedName name="__123Graph_XGraph10" hidden="1">'[2]LIMA-CANTA'!#REF!</definedName>
    <definedName name="__123Graph_XGraph11" localSheetId="15" hidden="1">#REF!</definedName>
    <definedName name="__123Graph_XGraph11" hidden="1">'[2]LIMA-CANTA'!#REF!</definedName>
    <definedName name="__123Graph_XGraph12" localSheetId="15" hidden="1">#REF!</definedName>
    <definedName name="__123Graph_XGraph12" hidden="1">'[2]LIMA-CANTA'!#REF!</definedName>
    <definedName name="__123Graph_XGraph13" localSheetId="15" hidden="1">#REF!</definedName>
    <definedName name="__123Graph_XGraph13" hidden="1">'[2]LIMA-CANTA'!#REF!</definedName>
    <definedName name="__123Graph_XGraph14" localSheetId="15" hidden="1">#REF!</definedName>
    <definedName name="__123Graph_XGraph14" hidden="1">'[2]LIMA-CANTA'!#REF!</definedName>
    <definedName name="__123Graph_XGraph15" localSheetId="15" hidden="1">#REF!</definedName>
    <definedName name="__123Graph_XGraph15" hidden="1">'[2]LIMA-CANTA'!#REF!</definedName>
    <definedName name="__123Graph_XGraph16" localSheetId="15" hidden="1">#REF!</definedName>
    <definedName name="__123Graph_XGraph16" hidden="1">'[2]LIMA-CANTA'!#REF!</definedName>
    <definedName name="__123Graph_XGraph17" localSheetId="15" hidden="1">#REF!</definedName>
    <definedName name="__123Graph_XGraph17" hidden="1">'[2]LIMA-CANTA'!#REF!</definedName>
    <definedName name="__123Graph_XGraph18" localSheetId="15" hidden="1">#REF!</definedName>
    <definedName name="__123Graph_XGraph18" hidden="1">'[2]LIMA-CANTA'!#REF!</definedName>
    <definedName name="__123Graph_XGraph3" localSheetId="15" hidden="1">#REF!</definedName>
    <definedName name="__123Graph_XGraph3" hidden="1">'[2]LIMA-CANTA'!#REF!</definedName>
    <definedName name="__123Graph_XGraph4" localSheetId="15" hidden="1">#REF!</definedName>
    <definedName name="__123Graph_XGraph4" hidden="1">'[2]LIMA-CANTA'!#REF!</definedName>
    <definedName name="__123Graph_XGraph5" localSheetId="15" hidden="1">#REF!</definedName>
    <definedName name="__123Graph_XGraph5" hidden="1">'[2]LIMA-CANTA'!#REF!</definedName>
    <definedName name="__123Graph_XGraph6" localSheetId="15" hidden="1">#REF!</definedName>
    <definedName name="__123Graph_XGraph6" hidden="1">'[2]LIMA-CANTA'!#REF!</definedName>
    <definedName name="__123Graph_XGraph7" localSheetId="15" hidden="1">#REF!</definedName>
    <definedName name="__123Graph_XGraph7" hidden="1">'[2]LIMA-CANTA'!#REF!</definedName>
    <definedName name="__123Graph_XGraph8" localSheetId="15" hidden="1">#REF!</definedName>
    <definedName name="__123Graph_XGraph8" hidden="1">'[2]LIMA-CANTA'!#REF!</definedName>
    <definedName name="__123Graph_XGraph9" localSheetId="15" hidden="1">#REF!</definedName>
    <definedName name="__123Graph_XGraph9" hidden="1">'[2]LIMA-CANTA'!#REF!</definedName>
    <definedName name="__123Graph_XMPHISTG" localSheetId="15" hidden="1">#REF!</definedName>
    <definedName name="__123Graph_XMPHISTG" hidden="1">[4]BQMP!#REF!</definedName>
    <definedName name="__123Graph_XPERFORMANCE" localSheetId="15" hidden="1">#REF!</definedName>
    <definedName name="__123Graph_XPERFORMANCE" hidden="1">[4]BQMP!#REF!</definedName>
    <definedName name="__123Graph_XREV" localSheetId="15" hidden="1">#REF!</definedName>
    <definedName name="__123Graph_XREV" hidden="1">[8]Register!#REF!</definedName>
    <definedName name="__15__123Graph_XPET_Y___VS_TPO" hidden="1">#REF!</definedName>
    <definedName name="__20__123Graph_XRAP_NP" hidden="1">#REF!</definedName>
    <definedName name="__5__123Graph_APET_Y___VS_TPO" hidden="1">#REF!</definedName>
    <definedName name="__d2" localSheetId="18" hidden="1">{"NORMAL",#N/A,FALSE,"02"}</definedName>
    <definedName name="__d2" localSheetId="13" hidden="1">{"NORMAL",#N/A,FALSE,"02"}</definedName>
    <definedName name="__d2" localSheetId="15" hidden="1">{"NORMAL",#N/A,FALSE,"02"}</definedName>
    <definedName name="__d2" localSheetId="9" hidden="1">{"NORMAL",#N/A,FALSE,"02"}</definedName>
    <definedName name="__d2" localSheetId="7" hidden="1">{"NORMAL",#N/A,FALSE,"02"}</definedName>
    <definedName name="__d2" localSheetId="20" hidden="1">{"NORMAL",#N/A,FALSE,"02"}</definedName>
    <definedName name="__d2" localSheetId="12" hidden="1">{"NORMAL",#N/A,FALSE,"02"}</definedName>
    <definedName name="__d2" hidden="1">{"NORMAL",#N/A,FALSE,"02"}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" localSheetId="18" hidden="1">{#N/A,#N/A,FALSE,"GENERAL";#N/A,#N/A,FALSE,"USP 1";#N/A,#N/A,FALSE,"USP 2";#N/A,#N/A,FALSE,"UTE"}</definedName>
    <definedName name="__F" localSheetId="13" hidden="1">{#N/A,#N/A,FALSE,"GENERAL";#N/A,#N/A,FALSE,"USP 1";#N/A,#N/A,FALSE,"USP 2";#N/A,#N/A,FALSE,"UTE"}</definedName>
    <definedName name="__F" localSheetId="15" hidden="1">{#N/A,#N/A,FALSE,"GENERAL";#N/A,#N/A,FALSE,"USP 1";#N/A,#N/A,FALSE,"USP 2";#N/A,#N/A,FALSE,"UTE"}</definedName>
    <definedName name="__F" localSheetId="9" hidden="1">{#N/A,#N/A,FALSE,"GENERAL";#N/A,#N/A,FALSE,"USP 1";#N/A,#N/A,FALSE,"USP 2";#N/A,#N/A,FALSE,"UTE"}</definedName>
    <definedName name="__F" localSheetId="7" hidden="1">{#N/A,#N/A,FALSE,"GENERAL";#N/A,#N/A,FALSE,"USP 1";#N/A,#N/A,FALSE,"USP 2";#N/A,#N/A,FALSE,"UTE"}</definedName>
    <definedName name="__F" localSheetId="20" hidden="1">{#N/A,#N/A,FALSE,"GENERAL";#N/A,#N/A,FALSE,"USP 1";#N/A,#N/A,FALSE,"USP 2";#N/A,#N/A,FALSE,"UTE"}</definedName>
    <definedName name="__F" localSheetId="12" hidden="1">{#N/A,#N/A,FALSE,"GENERAL";#N/A,#N/A,FALSE,"USP 1";#N/A,#N/A,FALSE,"USP 2";#N/A,#N/A,FALSE,"UTE"}</definedName>
    <definedName name="__F" hidden="1">{#N/A,#N/A,FALSE,"GENERAL";#N/A,#N/A,FALSE,"USP 1";#N/A,#N/A,FALSE,"USP 2";#N/A,#N/A,FALSE,"UTE"}</definedName>
    <definedName name="__fc">#REF!</definedName>
    <definedName name="_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H170">#REF!</definedName>
    <definedName name="__new11" localSheetId="18" hidden="1">{#N/A,#N/A,FALSE,"Global by BU";#N/A,#N/A,FALSE,"U.S. by BU";#N/A,#N/A,FALSE,"Canada by BU";#N/A,#N/A,FALSE,"Europe by BU";#N/A,#N/A,FALSE,"Asia by BU";#N/A,#N/A,FALSE,"Cala by BU"}</definedName>
    <definedName name="__new11" localSheetId="13" hidden="1">{#N/A,#N/A,FALSE,"Global by BU";#N/A,#N/A,FALSE,"U.S. by BU";#N/A,#N/A,FALSE,"Canada by BU";#N/A,#N/A,FALSE,"Europe by BU";#N/A,#N/A,FALSE,"Asia by BU";#N/A,#N/A,FALSE,"Cala by BU"}</definedName>
    <definedName name="__new11" localSheetId="15" hidden="1">{#N/A,#N/A,FALSE,"Global by BU";#N/A,#N/A,FALSE,"U.S. by BU";#N/A,#N/A,FALSE,"Canada by BU";#N/A,#N/A,FALSE,"Europe by BU";#N/A,#N/A,FALSE,"Asia by BU";#N/A,#N/A,FALSE,"Cala by BU"}</definedName>
    <definedName name="__new11" localSheetId="9" hidden="1">{#N/A,#N/A,FALSE,"Global by BU";#N/A,#N/A,FALSE,"U.S. by BU";#N/A,#N/A,FALSE,"Canada by BU";#N/A,#N/A,FALSE,"Europe by BU";#N/A,#N/A,FALSE,"Asia by BU";#N/A,#N/A,FALSE,"Cala by BU"}</definedName>
    <definedName name="__new11" localSheetId="7" hidden="1">{#N/A,#N/A,FALSE,"Global by BU";#N/A,#N/A,FALSE,"U.S. by BU";#N/A,#N/A,FALSE,"Canada by BU";#N/A,#N/A,FALSE,"Europe by BU";#N/A,#N/A,FALSE,"Asia by BU";#N/A,#N/A,FALSE,"Cala by BU"}</definedName>
    <definedName name="__new11" localSheetId="20" hidden="1">{#N/A,#N/A,FALSE,"Global by BU";#N/A,#N/A,FALSE,"U.S. by BU";#N/A,#N/A,FALSE,"Canada by BU";#N/A,#N/A,FALSE,"Europe by BU";#N/A,#N/A,FALSE,"Asia by BU";#N/A,#N/A,FALSE,"Cala by BU"}</definedName>
    <definedName name="__new11" localSheetId="12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8" hidden="1">{#N/A,#N/A,FALSE,"Global by BU";#N/A,#N/A,FALSE,"U.S. by BU";#N/A,#N/A,FALSE,"Canada by BU";#N/A,#N/A,FALSE,"Europe by BU";#N/A,#N/A,FALSE,"Asia by BU";#N/A,#N/A,FALSE,"Cala by BU"}</definedName>
    <definedName name="__new12" localSheetId="13" hidden="1">{#N/A,#N/A,FALSE,"Global by BU";#N/A,#N/A,FALSE,"U.S. by BU";#N/A,#N/A,FALSE,"Canada by BU";#N/A,#N/A,FALSE,"Europe by BU";#N/A,#N/A,FALSE,"Asia by BU";#N/A,#N/A,FALSE,"Cala by BU"}</definedName>
    <definedName name="__new12" localSheetId="15" hidden="1">{#N/A,#N/A,FALSE,"Global by BU";#N/A,#N/A,FALSE,"U.S. by BU";#N/A,#N/A,FALSE,"Canada by BU";#N/A,#N/A,FALSE,"Europe by BU";#N/A,#N/A,FALSE,"Asia by BU";#N/A,#N/A,FALSE,"Cala by BU"}</definedName>
    <definedName name="__new12" localSheetId="9" hidden="1">{#N/A,#N/A,FALSE,"Global by BU";#N/A,#N/A,FALSE,"U.S. by BU";#N/A,#N/A,FALSE,"Canada by BU";#N/A,#N/A,FALSE,"Europe by BU";#N/A,#N/A,FALSE,"Asia by BU";#N/A,#N/A,FALSE,"Cala by BU"}</definedName>
    <definedName name="__new12" localSheetId="7" hidden="1">{#N/A,#N/A,FALSE,"Global by BU";#N/A,#N/A,FALSE,"U.S. by BU";#N/A,#N/A,FALSE,"Canada by BU";#N/A,#N/A,FALSE,"Europe by BU";#N/A,#N/A,FALSE,"Asia by BU";#N/A,#N/A,FALSE,"Cala by BU"}</definedName>
    <definedName name="__new12" localSheetId="20" hidden="1">{#N/A,#N/A,FALSE,"Global by BU";#N/A,#N/A,FALSE,"U.S. by BU";#N/A,#N/A,FALSE,"Canada by BU";#N/A,#N/A,FALSE,"Europe by BU";#N/A,#N/A,FALSE,"Asia by BU";#N/A,#N/A,FALSE,"Cala by BU"}</definedName>
    <definedName name="__new12" localSheetId="12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PXB1">#REF!,#REF!,#REF!</definedName>
    <definedName name="__PXB2">#REF!,#REF!,#REF!</definedName>
    <definedName name="__PXB3">#REF!,#REF!,#REF!</definedName>
    <definedName name="__PXB4">#REF!,#REF!,#REF!</definedName>
    <definedName name="__PXB5">#REF!,#REF!</definedName>
    <definedName name="__Qh5">'[10]D-9001'!$G$29</definedName>
    <definedName name="__Qh6">'[10]D-9001'!$G$33</definedName>
    <definedName name="__Qh7">'[10]D-9001'!$G$37</definedName>
    <definedName name="__Qh8">'[10]D-9001'!$G$41</definedName>
    <definedName name="__QTY1">#REF!</definedName>
    <definedName name="__R">#REF!</definedName>
    <definedName name="__RAN1">#REF!</definedName>
    <definedName name="__RAN2">#N/A</definedName>
    <definedName name="__RAN3">#REF!</definedName>
    <definedName name="__RC">#REF!</definedName>
    <definedName name="__RC1">#REF!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>#REF!</definedName>
    <definedName name="__Rev2">#REF!</definedName>
    <definedName name="__Rev3">#REF!</definedName>
    <definedName name="__Rev4">#REF!</definedName>
    <definedName name="__SP68">#REF!</definedName>
    <definedName name="__sp69">#REF!</definedName>
    <definedName name="__to11">#REF!</definedName>
    <definedName name="__to12">#REF!</definedName>
    <definedName name="__to2">#REF!</definedName>
    <definedName name="__to3">#REF!</definedName>
    <definedName name="_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PN5">#REF!</definedName>
    <definedName name="__us96">#REF!</definedName>
    <definedName name="__Var1">#REF!</definedName>
    <definedName name="__VS2">#REF!</definedName>
    <definedName name="__VS3">#REF!</definedName>
    <definedName name="__wrn1" localSheetId="18" hidden="1">{#N/A,#N/A,TRUE,"Est. de Fact.";#N/A,#N/A,TRUE,"Capitulo 19";#N/A,#N/A,TRUE,"Proyecto P855"}</definedName>
    <definedName name="__wrn1" localSheetId="13" hidden="1">{#N/A,#N/A,TRUE,"Est. de Fact.";#N/A,#N/A,TRUE,"Capitulo 19";#N/A,#N/A,TRUE,"Proyecto P855"}</definedName>
    <definedName name="__wrn1" localSheetId="15" hidden="1">{#N/A,#N/A,TRUE,"Est. de Fact.";#N/A,#N/A,TRUE,"Capitulo 19";#N/A,#N/A,TRUE,"Proyecto P855"}</definedName>
    <definedName name="__wrn1" localSheetId="9" hidden="1">{#N/A,#N/A,TRUE,"Est. de Fact.";#N/A,#N/A,TRUE,"Capitulo 19";#N/A,#N/A,TRUE,"Proyecto P855"}</definedName>
    <definedName name="__wrn1" localSheetId="7" hidden="1">{#N/A,#N/A,TRUE,"Est. de Fact.";#N/A,#N/A,TRUE,"Capitulo 19";#N/A,#N/A,TRUE,"Proyecto P855"}</definedName>
    <definedName name="__wrn1" localSheetId="20" hidden="1">{#N/A,#N/A,TRUE,"Est. de Fact.";#N/A,#N/A,TRUE,"Capitulo 19";#N/A,#N/A,TRUE,"Proyecto P855"}</definedName>
    <definedName name="__wrn1" localSheetId="12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01.Certificación_Teac_O.Ingresos">#REF!</definedName>
    <definedName name="_1">#N/A</definedName>
    <definedName name="_1___0_0FLE">#REF!</definedName>
    <definedName name="_1__123Graph_A__200__BPF" hidden="1">#REF!</definedName>
    <definedName name="_1__123Graph_ACHART_1" localSheetId="15" hidden="1">#REF!</definedName>
    <definedName name="_1__123Graph_ACHART_1" hidden="1">[11]DADOS!$K$13:$K$26</definedName>
    <definedName name="_1__123Graph_APET_Y___VS_TPO" hidden="1">#REF!</definedName>
    <definedName name="_1__123Graph_BGRAFICO_1" localSheetId="15" hidden="1">#REF!</definedName>
    <definedName name="_1__123Graph_BGRAFICO_1" hidden="1">[12]KWHCEC!#REF!</definedName>
    <definedName name="_1_CARATULA">#REF!</definedName>
    <definedName name="_10__123Graph_ACHART_18" localSheetId="15" hidden="1">#REF!</definedName>
    <definedName name="_10__123Graph_ACHART_18" hidden="1">'[11]Produt JUL'!$B$12:$B$13</definedName>
    <definedName name="_10__123Graph_BPET_Y___VS_TPO" hidden="1">#REF!</definedName>
    <definedName name="_10__123Graph_C__200__D50" hidden="1">#REF!</definedName>
    <definedName name="_10__123Graph_CGRAFICO_1" localSheetId="15" hidden="1">#REF!</definedName>
    <definedName name="_10__123Graph_CGRAFICO_1" hidden="1">[12]KWHCEC!#REF!</definedName>
    <definedName name="_10__123Graph_EGRAFICO_1" localSheetId="15" hidden="1">#REF!</definedName>
    <definedName name="_10__123Graph_EGRAFICO_1" hidden="1">[12]KWHCEC!#REF!</definedName>
    <definedName name="_100__123Graph_FCHART_17" localSheetId="15" hidden="1">#REF!</definedName>
    <definedName name="_100__123Graph_FCHART_17" hidden="1">'[11]Produt JUN'!$D$12:$D$44</definedName>
    <definedName name="_101__123Graph_FCHART_18" localSheetId="15" hidden="1">#REF!</definedName>
    <definedName name="_101__123Graph_FCHART_18" hidden="1">'[11]Produt JUL'!$D$12:$D$44</definedName>
    <definedName name="_102__123Graph_FCHART_19" localSheetId="15" hidden="1">#REF!</definedName>
    <definedName name="_102__123Graph_FCHART_19" hidden="1">'[11]Produt AGO'!$D$12:$D$44</definedName>
    <definedName name="_103__123Graph_FCHART_20" localSheetId="15" hidden="1">#REF!</definedName>
    <definedName name="_103__123Graph_FCHART_20" hidden="1">'[11]Produt SET'!$D$12:$D$44</definedName>
    <definedName name="_104__123Graph_FCHART_21" localSheetId="15" hidden="1">#REF!</definedName>
    <definedName name="_104__123Graph_FCHART_21" hidden="1">'[11]Produt OUT'!$D$12:$D$44</definedName>
    <definedName name="_105__123Graph_FCHART_22" localSheetId="15" hidden="1">#REF!</definedName>
    <definedName name="_105__123Graph_FCHART_22" hidden="1">'[11]Produt NOV'!$D$12:$D$44</definedName>
    <definedName name="_106__123Graph_FCHART_23" localSheetId="15" hidden="1">#REF!</definedName>
    <definedName name="_106__123Graph_FCHART_23" hidden="1">'[11]Produt DEZ'!$D$12:$D$44</definedName>
    <definedName name="_107__123Graph_FCHART_9" localSheetId="15" hidden="1">#REF!</definedName>
    <definedName name="_107__123Graph_FCHART_9" hidden="1">[11]DADOS!$E$13:$E$26</definedName>
    <definedName name="_108__123Graph_CKW_H" localSheetId="15" hidden="1">#REF!</definedName>
    <definedName name="_108__123Graph_CKW_H" hidden="1">[7]KWHCEC!#REF!</definedName>
    <definedName name="_108__123Graph_LBL_ACHART_2" localSheetId="15" hidden="1">#REF!</definedName>
    <definedName name="_108__123Graph_LBL_ACHART_2" hidden="1">[13]PARETOS!$M$4:$M$10</definedName>
    <definedName name="_109__123Graph_LBL_ACHART_3" localSheetId="15" hidden="1">#REF!</definedName>
    <definedName name="_109__123Graph_LBL_ACHART_3" hidden="1">[13]PARETOS!$N$29:$N$36</definedName>
    <definedName name="_11__123Graph_ACHART_19" localSheetId="15" hidden="1">#REF!</definedName>
    <definedName name="_11__123Graph_ACHART_19" hidden="1">'[11]Produt AGO'!$B$12:$B$13</definedName>
    <definedName name="_11__123Graph_CGRANULOMETRIA_1" hidden="1">#REF!</definedName>
    <definedName name="_110__123Graph_LBL_ACHART_7" localSheetId="15" hidden="1">#REF!</definedName>
    <definedName name="_110__123Graph_LBL_ACHART_7" hidden="1">'[13]PROP ELAB GANH'!$P$47:$P$55</definedName>
    <definedName name="_111__123Graph_LBL_ACHART_8" localSheetId="15" hidden="1">#REF!</definedName>
    <definedName name="_111__123Graph_LBL_ACHART_8" hidden="1">'[13]PROP ELAB GANH'!$P$70:$P$78</definedName>
    <definedName name="_112__123Graph_LBL_ACHART_9" localSheetId="15" hidden="1">#REF!</definedName>
    <definedName name="_112__123Graph_LBL_ACHART_9" hidden="1">[11]DADOS!$T$13:$T$14</definedName>
    <definedName name="_113__123Graph_LBL_BCHART_10" localSheetId="15" hidden="1">#REF!</definedName>
    <definedName name="_113__123Graph_LBL_BCHART_10" hidden="1">'[11]Produt JAN'!$AJ$12:$AJ$44</definedName>
    <definedName name="_114__123Graph_LBL_BCHART_13" localSheetId="15" hidden="1">#REF!</definedName>
    <definedName name="_114__123Graph_LBL_BCHART_13" hidden="1">'[11]Produt FEV'!$AJ$12:$AJ$44</definedName>
    <definedName name="_115__123Graph_LBL_BCHART_14" localSheetId="15" hidden="1">#REF!</definedName>
    <definedName name="_115__123Graph_LBL_BCHART_14" hidden="1">'[11]Produt MAR'!$AJ$12:$AJ$44</definedName>
    <definedName name="_116__123Graph_LBL_BCHART_15" localSheetId="15" hidden="1">#REF!</definedName>
    <definedName name="_116__123Graph_LBL_BCHART_15" hidden="1">'[11]Produt ABR'!$AJ$12:$AJ$44</definedName>
    <definedName name="_117__123Graph_LBL_BCHART_16" localSheetId="15" hidden="1">#REF!</definedName>
    <definedName name="_117__123Graph_LBL_BCHART_16" hidden="1">'[11]Produt MAI'!$AJ$12:$AJ$44</definedName>
    <definedName name="_118__123Graph_LBL_BCHART_17" localSheetId="15" hidden="1">#REF!</definedName>
    <definedName name="_118__123Graph_LBL_BCHART_17" hidden="1">'[11]Produt JUN'!$AJ$12:$AJ$44</definedName>
    <definedName name="_119__123Graph_LBL_BCHART_18" localSheetId="15" hidden="1">#REF!</definedName>
    <definedName name="_119__123Graph_LBL_BCHART_18" hidden="1">'[11]Produt JUL'!$AJ$12:$AJ$44</definedName>
    <definedName name="_12__123Graph_ACHART_2" localSheetId="15" hidden="1">#REF!</definedName>
    <definedName name="_12__123Graph_ACHART_2" hidden="1">[11]DADOS!$J$28:$L$28</definedName>
    <definedName name="_12__123Graph_D__200__BPF" hidden="1">#REF!</definedName>
    <definedName name="_12__123Graph_LBL_BKW_H" localSheetId="15" hidden="1">#REF!</definedName>
    <definedName name="_12__123Graph_LBL_BKW_H" hidden="1">[12]KWHCEC!#REF!</definedName>
    <definedName name="_120__123Graph_LBL_BCHART_19" localSheetId="15" hidden="1">#REF!</definedName>
    <definedName name="_120__123Graph_LBL_BCHART_19" hidden="1">'[11]Produt AGO'!$AJ$12:$AJ$44</definedName>
    <definedName name="_121__123Graph_LBL_BCHART_2" localSheetId="15" hidden="1">#REF!</definedName>
    <definedName name="_121__123Graph_LBL_BCHART_2" hidden="1">[13]PARETOS!$N$4:$N$10</definedName>
    <definedName name="_122__123Graph_LBL_BCHART_20" localSheetId="15" hidden="1">#REF!</definedName>
    <definedName name="_122__123Graph_LBL_BCHART_20" hidden="1">'[11]Produt SET'!$AJ$12:$AJ$44</definedName>
    <definedName name="_123__123Graph_LBL_BCHART_21" localSheetId="15" hidden="1">#REF!</definedName>
    <definedName name="_123__123Graph_LBL_BCHART_21" hidden="1">'[11]Produt OUT'!$AJ$12:$AJ$44</definedName>
    <definedName name="_124__123Graph_LBL_BCHART_22" localSheetId="15" hidden="1">#REF!</definedName>
    <definedName name="_124__123Graph_LBL_BCHART_22" hidden="1">'[11]Produt NOV'!$AJ$12:$AJ$44</definedName>
    <definedName name="_125__123Graph_LBL_BCHART_23" localSheetId="15" hidden="1">#REF!</definedName>
    <definedName name="_125__123Graph_LBL_BCHART_23" hidden="1">'[11]Produt DEZ'!$AJ$12:$AJ$44</definedName>
    <definedName name="_126__123Graph_LBL_BCHART_3" localSheetId="15" hidden="1">#REF!</definedName>
    <definedName name="_126__123Graph_LBL_BCHART_3" hidden="1">[13]PARETOS!$O$28:$O$35</definedName>
    <definedName name="_127__123Graph_LBL_DCHART_10" localSheetId="15" hidden="1">#REF!</definedName>
    <definedName name="_127__123Graph_LBL_DCHART_10" hidden="1">'[11]Produt JAN'!$AK$12:$AK$44</definedName>
    <definedName name="_128__123Graph_LBL_DCHART_13" localSheetId="15" hidden="1">#REF!</definedName>
    <definedName name="_128__123Graph_LBL_DCHART_13" hidden="1">'[11]Produt FEV'!$AK$12:$AK$44</definedName>
    <definedName name="_129__123Graph_LBL_DCHART_14" localSheetId="15" hidden="1">#REF!</definedName>
    <definedName name="_129__123Graph_LBL_DCHART_14" hidden="1">'[11]Produt MAR'!$AK$12:$AK$44</definedName>
    <definedName name="_13__123Graph_ACHART_20" localSheetId="15" hidden="1">#REF!</definedName>
    <definedName name="_13__123Graph_ACHART_20" hidden="1">'[11]Produt SET'!$B$12:$B$13</definedName>
    <definedName name="_13__123Graph_D__200__D50" hidden="1">#REF!</definedName>
    <definedName name="_130__123Graph_LBL_DCHART_15" localSheetId="15" hidden="1">#REF!</definedName>
    <definedName name="_130__123Graph_LBL_DCHART_15" hidden="1">'[11]Produt ABR'!$AK$12:$AK$44</definedName>
    <definedName name="_131__123Graph_LBL_DCHART_16" localSheetId="15" hidden="1">#REF!</definedName>
    <definedName name="_131__123Graph_LBL_DCHART_16" hidden="1">'[11]Produt MAI'!$AK$12:$AK$44</definedName>
    <definedName name="_132__123Graph_LBL_DCHART_17" localSheetId="15" hidden="1">#REF!</definedName>
    <definedName name="_132__123Graph_LBL_DCHART_17" hidden="1">'[11]Produt JUN'!$AK$12:$AK$44</definedName>
    <definedName name="_133__123Graph_LBL_DCHART_18" localSheetId="15" hidden="1">#REF!</definedName>
    <definedName name="_133__123Graph_LBL_DCHART_18" hidden="1">'[11]Produt JUL'!$AK$12:$AK$44</definedName>
    <definedName name="_134__123Graph_LBL_DCHART_19" localSheetId="15" hidden="1">#REF!</definedName>
    <definedName name="_134__123Graph_LBL_DCHART_19" hidden="1">'[11]Produt AGO'!$AK$12:$AK$44</definedName>
    <definedName name="_135__123Graph_DGRAFICO_1" localSheetId="15" hidden="1">#REF!</definedName>
    <definedName name="_135__123Graph_DGRAFICO_1" hidden="1">[7]KWHCEC!#REF!</definedName>
    <definedName name="_135__123Graph_LBL_DCHART_20" localSheetId="15" hidden="1">#REF!</definedName>
    <definedName name="_135__123Graph_LBL_DCHART_20" hidden="1">'[11]Produt SET'!$AK$12:$AK$44</definedName>
    <definedName name="_136__123Graph_LBL_DCHART_21" localSheetId="15" hidden="1">#REF!</definedName>
    <definedName name="_136__123Graph_LBL_DCHART_21" hidden="1">'[11]Produt OUT'!$AK$12:$AK$44</definedName>
    <definedName name="_137__123Graph_LBL_DCHART_22" localSheetId="15" hidden="1">#REF!</definedName>
    <definedName name="_137__123Graph_LBL_DCHART_22" hidden="1">'[11]Produt NOV'!$AK$12:$AK$44</definedName>
    <definedName name="_138__123Graph_LBL_DCHART_23" localSheetId="15" hidden="1">#REF!</definedName>
    <definedName name="_138__123Graph_LBL_DCHART_23" hidden="1">'[11]Produt DEZ'!$AK$12:$AK$44</definedName>
    <definedName name="_139__123Graph_XCHART_1" localSheetId="15" hidden="1">#REF!</definedName>
    <definedName name="_139__123Graph_XCHART_1" hidden="1">[11]DADOS!$A$13:$A$26</definedName>
    <definedName name="_14__123Graph_ACHART_21" localSheetId="15" hidden="1">#REF!</definedName>
    <definedName name="_14__123Graph_ACHART_21" hidden="1">'[11]Produt OUT'!$B$12:$B$13</definedName>
    <definedName name="_14__123Graph_BPET_Y___VS_TPO" hidden="1">#REF!</definedName>
    <definedName name="_14__123Graph_E__200__BPF" hidden="1">#REF!</definedName>
    <definedName name="_140__123Graph_XCHART_3" localSheetId="15" hidden="1">#REF!</definedName>
    <definedName name="_140__123Graph_XCHART_3" hidden="1">[13]PARETOS!$M$29:$M$36</definedName>
    <definedName name="_141__123Graph_XCHART_6" localSheetId="15" hidden="1">#REF!</definedName>
    <definedName name="_141__123Graph_XCHART_6" hidden="1">[11]DADOS!$A$15:$A$26</definedName>
    <definedName name="_142__123Graph_XCHART_8" localSheetId="15" hidden="1">#REF!</definedName>
    <definedName name="_142__123Graph_XCHART_8" hidden="1">'[13]PROP ELAB GANH'!$L$70:$L$78</definedName>
    <definedName name="_143__123Graph_XCHART_9" localSheetId="15" hidden="1">#REF!</definedName>
    <definedName name="_143__123Graph_XCHART_9" hidden="1">[11]DADOS!$A$13:$A$26</definedName>
    <definedName name="_15__123Graph_ACHART_22" localSheetId="15" hidden="1">#REF!</definedName>
    <definedName name="_15__123Graph_ACHART_22" hidden="1">'[11]Produt NOV'!$B$12:$B$13</definedName>
    <definedName name="_15__123Graph_CKW_H" localSheetId="15" hidden="1">#REF!</definedName>
    <definedName name="_15__123Graph_CKW_H" hidden="1">[12]KWHCEC!#REF!</definedName>
    <definedName name="_15__123Graph_E__200__D50" hidden="1">#REF!</definedName>
    <definedName name="_15__123Graph_XPET_Y___VS_TPO" hidden="1">#REF!</definedName>
    <definedName name="_16__123Graph_ACHART_23" localSheetId="15" hidden="1">#REF!</definedName>
    <definedName name="_16__123Graph_ACHART_23" hidden="1">'[11]Produt DEZ'!$B$12:$B$13</definedName>
    <definedName name="_16__123Graph_F__200__BPF" hidden="1">#REF!</definedName>
    <definedName name="_162__123Graph_EGRAFICO_1" localSheetId="15" hidden="1">#REF!</definedName>
    <definedName name="_162__123Graph_EGRAFICO_1" hidden="1">[7]KWHCEC!#REF!</definedName>
    <definedName name="_17__123Graph_ACHART_25" localSheetId="15" hidden="1">#REF!</definedName>
    <definedName name="_17__123Graph_ACHART_25" hidden="1">'[11]Produt FEV'!$J$48:$L$48</definedName>
    <definedName name="_17__123Graph_F__200__D50" hidden="1">#REF!</definedName>
    <definedName name="_17_de_Junio_de_2002">#REF!</definedName>
    <definedName name="_18__123Graph_ACHART_27" localSheetId="15" hidden="1">#REF!</definedName>
    <definedName name="_18__123Graph_ACHART_27" hidden="1">'[11]Produt MAR'!$J$48:$L$48</definedName>
    <definedName name="_18__123Graph_X__200__BPF" hidden="1">#REF!</definedName>
    <definedName name="_189__123Graph_LBL_BKW_H" localSheetId="15" hidden="1">#REF!</definedName>
    <definedName name="_189__123Graph_LBL_BKW_H" hidden="1">[7]KWHCEC!#REF!</definedName>
    <definedName name="_19__123Graph_ACHART_29" localSheetId="15" hidden="1">#REF!</definedName>
    <definedName name="_19__123Graph_ACHART_29" hidden="1">'[11]Produt ABR'!$J$48:$L$48</definedName>
    <definedName name="_19__123Graph_X__200__D50" hidden="1">#REF!</definedName>
    <definedName name="_1FLE">#REF!</definedName>
    <definedName name="_2">#REF!</definedName>
    <definedName name="_2___0_0PRINT_AREA">#REF!</definedName>
    <definedName name="_2__123Graph_A__200__D50" hidden="1">#REF!</definedName>
    <definedName name="_2__123Graph_ACHART_10" localSheetId="15" hidden="1">#REF!</definedName>
    <definedName name="_2__123Graph_ACHART_10" hidden="1">'[11]Produt JAN'!$B$12:$B$13</definedName>
    <definedName name="_2__123Graph_APET_Y___VS_TPO" hidden="1">#REF!</definedName>
    <definedName name="_2__123Graph_BGRAFICO_1" localSheetId="15" hidden="1">#REF!</definedName>
    <definedName name="_2__123Graph_BGRAFICO_1" hidden="1">[12]KWHCEC!#REF!</definedName>
    <definedName name="_2__123Graph_BPET_Y___VS_TPO" hidden="1">#REF!</definedName>
    <definedName name="_2__123Graph_CGRAFICO_1" localSheetId="15" hidden="1">#REF!</definedName>
    <definedName name="_2__123Graph_CGRAFICO_1" hidden="1">[12]KWHCEC!#REF!</definedName>
    <definedName name="_2_0_0FLE">#REF!</definedName>
    <definedName name="_2_SEPARADOR1">#REF!</definedName>
    <definedName name="_20__123Graph_ACHART_3" localSheetId="15" hidden="1">#REF!</definedName>
    <definedName name="_20__123Graph_ACHART_3" hidden="1">[11]DADOS!$J$30:$L$30</definedName>
    <definedName name="_20__123Graph_DGRAFICO_1" localSheetId="15" hidden="1">#REF!</definedName>
    <definedName name="_20__123Graph_DGRAFICO_1" hidden="1">[12]KWHCEC!#REF!</definedName>
    <definedName name="_20__123Graph_XEFICIENCIA_1" hidden="1">#REF!</definedName>
    <definedName name="_20__123Graph_XRAP_NP" hidden="1">#REF!</definedName>
    <definedName name="_21__123Graph_ACHART_31" localSheetId="15" hidden="1">#REF!</definedName>
    <definedName name="_21__123Graph_ACHART_31" hidden="1">'[11]Produt MAI'!$J$48:$L$48</definedName>
    <definedName name="_21__123Graph_XGRANULOMETRIA_1" hidden="1">#REF!</definedName>
    <definedName name="_21__123Graph_XPET_Y___VS_TPO" hidden="1">#REF!</definedName>
    <definedName name="_22__123Graph_ACHART_33" localSheetId="15" hidden="1">#REF!</definedName>
    <definedName name="_22__123Graph_ACHART_33" hidden="1">'[11]Produt JUN'!$J$48:$L$48</definedName>
    <definedName name="_22_0_0PRINT_AREA">#REF!</definedName>
    <definedName name="_23__123Graph_ACHART_35" localSheetId="15" hidden="1">#REF!</definedName>
    <definedName name="_23__123Graph_ACHART_35" hidden="1">'[11]Produt JUL'!$J$48:$L$48</definedName>
    <definedName name="_24__123Graph_ACHART_37" localSheetId="15" hidden="1">#REF!</definedName>
    <definedName name="_24__123Graph_ACHART_37" hidden="1">'[11]Produt AGO'!$J$48:$L$48</definedName>
    <definedName name="_25__123Graph_ACHART_39" localSheetId="15" hidden="1">#REF!</definedName>
    <definedName name="_25__123Graph_ACHART_39" hidden="1">'[11]Produt SET'!$J$48:$L$48</definedName>
    <definedName name="_25__123Graph_EGRAFICO_1" localSheetId="15" hidden="1">#REF!</definedName>
    <definedName name="_25__123Graph_EGRAFICO_1" hidden="1">[12]KWHCEC!#REF!</definedName>
    <definedName name="_26__123Graph_ACHART_4" localSheetId="15" hidden="1">#REF!</definedName>
    <definedName name="_26__123Graph_ACHART_4" hidden="1">[11]DADOS!$O$28:$Q$28</definedName>
    <definedName name="_27__123Graph_ACHART_41" localSheetId="15" hidden="1">#REF!</definedName>
    <definedName name="_27__123Graph_ACHART_41" hidden="1">'[11]Produt OUT'!$J$48:$L$48</definedName>
    <definedName name="_28__123Graph_ACHART_43" localSheetId="15" hidden="1">#REF!</definedName>
    <definedName name="_28__123Graph_ACHART_43" hidden="1">'[11]Produt NOV'!$J$48:$L$48</definedName>
    <definedName name="_28__123Graph_XRAP_NP" hidden="1">#REF!</definedName>
    <definedName name="_284_0PREV">#REF!</definedName>
    <definedName name="_285_0PREV">#REF!</definedName>
    <definedName name="_286_0PREV">#REF!</definedName>
    <definedName name="_287_0PREV">#REF!</definedName>
    <definedName name="_29__123Graph_ACHART_45" localSheetId="15" hidden="1">#REF!</definedName>
    <definedName name="_29__123Graph_ACHART_45" hidden="1">'[11]Produt DEZ'!$J$48:$L$48</definedName>
    <definedName name="_2PRINT_AREA">#REF!</definedName>
    <definedName name="_3______FLE">#REF!</definedName>
    <definedName name="_3__123Graph_ACHART_11" localSheetId="15" hidden="1">#REF!</definedName>
    <definedName name="_3__123Graph_ACHART_11" hidden="1">'[11]Produt JAN'!$J$46:$L$46</definedName>
    <definedName name="_3__123Graph_AEFICIENCIA_1" hidden="1">#REF!</definedName>
    <definedName name="_3__123Graph_CGRAFICO_1" hidden="1">#REF!</definedName>
    <definedName name="_3__123Graph_CKW_H" localSheetId="15" hidden="1">#REF!</definedName>
    <definedName name="_3__123Graph_CKW_H" hidden="1">[12]KWHCEC!#REF!</definedName>
    <definedName name="_3__123Graph_XPET_Y___VS_TPO" hidden="1">#REF!</definedName>
    <definedName name="_3_0_0FLE">#REF!</definedName>
    <definedName name="_30__123Graph_ACHART_5" localSheetId="15" hidden="1">#REF!</definedName>
    <definedName name="_30__123Graph_ACHART_5" hidden="1">[11]DADOS!$O$30:$Q$30</definedName>
    <definedName name="_30__123Graph_LBL_BKW_H" localSheetId="15" hidden="1">#REF!</definedName>
    <definedName name="_30__123Graph_LBL_BKW_H" hidden="1">[12]KWHCEC!#REF!</definedName>
    <definedName name="_31__123Graph_ACHART_6" localSheetId="15" hidden="1">#REF!</definedName>
    <definedName name="_31__123Graph_ACHART_6" hidden="1">[11]DADOS!$G$15:$G$26</definedName>
    <definedName name="_32__123Graph_ACHART_7" localSheetId="15" hidden="1">#REF!</definedName>
    <definedName name="_32__123Graph_ACHART_7" hidden="1">[11]DADOS!$S$28:$U$28</definedName>
    <definedName name="_33__123Graph_ACHART_8" localSheetId="15" hidden="1">#REF!</definedName>
    <definedName name="_33__123Graph_ACHART_8" hidden="1">[11]DADOS!$S$30:$U$30</definedName>
    <definedName name="_34__123Graph_ACHART_9" localSheetId="15" hidden="1">#REF!</definedName>
    <definedName name="_34__123Graph_ACHART_9" hidden="1">[11]DADOS!$T$13:$T$26</definedName>
    <definedName name="_35__123Graph_BCHART_1" localSheetId="15" hidden="1">#REF!</definedName>
    <definedName name="_35__123Graph_BCHART_1" hidden="1">[11]DADOS!$J$13:$J$26</definedName>
    <definedName name="_36__123Graph_BCHART_10" localSheetId="15" hidden="1">#REF!</definedName>
    <definedName name="_36__123Graph_BCHART_10" hidden="1">'[11]Produt JAN'!$AE$12:$AE$44</definedName>
    <definedName name="_37__123Graph_BCHART_13" localSheetId="15" hidden="1">#REF!</definedName>
    <definedName name="_37__123Graph_BCHART_13" hidden="1">'[11]Produt FEV'!$AE$12:$AE$44</definedName>
    <definedName name="_38__123Graph_BCHART_14" localSheetId="15" hidden="1">#REF!</definedName>
    <definedName name="_38__123Graph_BCHART_14" hidden="1">'[11]Produt MAR'!$AE$12:$AE$44</definedName>
    <definedName name="_39__123Graph_BCHART_15" localSheetId="15" hidden="1">#REF!</definedName>
    <definedName name="_39__123Graph_BCHART_15" hidden="1">'[11]Produt ABR'!$AE$12:$AE$44</definedName>
    <definedName name="_4______PRINT_AREA">#REF!</definedName>
    <definedName name="_4__123Graph_ACHART_12" localSheetId="15" hidden="1">#REF!</definedName>
    <definedName name="_4__123Graph_ACHART_12" hidden="1">'[11]Produt JAN'!$J$48:$L$48</definedName>
    <definedName name="_4__123Graph_AGRANULOMETRIA_1" hidden="1">#REF!</definedName>
    <definedName name="_4__123Graph_BPET_Y___VS_TPO" hidden="1">#REF!</definedName>
    <definedName name="_4__123Graph_CGRAFICO_1" localSheetId="15" hidden="1">#REF!</definedName>
    <definedName name="_4__123Graph_CGRAFICO_1" hidden="1">[12]KWHCEC!#REF!</definedName>
    <definedName name="_4__123Graph_CKW_H" hidden="1">#REF!</definedName>
    <definedName name="_4__123Graph_DGRAFICO_1" localSheetId="15" hidden="1">#REF!</definedName>
    <definedName name="_4__123Graph_DGRAFICO_1" hidden="1">[12]KWHCEC!#REF!</definedName>
    <definedName name="_4__123Graph_XRAP_NP" hidden="1">#REF!</definedName>
    <definedName name="_4_0_0FLE">#REF!</definedName>
    <definedName name="_4_0_0PRINT_AREA">#REF!</definedName>
    <definedName name="_4_PREMISAS_MICRO">#REF!</definedName>
    <definedName name="_40__123Graph_BCHART_16" localSheetId="15" hidden="1">#REF!</definedName>
    <definedName name="_40__123Graph_BCHART_16" hidden="1">'[11]Produt MAI'!$AE$12:$AE$44</definedName>
    <definedName name="_41__123Graph_BCHART_17" localSheetId="15" hidden="1">#REF!</definedName>
    <definedName name="_41__123Graph_BCHART_17" hidden="1">'[11]Produt JUN'!$AE$12:$AE$44</definedName>
    <definedName name="_42__123Graph_BCHART_18" localSheetId="15" hidden="1">#REF!</definedName>
    <definedName name="_42__123Graph_BCHART_18" hidden="1">'[11]Produt JUL'!$AE$12:$AE$44</definedName>
    <definedName name="_43__123Graph_BCHART_19" localSheetId="15" hidden="1">#REF!</definedName>
    <definedName name="_43__123Graph_BCHART_19" hidden="1">'[11]Produt AGO'!$AE$12:$AE$44</definedName>
    <definedName name="_44__123Graph_BCHART_2" localSheetId="15" hidden="1">#REF!</definedName>
    <definedName name="_44__123Graph_BCHART_2" hidden="1">[13]PARETOS!$N$4:$N$10</definedName>
    <definedName name="_45__123Graph_BCHART_20" localSheetId="15" hidden="1">#REF!</definedName>
    <definedName name="_45__123Graph_BCHART_20" hidden="1">'[11]Produt SET'!$AE$12:$AE$44</definedName>
    <definedName name="_46__123Graph_BCHART_21" localSheetId="15" hidden="1">#REF!</definedName>
    <definedName name="_46__123Graph_BCHART_21" hidden="1">'[11]Produt OUT'!$AE$12:$AE$44</definedName>
    <definedName name="_47__123Graph_BCHART_22" localSheetId="15" hidden="1">#REF!</definedName>
    <definedName name="_47__123Graph_BCHART_22" hidden="1">'[11]Produt NOV'!$AE$12:$AE$44</definedName>
    <definedName name="_48__123Graph_BCHART_23" localSheetId="15" hidden="1">#REF!</definedName>
    <definedName name="_48__123Graph_BCHART_23" hidden="1">'[11]Produt DEZ'!$AE$12:$AE$44</definedName>
    <definedName name="_49__123Graph_BCHART_3" localSheetId="15" hidden="1">#REF!</definedName>
    <definedName name="_49__123Graph_BCHART_3" hidden="1">[13]PARETOS!$O$28:$O$35</definedName>
    <definedName name="_5__0_0FLE">#REF!</definedName>
    <definedName name="_5__123Graph_ACHART_13" localSheetId="15" hidden="1">#REF!</definedName>
    <definedName name="_5__123Graph_ACHART_13" hidden="1">'[11]Produt FEV'!$B$12:$B$13</definedName>
    <definedName name="_5__123Graph_APET_Y___VS_TPO" hidden="1">#REF!</definedName>
    <definedName name="_5__123Graph_B__200__BPF" hidden="1">#REF!</definedName>
    <definedName name="_5__123Graph_BGRAFICO_1" localSheetId="15" hidden="1">#REF!</definedName>
    <definedName name="_5__123Graph_BGRAFICO_1" hidden="1">[12]KWHCEC!#REF!</definedName>
    <definedName name="_5__123Graph_DGRAFICO_1" hidden="1">#REF!</definedName>
    <definedName name="_5__123Graph_EGRAFICO_1" localSheetId="15" hidden="1">#REF!</definedName>
    <definedName name="_5__123Graph_EGRAFICO_1" hidden="1">[12]KWHCEC!#REF!</definedName>
    <definedName name="_5_SEPARADOR2">#REF!</definedName>
    <definedName name="_50__123Graph_BCHART_6" localSheetId="15" hidden="1">#REF!</definedName>
    <definedName name="_50__123Graph_BCHART_6" hidden="1">[11]DADOS!$O$15:$O$26</definedName>
    <definedName name="_51__123Graph_BCHART_9" localSheetId="15" hidden="1">#REF!</definedName>
    <definedName name="_51__123Graph_BCHART_9" hidden="1">[11]DADOS!$U$13:$U$26</definedName>
    <definedName name="_52__123Graph_CCHART_1" localSheetId="15" hidden="1">#REF!</definedName>
    <definedName name="_52__123Graph_CCHART_1" hidden="1">[11]DADOS!$L$13:$L$26</definedName>
    <definedName name="_53__123Graph_CCHART_10" localSheetId="15" hidden="1">#REF!</definedName>
    <definedName name="_53__123Graph_CCHART_10" hidden="1">'[11]Produt JAN'!$AF$12:$AF$44</definedName>
    <definedName name="_54__123Graph_BGRAFICO_1" localSheetId="15" hidden="1">#REF!</definedName>
    <definedName name="_54__123Graph_BGRAFICO_1" hidden="1">[7]KWHCEC!#REF!</definedName>
    <definedName name="_54__123Graph_CCHART_13" localSheetId="15" hidden="1">#REF!</definedName>
    <definedName name="_54__123Graph_CCHART_13" hidden="1">'[11]Produt FEV'!$AF$12:$AF$44</definedName>
    <definedName name="_55__123Graph_CCHART_14" localSheetId="15" hidden="1">#REF!</definedName>
    <definedName name="_55__123Graph_CCHART_14" hidden="1">'[11]Produt MAR'!$AF$12:$AF$44</definedName>
    <definedName name="_56__123Graph_CCHART_15" localSheetId="15" hidden="1">#REF!</definedName>
    <definedName name="_56__123Graph_CCHART_15" hidden="1">'[11]Produt ABR'!$AF$12:$AF$44</definedName>
    <definedName name="_57__123Graph_CCHART_16" localSheetId="15" hidden="1">#REF!</definedName>
    <definedName name="_57__123Graph_CCHART_16" hidden="1">'[11]Produt MAI'!$AF$12:$AF$44</definedName>
    <definedName name="_58__123Graph_CCHART_17" localSheetId="15" hidden="1">#REF!</definedName>
    <definedName name="_58__123Graph_CCHART_17" hidden="1">'[11]Produt JUN'!$AF$12:$AF$44</definedName>
    <definedName name="_59__123Graph_CCHART_18" localSheetId="15" hidden="1">#REF!</definedName>
    <definedName name="_59__123Graph_CCHART_18" hidden="1">'[11]Produt JUL'!$AF$12:$AF$44</definedName>
    <definedName name="_6__0_0PRINT_AREA">#REF!</definedName>
    <definedName name="_6__123Graph_ACHART_14" localSheetId="15" hidden="1">#REF!</definedName>
    <definedName name="_6__123Graph_ACHART_14" hidden="1">'[11]Produt MAR'!$B$12:$B$13</definedName>
    <definedName name="_6__123Graph_B__200__D50" hidden="1">#REF!</definedName>
    <definedName name="_6__123Graph_CKW_H" localSheetId="15" hidden="1">#REF!</definedName>
    <definedName name="_6__123Graph_CKW_H" hidden="1">[12]KWHCEC!#REF!</definedName>
    <definedName name="_6__123Graph_EGRAFICO_1" hidden="1">#REF!</definedName>
    <definedName name="_6__123Graph_LBL_BKW_H" localSheetId="15" hidden="1">#REF!</definedName>
    <definedName name="_6__123Graph_LBL_BKW_H" hidden="1">[12]KWHCEC!#REF!</definedName>
    <definedName name="_6__123Graph_XPET_Y___VS_TPO" hidden="1">#REF!</definedName>
    <definedName name="_6_HOJA_DE_VENTA">#REF!</definedName>
    <definedName name="_60__123Graph_CCHART_19" localSheetId="15" hidden="1">#REF!</definedName>
    <definedName name="_60__123Graph_CCHART_19" hidden="1">'[11]Produt AGO'!$AF$12:$AF$44</definedName>
    <definedName name="_61__123Graph_CCHART_20" localSheetId="15" hidden="1">#REF!</definedName>
    <definedName name="_61__123Graph_CCHART_20" hidden="1">'[11]Produt SET'!$AF$12:$AF$44</definedName>
    <definedName name="_62__123Graph_CCHART_21" localSheetId="15" hidden="1">#REF!</definedName>
    <definedName name="_62__123Graph_CCHART_21" hidden="1">'[11]Produt OUT'!$AF$12:$AF$44</definedName>
    <definedName name="_63__123Graph_CCHART_22" localSheetId="15" hidden="1">#REF!</definedName>
    <definedName name="_63__123Graph_CCHART_22" hidden="1">'[11]Produt NOV'!$AF$12:$AF$44</definedName>
    <definedName name="_64__123Graph_CCHART_23" localSheetId="15" hidden="1">#REF!</definedName>
    <definedName name="_64__123Graph_CCHART_23" hidden="1">'[11]Produt DEZ'!$AF$12:$AF$44</definedName>
    <definedName name="_65__123Graph_CCHART_6" localSheetId="15" hidden="1">#REF!</definedName>
    <definedName name="_65__123Graph_CCHART_6" hidden="1">[11]DADOS!$P$15:$P$26</definedName>
    <definedName name="_66__123Graph_CCHART_9" localSheetId="15" hidden="1">#REF!</definedName>
    <definedName name="_66__123Graph_CCHART_9" hidden="1">[11]DADOS!$S$13:$S$26</definedName>
    <definedName name="_67__123Graph_DCHART_1" localSheetId="15" hidden="1">#REF!</definedName>
    <definedName name="_67__123Graph_DCHART_1" hidden="1">[11]DADOS!$M$13:$M$26</definedName>
    <definedName name="_68__123Graph_DCHART_10" localSheetId="15" hidden="1">#REF!</definedName>
    <definedName name="_68__123Graph_DCHART_10" hidden="1">'[11]Produt JAN'!$AG$12:$AG$44</definedName>
    <definedName name="_69__123Graph_DCHART_13" localSheetId="15" hidden="1">#REF!</definedName>
    <definedName name="_69__123Graph_DCHART_13" hidden="1">'[11]Produt FEV'!$AG$12:$AG$44</definedName>
    <definedName name="_6FLE">#REF!</definedName>
    <definedName name="_7_____FLE">#REF!</definedName>
    <definedName name="_7__123Graph_ACHART_15" localSheetId="15" hidden="1">#REF!</definedName>
    <definedName name="_7__123Graph_ACHART_15" hidden="1">'[11]Produt ABR'!$B$12:$B$13</definedName>
    <definedName name="_7__123Graph_APET_Y___VS_TPO" hidden="1">#REF!</definedName>
    <definedName name="_7__123Graph_BEFICIENCIA_1" hidden="1">#REF!</definedName>
    <definedName name="_7__123Graph_LBL_BKW_H" hidden="1">#REF!</definedName>
    <definedName name="_7_000____0ÿ_†0Ro">#REF!,#REF!,#REF!,#REF!,#REF!,#REF!</definedName>
    <definedName name="_7_FLUJO_DE_FONDOS">#REF!</definedName>
    <definedName name="_70__123Graph_DCHART_14" localSheetId="15" hidden="1">#REF!</definedName>
    <definedName name="_70__123Graph_DCHART_14" hidden="1">'[11]Produt MAR'!$AG$12:$AG$44</definedName>
    <definedName name="_71__123Graph_DCHART_15" localSheetId="15" hidden="1">#REF!</definedName>
    <definedName name="_71__123Graph_DCHART_15" hidden="1">'[11]Produt ABR'!$AG$12:$AG$44</definedName>
    <definedName name="_72__123Graph_DCHART_16" localSheetId="15" hidden="1">#REF!</definedName>
    <definedName name="_72__123Graph_DCHART_16" hidden="1">'[11]Produt MAI'!$AG$12:$AG$44</definedName>
    <definedName name="_73__123Graph_DCHART_17" localSheetId="15" hidden="1">#REF!</definedName>
    <definedName name="_73__123Graph_DCHART_17" hidden="1">'[11]Produt JUN'!$AG$12:$AG$44</definedName>
    <definedName name="_74__123Graph_DCHART_18" localSheetId="15" hidden="1">#REF!</definedName>
    <definedName name="_74__123Graph_DCHART_18" hidden="1">'[11]Produt JUL'!$AG$12:$AG$44</definedName>
    <definedName name="_75__123Graph_DCHART_19" localSheetId="15" hidden="1">#REF!</definedName>
    <definedName name="_75__123Graph_DCHART_19" hidden="1">'[11]Produt AGO'!$AG$12:$AG$44</definedName>
    <definedName name="_76__123Graph_DCHART_20" localSheetId="15" hidden="1">#REF!</definedName>
    <definedName name="_76__123Graph_DCHART_20" hidden="1">'[11]Produt SET'!$AG$12:$AG$44</definedName>
    <definedName name="_77__123Graph_DCHART_21" localSheetId="15" hidden="1">#REF!</definedName>
    <definedName name="_77__123Graph_DCHART_21" hidden="1">'[11]Produt OUT'!$AG$12:$AG$44</definedName>
    <definedName name="_78__123Graph_DCHART_22" localSheetId="15" hidden="1">#REF!</definedName>
    <definedName name="_78__123Graph_DCHART_22" hidden="1">'[11]Produt NOV'!$AG$12:$AG$44</definedName>
    <definedName name="_79__123Graph_DCHART_23" localSheetId="15" hidden="1">#REF!</definedName>
    <definedName name="_79__123Graph_DCHART_23" hidden="1">'[11]Produt DEZ'!$AG$12:$AG$44</definedName>
    <definedName name="_8_____PRINT_AREA">#REF!</definedName>
    <definedName name="_8__123Graph_ACHART_16" localSheetId="15" hidden="1">#REF!</definedName>
    <definedName name="_8__123Graph_ACHART_16" hidden="1">'[11]Produt MAI'!$B$12:$B$13</definedName>
    <definedName name="_8__123Graph_BGRANULOMETRIA_1" hidden="1">#REF!</definedName>
    <definedName name="_8__123Graph_DGRAFICO_1" localSheetId="15" hidden="1">#REF!</definedName>
    <definedName name="_8__123Graph_DGRAFICO_1" hidden="1">[12]KWHCEC!#REF!</definedName>
    <definedName name="_8__123Graph_XRAP_NP" hidden="1">#REF!</definedName>
    <definedName name="_8_EFECTO_DEVALUACION">#REF!</definedName>
    <definedName name="_80__123Graph_DCHART_6" localSheetId="15" hidden="1">#REF!</definedName>
    <definedName name="_80__123Graph_DCHART_6" hidden="1">[11]DADOS!$Q$15:$Q$26</definedName>
    <definedName name="_81__123Graph_CGRAFICO_1" localSheetId="15" hidden="1">#REF!</definedName>
    <definedName name="_81__123Graph_CGRAFICO_1" hidden="1">[7]KWHCEC!#REF!</definedName>
    <definedName name="_81__123Graph_DCHART_9" localSheetId="15" hidden="1">#REF!</definedName>
    <definedName name="_81__123Graph_DCHART_9" hidden="1">[11]DADOS!$V$13:$V$26</definedName>
    <definedName name="_82__123Graph_ECHART_10" localSheetId="15" hidden="1">#REF!</definedName>
    <definedName name="_82__123Graph_ECHART_10" hidden="1">'[11]Produt JAN'!$AH$12:$AH$44</definedName>
    <definedName name="_83__123Graph_ECHART_13" localSheetId="15" hidden="1">#REF!</definedName>
    <definedName name="_83__123Graph_ECHART_13" hidden="1">'[11]Produt FEV'!$AH$12:$AH$44</definedName>
    <definedName name="_84__123Graph_ECHART_14" localSheetId="15" hidden="1">#REF!</definedName>
    <definedName name="_84__123Graph_ECHART_14" hidden="1">'[11]Produt MAR'!$AH$12:$AH$44</definedName>
    <definedName name="_85__123Graph_ECHART_15" localSheetId="15" hidden="1">#REF!</definedName>
    <definedName name="_85__123Graph_ECHART_15" hidden="1">'[11]Produt ABR'!$AH$12:$AH$44</definedName>
    <definedName name="_86__123Graph_ECHART_16" localSheetId="15" hidden="1">#REF!</definedName>
    <definedName name="_86__123Graph_ECHART_16" hidden="1">'[11]Produt MAI'!$AH$12:$AH$44</definedName>
    <definedName name="_87__123Graph_ECHART_17" localSheetId="15" hidden="1">#REF!</definedName>
    <definedName name="_87__123Graph_ECHART_17" hidden="1">'[11]Produt JUN'!$AH$12:$AH$44</definedName>
    <definedName name="_88__123Graph_ECHART_18" localSheetId="15" hidden="1">#REF!</definedName>
    <definedName name="_88__123Graph_ECHART_18" hidden="1">'[11]Produt JUL'!$AH$12:$AH$44</definedName>
    <definedName name="_89__123Graph_ECHART_19" localSheetId="15" hidden="1">#REF!</definedName>
    <definedName name="_89__123Graph_ECHART_19" hidden="1">'[11]Produt AGO'!$AH$12:$AH$44</definedName>
    <definedName name="_8PRINT_AREA">#REF!</definedName>
    <definedName name="_9__123Graph_ACHART_17" localSheetId="15" hidden="1">#REF!</definedName>
    <definedName name="_9__123Graph_ACHART_17" hidden="1">'[11]Produt JUN'!$B$12:$B$13</definedName>
    <definedName name="_9__123Graph_C__200__BPF" hidden="1">#REF!</definedName>
    <definedName name="_9_DETALLE_DE_EQUIPOS">#REF!</definedName>
    <definedName name="_90__123Graph_ECHART_20" localSheetId="15" hidden="1">#REF!</definedName>
    <definedName name="_90__123Graph_ECHART_20" hidden="1">'[11]Produt SET'!$AH$12:$AH$44</definedName>
    <definedName name="_91__123Graph_ECHART_21" localSheetId="15" hidden="1">#REF!</definedName>
    <definedName name="_91__123Graph_ECHART_21" hidden="1">'[11]Produt OUT'!$AH$12:$AH$44</definedName>
    <definedName name="_91_IMPUESTOS_Y_SEGUROS">#REF!</definedName>
    <definedName name="_92__123Graph_ECHART_22" localSheetId="15" hidden="1">#REF!</definedName>
    <definedName name="_92__123Graph_ECHART_22" hidden="1">'[11]Produt NOV'!$AH$12:$AH$44</definedName>
    <definedName name="_93__123Graph_ECHART_23" localSheetId="15" hidden="1">#REF!</definedName>
    <definedName name="_93__123Graph_ECHART_23" hidden="1">'[11]Produt DEZ'!$AH$12:$AH$44</definedName>
    <definedName name="_93_RESULTADO_ECONOMICO">#REF!</definedName>
    <definedName name="_94__123Graph_ECHART_9" localSheetId="15" hidden="1">#REF!</definedName>
    <definedName name="_94__123Graph_ECHART_9" hidden="1">[11]DADOS!$W$13:$W$26</definedName>
    <definedName name="_94_SEPARADOR3">#REF!</definedName>
    <definedName name="_95__123Graph_FCHART_10" localSheetId="15" hidden="1">#REF!</definedName>
    <definedName name="_95__123Graph_FCHART_10" hidden="1">'[11]Produt JAN'!$D$12:$D$44</definedName>
    <definedName name="_95_FORM_054">#REF!</definedName>
    <definedName name="_96__123Graph_FCHART_13" localSheetId="15" hidden="1">#REF!</definedName>
    <definedName name="_96__123Graph_FCHART_13" hidden="1">'[11]Produt FEV'!$D$12:$D$44</definedName>
    <definedName name="_96_SEPARADOR4">#REF!</definedName>
    <definedName name="_97__123Graph_FCHART_14" localSheetId="15" hidden="1">#REF!</definedName>
    <definedName name="_97__123Graph_FCHART_14" hidden="1">'[11]Produt MAR'!$D$12:$D$44</definedName>
    <definedName name="_97_SENSIBILIDAD">#REF!</definedName>
    <definedName name="_98__123Graph_FCHART_15" localSheetId="15" hidden="1">#REF!</definedName>
    <definedName name="_98__123Graph_FCHART_15" hidden="1">'[11]Produt ABR'!$D$12:$D$44</definedName>
    <definedName name="_99__123Graph_FCHART_16" localSheetId="15" hidden="1">#REF!</definedName>
    <definedName name="_99__123Graph_FCHART_16" hidden="1">'[11]Produt MAI'!$D$12:$D$44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CT2">#REF!</definedName>
    <definedName name="_Ago1">#REF!</definedName>
    <definedName name="_Ago2">#REF!</definedName>
    <definedName name="_aLK">#REF!</definedName>
    <definedName name="_alt1">#REF!</definedName>
    <definedName name="_alt2">#REF!</definedName>
    <definedName name="_APR1">#REF!</definedName>
    <definedName name="_APR2">#REF!</definedName>
    <definedName name="_APR3">#REF!</definedName>
    <definedName name="_APR4">#REF!</definedName>
    <definedName name="_ARE1">#REF!</definedName>
    <definedName name="_ARE10">#REF!</definedName>
    <definedName name="_ARE11">#REF!</definedName>
    <definedName name="_ARE12">#REF!</definedName>
    <definedName name="_ARE13">#REF!</definedName>
    <definedName name="_ARE14">#REF!</definedName>
    <definedName name="_ARE15">#REF!</definedName>
    <definedName name="_ARE16">#REF!</definedName>
    <definedName name="_ARE2">#REF!</definedName>
    <definedName name="_ARE3">#REF!</definedName>
    <definedName name="_ARE4">#REF!</definedName>
    <definedName name="_ARE5">#REF!</definedName>
    <definedName name="_ARE6">#REF!</definedName>
    <definedName name="_ARE7">#REF!</definedName>
    <definedName name="_ARE8">#REF!</definedName>
    <definedName name="_ARE9">#REF!</definedName>
    <definedName name="_ART4">#REF!</definedName>
    <definedName name="_asp2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2047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ase_datos_a_filtrar" hidden="1">#REF!</definedName>
    <definedName name="_BQ1">#REF!</definedName>
    <definedName name="_BUT38">#REF!</definedName>
    <definedName name="_BUT78">#REF!</definedName>
    <definedName name="_cal00001" localSheetId="18" hidden="1">{"'NOTES2'!$G$9:$J$27"}</definedName>
    <definedName name="_cal00001" localSheetId="13" hidden="1">{"'NOTES2'!$G$9:$J$27"}</definedName>
    <definedName name="_cal00001" localSheetId="15" hidden="1">{"'NOTES2'!$G$9:$J$27"}</definedName>
    <definedName name="_cal00001" localSheetId="9" hidden="1">{"'NOTES2'!$G$9:$J$27"}</definedName>
    <definedName name="_cal00001" localSheetId="7" hidden="1">{"'NOTES2'!$G$9:$J$27"}</definedName>
    <definedName name="_cal00001" localSheetId="20" hidden="1">{"'NOTES2'!$G$9:$J$27"}</definedName>
    <definedName name="_cal00001" localSheetId="12" hidden="1">{"'NOTES2'!$G$9:$J$27"}</definedName>
    <definedName name="_cal00001" hidden="1">{"'NOTES2'!$G$9:$J$27"}</definedName>
    <definedName name="_cec1" localSheetId="15">#REF!</definedName>
    <definedName name="_cec1">'[14]2'!#REF!</definedName>
    <definedName name="_cec2" localSheetId="15">#REF!</definedName>
    <definedName name="_cec2">'[14]2'!#REF!</definedName>
    <definedName name="_cec3" localSheetId="15">#REF!</definedName>
    <definedName name="_cec3">'[14]2'!#REF!</definedName>
    <definedName name="_cec4" localSheetId="15">#REF!</definedName>
    <definedName name="_cec4">'[14]2'!#REF!</definedName>
    <definedName name="_CUN1">#REF!</definedName>
    <definedName name="_d2" localSheetId="18" hidden="1">{"NORMAL",#N/A,FALSE,"02"}</definedName>
    <definedName name="_d2" localSheetId="13" hidden="1">{"NORMAL",#N/A,FALSE,"02"}</definedName>
    <definedName name="_d2" localSheetId="15" hidden="1">{"NORMAL",#N/A,FALSE,"02"}</definedName>
    <definedName name="_d2" localSheetId="9" hidden="1">{"NORMAL",#N/A,FALSE,"02"}</definedName>
    <definedName name="_d2" localSheetId="7" hidden="1">{"NORMAL",#N/A,FALSE,"02"}</definedName>
    <definedName name="_d2" localSheetId="20" hidden="1">{"NORMAL",#N/A,FALSE,"02"}</definedName>
    <definedName name="_d2" localSheetId="12" hidden="1">{"NORMAL",#N/A,FALSE,"02"}</definedName>
    <definedName name="_d2" hidden="1">{"NORMAL",#N/A,FALSE,"02"}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S1">#REF!</definedName>
    <definedName name="_DES2">#REF!</definedName>
    <definedName name="_DES3">#REF!</definedName>
    <definedName name="_DES4">#REF!</definedName>
    <definedName name="_DIS1">#REF!</definedName>
    <definedName name="_DIS2">#REF!</definedName>
    <definedName name="_Dist_Bin" hidden="1">#REF!</definedName>
    <definedName name="_Dist_Values" hidden="1">#REF!</definedName>
    <definedName name="_doc_name">#REF!</definedName>
    <definedName name="_dol2">#REF!</definedName>
    <definedName name="_dol3">#REF!</definedName>
    <definedName name="_DVC4">#REF!</definedName>
    <definedName name="_E1">#REF!</definedName>
    <definedName name="_EJE01">#REF!</definedName>
    <definedName name="_EJE02">#REF!</definedName>
    <definedName name="_EJE03">#REF!</definedName>
    <definedName name="_F">#REF!</definedName>
    <definedName name="_F15p">#REF!</definedName>
    <definedName name="_fc">#REF!</definedName>
    <definedName name="_FEC1">#REF!</definedName>
    <definedName name="_FEC2">#REF!</definedName>
    <definedName name="_FEC3">#REF!</definedName>
    <definedName name="_FEC4">#REF!</definedName>
    <definedName name="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1" hidden="1">#REF!</definedName>
    <definedName name="_xlnm._FilterDatabase" localSheetId="17" hidden="1">'Datos P0 Suministros'!$B$1:$N$237</definedName>
    <definedName name="_xlnm._FilterDatabase" localSheetId="18" hidden="1">'Datos para distribución P0'!$A$2:$S$113</definedName>
    <definedName name="_xlnm._FilterDatabase" localSheetId="13" hidden="1">'Histograma carretones'!$A$2:$E$10</definedName>
    <definedName name="_xlnm._FilterDatabase" localSheetId="1" hidden="1">'La Calera II - crono 4.11'!$A$3:$CC$80</definedName>
    <definedName name="_xlnm._FilterDatabase" localSheetId="6" hidden="1">'La Calera II - crono Rev. 0'!$A$3:$CC$123</definedName>
    <definedName name="_xlnm._FilterDatabase" localSheetId="8" hidden="1">'La Calera II - RFSU 31.1.28'!$A$3:$CG$133</definedName>
    <definedName name="_xlnm._FilterDatabase" localSheetId="2" hidden="1">'LD Ingeniería de detalle'!$A$6:$N$1389</definedName>
    <definedName name="_xlnm._FilterDatabase" localSheetId="3" hidden="1">'OC Exterior'!$A$3:$L$54</definedName>
    <definedName name="_xlnm._FilterDatabase" localSheetId="0" hidden="1">Preliminar!$A$3:$CC$71</definedName>
    <definedName name="_xlnm._FilterDatabase" localSheetId="9" hidden="1">'REM-Back-up'!$A$2:$V$102</definedName>
    <definedName name="_xlnm._FilterDatabase" localSheetId="7" hidden="1">'REM-Nuevo'!$A$2:$AB$110</definedName>
    <definedName name="_xlnm._FilterDatabase" localSheetId="20" hidden="1">'REM-Superado'!$A$2:$V$118</definedName>
    <definedName name="_xlnm._FilterDatabase" localSheetId="10" hidden="1">'Suministros críticos'!$A$1:$T$28</definedName>
    <definedName name="_xlnm._FilterDatabase" hidden="1">#REF!</definedName>
    <definedName name="_gl1" localSheetId="18" hidden="1">{#N/A,#N/A,FALSE,"Total_OC015";#N/A,#N/A,FALSE,"ADMIN";#N/A,#N/A,FALSE,"PROCES";#N/A,#N/A,FALSE,"mecan";#N/A,#N/A,FALSE,"civil";#N/A,#N/A,FALSE,"CAÑER";#N/A,#N/A,FALSE,"ELEC";#N/A,#N/A,FALSE,"INSTR"}</definedName>
    <definedName name="_gl1" localSheetId="13" hidden="1">{#N/A,#N/A,FALSE,"Total_OC015";#N/A,#N/A,FALSE,"ADMIN";#N/A,#N/A,FALSE,"PROCES";#N/A,#N/A,FALSE,"mecan";#N/A,#N/A,FALSE,"civil";#N/A,#N/A,FALSE,"CAÑER";#N/A,#N/A,FALSE,"ELEC";#N/A,#N/A,FALSE,"INSTR"}</definedName>
    <definedName name="_gl1" localSheetId="15" hidden="1">{#N/A,#N/A,FALSE,"Total_OC015";#N/A,#N/A,FALSE,"ADMIN";#N/A,#N/A,FALSE,"PROCES";#N/A,#N/A,FALSE,"mecan";#N/A,#N/A,FALSE,"civil";#N/A,#N/A,FALSE,"CAÑER";#N/A,#N/A,FALSE,"ELEC";#N/A,#N/A,FALSE,"INSTR"}</definedName>
    <definedName name="_gl1" localSheetId="9" hidden="1">{#N/A,#N/A,FALSE,"Total_OC015";#N/A,#N/A,FALSE,"ADMIN";#N/A,#N/A,FALSE,"PROCES";#N/A,#N/A,FALSE,"mecan";#N/A,#N/A,FALSE,"civil";#N/A,#N/A,FALSE,"CAÑER";#N/A,#N/A,FALSE,"ELEC";#N/A,#N/A,FALSE,"INSTR"}</definedName>
    <definedName name="_gl1" localSheetId="7" hidden="1">{#N/A,#N/A,FALSE,"Total_OC015";#N/A,#N/A,FALSE,"ADMIN";#N/A,#N/A,FALSE,"PROCES";#N/A,#N/A,FALSE,"mecan";#N/A,#N/A,FALSE,"civil";#N/A,#N/A,FALSE,"CAÑER";#N/A,#N/A,FALSE,"ELEC";#N/A,#N/A,FALSE,"INSTR"}</definedName>
    <definedName name="_gl1" localSheetId="20" hidden="1">{#N/A,#N/A,FALSE,"Total_OC015";#N/A,#N/A,FALSE,"ADMIN";#N/A,#N/A,FALSE,"PROCES";#N/A,#N/A,FALSE,"mecan";#N/A,#N/A,FALSE,"civil";#N/A,#N/A,FALSE,"CAÑER";#N/A,#N/A,FALSE,"ELEC";#N/A,#N/A,FALSE,"INSTR"}</definedName>
    <definedName name="_gl1" localSheetId="12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cc3">#REF!</definedName>
    <definedName name="_IMP1">#REF!</definedName>
    <definedName name="_IMP2">#REF!</definedName>
    <definedName name="_IMP3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INV2">#REF!</definedName>
    <definedName name="_JUN1">#REF!</definedName>
    <definedName name="_JUN2">#REF!</definedName>
    <definedName name="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" hidden="1">#REF!</definedName>
    <definedName name="_Key1" hidden="1">#REF!</definedName>
    <definedName name="_KEY10" localSheetId="15" hidden="1">#REF!</definedName>
    <definedName name="_KEY10" hidden="1">[15]INST!#REF!</definedName>
    <definedName name="_Key2" hidden="1">#REF!</definedName>
    <definedName name="_KEY3" localSheetId="15" hidden="1">#REF!</definedName>
    <definedName name="_KEY3" hidden="1">[16]INST!#REF!</definedName>
    <definedName name="_Key4" localSheetId="15" hidden="1">#REF!</definedName>
    <definedName name="_Key4" hidden="1">[17]INST!#REF!</definedName>
    <definedName name="_Key8" localSheetId="15" hidden="1">#REF!</definedName>
    <definedName name="_Key8" hidden="1">[15]INST!#REF!</definedName>
    <definedName name="_KH170">#REF!</definedName>
    <definedName name="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8" hidden="1">{"FlujoGastos",#N/A,FALSE,"Base";"FlujoGastos",#N/A,FALSE,"Buzón Tren";"FlujoGastos",#N/A,FALSE,"Buzón Camión";"FlujoGastos",#N/A,FALSE,"LHD Camión";"FlujoGastos",#N/A,FALSE,"Cámara Camión"}</definedName>
    <definedName name="_kk2" localSheetId="13" hidden="1">{"FlujoGastos",#N/A,FALSE,"Base";"FlujoGastos",#N/A,FALSE,"Buzón Tren";"FlujoGastos",#N/A,FALSE,"Buzón Camión";"FlujoGastos",#N/A,FALSE,"LHD Camión";"FlujoGastos",#N/A,FALSE,"Cámara Camión"}</definedName>
    <definedName name="_kk2" localSheetId="15" hidden="1">{"FlujoGastos",#N/A,FALSE,"Base";"FlujoGastos",#N/A,FALSE,"Buzón Tren";"FlujoGastos",#N/A,FALSE,"Buzón Camión";"FlujoGastos",#N/A,FALSE,"LHD Camión";"FlujoGastos",#N/A,FALSE,"Cámara Camión"}</definedName>
    <definedName name="_kk2" localSheetId="9" hidden="1">{"FlujoGastos",#N/A,FALSE,"Base";"FlujoGastos",#N/A,FALSE,"Buzón Tren";"FlujoGastos",#N/A,FALSE,"Buzón Camión";"FlujoGastos",#N/A,FALSE,"LHD Camión";"FlujoGastos",#N/A,FALSE,"Cámara Camión"}</definedName>
    <definedName name="_kk2" localSheetId="7" hidden="1">{"FlujoGastos",#N/A,FALSE,"Base";"FlujoGastos",#N/A,FALSE,"Buzón Tren";"FlujoGastos",#N/A,FALSE,"Buzón Camión";"FlujoGastos",#N/A,FALSE,"LHD Camión";"FlujoGastos",#N/A,FALSE,"Cámara Camión"}</definedName>
    <definedName name="_kk2" localSheetId="20" hidden="1">{"FlujoGastos",#N/A,FALSE,"Base";"FlujoGastos",#N/A,FALSE,"Buzón Tren";"FlujoGastos",#N/A,FALSE,"Buzón Camión";"FlujoGastos",#N/A,FALSE,"LHD Camión";"FlujoGastos",#N/A,FALSE,"Cámara Camión"}</definedName>
    <definedName name="_kk2" localSheetId="12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8" hidden="1">{"desarrollo",#N/A,FALSE,"Cámara Camión";"resumen",#N/A,FALSE,"Cámara Camión";"eqprod",#N/A,FALSE,"Cámara Camión"}</definedName>
    <definedName name="_kk4" localSheetId="13" hidden="1">{"desarrollo",#N/A,FALSE,"Cámara Camión";"resumen",#N/A,FALSE,"Cámara Camión";"eqprod",#N/A,FALSE,"Cámara Camión"}</definedName>
    <definedName name="_kk4" localSheetId="15" hidden="1">{"desarrollo",#N/A,FALSE,"Cámara Camión";"resumen",#N/A,FALSE,"Cámara Camión";"eqprod",#N/A,FALSE,"Cámara Camión"}</definedName>
    <definedName name="_kk4" localSheetId="9" hidden="1">{"desarrollo",#N/A,FALSE,"Cámara Camión";"resumen",#N/A,FALSE,"Cámara Camión";"eqprod",#N/A,FALSE,"Cámara Camión"}</definedName>
    <definedName name="_kk4" localSheetId="7" hidden="1">{"desarrollo",#N/A,FALSE,"Cámara Camión";"resumen",#N/A,FALSE,"Cámara Camión";"eqprod",#N/A,FALSE,"Cámara Camión"}</definedName>
    <definedName name="_kk4" localSheetId="20" hidden="1">{"desarrollo",#N/A,FALSE,"Cámara Camión";"resumen",#N/A,FALSE,"Cámara Camión";"eqprod",#N/A,FALSE,"Cámara Camión"}</definedName>
    <definedName name="_kk4" localSheetId="12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ot1" localSheetId="18" hidden="1">{#N/A,#N/A,FALSE,"Total_OC015";#N/A,#N/A,FALSE,"ADMIN";#N/A,#N/A,FALSE,"PROCES";#N/A,#N/A,FALSE,"mecan";#N/A,#N/A,FALSE,"civil";#N/A,#N/A,FALSE,"CAÑER";#N/A,#N/A,FALSE,"ELEC";#N/A,#N/A,FALSE,"INSTR"}</definedName>
    <definedName name="_lot1" localSheetId="13" hidden="1">{#N/A,#N/A,FALSE,"Total_OC015";#N/A,#N/A,FALSE,"ADMIN";#N/A,#N/A,FALSE,"PROCES";#N/A,#N/A,FALSE,"mecan";#N/A,#N/A,FALSE,"civil";#N/A,#N/A,FALSE,"CAÑER";#N/A,#N/A,FALSE,"ELEC";#N/A,#N/A,FALSE,"INSTR"}</definedName>
    <definedName name="_lot1" localSheetId="15" hidden="1">{#N/A,#N/A,FALSE,"Total_OC015";#N/A,#N/A,FALSE,"ADMIN";#N/A,#N/A,FALSE,"PROCES";#N/A,#N/A,FALSE,"mecan";#N/A,#N/A,FALSE,"civil";#N/A,#N/A,FALSE,"CAÑER";#N/A,#N/A,FALSE,"ELEC";#N/A,#N/A,FALSE,"INSTR"}</definedName>
    <definedName name="_lot1" localSheetId="9" hidden="1">{#N/A,#N/A,FALSE,"Total_OC015";#N/A,#N/A,FALSE,"ADMIN";#N/A,#N/A,FALSE,"PROCES";#N/A,#N/A,FALSE,"mecan";#N/A,#N/A,FALSE,"civil";#N/A,#N/A,FALSE,"CAÑER";#N/A,#N/A,FALSE,"ELEC";#N/A,#N/A,FALSE,"INSTR"}</definedName>
    <definedName name="_lot1" localSheetId="7" hidden="1">{#N/A,#N/A,FALSE,"Total_OC015";#N/A,#N/A,FALSE,"ADMIN";#N/A,#N/A,FALSE,"PROCES";#N/A,#N/A,FALSE,"mecan";#N/A,#N/A,FALSE,"civil";#N/A,#N/A,FALSE,"CAÑER";#N/A,#N/A,FALSE,"ELEC";#N/A,#N/A,FALSE,"INSTR"}</definedName>
    <definedName name="_lot1" localSheetId="20" hidden="1">{#N/A,#N/A,FALSE,"Total_OC015";#N/A,#N/A,FALSE,"ADMIN";#N/A,#N/A,FALSE,"PROCES";#N/A,#N/A,FALSE,"mecan";#N/A,#N/A,FALSE,"civil";#N/A,#N/A,FALSE,"CAÑER";#N/A,#N/A,FALSE,"ELEC";#N/A,#N/A,FALSE,"INSTR"}</definedName>
    <definedName name="_lot1" localSheetId="12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mat6">#REF!</definedName>
    <definedName name="_mat7">#REF!</definedName>
    <definedName name="_MatInverse_In" localSheetId="15" hidden="1">#REF!</definedName>
    <definedName name="_MatInverse_In" hidden="1">'[18]07'!#REF!</definedName>
    <definedName name="_model">#REF!</definedName>
    <definedName name="_new11" localSheetId="18" hidden="1">{#N/A,#N/A,FALSE,"Global by BU";#N/A,#N/A,FALSE,"U.S. by BU";#N/A,#N/A,FALSE,"Canada by BU";#N/A,#N/A,FALSE,"Europe by BU";#N/A,#N/A,FALSE,"Asia by BU";#N/A,#N/A,FALSE,"Cala by BU"}</definedName>
    <definedName name="_new11" localSheetId="13" hidden="1">{#N/A,#N/A,FALSE,"Global by BU";#N/A,#N/A,FALSE,"U.S. by BU";#N/A,#N/A,FALSE,"Canada by BU";#N/A,#N/A,FALSE,"Europe by BU";#N/A,#N/A,FALSE,"Asia by BU";#N/A,#N/A,FALSE,"Cala by BU"}</definedName>
    <definedName name="_new11" localSheetId="15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7" hidden="1">{#N/A,#N/A,FALSE,"Global by BU";#N/A,#N/A,FALSE,"U.S. by BU";#N/A,#N/A,FALSE,"Canada by BU";#N/A,#N/A,FALSE,"Europe by BU";#N/A,#N/A,FALSE,"Asia by BU";#N/A,#N/A,FALSE,"Cala by BU"}</definedName>
    <definedName name="_new11" localSheetId="20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12" localSheetId="18" hidden="1">{#N/A,#N/A,FALSE,"Global by BU";#N/A,#N/A,FALSE,"U.S. by BU";#N/A,#N/A,FALSE,"Canada by BU";#N/A,#N/A,FALSE,"Europe by BU";#N/A,#N/A,FALSE,"Asia by BU";#N/A,#N/A,FALSE,"Cala by BU"}</definedName>
    <definedName name="_new12" localSheetId="13" hidden="1">{#N/A,#N/A,FALSE,"Global by BU";#N/A,#N/A,FALSE,"U.S. by BU";#N/A,#N/A,FALSE,"Canada by BU";#N/A,#N/A,FALSE,"Europe by BU";#N/A,#N/A,FALSE,"Asia by BU";#N/A,#N/A,FALSE,"Cala by BU"}</definedName>
    <definedName name="_new12" localSheetId="15" hidden="1">{#N/A,#N/A,FALSE,"Global by BU";#N/A,#N/A,FALSE,"U.S. by BU";#N/A,#N/A,FALSE,"Canada by BU";#N/A,#N/A,FALSE,"Europe by BU";#N/A,#N/A,FALSE,"Asia by BU";#N/A,#N/A,FALSE,"Cala by BU"}</definedName>
    <definedName name="_new12" localSheetId="9" hidden="1">{#N/A,#N/A,FALSE,"Global by BU";#N/A,#N/A,FALSE,"U.S. by BU";#N/A,#N/A,FALSE,"Canada by BU";#N/A,#N/A,FALSE,"Europe by BU";#N/A,#N/A,FALSE,"Asia by BU";#N/A,#N/A,FALSE,"Cala by BU"}</definedName>
    <definedName name="_new12" localSheetId="7" hidden="1">{#N/A,#N/A,FALSE,"Global by BU";#N/A,#N/A,FALSE,"U.S. by BU";#N/A,#N/A,FALSE,"Canada by BU";#N/A,#N/A,FALSE,"Europe by BU";#N/A,#N/A,FALSE,"Asia by BU";#N/A,#N/A,FALSE,"Cala by BU"}</definedName>
    <definedName name="_new12" localSheetId="20" hidden="1">{#N/A,#N/A,FALSE,"Global by BU";#N/A,#N/A,FALSE,"U.S. by BU";#N/A,#N/A,FALSE,"Canada by BU";#N/A,#N/A,FALSE,"Europe by BU";#N/A,#N/A,FALSE,"Asia by BU";#N/A,#N/A,FALSE,"Cala by BU"}</definedName>
    <definedName name="_new12" localSheetId="12" hidden="1">{#N/A,#N/A,FALSE,"Global by BU";#N/A,#N/A,FALSE,"U.S. by BU";#N/A,#N/A,FALSE,"Canada by BU";#N/A,#N/A,FALSE,"Europe by BU";#N/A,#N/A,FALSE,"Asia by BU";#N/A,#N/A,FALSE,"Cala by BU"}</definedName>
    <definedName name="_new12" hidden="1">{#N/A,#N/A,FALSE,"Global by BU";#N/A,#N/A,FALSE,"U.S. by BU";#N/A,#N/A,FALSE,"Canada by BU";#N/A,#N/A,FALSE,"Europe by BU";#N/A,#N/A,FALSE,"Asia by BU";#N/A,#N/A,FALSE,"Cala by BU"}</definedName>
    <definedName name="_nn1">#REF!</definedName>
    <definedName name="_nn10">#REF!</definedName>
    <definedName name="_nn2">#REF!</definedName>
    <definedName name="_nn3">#REF!</definedName>
    <definedName name="_nn4">#REF!</definedName>
    <definedName name="_nn5">#REF!</definedName>
    <definedName name="_nn6">#REF!</definedName>
    <definedName name="_nn7">#REF!</definedName>
    <definedName name="_nn8">#REF!</definedName>
    <definedName name="_Num1">#REF!</definedName>
    <definedName name="_Num2">#REF!</definedName>
    <definedName name="_Num3">#REF!</definedName>
    <definedName name="_Num4">#REF!</definedName>
    <definedName name="_Num5">#REF!</definedName>
    <definedName name="_Num6">#REF!</definedName>
    <definedName name="_Order1" hidden="1">255</definedName>
    <definedName name="_Order2" hidden="1">255</definedName>
    <definedName name="_Order2_1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5">#REF!</definedName>
    <definedName name="_PAG1" localSheetId="15">#REF!</definedName>
    <definedName name="_PAG1">[19]ESPEPIP!#REF!</definedName>
    <definedName name="_PAG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rse_Out" hidden="1">#REF!</definedName>
    <definedName name="_pc95">#REF!</definedName>
    <definedName name="_pc96">#REF!</definedName>
    <definedName name="_pu1">#REF!</definedName>
    <definedName name="_pu11">#REF!</definedName>
    <definedName name="_pu12">#REF!</definedName>
    <definedName name="_pu2">#REF!</definedName>
    <definedName name="_pu3">#REF!</definedName>
    <definedName name="_pu4">#REF!</definedName>
    <definedName name="_pu5">#REF!</definedName>
    <definedName name="_pu8">#REF!</definedName>
    <definedName name="_PXB1">#REF!,#REF!,#REF!</definedName>
    <definedName name="_PXB2">#REF!,#REF!,#REF!</definedName>
    <definedName name="_PXB3">#REF!,#REF!,#REF!</definedName>
    <definedName name="_PXB4">#REF!,#REF!,#REF!</definedName>
    <definedName name="_PXB5">#REF!,#REF!</definedName>
    <definedName name="_Qh5">'[10]D-9001'!$G$29</definedName>
    <definedName name="_Qh6">'[10]D-9001'!$G$33</definedName>
    <definedName name="_Qh7">'[10]D-9001'!$G$37</definedName>
    <definedName name="_Qh8">'[10]D-9001'!$G$41</definedName>
    <definedName name="_QTY1">#REF!</definedName>
    <definedName name="_r" localSheetId="15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A1">#REF!</definedName>
    <definedName name="_RA10">#REF!</definedName>
    <definedName name="_RA11">#REF!</definedName>
    <definedName name="_RA12">#REF!</definedName>
    <definedName name="_RA13">#REF!</definedName>
    <definedName name="_RA14">#REF!</definedName>
    <definedName name="_RA15">#REF!</definedName>
    <definedName name="_RA16">#REF!</definedName>
    <definedName name="_RA17">#REF!</definedName>
    <definedName name="_RA18">#REF!</definedName>
    <definedName name="_RA19">#REF!</definedName>
    <definedName name="_RA2">#REF!</definedName>
    <definedName name="_RA20">#REF!</definedName>
    <definedName name="_RA21">#REF!</definedName>
    <definedName name="_RA22">#REF!</definedName>
    <definedName name="_RA23">#REF!</definedName>
    <definedName name="_RA3">#REF!</definedName>
    <definedName name="_RA4">#REF!</definedName>
    <definedName name="_RA5">#REF!</definedName>
    <definedName name="_RA6">#REF!</definedName>
    <definedName name="_RA7">#REF!</definedName>
    <definedName name="_RA8">#REF!</definedName>
    <definedName name="_RA9">#REF!</definedName>
    <definedName name="_RAN1">#REF!</definedName>
    <definedName name="_RAN2">#N/A</definedName>
    <definedName name="_RAN3">#REF!</definedName>
    <definedName name="_rc">#REF!</definedName>
    <definedName name="_RC1">#REF!</definedName>
    <definedName name="_REA1">#REF!</definedName>
    <definedName name="_REA2">#REF!</definedName>
    <definedName name="_REA3">#REF!</definedName>
    <definedName name="_REA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1">#REF!</definedName>
    <definedName name="_Rev2">#REF!</definedName>
    <definedName name="_Rev3">#REF!</definedName>
    <definedName name="_Rev4">#REF!</definedName>
    <definedName name="_ro1">#REF!</definedName>
    <definedName name="_RPT1">#REF!</definedName>
    <definedName name="_RVS1">#REF!</definedName>
    <definedName name="_RVS2">#REF!</definedName>
    <definedName name="_rvs3">#REF!</definedName>
    <definedName name="_RVS4">#REF!</definedName>
    <definedName name="_s1">#REF!</definedName>
    <definedName name="_Sep1">#REF!</definedName>
    <definedName name="_Sep11">#REF!</definedName>
    <definedName name="_Sep2">#REF!</definedName>
    <definedName name="_sh2" localSheetId="18" hidden="1">{"'NOTES2'!$G$9:$J$27"}</definedName>
    <definedName name="_sh2" localSheetId="13" hidden="1">{"'NOTES2'!$G$9:$J$27"}</definedName>
    <definedName name="_sh2" localSheetId="15" hidden="1">{"'NOTES2'!$G$9:$J$27"}</definedName>
    <definedName name="_sh2" localSheetId="9" hidden="1">{"'NOTES2'!$G$9:$J$27"}</definedName>
    <definedName name="_sh2" localSheetId="7" hidden="1">{"'NOTES2'!$G$9:$J$27"}</definedName>
    <definedName name="_sh2" localSheetId="20" hidden="1">{"'NOTES2'!$G$9:$J$27"}</definedName>
    <definedName name="_sh2" localSheetId="12" hidden="1">{"'NOTES2'!$G$9:$J$27"}</definedName>
    <definedName name="_sh2" hidden="1">{"'NOTES2'!$G$9:$J$27"}</definedName>
    <definedName name="_Sort" hidden="1">#REF!</definedName>
    <definedName name="_SP68">#REF!</definedName>
    <definedName name="_sp69">#REF!</definedName>
    <definedName name="_Table1_In1" localSheetId="15" hidden="1">#REF!</definedName>
    <definedName name="_Table1_In1" hidden="1">[20]OS!#REF!</definedName>
    <definedName name="_Table2_In1" hidden="1">#REF!</definedName>
    <definedName name="_Table2_In2" hidden="1">#REF!</definedName>
    <definedName name="_Table2_In3" hidden="1">#REF!</definedName>
    <definedName name="_Table2_In4" localSheetId="15" hidden="1">#REF!</definedName>
    <definedName name="_Table2_In4" hidden="1">[20]Applications!#REF!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CA704">#REF!</definedName>
    <definedName name="_to11">#REF!</definedName>
    <definedName name="_to12">#REF!</definedName>
    <definedName name="_to2">#REF!</definedName>
    <definedName name="_to3">#REF!</definedName>
    <definedName name="_TOR10">#REF!</definedName>
    <definedName name="_TOR14">#REF!</definedName>
    <definedName name="_TOT11">#REF!</definedName>
    <definedName name="_TOT12">#REF!</definedName>
    <definedName name="_TOT21">#REF!</definedName>
    <definedName name="_TOT22">#REF!</definedName>
    <definedName name="_TOT31">#REF!</definedName>
    <definedName name="_TOT32">#REF!</definedName>
    <definedName name="_TOT33">#REF!</definedName>
    <definedName name="_TOT34">#REF!</definedName>
    <definedName name="_TOT35">#REF!</definedName>
    <definedName name="_TOT36">#REF!</definedName>
    <definedName name="_TOT37">#REF!</definedName>
    <definedName name="_TOT38">#REF!</definedName>
    <definedName name="_TOT39">#REF!</definedName>
    <definedName name="_TOT41">#REF!</definedName>
    <definedName name="_TOT42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PN5">#REF!</definedName>
    <definedName name="_us96">#REF!</definedName>
    <definedName name="_Var1">#REF!</definedName>
    <definedName name="_VS2">#REF!</definedName>
    <definedName name="_VS3">#REF!</definedName>
    <definedName name="_w">NA()</definedName>
    <definedName name="_wrn1" localSheetId="18" hidden="1">{#N/A,#N/A,TRUE,"Est. de Fact.";#N/A,#N/A,TRUE,"Capitulo 19";#N/A,#N/A,TRUE,"Proyecto P855"}</definedName>
    <definedName name="_wrn1" localSheetId="13" hidden="1">{#N/A,#N/A,TRUE,"Est. de Fact.";#N/A,#N/A,TRUE,"Capitulo 19";#N/A,#N/A,TRUE,"Proyecto P855"}</definedName>
    <definedName name="_wrn1" localSheetId="15" hidden="1">{#N/A,#N/A,TRUE,"Est. de Fact.";#N/A,#N/A,TRUE,"Capitulo 19";#N/A,#N/A,TRUE,"Proyecto P855"}</definedName>
    <definedName name="_wrn1" localSheetId="9" hidden="1">{#N/A,#N/A,TRUE,"Est. de Fact.";#N/A,#N/A,TRUE,"Capitulo 19";#N/A,#N/A,TRUE,"Proyecto P855"}</definedName>
    <definedName name="_wrn1" localSheetId="7" hidden="1">{#N/A,#N/A,TRUE,"Est. de Fact.";#N/A,#N/A,TRUE,"Capitulo 19";#N/A,#N/A,TRUE,"Proyecto P855"}</definedName>
    <definedName name="_wrn1" localSheetId="20" hidden="1">{#N/A,#N/A,TRUE,"Est. de Fact.";#N/A,#N/A,TRUE,"Capitulo 19";#N/A,#N/A,TRUE,"Proyecto P855"}</definedName>
    <definedName name="_wrn1" localSheetId="12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2" localSheetId="18" hidden="1">{#N/A,#N/A,TRUE,"Est. de Fact.";#N/A,#N/A,TRUE,"Capitulo 19";#N/A,#N/A,TRUE,"Proyecto P855"}</definedName>
    <definedName name="_wrn2" localSheetId="13" hidden="1">{#N/A,#N/A,TRUE,"Est. de Fact.";#N/A,#N/A,TRUE,"Capitulo 19";#N/A,#N/A,TRUE,"Proyecto P855"}</definedName>
    <definedName name="_wrn2" localSheetId="15" hidden="1">{#N/A,#N/A,TRUE,"Est. de Fact.";#N/A,#N/A,TRUE,"Capitulo 19";#N/A,#N/A,TRUE,"Proyecto P855"}</definedName>
    <definedName name="_wrn2" localSheetId="9" hidden="1">{#N/A,#N/A,TRUE,"Est. de Fact.";#N/A,#N/A,TRUE,"Capitulo 19";#N/A,#N/A,TRUE,"Proyecto P855"}</definedName>
    <definedName name="_wrn2" localSheetId="7" hidden="1">{#N/A,#N/A,TRUE,"Est. de Fact.";#N/A,#N/A,TRUE,"Capitulo 19";#N/A,#N/A,TRUE,"Proyecto P855"}</definedName>
    <definedName name="_wrn2" localSheetId="20" hidden="1">{#N/A,#N/A,TRUE,"Est. de Fact.";#N/A,#N/A,TRUE,"Capitulo 19";#N/A,#N/A,TRUE,"Proyecto P855"}</definedName>
    <definedName name="_wrn2" localSheetId="1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18" hidden="1">{#N/A,#N/A,FALSE,"Total_OC015";#N/A,#N/A,FALSE,"ADMIN";#N/A,#N/A,FALSE,"PROCES";#N/A,#N/A,FALSE,"mecan";#N/A,#N/A,FALSE,"civil";#N/A,#N/A,FALSE,"CAÑER";#N/A,#N/A,FALSE,"ELEC";#N/A,#N/A,FALSE,"INSTR"}</definedName>
    <definedName name="_wrn3" localSheetId="13" hidden="1">{#N/A,#N/A,FALSE,"Total_OC015";#N/A,#N/A,FALSE,"ADMIN";#N/A,#N/A,FALSE,"PROCES";#N/A,#N/A,FALSE,"mecan";#N/A,#N/A,FALSE,"civil";#N/A,#N/A,FALSE,"CAÑER";#N/A,#N/A,FALSE,"ELEC";#N/A,#N/A,FALSE,"INSTR"}</definedName>
    <definedName name="_wrn3" localSheetId="15" hidden="1">{#N/A,#N/A,FALSE,"Total_OC015";#N/A,#N/A,FALSE,"ADMIN";#N/A,#N/A,FALSE,"PROCES";#N/A,#N/A,FALSE,"mecan";#N/A,#N/A,FALSE,"civil";#N/A,#N/A,FALSE,"CAÑER";#N/A,#N/A,FALSE,"ELEC";#N/A,#N/A,FALSE,"INSTR"}</definedName>
    <definedName name="_wrn3" localSheetId="9" hidden="1">{#N/A,#N/A,FALSE,"Total_OC015";#N/A,#N/A,FALSE,"ADMIN";#N/A,#N/A,FALSE,"PROCES";#N/A,#N/A,FALSE,"mecan";#N/A,#N/A,FALSE,"civil";#N/A,#N/A,FALSE,"CAÑER";#N/A,#N/A,FALSE,"ELEC";#N/A,#N/A,FALSE,"INSTR"}</definedName>
    <definedName name="_wrn3" localSheetId="7" hidden="1">{#N/A,#N/A,FALSE,"Total_OC015";#N/A,#N/A,FALSE,"ADMIN";#N/A,#N/A,FALSE,"PROCES";#N/A,#N/A,FALSE,"mecan";#N/A,#N/A,FALSE,"civil";#N/A,#N/A,FALSE,"CAÑER";#N/A,#N/A,FALSE,"ELEC";#N/A,#N/A,FALSE,"INSTR"}</definedName>
    <definedName name="_wrn3" localSheetId="20" hidden="1">{#N/A,#N/A,FALSE,"Total_OC015";#N/A,#N/A,FALSE,"ADMIN";#N/A,#N/A,FALSE,"PROCES";#N/A,#N/A,FALSE,"mecan";#N/A,#N/A,FALSE,"civil";#N/A,#N/A,FALSE,"CAÑER";#N/A,#N/A,FALSE,"ELEC";#N/A,#N/A,FALSE,"INSTR"}</definedName>
    <definedName name="_wrn3" localSheetId="12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x1">#REF!</definedName>
    <definedName name="_xx11">#REF!</definedName>
    <definedName name="_xx2">#REF!</definedName>
    <definedName name="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.1">#REF!</definedName>
    <definedName name="A.2">#REF!</definedName>
    <definedName name="A_comprar2">#REF!</definedName>
    <definedName name="A_IMPRESI_N_IM">#REF!</definedName>
    <definedName name="A_impresión_IM" localSheetId="3">#REF!</definedName>
    <definedName name="A_impresión_IM" localSheetId="15">#REF!</definedName>
    <definedName name="A_impresión_IM">[19]ESPEPIP!#REF!</definedName>
    <definedName name="A83F">#REF!</definedName>
    <definedName name="A83M">#REF!</definedName>
    <definedName name="aa" localSheetId="18" hidden="1">{"NORMAL",#N/A,FALSE,"02"}</definedName>
    <definedName name="aa" localSheetId="13" hidden="1">{"NORMAL",#N/A,FALSE,"02"}</definedName>
    <definedName name="aa" localSheetId="15" hidden="1">{"NORMAL",#N/A,FALSE,"02"}</definedName>
    <definedName name="aa" localSheetId="9" hidden="1">{"NORMAL",#N/A,FALSE,"02"}</definedName>
    <definedName name="aa" localSheetId="7" hidden="1">{"NORMAL",#N/A,FALSE,"02"}</definedName>
    <definedName name="aa" localSheetId="20" hidden="1">{"NORMAL",#N/A,FALSE,"02"}</definedName>
    <definedName name="aa" localSheetId="12" hidden="1">{"NORMAL",#N/A,FALSE,"02"}</definedName>
    <definedName name="aa" hidden="1">{"NORMAL",#N/A,FALSE,"02"}</definedName>
    <definedName name="aaa">#REF!</definedName>
    <definedName name="AAAA" localSheetId="18" hidden="1">{#N/A,#N/A,FALSE,"GENERAL";#N/A,#N/A,FALSE,"USP 1";#N/A,#N/A,FALSE,"USP 2";#N/A,#N/A,FALSE,"UTE"}</definedName>
    <definedName name="AAAA" localSheetId="13" hidden="1">{#N/A,#N/A,FALSE,"GENERAL";#N/A,#N/A,FALSE,"USP 1";#N/A,#N/A,FALSE,"USP 2";#N/A,#N/A,FALSE,"UTE"}</definedName>
    <definedName name="AAAA" localSheetId="3" hidden="1">{#N/A,#N/A,FALSE,"GENERAL";#N/A,#N/A,FALSE,"USP 1";#N/A,#N/A,FALSE,"USP 2";#N/A,#N/A,FALSE,"UTE"}</definedName>
    <definedName name="AAAA" localSheetId="15" hidden="1">{#N/A,#N/A,FALSE,"GENERAL";#N/A,#N/A,FALSE,"USP 1";#N/A,#N/A,FALSE,"USP 2";#N/A,#N/A,FALSE,"UTE"}</definedName>
    <definedName name="AAAA" localSheetId="9" hidden="1">{#N/A,#N/A,FALSE,"GENERAL";#N/A,#N/A,FALSE,"USP 1";#N/A,#N/A,FALSE,"USP 2";#N/A,#N/A,FALSE,"UTE"}</definedName>
    <definedName name="AAAA" localSheetId="7" hidden="1">{#N/A,#N/A,FALSE,"GENERAL";#N/A,#N/A,FALSE,"USP 1";#N/A,#N/A,FALSE,"USP 2";#N/A,#N/A,FALSE,"UTE"}</definedName>
    <definedName name="AAAA" localSheetId="20" hidden="1">{#N/A,#N/A,FALSE,"GENERAL";#N/A,#N/A,FALSE,"USP 1";#N/A,#N/A,FALSE,"USP 2";#N/A,#N/A,FALSE,"UTE"}</definedName>
    <definedName name="AAAA" localSheetId="12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aaaa">#REF!</definedName>
    <definedName name="AAAAAA" localSheetId="18" hidden="1">{"'NOTES2'!$G$9:$J$27"}</definedName>
    <definedName name="AAAAAA" localSheetId="13" hidden="1">{"'NOTES2'!$G$9:$J$27"}</definedName>
    <definedName name="AAAAAA" localSheetId="15" hidden="1">{"'NOTES2'!$G$9:$J$27"}</definedName>
    <definedName name="AAAAAA" localSheetId="9" hidden="1">{"'NOTES2'!$G$9:$J$27"}</definedName>
    <definedName name="AAAAAA" localSheetId="7" hidden="1">{"'NOTES2'!$G$9:$J$27"}</definedName>
    <definedName name="AAAAAA" localSheetId="20" hidden="1">{"'NOTES2'!$G$9:$J$27"}</definedName>
    <definedName name="AAAAAA" localSheetId="12" hidden="1">{"'NOTES2'!$G$9:$J$27"}</definedName>
    <definedName name="AAAAAA" hidden="1">{"'NOTES2'!$G$9:$J$27"}</definedName>
    <definedName name="AAAAAAA" localSheetId="15" hidden="1">#REF!</definedName>
    <definedName name="AAAAAAA" hidden="1">[21]Jornales!#REF!</definedName>
    <definedName name="aaaaaaaa" localSheetId="18">'Datos para distribución P0'!aaaaaaaa</definedName>
    <definedName name="aaaaaaaa" localSheetId="13">'Histograma carretones'!aaaaaaaa</definedName>
    <definedName name="aaaaaaaa" localSheetId="2">'LD Ingeniería de detalle'!aaaaaaaa</definedName>
    <definedName name="aaaaaaaa" localSheetId="3">'OC Exterior'!aaaaaaaa</definedName>
    <definedName name="aaaaaaaa" localSheetId="15">#N/A</definedName>
    <definedName name="aaaaaaaa" localSheetId="9">'REM-Back-up'!aaaaaaaa</definedName>
    <definedName name="aaaaaaaa" localSheetId="7">'REM-Nuevo'!aaaaaaaa</definedName>
    <definedName name="aaaaaaaa" localSheetId="20">'REM-Superado'!aaaaaaaa</definedName>
    <definedName name="aaaaaaaa" localSheetId="12">'Suministros multables'!aaaaaaaa</definedName>
    <definedName name="aaaaaaaa">'LD Ingeniería de detalle'!aaaaaaaa</definedName>
    <definedName name="aaaaaaaaaa">#REF!</definedName>
    <definedName name="aaaaaaaaaaaaaaa">#REF!</definedName>
    <definedName name="aaaaaaaaaaaaaaaaa" hidden="1">#REF!</definedName>
    <definedName name="aaaaaaaaaaaaaaaaaaaaaaa" localSheetId="18" hidden="1">{#N/A,#N/A,FALSE,"GENERAL";#N/A,#N/A,FALSE,"USP 1";#N/A,#N/A,FALSE,"USP 2";#N/A,#N/A,FALSE,"UTE"}</definedName>
    <definedName name="aaaaaaaaaaaaaaaaaaaaaaa" localSheetId="13" hidden="1">{#N/A,#N/A,FALSE,"GENERAL";#N/A,#N/A,FALSE,"USP 1";#N/A,#N/A,FALSE,"USP 2";#N/A,#N/A,FALSE,"UTE"}</definedName>
    <definedName name="aaaaaaaaaaaaaaaaaaaaaaa" localSheetId="15" hidden="1">{#N/A,#N/A,FALSE,"GENERAL";#N/A,#N/A,FALSE,"USP 1";#N/A,#N/A,FALSE,"USP 2";#N/A,#N/A,FALSE,"UTE"}</definedName>
    <definedName name="aaaaaaaaaaaaaaaaaaaaaaa" localSheetId="9" hidden="1">{#N/A,#N/A,FALSE,"GENERAL";#N/A,#N/A,FALSE,"USP 1";#N/A,#N/A,FALSE,"USP 2";#N/A,#N/A,FALSE,"UTE"}</definedName>
    <definedName name="aaaaaaaaaaaaaaaaaaaaaaa" localSheetId="7" hidden="1">{#N/A,#N/A,FALSE,"GENERAL";#N/A,#N/A,FALSE,"USP 1";#N/A,#N/A,FALSE,"USP 2";#N/A,#N/A,FALSE,"UTE"}</definedName>
    <definedName name="aaaaaaaaaaaaaaaaaaaaaaa" localSheetId="20" hidden="1">{#N/A,#N/A,FALSE,"GENERAL";#N/A,#N/A,FALSE,"USP 1";#N/A,#N/A,FALSE,"USP 2";#N/A,#N/A,FALSE,"UTE"}</definedName>
    <definedName name="aaaaaaaaaaaaaaaaaaaaaaa" localSheetId="12" hidden="1">{#N/A,#N/A,FALSE,"GENERAL";#N/A,#N/A,FALSE,"USP 1";#N/A,#N/A,FALSE,"USP 2";#N/A,#N/A,FALSE,"UTE"}</definedName>
    <definedName name="aaaaaaaaaaaaaaaaaaaaaaa" hidden="1">{#N/A,#N/A,FALSE,"GENERAL";#N/A,#N/A,FALSE,"USP 1";#N/A,#N/A,FALSE,"USP 2";#N/A,#N/A,FALSE,"UTE"}</definedName>
    <definedName name="aaaaaaaaaaaaaaaaaaaaaaaaaa">#REF!</definedName>
    <definedName name="aaaaaaaaaaaaaaaaaaaaaaaaaaaaaaaaaa">#REF!</definedName>
    <definedName name="aaqqwsa" localSheetId="18">'Datos para distribución P0'!aaqqwsa</definedName>
    <definedName name="aaqqwsa" localSheetId="13">'Histograma carretones'!aaqqwsa</definedName>
    <definedName name="aaqqwsa" localSheetId="3">'OC Exterior'!aaqqwsa</definedName>
    <definedName name="aaqqwsa" localSheetId="15">#N/A</definedName>
    <definedName name="aaqqwsa" localSheetId="9">'REM-Back-up'!aaqqwsa</definedName>
    <definedName name="aaqqwsa" localSheetId="7">'REM-Nuevo'!aaqqwsa</definedName>
    <definedName name="aaqqwsa" localSheetId="20">'REM-Superado'!aaqqwsa</definedName>
    <definedName name="aaqqwsa" localSheetId="12">'Suministros multables'!aaqqwsa</definedName>
    <definedName name="aaqqwsa">'REM-Superado'!aaqqwsa</definedName>
    <definedName name="aasas">#REF!</definedName>
    <definedName name="Ab" localSheetId="15">#REF!</definedName>
    <definedName name="AB">[22]Verif!#REF!</definedName>
    <definedName name="ABA15A">#REF!</definedName>
    <definedName name="ABA15B">#REF!</definedName>
    <definedName name="ABC" localSheetId="18" hidden="1">{#N/A,#N/A,FALSE,"Total_OC015";#N/A,#N/A,FALSE,"ADMIN";#N/A,#N/A,FALSE,"PROCES";#N/A,#N/A,FALSE,"mecan";#N/A,#N/A,FALSE,"civil";#N/A,#N/A,FALSE,"CAÑER";#N/A,#N/A,FALSE,"ELEC";#N/A,#N/A,FALSE,"INSTR"}</definedName>
    <definedName name="ABC" localSheetId="13" hidden="1">{#N/A,#N/A,FALSE,"Total_OC015";#N/A,#N/A,FALSE,"ADMIN";#N/A,#N/A,FALSE,"PROCES";#N/A,#N/A,FALSE,"mecan";#N/A,#N/A,FALSE,"civil";#N/A,#N/A,FALSE,"CAÑER";#N/A,#N/A,FALSE,"ELEC";#N/A,#N/A,FALSE,"INSTR"}</definedName>
    <definedName name="ABC" localSheetId="15" hidden="1">{#N/A,#N/A,FALSE,"Total_OC015";#N/A,#N/A,FALSE,"ADMIN";#N/A,#N/A,FALSE,"PROCES";#N/A,#N/A,FALSE,"mecan";#N/A,#N/A,FALSE,"civil";#N/A,#N/A,FALSE,"CAÑER";#N/A,#N/A,FALSE,"ELEC";#N/A,#N/A,FALSE,"INSTR"}</definedName>
    <definedName name="ABC" localSheetId="9" hidden="1">{#N/A,#N/A,FALSE,"Total_OC015";#N/A,#N/A,FALSE,"ADMIN";#N/A,#N/A,FALSE,"PROCES";#N/A,#N/A,FALSE,"mecan";#N/A,#N/A,FALSE,"civil";#N/A,#N/A,FALSE,"CAÑER";#N/A,#N/A,FALSE,"ELEC";#N/A,#N/A,FALSE,"INSTR"}</definedName>
    <definedName name="ABC" localSheetId="7" hidden="1">{#N/A,#N/A,FALSE,"Total_OC015";#N/A,#N/A,FALSE,"ADMIN";#N/A,#N/A,FALSE,"PROCES";#N/A,#N/A,FALSE,"mecan";#N/A,#N/A,FALSE,"civil";#N/A,#N/A,FALSE,"CAÑER";#N/A,#N/A,FALSE,"ELEC";#N/A,#N/A,FALSE,"INSTR"}</definedName>
    <definedName name="ABC" localSheetId="20" hidden="1">{#N/A,#N/A,FALSE,"Total_OC015";#N/A,#N/A,FALSE,"ADMIN";#N/A,#N/A,FALSE,"PROCES";#N/A,#N/A,FALSE,"mecan";#N/A,#N/A,FALSE,"civil";#N/A,#N/A,FALSE,"CAÑER";#N/A,#N/A,FALSE,"ELEC";#N/A,#N/A,FALSE,"INSTR"}</definedName>
    <definedName name="ABC" localSheetId="12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CXBCXB" localSheetId="18" hidden="1">{#N/A,#N/A,TRUE,"1842CWN0"}</definedName>
    <definedName name="ABCCXBCXB" localSheetId="13" hidden="1">{#N/A,#N/A,TRUE,"1842CWN0"}</definedName>
    <definedName name="ABCCXBCXB" localSheetId="15" hidden="1">{#N/A,#N/A,TRUE,"1842CWN0"}</definedName>
    <definedName name="ABCCXBCXB" localSheetId="9" hidden="1">{#N/A,#N/A,TRUE,"1842CWN0"}</definedName>
    <definedName name="ABCCXBCXB" localSheetId="7" hidden="1">{#N/A,#N/A,TRUE,"1842CWN0"}</definedName>
    <definedName name="ABCCXBCXB" localSheetId="20" hidden="1">{#N/A,#N/A,TRUE,"1842CWN0"}</definedName>
    <definedName name="ABCCXBCXB" localSheetId="12" hidden="1">{#N/A,#N/A,TRUE,"1842CWN0"}</definedName>
    <definedName name="ABCCXBCXB" hidden="1">{#N/A,#N/A,TRUE,"1842CWN0"}</definedName>
    <definedName name="ABRASIVO">#REF!</definedName>
    <definedName name="ABRASIVO01">#REF!</definedName>
    <definedName name="ABRASIVO02">#REF!</definedName>
    <definedName name="ABRAZ">#REF!</definedName>
    <definedName name="ac">#REF!</definedName>
    <definedName name="ACABADO">#REF!</definedName>
    <definedName name="ACAVADO">#REF!</definedName>
    <definedName name="Acc._Correctivas_cerradas">#REF!</definedName>
    <definedName name="Acc.Desc">#REF!</definedName>
    <definedName name="accesorios">#REF!</definedName>
    <definedName name="Access_Button" hidden="1">"Maestro_Equipo_Lista"</definedName>
    <definedName name="AccessDatabase" hidden="1">"C:\Mis documentos\Plan99_Ad\CALCULOB2.mdb"</definedName>
    <definedName name="Acciones_correctivas">#REF!</definedName>
    <definedName name="ACER.">#REF!</definedName>
    <definedName name="ACERO">#REF!</definedName>
    <definedName name="ACMD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I">#REF!</definedName>
    <definedName name="actividad">#REF!</definedName>
    <definedName name="actual_rate">#REF!</definedName>
    <definedName name="ACTV">#REF!</definedName>
    <definedName name="acumulado">#REF!</definedName>
    <definedName name="ACwvu.PLA1." localSheetId="15" hidden="1">#REF!</definedName>
    <definedName name="ACwvu.PLA1." hidden="1">'[23]COP FED'!#REF!</definedName>
    <definedName name="ACwvu.PLA2." localSheetId="15" hidden="1">#REF!</definedName>
    <definedName name="ACwvu.PLA2." hidden="1">'[23]COP FED'!$A$1:$N$49</definedName>
    <definedName name="Ad_EN">#REF!</definedName>
    <definedName name="Ad_Sp">#REF!</definedName>
    <definedName name="AdditionalCosts_Lumpsum">#REF!,#REF!,#REF!,#REF!</definedName>
    <definedName name="ADIF">#REF!</definedName>
    <definedName name="ADIFU">#REF!</definedName>
    <definedName name="ADIFU_1">#REF!</definedName>
    <definedName name="Administración_Minco">#REF!</definedName>
    <definedName name="ad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vadv" localSheetId="18" hidden="1">{"DECIMAL",#N/A,FALSE,"02"}</definedName>
    <definedName name="advadv" localSheetId="13" hidden="1">{"DECIMAL",#N/A,FALSE,"02"}</definedName>
    <definedName name="advadv" localSheetId="15" hidden="1">{"DECIMAL",#N/A,FALSE,"02"}</definedName>
    <definedName name="advadv" localSheetId="9" hidden="1">{"DECIMAL",#N/A,FALSE,"02"}</definedName>
    <definedName name="advadv" localSheetId="7" hidden="1">{"DECIMAL",#N/A,FALSE,"02"}</definedName>
    <definedName name="advadv" localSheetId="20" hidden="1">{"DECIMAL",#N/A,FALSE,"02"}</definedName>
    <definedName name="advadv" localSheetId="12" hidden="1">{"DECIMAL",#N/A,FALSE,"02"}</definedName>
    <definedName name="advadv" hidden="1">{"DECIMAL",#N/A,FALSE,"02"}</definedName>
    <definedName name="AESAREVPROVEEDOR" localSheetId="15">#REF!</definedName>
    <definedName name="AESAREVPROVEEDOR">[24]Registros!#REF!</definedName>
    <definedName name="AF">#REF!</definedName>
    <definedName name="afaafafafafafa" hidden="1">#REF!</definedName>
    <definedName name="AFE">#REF!</definedName>
    <definedName name="Agreg">#REF!</definedName>
    <definedName name="agreg1">#REF!</definedName>
    <definedName name="agreg2">#REF!</definedName>
    <definedName name="Aguinproporc">#REF!</definedName>
    <definedName name="AHH">#REF!</definedName>
    <definedName name="AIMP">#REF!</definedName>
    <definedName name="aisc">#REF!</definedName>
    <definedName name="AISL_1">#REF!</definedName>
    <definedName name="aisla150">#REF!</definedName>
    <definedName name="aisla600">#REF!</definedName>
    <definedName name="Ajuste">#REF!</definedName>
    <definedName name="ALCANTARILLAS">#REF!</definedName>
    <definedName name="alf_s">#REF!</definedName>
    <definedName name="alf_s1">#REF!</definedName>
    <definedName name="ALFA">#REF!</definedName>
    <definedName name="alfa_s">#REF!</definedName>
    <definedName name="alfa_s_c">#REF!</definedName>
    <definedName name="Alimentacion">#REF!</definedName>
    <definedName name="Alimentación">#REF!</definedName>
    <definedName name="all">#REF!</definedName>
    <definedName name="alll">#REF!</definedName>
    <definedName name="Almacén_sótano">#REF!</definedName>
    <definedName name="ALMUERZO_FAENA">#REF!</definedName>
    <definedName name="Alternativa">#REF!</definedName>
    <definedName name="ALTITUD_Y_TEMP">#REF!</definedName>
    <definedName name="ALTO">#REF!,#REF!</definedName>
    <definedName name="ALTO2">#REF!</definedName>
    <definedName name="alturamuro">#REF!</definedName>
    <definedName name="Am">#REF!</definedName>
    <definedName name="ama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NIACO">#REF!</definedName>
    <definedName name="AMORT">#N/A</definedName>
    <definedName name="AMORT_OBR">#REF!</definedName>
    <definedName name="ampo">#REF!</definedName>
    <definedName name="Amz">#REF!</definedName>
    <definedName name="ANAC">#REF!</definedName>
    <definedName name="ANCHO">#REF!,#REF!</definedName>
    <definedName name="ANCHO2">#REF!</definedName>
    <definedName name="anchomuro">#REF!</definedName>
    <definedName name="ANCHOS">#REF!</definedName>
    <definedName name="ANCLAJES">#REF!</definedName>
    <definedName name="ANDAMIOS">#REF!</definedName>
    <definedName name="andrea1">#N/A</definedName>
    <definedName name="angulo">#REF!</definedName>
    <definedName name="angulo_lim">#REF!</definedName>
    <definedName name="ANGULO01">#REF!</definedName>
    <definedName name="ANGULO02">#REF!</definedName>
    <definedName name="ANGULO03">#REF!</definedName>
    <definedName name="angulolim">#REF!</definedName>
    <definedName name="angulolim_c">#REF!</definedName>
    <definedName name="ANGULOS">#REF!</definedName>
    <definedName name="ANOR">#REF!</definedName>
    <definedName name="anscount" hidden="1">1</definedName>
    <definedName name="Anticipo">#REF!</definedName>
    <definedName name="ANTICORROSIVO">#REF!</definedName>
    <definedName name="Antigüedad">#REF!</definedName>
    <definedName name="antonio" localSheetId="18" hidden="1">{#N/A,#N/A,FALSE,"Work progress mensile";#N/A,#N/A,FALSE,"Work progress mensile IE1"}</definedName>
    <definedName name="antonio" localSheetId="13" hidden="1">{#N/A,#N/A,FALSE,"Work progress mensile";#N/A,#N/A,FALSE,"Work progress mensile IE1"}</definedName>
    <definedName name="antonio" localSheetId="15" hidden="1">{#N/A,#N/A,FALSE,"Work progress mensile";#N/A,#N/A,FALSE,"Work progress mensile IE1"}</definedName>
    <definedName name="antonio" localSheetId="9" hidden="1">{#N/A,#N/A,FALSE,"Work progress mensile";#N/A,#N/A,FALSE,"Work progress mensile IE1"}</definedName>
    <definedName name="antonio" localSheetId="7" hidden="1">{#N/A,#N/A,FALSE,"Work progress mensile";#N/A,#N/A,FALSE,"Work progress mensile IE1"}</definedName>
    <definedName name="antonio" localSheetId="20" hidden="1">{#N/A,#N/A,FALSE,"Work progress mensile";#N/A,#N/A,FALSE,"Work progress mensile IE1"}</definedName>
    <definedName name="antonio" localSheetId="12" hidden="1">{#N/A,#N/A,FALSE,"Work progress mensile";#N/A,#N/A,FALSE,"Work progress mensile IE1"}</definedName>
    <definedName name="antonio" hidden="1">{#N/A,#N/A,FALSE,"Work progress mensile";#N/A,#N/A,FALSE,"Work progress mensile IE1"}</definedName>
    <definedName name="Año">#REF!</definedName>
    <definedName name="Ap">#REF!</definedName>
    <definedName name="apem">#REF!</definedName>
    <definedName name="API">#REF!</definedName>
    <definedName name="APPR1">#REF!</definedName>
    <definedName name="APPR2">#REF!</definedName>
    <definedName name="APPR3">#REF!</definedName>
    <definedName name="APR">#REF!</definedName>
    <definedName name="Aprobo1">#REF!</definedName>
    <definedName name="Aprobo2">#REF!</definedName>
    <definedName name="Aprobo3">#REF!</definedName>
    <definedName name="Aprobo4">#REF!</definedName>
    <definedName name="AQ">#REF!</definedName>
    <definedName name="aqdfasdsa">#REF!</definedName>
    <definedName name="aqerqwer" hidden="1">#REF!</definedName>
    <definedName name="AQQAQ">#REF!</definedName>
    <definedName name="AR">#REF!</definedName>
    <definedName name="ARANDELA01">#REF!</definedName>
    <definedName name="ARANDELA02">#REF!</definedName>
    <definedName name="ARANDELA03">#REF!</definedName>
    <definedName name="ardos">#REF!</definedName>
    <definedName name="AREA">#REF!</definedName>
    <definedName name="Àrea">#N/A</definedName>
    <definedName name="AREA_COLUMNAS">#REF!</definedName>
    <definedName name="_xlnm.Extract">#REF!</definedName>
    <definedName name="AREA_DE_IMPRESI">#REF!</definedName>
    <definedName name="_xlnm.Print_Area" localSheetId="1">'La Calera II - crono 4.11'!$A$1:$BZ$87</definedName>
    <definedName name="_xlnm.Print_Area" localSheetId="6">'La Calera II - crono Rev. 0'!$A$1:$BZ$123</definedName>
    <definedName name="_xlnm.Print_Area" localSheetId="8">'La Calera II - RFSU 31.1.28'!$A$1:$CC$132</definedName>
    <definedName name="_xlnm.Print_Area" localSheetId="2">'LD Ingeniería de detalle'!$A$1:$O$305</definedName>
    <definedName name="_xlnm.Print_Area" localSheetId="0">Preliminar!$A$1:$BZ$78</definedName>
    <definedName name="_xlnm.Print_Area">#N/A</definedName>
    <definedName name="area_id_001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124">#REF!</definedName>
    <definedName name="AREA2">#REF!</definedName>
    <definedName name="AREA2124">#REF!</definedName>
    <definedName name="AREA3">#REF!</definedName>
    <definedName name="area4">#REF!</definedName>
    <definedName name="areaefectiva">#REF!</definedName>
    <definedName name="AreaInputArea">#REF!,#REF!,#REF!</definedName>
    <definedName name="AREANAME2">#REF!</definedName>
    <definedName name="areaname3">#REF!</definedName>
    <definedName name="AREANAME4">#REF!</definedName>
    <definedName name="AREANO2">#REF!</definedName>
    <definedName name="areano3">#REF!</definedName>
    <definedName name="AREANO4">#REF!</definedName>
    <definedName name="Areas">#REF!</definedName>
    <definedName name="Arena">#REF!</definedName>
    <definedName name="arena1">#REF!</definedName>
    <definedName name="arena2">#REF!</definedName>
    <definedName name="ARENADO">#REF!</definedName>
    <definedName name="AReq">#REF!</definedName>
    <definedName name="ARIEL" localSheetId="18" hidden="1">{#N/A,#N/A,FALSE,"Hoja1";#N/A,#N/A,FALSE,"Hoja2"}</definedName>
    <definedName name="ARIEL" localSheetId="13" hidden="1">{#N/A,#N/A,FALSE,"Hoja1";#N/A,#N/A,FALSE,"Hoja2"}</definedName>
    <definedName name="ARIEL" localSheetId="15" hidden="1">{#N/A,#N/A,FALSE,"Hoja1";#N/A,#N/A,FALSE,"Hoja2"}</definedName>
    <definedName name="ARIEL" localSheetId="9" hidden="1">{#N/A,#N/A,FALSE,"Hoja1";#N/A,#N/A,FALSE,"Hoja2"}</definedName>
    <definedName name="ARIEL" localSheetId="7" hidden="1">{#N/A,#N/A,FALSE,"Hoja1";#N/A,#N/A,FALSE,"Hoja2"}</definedName>
    <definedName name="ARIEL" localSheetId="20" hidden="1">{#N/A,#N/A,FALSE,"Hoja1";#N/A,#N/A,FALSE,"Hoja2"}</definedName>
    <definedName name="ARIEL" localSheetId="12" hidden="1">{#N/A,#N/A,FALSE,"Hoja1";#N/A,#N/A,FALSE,"Hoja2"}</definedName>
    <definedName name="ARIEL" hidden="1">{#N/A,#N/A,FALSE,"Hoja1";#N/A,#N/A,FALSE,"Hoja2"}</definedName>
    <definedName name="Armadura">#REF!</definedName>
    <definedName name="armdis" localSheetId="3">[25]platea!#REF!</definedName>
    <definedName name="armdis">#REF!</definedName>
    <definedName name="ARR">#N/A</definedName>
    <definedName name="ART">#REF!</definedName>
    <definedName name="aruno">#REF!</definedName>
    <definedName name="as" localSheetId="3">'[26]Calculo cables'!#REF!</definedName>
    <definedName name="AS">#REF!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NamedRange" hidden="1">21</definedName>
    <definedName name="asc">#REF!</definedName>
    <definedName name="ascas">#REF!</definedName>
    <definedName name="asd" localSheetId="3">#REF!</definedName>
    <definedName name="ASD">#N/A</definedName>
    <definedName name="asdada" hidden="1">#REF!</definedName>
    <definedName name="asdas" localSheetId="18" hidden="1">{"'Igo Comercial'!$AP$215"}</definedName>
    <definedName name="asdas" localSheetId="13" hidden="1">{"'Igo Comercial'!$AP$215"}</definedName>
    <definedName name="asdas" localSheetId="15" hidden="1">{"'Igo Comercial'!$AP$215"}</definedName>
    <definedName name="asdas" localSheetId="9" hidden="1">{"'Igo Comercial'!$AP$215"}</definedName>
    <definedName name="asdas" localSheetId="7" hidden="1">{"'Igo Comercial'!$AP$215"}</definedName>
    <definedName name="asdas" localSheetId="20" hidden="1">{"'Igo Comercial'!$AP$215"}</definedName>
    <definedName name="asdas" localSheetId="12" hidden="1">{"'Igo Comercial'!$AP$215"}</definedName>
    <definedName name="asdas" hidden="1">{"'Igo Comercial'!$AP$215"}</definedName>
    <definedName name="asdasd" localSheetId="18" hidden="1">{"'Igo Comercial'!$AP$215"}</definedName>
    <definedName name="asdasd" localSheetId="13" hidden="1">{"'Igo Comercial'!$AP$215"}</definedName>
    <definedName name="asdasd" localSheetId="15" hidden="1">{"'Igo Comercial'!$AP$215"}</definedName>
    <definedName name="asdasd" localSheetId="9" hidden="1">{"'Igo Comercial'!$AP$215"}</definedName>
    <definedName name="asdasd" localSheetId="7" hidden="1">{"'Igo Comercial'!$AP$215"}</definedName>
    <definedName name="asdasd" localSheetId="20" hidden="1">{"'Igo Comercial'!$AP$215"}</definedName>
    <definedName name="asdasd" localSheetId="12" hidden="1">{"'Igo Comercial'!$AP$215"}</definedName>
    <definedName name="asdasd" hidden="1">{"'Igo Comercial'!$AP$215"}</definedName>
    <definedName name="asdasdfasdf" localSheetId="18" hidden="1">{"Avaliação de Cargos (Class Mens Todas)",#N/A,FALSE,"BANCO DE DADOS MENSALISTAS";"Avaliação de Cargos (Class Mens Todas)",#N/A,FALSE,"BANCO DE DADOS MENSALISTAS"}</definedName>
    <definedName name="asdasdfasdf" localSheetId="13" hidden="1">{"Avaliação de Cargos (Class Mens Todas)",#N/A,FALSE,"BANCO DE DADOS MENSALISTAS";"Avaliação de Cargos (Class Mens Todas)",#N/A,FALSE,"BANCO DE DADOS MENSALISTAS"}</definedName>
    <definedName name="asdasdfasdf" localSheetId="15" hidden="1">{"Avaliação de Cargos (Class Mens Todas)",#N/A,FALSE,"BANCO DE DADOS MENSALISTAS";"Avaliação de Cargos (Class Mens Todas)",#N/A,FALSE,"BANCO DE DADOS MENSALISTAS"}</definedName>
    <definedName name="asdasdfasdf" localSheetId="9" hidden="1">{"Avaliação de Cargos (Class Mens Todas)",#N/A,FALSE,"BANCO DE DADOS MENSALISTAS";"Avaliação de Cargos (Class Mens Todas)",#N/A,FALSE,"BANCO DE DADOS MENSALISTAS"}</definedName>
    <definedName name="asdasdfasdf" localSheetId="7" hidden="1">{"Avaliação de Cargos (Class Mens Todas)",#N/A,FALSE,"BANCO DE DADOS MENSALISTAS";"Avaliação de Cargos (Class Mens Todas)",#N/A,FALSE,"BANCO DE DADOS MENSALISTAS"}</definedName>
    <definedName name="asdasdfasdf" localSheetId="20" hidden="1">{"Avaliação de Cargos (Class Mens Todas)",#N/A,FALSE,"BANCO DE DADOS MENSALISTAS";"Avaliação de Cargos (Class Mens Todas)",#N/A,FALSE,"BANCO DE DADOS MENSALISTAS"}</definedName>
    <definedName name="asdasdfasdf" localSheetId="12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F" hidden="1">#REF!</definedName>
    <definedName name="asdfasd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asd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dfdaf">#REF!</definedName>
    <definedName name="asdfsd" localSheetId="18" hidden="1">{#N/A,#N/A,FALSE,"model"}</definedName>
    <definedName name="asdfsd" localSheetId="13" hidden="1">{#N/A,#N/A,FALSE,"model"}</definedName>
    <definedName name="asdfsd" localSheetId="15" hidden="1">{#N/A,#N/A,FALSE,"model"}</definedName>
    <definedName name="asdfsd" localSheetId="9" hidden="1">{#N/A,#N/A,FALSE,"model"}</definedName>
    <definedName name="asdfsd" localSheetId="7" hidden="1">{#N/A,#N/A,FALSE,"model"}</definedName>
    <definedName name="asdfsd" localSheetId="20" hidden="1">{#N/A,#N/A,FALSE,"model"}</definedName>
    <definedName name="asdfsd" localSheetId="12" hidden="1">{#N/A,#N/A,FALSE,"model"}</definedName>
    <definedName name="asdfsd" hidden="1">{#N/A,#N/A,FALSE,"model"}</definedName>
    <definedName name="asdis">#REF!</definedName>
    <definedName name="asfaff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faff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ASIGNADO" localSheetId="15">#REF!</definedName>
    <definedName name="ASIGNADO">[24]Registros!#REF!</definedName>
    <definedName name="asistencia">#REF!</definedName>
    <definedName name="Asmaxx_m">#REF!</definedName>
    <definedName name="Asmaxz_m">#REF!</definedName>
    <definedName name="asp">#REF!</definedName>
    <definedName name="ass">'[27]COEF. C'!$A$5:$B$104</definedName>
    <definedName name="ASSS">#REF!</definedName>
    <definedName name="ASSSSSSSSSSSSSSSSSSSSSSS">#REF!</definedName>
    <definedName name="asx">#REF!</definedName>
    <definedName name="AT">#REF!</definedName>
    <definedName name="Aureq">#REF!</definedName>
    <definedName name="AUTO">#REF!</definedName>
    <definedName name="AUX">#REF!</definedName>
    <definedName name="Av">'[10]D-9001'!$G$23</definedName>
    <definedName name="Av_req">'[10]D-9001'!$E$23</definedName>
    <definedName name="avad" localSheetId="18" hidden="1">{#N/A,#N/A,TRUE,"Cert.Global";#N/A,#N/A,TRUE,"Cert. M&amp;C";#N/A,#N/A,TRUE,"Cert. Engineering";#N/A,#N/A,TRUE,"Cert. Procurement ";#N/A,#N/A,TRUE,"Cert. Constr. Manag."}</definedName>
    <definedName name="avad" localSheetId="13" hidden="1">{#N/A,#N/A,TRUE,"Cert.Global";#N/A,#N/A,TRUE,"Cert. M&amp;C";#N/A,#N/A,TRUE,"Cert. Engineering";#N/A,#N/A,TRUE,"Cert. Procurement ";#N/A,#N/A,TRUE,"Cert. Constr. Manag."}</definedName>
    <definedName name="avad" localSheetId="15" hidden="1">{#N/A,#N/A,TRUE,"Cert.Global";#N/A,#N/A,TRUE,"Cert. M&amp;C";#N/A,#N/A,TRUE,"Cert. Engineering";#N/A,#N/A,TRUE,"Cert. Procurement ";#N/A,#N/A,TRUE,"Cert. Constr. Manag."}</definedName>
    <definedName name="avad" localSheetId="9" hidden="1">{#N/A,#N/A,TRUE,"Cert.Global";#N/A,#N/A,TRUE,"Cert. M&amp;C";#N/A,#N/A,TRUE,"Cert. Engineering";#N/A,#N/A,TRUE,"Cert. Procurement ";#N/A,#N/A,TRUE,"Cert. Constr. Manag."}</definedName>
    <definedName name="avad" localSheetId="7" hidden="1">{#N/A,#N/A,TRUE,"Cert.Global";#N/A,#N/A,TRUE,"Cert. M&amp;C";#N/A,#N/A,TRUE,"Cert. Engineering";#N/A,#N/A,TRUE,"Cert. Procurement ";#N/A,#N/A,TRUE,"Cert. Constr. Manag."}</definedName>
    <definedName name="avad" localSheetId="20" hidden="1">{#N/A,#N/A,TRUE,"Cert.Global";#N/A,#N/A,TRUE,"Cert. M&amp;C";#N/A,#N/A,TRUE,"Cert. Engineering";#N/A,#N/A,TRUE,"Cert. Procurement ";#N/A,#N/A,TRUE,"Cert. Constr. Manag."}</definedName>
    <definedName name="avad" localSheetId="12" hidden="1">{#N/A,#N/A,TRUE,"Cert.Global";#N/A,#N/A,TRUE,"Cert. M&amp;C";#N/A,#N/A,TRUE,"Cert. Engineering";#N/A,#N/A,TRUE,"Cert. Procurement ";#N/A,#N/A,TRUE,"Cert. Constr. Manag."}</definedName>
    <definedName name="avad" hidden="1">{#N/A,#N/A,TRUE,"Cert.Global";#N/A,#N/A,TRUE,"Cert. M&amp;C";#N/A,#N/A,TRUE,"Cert. Engineering";#N/A,#N/A,TRUE,"Cert. Procurement ";#N/A,#N/A,TRUE,"Cert. Constr. Manag."}</definedName>
    <definedName name="avadfvad" localSheetId="18" hidden="1">{"NORMAL",#N/A,FALSE,"02"}</definedName>
    <definedName name="avadfvad" localSheetId="13" hidden="1">{"NORMAL",#N/A,FALSE,"02"}</definedName>
    <definedName name="avadfvad" localSheetId="15" hidden="1">{"NORMAL",#N/A,FALSE,"02"}</definedName>
    <definedName name="avadfvad" localSheetId="9" hidden="1">{"NORMAL",#N/A,FALSE,"02"}</definedName>
    <definedName name="avadfvad" localSheetId="7" hidden="1">{"NORMAL",#N/A,FALSE,"02"}</definedName>
    <definedName name="avadfvad" localSheetId="20" hidden="1">{"NORMAL",#N/A,FALSE,"02"}</definedName>
    <definedName name="avadfvad" localSheetId="12" hidden="1">{"NORMAL",#N/A,FALSE,"02"}</definedName>
    <definedName name="avadfvad" hidden="1">{"NORMAL",#N/A,FALSE,"02"}</definedName>
    <definedName name="avadv" localSheetId="18" hidden="1">{"DECIMAL",#N/A,FALSE,"02"}</definedName>
    <definedName name="avadv" localSheetId="13" hidden="1">{"DECIMAL",#N/A,FALSE,"02"}</definedName>
    <definedName name="avadv" localSheetId="15" hidden="1">{"DECIMAL",#N/A,FALSE,"02"}</definedName>
    <definedName name="avadv" localSheetId="9" hidden="1">{"DECIMAL",#N/A,FALSE,"02"}</definedName>
    <definedName name="avadv" localSheetId="7" hidden="1">{"DECIMAL",#N/A,FALSE,"02"}</definedName>
    <definedName name="avadv" localSheetId="20" hidden="1">{"DECIMAL",#N/A,FALSE,"02"}</definedName>
    <definedName name="avadv" localSheetId="12" hidden="1">{"DECIMAL",#N/A,FALSE,"02"}</definedName>
    <definedName name="avadv" hidden="1">{"DECIMAL",#N/A,FALSE,"02"}</definedName>
    <definedName name="Avance" localSheetId="18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15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7" hidden="1">{#N/A,#N/A,FALSE,"Monthly report";#N/A,#N/A,FALSE,"M.R. UEM";#N/A,#N/A,FALSE,"M.R. VCM"}</definedName>
    <definedName name="Avance" localSheetId="20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1">#REF!</definedName>
    <definedName name="Avance2">#REF!</definedName>
    <definedName name="Avance3">#REF!</definedName>
    <definedName name="Avance4">#REF!</definedName>
    <definedName name="Avance5">#REF!</definedName>
    <definedName name="Avance6">#REF!</definedName>
    <definedName name="AvanceAntC">#REF!</definedName>
    <definedName name="AvanceAntE" localSheetId="15">#REF!</definedName>
    <definedName name="AvanceAntE">[28]Electricidad!#REF!</definedName>
    <definedName name="AvanceAntF">#REF!</definedName>
    <definedName name="AvanceAntG">#REF!</definedName>
    <definedName name="AvanceAntI">#REF!</definedName>
    <definedName name="AvanceAntM">#REF!</definedName>
    <definedName name="AvanceAntP">#REF!</definedName>
    <definedName name="AvanceAntR">#REF!</definedName>
    <definedName name="AvanceAntS">#REF!</definedName>
    <definedName name="avanceeee" localSheetId="18" hidden="1">{#N/A,#N/A,FALSE,"Monthly report";#N/A,#N/A,FALSE,"M.R. UEM";#N/A,#N/A,FALSE,"M.R. VCM"}</definedName>
    <definedName name="avanceeee" localSheetId="13" hidden="1">{#N/A,#N/A,FALSE,"Monthly report";#N/A,#N/A,FALSE,"M.R. UEM";#N/A,#N/A,FALSE,"M.R. VCM"}</definedName>
    <definedName name="avanceeee" localSheetId="15" hidden="1">{#N/A,#N/A,FALSE,"Monthly report";#N/A,#N/A,FALSE,"M.R. UEM";#N/A,#N/A,FALSE,"M.R. VCM"}</definedName>
    <definedName name="avanceeee" localSheetId="9" hidden="1">{#N/A,#N/A,FALSE,"Monthly report";#N/A,#N/A,FALSE,"M.R. UEM";#N/A,#N/A,FALSE,"M.R. VCM"}</definedName>
    <definedName name="avanceeee" localSheetId="7" hidden="1">{#N/A,#N/A,FALSE,"Monthly report";#N/A,#N/A,FALSE,"M.R. UEM";#N/A,#N/A,FALSE,"M.R. VCM"}</definedName>
    <definedName name="avanceeee" localSheetId="20" hidden="1">{#N/A,#N/A,FALSE,"Monthly report";#N/A,#N/A,FALSE,"M.R. UEM";#N/A,#N/A,FALSE,"M.R. VCM"}</definedName>
    <definedName name="avanceeee" localSheetId="12" hidden="1">{#N/A,#N/A,FALSE,"Monthly report";#N/A,#N/A,FALSE,"M.R. UEM";#N/A,#N/A,FALSE,"M.R. VCM"}</definedName>
    <definedName name="avanceeee" hidden="1">{#N/A,#N/A,FALSE,"Monthly report";#N/A,#N/A,FALSE,"M.R. UEM";#N/A,#N/A,FALSE,"M.R. VCM"}</definedName>
    <definedName name="AvanceTotC">#REF!</definedName>
    <definedName name="AvanceTotE" localSheetId="15">#REF!</definedName>
    <definedName name="AvanceTotE">[28]Electricidad!#REF!</definedName>
    <definedName name="AvanceTotF">#REF!</definedName>
    <definedName name="AvanceTotG">#REF!</definedName>
    <definedName name="AvanceTotI">#REF!</definedName>
    <definedName name="AvanceTotM">#REF!</definedName>
    <definedName name="AvanceTotP">#REF!</definedName>
    <definedName name="AvanceTotR">#REF!</definedName>
    <definedName name="AvanceTotS">#REF!</definedName>
    <definedName name="avc" localSheetId="18" hidden="1">{#N/A,#N/A,FALSE,"Total_OC015";#N/A,#N/A,FALSE,"ADMIN";#N/A,#N/A,FALSE,"PROCES";#N/A,#N/A,FALSE,"mecan";#N/A,#N/A,FALSE,"civil";#N/A,#N/A,FALSE,"CAÑER";#N/A,#N/A,FALSE,"ELEC";#N/A,#N/A,FALSE,"INSTR"}</definedName>
    <definedName name="avc" localSheetId="13" hidden="1">{#N/A,#N/A,FALSE,"Total_OC015";#N/A,#N/A,FALSE,"ADMIN";#N/A,#N/A,FALSE,"PROCES";#N/A,#N/A,FALSE,"mecan";#N/A,#N/A,FALSE,"civil";#N/A,#N/A,FALSE,"CAÑER";#N/A,#N/A,FALSE,"ELEC";#N/A,#N/A,FALSE,"INSTR"}</definedName>
    <definedName name="avc" localSheetId="15" hidden="1">{#N/A,#N/A,FALSE,"Total_OC015";#N/A,#N/A,FALSE,"ADMIN";#N/A,#N/A,FALSE,"PROCES";#N/A,#N/A,FALSE,"mecan";#N/A,#N/A,FALSE,"civil";#N/A,#N/A,FALSE,"CAÑER";#N/A,#N/A,FALSE,"ELEC";#N/A,#N/A,FALSE,"INSTR"}</definedName>
    <definedName name="avc" localSheetId="9" hidden="1">{#N/A,#N/A,FALSE,"Total_OC015";#N/A,#N/A,FALSE,"ADMIN";#N/A,#N/A,FALSE,"PROCES";#N/A,#N/A,FALSE,"mecan";#N/A,#N/A,FALSE,"civil";#N/A,#N/A,FALSE,"CAÑER";#N/A,#N/A,FALSE,"ELEC";#N/A,#N/A,FALSE,"INSTR"}</definedName>
    <definedName name="avc" localSheetId="7" hidden="1">{#N/A,#N/A,FALSE,"Total_OC015";#N/A,#N/A,FALSE,"ADMIN";#N/A,#N/A,FALSE,"PROCES";#N/A,#N/A,FALSE,"mecan";#N/A,#N/A,FALSE,"civil";#N/A,#N/A,FALSE,"CAÑER";#N/A,#N/A,FALSE,"ELEC";#N/A,#N/A,FALSE,"INSTR"}</definedName>
    <definedName name="avc" localSheetId="20" hidden="1">{#N/A,#N/A,FALSE,"Total_OC015";#N/A,#N/A,FALSE,"ADMIN";#N/A,#N/A,FALSE,"PROCES";#N/A,#N/A,FALSE,"mecan";#N/A,#N/A,FALSE,"civil";#N/A,#N/A,FALSE,"CAÑER";#N/A,#N/A,FALSE,"ELEC";#N/A,#N/A,FALSE,"INSTR"}</definedName>
    <definedName name="avc" localSheetId="12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favavava" localSheetId="18" hidden="1">{#N/A,#N/A,FALSE,"Monthly report";#N/A,#N/A,FALSE,"M.R. UEM";#N/A,#N/A,FALSE,"M.R. VCM"}</definedName>
    <definedName name="avfavavava" localSheetId="13" hidden="1">{#N/A,#N/A,FALSE,"Monthly report";#N/A,#N/A,FALSE,"M.R. UEM";#N/A,#N/A,FALSE,"M.R. VCM"}</definedName>
    <definedName name="avfavavava" localSheetId="15" hidden="1">{#N/A,#N/A,FALSE,"Monthly report";#N/A,#N/A,FALSE,"M.R. UEM";#N/A,#N/A,FALSE,"M.R. VCM"}</definedName>
    <definedName name="avfavavava" localSheetId="9" hidden="1">{#N/A,#N/A,FALSE,"Monthly report";#N/A,#N/A,FALSE,"M.R. UEM";#N/A,#N/A,FALSE,"M.R. VCM"}</definedName>
    <definedName name="avfavavava" localSheetId="7" hidden="1">{#N/A,#N/A,FALSE,"Monthly report";#N/A,#N/A,FALSE,"M.R. UEM";#N/A,#N/A,FALSE,"M.R. VCM"}</definedName>
    <definedName name="avfavavava" localSheetId="20" hidden="1">{#N/A,#N/A,FALSE,"Monthly report";#N/A,#N/A,FALSE,"M.R. UEM";#N/A,#N/A,FALSE,"M.R. VCM"}</definedName>
    <definedName name="avfavavava" localSheetId="12" hidden="1">{#N/A,#N/A,FALSE,"Monthly report";#N/A,#N/A,FALSE,"M.R. UEM";#N/A,#N/A,FALSE,"M.R. VCM"}</definedName>
    <definedName name="avfavavava" hidden="1">{#N/A,#N/A,FALSE,"Monthly report";#N/A,#N/A,FALSE,"M.R. UEM";#N/A,#N/A,FALSE,"M.R. VCM"}</definedName>
    <definedName name="avprogramado">#REF!</definedName>
    <definedName name="avreal">#REF!</definedName>
    <definedName name="Ay.Alimentarias">#REF!</definedName>
    <definedName name="AYFI">#REF!</definedName>
    <definedName name="AYFII">#REF!</definedName>
    <definedName name="AYMI">#REF!</definedName>
    <definedName name="AYMII">#REF!</definedName>
    <definedName name="Ayudante_Montaje">#REF!</definedName>
    <definedName name="Ayudante_Obras_Civiles">#REF!</definedName>
    <definedName name="B">#REF!</definedName>
    <definedName name="B.1">#REF!</definedName>
    <definedName name="B.2">#N/A</definedName>
    <definedName name="B_imp">#REF!</definedName>
    <definedName name="b_rec_h">#REF!</definedName>
    <definedName name="b_rec_v">#REF!</definedName>
    <definedName name="b0">#REF!</definedName>
    <definedName name="BAJADA">#REF!</definedName>
    <definedName name="BAKER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KER" hidden="1">{#N/A,#N/A,TRUE,"OBJETIVOS";#N/A,#N/A,TRUE,"CARATA";#N/A,#N/A,TRUE,"COLUMNA";#N/A,#N/A,TRUE,"ENTUBACION";#N/A,#N/A,TRUE,"COSTOS";#N/A,#N/A,TRUE,"CAÑERIA";#N/A,#N/A,TRUE,"CRONO";#N/A,#N/A,TRUE,"BOP";#N/A,#N/A,TRUE,"PREVENTORES"}</definedName>
    <definedName name="BAL">#REF!</definedName>
    <definedName name="BAS">#REF!</definedName>
    <definedName name="base">#REF!</definedName>
    <definedName name="Base___€">#REF!</definedName>
    <definedName name="BASE_DATOS">#REF!</definedName>
    <definedName name="Base_datos_IM">#REF!</definedName>
    <definedName name="Base_de_ventas">#REF!</definedName>
    <definedName name="Base_US__€">#REF!</definedName>
    <definedName name="BASE1">#REF!</definedName>
    <definedName name="base2">#REF!</definedName>
    <definedName name="base3">#REF!</definedName>
    <definedName name="_xlnm.Database">#REF!</definedName>
    <definedName name="baseeeeeee">#REF!</definedName>
    <definedName name="baseevc">#REF!</definedName>
    <definedName name="BASICA">#REF!/1000</definedName>
    <definedName name="BASICA_1">#REF!/1000</definedName>
    <definedName name="BASICO">#REF!</definedName>
    <definedName name="Básico">#REF!</definedName>
    <definedName name="bat">#REF!</definedName>
    <definedName name="bb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B" localSheetId="18" hidden="1">{#N/A,#N/A,FALSE,"GENERAL";#N/A,#N/A,FALSE,"USP 1";#N/A,#N/A,FALSE,"USP 2";#N/A,#N/A,FALSE,"UTE"}</definedName>
    <definedName name="BBBB" localSheetId="13" hidden="1">{#N/A,#N/A,FALSE,"GENERAL";#N/A,#N/A,FALSE,"USP 1";#N/A,#N/A,FALSE,"USP 2";#N/A,#N/A,FALSE,"UTE"}</definedName>
    <definedName name="BBBB" localSheetId="15" hidden="1">{#N/A,#N/A,FALSE,"GENERAL";#N/A,#N/A,FALSE,"USP 1";#N/A,#N/A,FALSE,"USP 2";#N/A,#N/A,FALSE,"UTE"}</definedName>
    <definedName name="BBBB" localSheetId="9" hidden="1">{#N/A,#N/A,FALSE,"GENERAL";#N/A,#N/A,FALSE,"USP 1";#N/A,#N/A,FALSE,"USP 2";#N/A,#N/A,FALSE,"UTE"}</definedName>
    <definedName name="BBBB" localSheetId="7" hidden="1">{#N/A,#N/A,FALSE,"GENERAL";#N/A,#N/A,FALSE,"USP 1";#N/A,#N/A,FALSE,"USP 2";#N/A,#N/A,FALSE,"UTE"}</definedName>
    <definedName name="BBBB" localSheetId="20" hidden="1">{#N/A,#N/A,FALSE,"GENERAL";#N/A,#N/A,FALSE,"USP 1";#N/A,#N/A,FALSE,"USP 2";#N/A,#N/A,FALSE,"UTE"}</definedName>
    <definedName name="BBBB" localSheetId="12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8" hidden="1">{"DECIMAL",#N/A,FALSE,"02"}</definedName>
    <definedName name="BBBBBBBB" localSheetId="13" hidden="1">{"DECIMAL",#N/A,FALSE,"02"}</definedName>
    <definedName name="BBBBBBBB" localSheetId="15" hidden="1">{"DECIMAL",#N/A,FALSE,"02"}</definedName>
    <definedName name="BBBBBBBB" localSheetId="9" hidden="1">{"DECIMAL",#N/A,FALSE,"02"}</definedName>
    <definedName name="BBBBBBBB" localSheetId="7" hidden="1">{"DECIMAL",#N/A,FALSE,"02"}</definedName>
    <definedName name="BBBBBBBB" localSheetId="20" hidden="1">{"DECIMAL",#N/A,FALSE,"02"}</definedName>
    <definedName name="BBBBBBBB" localSheetId="12" hidden="1">{"DECIMAL",#N/A,FALSE,"02"}</definedName>
    <definedName name="BBBBBBBB" hidden="1">{"DECIMAL",#N/A,FALSE,"02"}</definedName>
    <definedName name="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" localSheetId="18" hidden="1">{"'Edit'!$A$1:$V$2277"}</definedName>
    <definedName name="bbbbbbbbbbbbbbb" localSheetId="13" hidden="1">{"'Edit'!$A$1:$V$2277"}</definedName>
    <definedName name="bbbbbbbbbbbbbbb" localSheetId="15" hidden="1">{"'Edit'!$A$1:$V$2277"}</definedName>
    <definedName name="bbbbbbbbbbbbbbb" localSheetId="9" hidden="1">{"'Edit'!$A$1:$V$2277"}</definedName>
    <definedName name="bbbbbbbbbbbbbbb" localSheetId="7" hidden="1">{"'Edit'!$A$1:$V$2277"}</definedName>
    <definedName name="bbbbbbbbbbbbbbb" localSheetId="20" hidden="1">{"'Edit'!$A$1:$V$2277"}</definedName>
    <definedName name="bbbbbbbbbbbbbbb" localSheetId="12" hidden="1">{"'Edit'!$A$1:$V$2277"}</definedName>
    <definedName name="bbbbbbbbbbbbbbb" hidden="1">{"'Edit'!$A$1:$V$2277"}</definedName>
    <definedName name="bbbbbbbbbbbbbbbbbbbb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OLTS">#REF!</definedName>
    <definedName name="bbtht">#REF!</definedName>
    <definedName name="Bc">#REF!</definedName>
    <definedName name="bcc">#REF!</definedName>
    <definedName name="bcero">#REF!</definedName>
    <definedName name="BD">#REF!</definedName>
    <definedName name="BD_MAT">#REF!</definedName>
    <definedName name="be">#REF!</definedName>
    <definedName name="Beg_Bal">#REF!</definedName>
    <definedName name="benef_a">#REF!</definedName>
    <definedName name="benef_b">#REF!</definedName>
    <definedName name="benef_c">#REF!</definedName>
    <definedName name="benef_t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dlist">"List Box 6"</definedName>
    <definedName name="BIN4ARGV12_M4_ARBOL_DEPENDENCIAS">#REF!</definedName>
    <definedName name="blabla" localSheetId="15">#REF!</definedName>
    <definedName name="blabla">'[29]Calculo cables'!#REF!</definedName>
    <definedName name="Blank_Formula">#REF!</definedName>
    <definedName name="BLPH1" hidden="1">#REF!</definedName>
    <definedName name="BLPH10" localSheetId="15" hidden="1">#REF!</definedName>
    <definedName name="BLPH10" hidden="1">'[30]spot prices'!#REF!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localSheetId="15" hidden="1">#REF!</definedName>
    <definedName name="BLPH11" hidden="1">'[30]spot prices'!#REF!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localSheetId="15" hidden="1">#REF!</definedName>
    <definedName name="BLPH12" hidden="1">'[30]spot prices'!#REF!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localSheetId="15" hidden="1">#REF!</definedName>
    <definedName name="BLPH13" hidden="1">'[30]spot prices'!#REF!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localSheetId="15" hidden="1">#REF!</definedName>
    <definedName name="BLPH14" hidden="1">'[30]spot prices'!#REF!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localSheetId="15" hidden="1">#REF!</definedName>
    <definedName name="BLPH15" hidden="1">'[30]spot prices'!#REF!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localSheetId="15" hidden="1">#REF!</definedName>
    <definedName name="BLPH16" hidden="1">'[30]spot prices'!#REF!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5" hidden="1">#REF!</definedName>
    <definedName name="BLPH17" hidden="1">'[30]spot prices'!#REF!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5" hidden="1">#REF!</definedName>
    <definedName name="BLPH18" hidden="1">'[30]spot prices'!#REF!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5" hidden="1">#REF!</definedName>
    <definedName name="BLPH19" hidden="1">'[31]Daily Forwards'!#REF!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localSheetId="15" hidden="1">#REF!</definedName>
    <definedName name="BLPH20" hidden="1">'[31]Daily Forwards'!#REF!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1" localSheetId="15" hidden="1">#REF!</definedName>
    <definedName name="BLPH21" hidden="1">'[31]Daily Forwards'!#REF!</definedName>
    <definedName name="BLPH22" localSheetId="15" hidden="1">#REF!</definedName>
    <definedName name="BLPH22" hidden="1">'[31]Daily Forwards'!#REF!</definedName>
    <definedName name="BLPH23" localSheetId="15" hidden="1">#REF!</definedName>
    <definedName name="BLPH23" hidden="1">'[31]Daily Forwards'!#REF!</definedName>
    <definedName name="BLPH24" localSheetId="15" hidden="1">#REF!</definedName>
    <definedName name="BLPH24" hidden="1">'[31]Daily Forwards'!#REF!</definedName>
    <definedName name="BLPH25" localSheetId="15" hidden="1">#REF!</definedName>
    <definedName name="BLPH25" hidden="1">'[31]Daily Forwards'!#REF!</definedName>
    <definedName name="BLPH26" localSheetId="15" hidden="1">#REF!</definedName>
    <definedName name="BLPH26" hidden="1">'[31]Daily Forwards'!#REF!</definedName>
    <definedName name="BLPH27" localSheetId="15" hidden="1">#REF!</definedName>
    <definedName name="BLPH27" hidden="1">'[31]Daily Forwards'!#REF!</definedName>
    <definedName name="BLPH28" localSheetId="15" hidden="1">#REF!</definedName>
    <definedName name="BLPH28" hidden="1">'[31]Daily Forwards'!#REF!</definedName>
    <definedName name="BLPH29" localSheetId="15" hidden="1">#REF!</definedName>
    <definedName name="BLPH29" hidden="1">'[31]Daily Forwards'!#REF!</definedName>
    <definedName name="BLPH3" hidden="1">#REF!</definedName>
    <definedName name="BLPH30" localSheetId="15" hidden="1">#REF!</definedName>
    <definedName name="BLPH30" hidden="1">'[31]Daily Forwards'!#REF!</definedName>
    <definedName name="BLPH31" localSheetId="15" hidden="1">#REF!</definedName>
    <definedName name="BLPH31" hidden="1">'[31]Daily Forwards'!#REF!</definedName>
    <definedName name="BLPH32" localSheetId="15" hidden="1">#REF!</definedName>
    <definedName name="BLPH32" hidden="1">'[31]Daily Forwards'!#REF!</definedName>
    <definedName name="BLPH33" localSheetId="15" hidden="1">#REF!</definedName>
    <definedName name="BLPH33" hidden="1">'[31]Daily Forwards'!#REF!</definedName>
    <definedName name="BLPH34" localSheetId="15" hidden="1">#REF!</definedName>
    <definedName name="BLPH34" hidden="1">'[31]Daily Forwards'!#REF!</definedName>
    <definedName name="BLPH35" localSheetId="15" hidden="1">#REF!</definedName>
    <definedName name="BLPH35" hidden="1">'[31]Daily Forwards'!#REF!</definedName>
    <definedName name="BLPH36" localSheetId="15" hidden="1">#REF!</definedName>
    <definedName name="BLPH36" hidden="1">'[31]Daily Forwards'!#REF!</definedName>
    <definedName name="BLPH4" localSheetId="15" hidden="1">#REF!</definedName>
    <definedName name="BLPH4" hidden="1">[32]TC!#REF!</definedName>
    <definedName name="BLPH5" localSheetId="15" hidden="1">#REF!</definedName>
    <definedName name="BLPH5" hidden="1">[32]TC!#REF!</definedName>
    <definedName name="BLPH6" localSheetId="15" hidden="1">#REF!</definedName>
    <definedName name="BLPH6" hidden="1">[32]TC!#REF!</definedName>
    <definedName name="BLPH67" localSheetId="15" hidden="1">#REF!</definedName>
    <definedName name="BLPH67" hidden="1">'[30]spot prices'!#REF!</definedName>
    <definedName name="BLPH68" localSheetId="15" hidden="1">#REF!</definedName>
    <definedName name="BLPH68" hidden="1">'[30]spot prices'!#REF!</definedName>
    <definedName name="BLPH69" hidden="1">#REF!</definedName>
    <definedName name="BLPH7" localSheetId="15" hidden="1">#REF!</definedName>
    <definedName name="BLPH7" hidden="1">'[30]spot prices'!#REF!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localSheetId="15" hidden="1">#REF!</definedName>
    <definedName name="BLPH8" hidden="1">'[30]spot prices'!#REF!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37" localSheetId="15" hidden="1">#REF!</definedName>
    <definedName name="BLPH837" hidden="1">'[33]Daily Forwards'!#REF!</definedName>
    <definedName name="BLPH838" localSheetId="15" hidden="1">#REF!</definedName>
    <definedName name="BLPH838" hidden="1">'[33]Daily Forwards'!#REF!</definedName>
    <definedName name="BLPH839" localSheetId="15" hidden="1">#REF!</definedName>
    <definedName name="BLPH839" hidden="1">'[33]Daily Forwards'!#REF!</definedName>
    <definedName name="BLPH84" hidden="1">#REF!</definedName>
    <definedName name="BLPH840" localSheetId="15" hidden="1">#REF!</definedName>
    <definedName name="BLPH840" hidden="1">'[33]Daily Forwards'!#REF!</definedName>
    <definedName name="BLPH841" localSheetId="15" hidden="1">#REF!</definedName>
    <definedName name="BLPH841" hidden="1">'[33]Daily Forwards'!#REF!</definedName>
    <definedName name="BLPH842" localSheetId="15" hidden="1">#REF!</definedName>
    <definedName name="BLPH842" hidden="1">'[33]Daily Forwards'!#REF!</definedName>
    <definedName name="BLPH843" localSheetId="15" hidden="1">#REF!</definedName>
    <definedName name="BLPH843" hidden="1">'[33]Daily Forwards'!#REF!</definedName>
    <definedName name="BLPH844" localSheetId="15" hidden="1">#REF!</definedName>
    <definedName name="BLPH844" hidden="1">'[33]Daily Forwards'!#REF!</definedName>
    <definedName name="BLPH845" localSheetId="15" hidden="1">#REF!</definedName>
    <definedName name="BLPH845" hidden="1">'[33]Daily Forwards'!#REF!</definedName>
    <definedName name="BLPH846" localSheetId="15" hidden="1">#REF!</definedName>
    <definedName name="BLPH846" hidden="1">'[33]Daily Forwards'!#REF!</definedName>
    <definedName name="BLPH847" localSheetId="15" hidden="1">#REF!</definedName>
    <definedName name="BLPH847" hidden="1">'[33]Daily Forwards'!#REF!</definedName>
    <definedName name="BLPH848" localSheetId="15" hidden="1">#REF!</definedName>
    <definedName name="BLPH848" hidden="1">'[33]Daily Forwards'!#REF!</definedName>
    <definedName name="BLPH849" localSheetId="15" hidden="1">#REF!</definedName>
    <definedName name="BLPH849" hidden="1">'[33]Daily Forwards'!#REF!</definedName>
    <definedName name="BLPH85" hidden="1">#REF!</definedName>
    <definedName name="BLPH850" localSheetId="15" hidden="1">#REF!</definedName>
    <definedName name="BLPH850" hidden="1">'[33]Daily Forwards'!#REF!</definedName>
    <definedName name="BLPH851" localSheetId="15" hidden="1">#REF!</definedName>
    <definedName name="BLPH851" hidden="1">'[33]Daily Forwards'!#REF!</definedName>
    <definedName name="BLPH852" localSheetId="15" hidden="1">#REF!</definedName>
    <definedName name="BLPH852" hidden="1">'[33]Daily Forwards'!#REF!</definedName>
    <definedName name="BLPH853" localSheetId="15" hidden="1">#REF!</definedName>
    <definedName name="BLPH853" hidden="1">'[33]Daily Forwards'!#REF!</definedName>
    <definedName name="BLPH854" localSheetId="15" hidden="1">#REF!</definedName>
    <definedName name="BLPH854" hidden="1">'[33]Daily Forwards'!#REF!</definedName>
    <definedName name="BLPH855" localSheetId="15" hidden="1">#REF!</definedName>
    <definedName name="BLPH855" hidden="1">'[33]Daily Forwards'!#REF!</definedName>
    <definedName name="BLPH856" localSheetId="15" hidden="1">#REF!</definedName>
    <definedName name="BLPH856" hidden="1">'[33]Daily Forwards'!#REF!</definedName>
    <definedName name="BLPH857" localSheetId="15" hidden="1">#REF!</definedName>
    <definedName name="BLPH857" hidden="1">'[33]Daily Forwards'!#REF!</definedName>
    <definedName name="BLPH858" localSheetId="15" hidden="1">#REF!</definedName>
    <definedName name="BLPH858" hidden="1">'[33]Daily Forwards'!#REF!</definedName>
    <definedName name="BLPH859" localSheetId="15" hidden="1">#REF!</definedName>
    <definedName name="BLPH859" hidden="1">'[33]Daily Forwards'!#REF!</definedName>
    <definedName name="BLPH86" hidden="1">#REF!</definedName>
    <definedName name="BLPH860" localSheetId="15" hidden="1">#REF!</definedName>
    <definedName name="BLPH860" hidden="1">'[33]Daily Forwards'!#REF!</definedName>
    <definedName name="BLPH861" localSheetId="15" hidden="1">#REF!</definedName>
    <definedName name="BLPH861" hidden="1">'[33]Daily Forwards'!#REF!</definedName>
    <definedName name="BLPH862" localSheetId="15" hidden="1">#REF!</definedName>
    <definedName name="BLPH862" hidden="1">'[33]Daily Forwards'!#REF!</definedName>
    <definedName name="BLPH863" localSheetId="15" hidden="1">#REF!</definedName>
    <definedName name="BLPH863" hidden="1">'[33]Daily Forwards'!#REF!</definedName>
    <definedName name="BLPH864" localSheetId="15" hidden="1">#REF!</definedName>
    <definedName name="BLPH864" hidden="1">'[33]Daily Forwards'!#REF!</definedName>
    <definedName name="BLPH865" localSheetId="15" hidden="1">#REF!</definedName>
    <definedName name="BLPH865" hidden="1">'[33]Daily Forwards'!#REF!</definedName>
    <definedName name="BLPH866" localSheetId="15" hidden="1">#REF!</definedName>
    <definedName name="BLPH866" hidden="1">'[33]Daily Forwards'!#REF!</definedName>
    <definedName name="BLPH867" localSheetId="15" hidden="1">#REF!</definedName>
    <definedName name="BLPH867" hidden="1">'[33]Daily Forwards'!#REF!</definedName>
    <definedName name="BLPH868" localSheetId="15" hidden="1">#REF!</definedName>
    <definedName name="BLPH868" hidden="1">'[33]Daily Forwards'!#REF!</definedName>
    <definedName name="BLPH869" localSheetId="15" hidden="1">#REF!</definedName>
    <definedName name="BLPH869" hidden="1">'[33]Daily Forwards'!#REF!</definedName>
    <definedName name="BLPH87" hidden="1">#REF!</definedName>
    <definedName name="BLPH870" localSheetId="15" hidden="1">#REF!</definedName>
    <definedName name="BLPH870" hidden="1">'[33]Daily Forwards'!#REF!</definedName>
    <definedName name="BLPH871" localSheetId="15" hidden="1">#REF!</definedName>
    <definedName name="BLPH871" hidden="1">'[33]Daily Forwards'!#REF!</definedName>
    <definedName name="BLPH872" localSheetId="15" hidden="1">#REF!</definedName>
    <definedName name="BLPH872" hidden="1">'[33]Daily Forwards'!#REF!</definedName>
    <definedName name="BLPH88" hidden="1">#REF!</definedName>
    <definedName name="BLPH884" localSheetId="15" hidden="1">#REF!</definedName>
    <definedName name="BLPH884" hidden="1">'[33]Daily Forwards'!#REF!</definedName>
    <definedName name="BLPH89" hidden="1">#REF!</definedName>
    <definedName name="BLPH9" localSheetId="15" hidden="1">#REF!</definedName>
    <definedName name="BLPH9" hidden="1">'[30]spot prices'!#REF!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>#REF!</definedName>
    <definedName name="BODYMATL">#REF!</definedName>
    <definedName name="BOM">#REF!</definedName>
    <definedName name="Bono">#REF!</definedName>
    <definedName name="Bono.Altura">#REF!</definedName>
    <definedName name="Bono.BajoCota0">#REF!</definedName>
    <definedName name="Bono.Movilizacion">#REF!</definedName>
    <definedName name="BORDER1">#REF!</definedName>
    <definedName name="BORDET">#REF!</definedName>
    <definedName name="borra">#REF!,#REF!,#REF!,#REF!,#REF!,#REF!,#REF!,#REF!,#REF!,#REF!,#REF!,#REF!,#REF!,#REF!,#REF!,#REF!,#REF!,#REF!</definedName>
    <definedName name="BORRA_2">#REF!</definedName>
    <definedName name="BORRAR">#REF!</definedName>
    <definedName name="BORSHE">#REF!</definedName>
    <definedName name="BORSUM">#REF!</definedName>
    <definedName name="BPO">"Text 2"</definedName>
    <definedName name="BQ">#REF!</definedName>
    <definedName name="bqforescat">#REF!</definedName>
    <definedName name="br">#REF!</definedName>
    <definedName name="BRAZO">#REF!</definedName>
    <definedName name="bridas">#REF!</definedName>
    <definedName name="bs">#REF!</definedName>
    <definedName name="bss">#REF!</definedName>
    <definedName name="BTHT">#REF!</definedName>
    <definedName name="BTNO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scar">#REF!</definedName>
    <definedName name="Buscar2">#REF!</definedName>
    <definedName name="BuscarMerfi">#REF!</definedName>
    <definedName name="Bx">#REF!</definedName>
    <definedName name="bx_col">#REF!</definedName>
    <definedName name="by">#REF!</definedName>
    <definedName name="Bz">#REF!</definedName>
    <definedName name="bz_col">#REF!</definedName>
    <definedName name="C.COM">#REF!</definedName>
    <definedName name="C.Soc.UOCRAS545">#REF!</definedName>
    <definedName name="C_">#REF!</definedName>
    <definedName name="C_fin">#REF!</definedName>
    <definedName name="C_GG">#REF!</definedName>
    <definedName name="C_SUP">#REF!</definedName>
    <definedName name="ca">#REF!</definedName>
    <definedName name="caa">#REF!</definedName>
    <definedName name="CAAREA1" localSheetId="15">#REF!</definedName>
    <definedName name="CAAREA1">[34]CHEDIAK!$BC$11:$BC$270</definedName>
    <definedName name="CAAREA2" localSheetId="15">#REF!</definedName>
    <definedName name="CAAREA2">[34]CHEDIAK!$BI$11:$BI$270</definedName>
    <definedName name="CAAREA3" localSheetId="15">#REF!</definedName>
    <definedName name="CAAREA3">[34]CHEDIAK!$BO$11:$BO$270</definedName>
    <definedName name="CAAREA4" localSheetId="15">#REF!</definedName>
    <definedName name="CAAREA4">[34]CHEDIAK!$BU$11:$BU$270</definedName>
    <definedName name="CAAREA5" localSheetId="15">#REF!</definedName>
    <definedName name="CAAREA5">[34]CHEDIAK!$CA$11:$CA$270</definedName>
    <definedName name="CAAREA6" localSheetId="15">#REF!</definedName>
    <definedName name="CAAREA6">[34]CHEDIAK!$CG$11:$CG$270</definedName>
    <definedName name="CAAREA7" localSheetId="15">#REF!</definedName>
    <definedName name="CAAREA7">[34]CHEDIAK!$CM$11:$CM$270</definedName>
    <definedName name="CAAREA8" localSheetId="15">#REF!</definedName>
    <definedName name="CAAREA8">[34]CHEDIAK!$CS$11:$CS$270</definedName>
    <definedName name="CABEZA">#REF!</definedName>
    <definedName name="CABEZA6">#REF!</definedName>
    <definedName name="CABEZA7">#REF!</definedName>
    <definedName name="cabezalentrada">#REF!</definedName>
    <definedName name="cabezalsalida">#REF!</definedName>
    <definedName name="CableNumero">#REF!</definedName>
    <definedName name="cables" localSheetId="3">'[35]Calculo cables'!#REF!</definedName>
    <definedName name="cables" localSheetId="15">#REF!</definedName>
    <definedName name="cables">'[29]Calculo cables'!#REF!</definedName>
    <definedName name="caca" localSheetId="18" hidden="1">{#N/A,#N/A,TRUE,"Est. de Fact.";#N/A,#N/A,TRUE,"Capitulo 19";#N/A,#N/A,TRUE,"Proyecto P855"}</definedName>
    <definedName name="caca" localSheetId="13" hidden="1">{#N/A,#N/A,TRUE,"Est. de Fact.";#N/A,#N/A,TRUE,"Capitulo 19";#N/A,#N/A,TRUE,"Proyecto P855"}</definedName>
    <definedName name="caca" localSheetId="15" hidden="1">{#N/A,#N/A,TRUE,"Est. de Fact.";#N/A,#N/A,TRUE,"Capitulo 19";#N/A,#N/A,TRUE,"Proyecto P855"}</definedName>
    <definedName name="caca" localSheetId="9" hidden="1">{#N/A,#N/A,TRUE,"Est. de Fact.";#N/A,#N/A,TRUE,"Capitulo 19";#N/A,#N/A,TRUE,"Proyecto P855"}</definedName>
    <definedName name="caca" localSheetId="7" hidden="1">{#N/A,#N/A,TRUE,"Est. de Fact.";#N/A,#N/A,TRUE,"Capitulo 19";#N/A,#N/A,TRUE,"Proyecto P855"}</definedName>
    <definedName name="caca" localSheetId="20" hidden="1">{#N/A,#N/A,TRUE,"Est. de Fact.";#N/A,#N/A,TRUE,"Capitulo 19";#N/A,#N/A,TRUE,"Proyecto P855"}</definedName>
    <definedName name="caca" localSheetId="12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GO">#REF!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_program_note_001">#REF!</definedName>
    <definedName name="calc_user_note_001">#REF!</definedName>
    <definedName name="CalcSht_Header">#REF!</definedName>
    <definedName name="CalcSht_Hearder">#REF!</definedName>
    <definedName name="Caldereria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PH">#REF!</definedName>
    <definedName name="CALSHEET">#REF!</definedName>
    <definedName name="Camióm" localSheetId="18" hidden="1">{"FlujoGastos",#N/A,FALSE,"Base";"FlujoGastos",#N/A,FALSE,"Buzón Tren";"FlujoGastos",#N/A,FALSE,"Buzón Camión";"FlujoGastos",#N/A,FALSE,"LHD Camión";"FlujoGastos",#N/A,FALSE,"Cámara Camión"}</definedName>
    <definedName name="Camióm" localSheetId="13" hidden="1">{"FlujoGastos",#N/A,FALSE,"Base";"FlujoGastos",#N/A,FALSE,"Buzón Tren";"FlujoGastos",#N/A,FALSE,"Buzón Camión";"FlujoGastos",#N/A,FALSE,"LHD Camión";"FlujoGastos",#N/A,FALSE,"Cámara Camión"}</definedName>
    <definedName name="Camióm" localSheetId="15" hidden="1">{"FlujoGastos",#N/A,FALSE,"Base";"FlujoGastos",#N/A,FALSE,"Buzón Tren";"FlujoGastos",#N/A,FALSE,"Buzón Camión";"FlujoGastos",#N/A,FALSE,"LHD Camión";"FlujoGastos",#N/A,FALSE,"Cámara Camión"}</definedName>
    <definedName name="Camióm" localSheetId="9" hidden="1">{"FlujoGastos",#N/A,FALSE,"Base";"FlujoGastos",#N/A,FALSE,"Buzón Tren";"FlujoGastos",#N/A,FALSE,"Buzón Camión";"FlujoGastos",#N/A,FALSE,"LHD Camión";"FlujoGastos",#N/A,FALSE,"Cámara Camión"}</definedName>
    <definedName name="Camióm" localSheetId="7" hidden="1">{"FlujoGastos",#N/A,FALSE,"Base";"FlujoGastos",#N/A,FALSE,"Buzón Tren";"FlujoGastos",#N/A,FALSE,"Buzón Camión";"FlujoGastos",#N/A,FALSE,"LHD Camión";"FlujoGastos",#N/A,FALSE,"Cámara Camión"}</definedName>
    <definedName name="Camióm" localSheetId="20" hidden="1">{"FlujoGastos",#N/A,FALSE,"Base";"FlujoGastos",#N/A,FALSE,"Buzón Tren";"FlujoGastos",#N/A,FALSE,"Buzón Camión";"FlujoGastos",#N/A,FALSE,"LHD Camión";"FlujoGastos",#N/A,FALSE,"Cámara Camión"}</definedName>
    <definedName name="Camióm" localSheetId="12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P">#REF!</definedName>
    <definedName name="CAN">#REF!</definedName>
    <definedName name="CANAL01">#REF!</definedName>
    <definedName name="CANAL02">#REF!</definedName>
    <definedName name="CANAL03">#REF!</definedName>
    <definedName name="CANALETA">#REF!</definedName>
    <definedName name="Cancel_Click">"Cancel_Click"</definedName>
    <definedName name="Canje_Retención">#REF!</definedName>
    <definedName name="CANOR">#REF!</definedName>
    <definedName name="CANT">#REF!</definedName>
    <definedName name="Cant.">#REF!</definedName>
    <definedName name="CANT_1">#REF!</definedName>
    <definedName name="cantavance">#REF!</definedName>
    <definedName name="cantcontrato">#REF!</definedName>
    <definedName name="CANTESP">#REF!</definedName>
    <definedName name="cantforescat">#REF!</definedName>
    <definedName name="Cantnecact">#REF!</definedName>
    <definedName name="Cantreq">#REF!</definedName>
    <definedName name="Cantreqact">#REF!</definedName>
    <definedName name="Cantreqant">#REF!</definedName>
    <definedName name="CAÑERIA">#REF!</definedName>
    <definedName name="Cañerias" localSheetId="18" hidden="1">{#N/A,#N/A,FALSE,"Costo instalación"}</definedName>
    <definedName name="Cañerias" localSheetId="13" hidden="1">{#N/A,#N/A,FALSE,"Costo instalación"}</definedName>
    <definedName name="Cañerias" localSheetId="15" hidden="1">{#N/A,#N/A,FALSE,"Costo instalación"}</definedName>
    <definedName name="Cañerias" localSheetId="9" hidden="1">{#N/A,#N/A,FALSE,"Costo instalación"}</definedName>
    <definedName name="Cañerias" localSheetId="7" hidden="1">{#N/A,#N/A,FALSE,"Costo instalación"}</definedName>
    <definedName name="Cañerias" localSheetId="20" hidden="1">{#N/A,#N/A,FALSE,"Costo instalación"}</definedName>
    <definedName name="Cañerias" localSheetId="12" hidden="1">{#N/A,#N/A,FALSE,"Costo instalación"}</definedName>
    <definedName name="Cañerias" hidden="1">{#N/A,#N/A,FALSE,"Costo instalación"}</definedName>
    <definedName name="CAÑO_1">#REF!</definedName>
    <definedName name="CAÑO_11">#REF!</definedName>
    <definedName name="Caño_de_ac.al_carb__sin_costura_s_ANSI_B36.10___Material_según_API_5L_GrB__ASTM_A106_53_GrB">#REF!</definedName>
    <definedName name="Caños">#REF!</definedName>
    <definedName name="CAPATAZ_I">"TABLA1"</definedName>
    <definedName name="Capataz_Montaje">#REF!</definedName>
    <definedName name="Capataz_Obras_Civiles">#REF!</definedName>
    <definedName name="Capt">#REF!</definedName>
    <definedName name="CAPU">#REF!</definedName>
    <definedName name="Cara" localSheetId="18" hidden="1">{#N/A,#N/A,FALSE,"GENERAL";#N/A,#N/A,FALSE,"USP 1";#N/A,#N/A,FALSE,"USP 2";#N/A,#N/A,FALSE,"UTE"}</definedName>
    <definedName name="Cara" localSheetId="13" hidden="1">{#N/A,#N/A,FALSE,"GENERAL";#N/A,#N/A,FALSE,"USP 1";#N/A,#N/A,FALSE,"USP 2";#N/A,#N/A,FALSE,"UTE"}</definedName>
    <definedName name="Cara" localSheetId="15" hidden="1">{#N/A,#N/A,FALSE,"GENERAL";#N/A,#N/A,FALSE,"USP 1";#N/A,#N/A,FALSE,"USP 2";#N/A,#N/A,FALSE,"UTE"}</definedName>
    <definedName name="Cara" localSheetId="9" hidden="1">{#N/A,#N/A,FALSE,"GENERAL";#N/A,#N/A,FALSE,"USP 1";#N/A,#N/A,FALSE,"USP 2";#N/A,#N/A,FALSE,"UTE"}</definedName>
    <definedName name="Cara" localSheetId="7" hidden="1">{#N/A,#N/A,FALSE,"GENERAL";#N/A,#N/A,FALSE,"USP 1";#N/A,#N/A,FALSE,"USP 2";#N/A,#N/A,FALSE,"UTE"}</definedName>
    <definedName name="Cara" localSheetId="20" hidden="1">{#N/A,#N/A,FALSE,"GENERAL";#N/A,#N/A,FALSE,"USP 1";#N/A,#N/A,FALSE,"USP 2";#N/A,#N/A,FALSE,"UTE"}</definedName>
    <definedName name="Cara" localSheetId="12" hidden="1">{#N/A,#N/A,FALSE,"GENERAL";#N/A,#N/A,FALSE,"USP 1";#N/A,#N/A,FALSE,"USP 2";#N/A,#N/A,FALSE,"UTE"}</definedName>
    <definedName name="Cara" hidden="1">{#N/A,#N/A,FALSE,"GENERAL";#N/A,#N/A,FALSE,"USP 1";#N/A,#N/A,FALSE,"USP 2";#N/A,#N/A,FALSE,"UTE"}</definedName>
    <definedName name="cara10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fijo">#REF!</definedName>
    <definedName name="caratula" localSheetId="18" hidden="1">{#N/A,#N/A,FALSE,"GENERAL";#N/A,#N/A,FALSE,"USP 1";#N/A,#N/A,FALSE,"USP 2";#N/A,#N/A,FALSE,"UTE"}</definedName>
    <definedName name="caratula" localSheetId="13" hidden="1">{#N/A,#N/A,FALSE,"GENERAL";#N/A,#N/A,FALSE,"USP 1";#N/A,#N/A,FALSE,"USP 2";#N/A,#N/A,FALSE,"UTE"}</definedName>
    <definedName name="caratula" localSheetId="3" hidden="1">{#N/A,#N/A,FALSE,"GENERAL";#N/A,#N/A,FALSE,"USP 1";#N/A,#N/A,FALSE,"USP 2";#N/A,#N/A,FALSE,"UTE"}</definedName>
    <definedName name="caratula" localSheetId="15" hidden="1">{#N/A,#N/A,FALSE,"GENERAL";#N/A,#N/A,FALSE,"USP 1";#N/A,#N/A,FALSE,"USP 2";#N/A,#N/A,FALSE,"UTE"}</definedName>
    <definedName name="caratula" localSheetId="9" hidden="1">{#N/A,#N/A,FALSE,"GENERAL";#N/A,#N/A,FALSE,"USP 1";#N/A,#N/A,FALSE,"USP 2";#N/A,#N/A,FALSE,"UTE"}</definedName>
    <definedName name="caratula" localSheetId="7" hidden="1">{#N/A,#N/A,FALSE,"GENERAL";#N/A,#N/A,FALSE,"USP 1";#N/A,#N/A,FALSE,"USP 2";#N/A,#N/A,FALSE,"UTE"}</definedName>
    <definedName name="caratula" localSheetId="20" hidden="1">{#N/A,#N/A,FALSE,"GENERAL";#N/A,#N/A,FALSE,"USP 1";#N/A,#N/A,FALSE,"USP 2";#N/A,#N/A,FALSE,"UTE"}</definedName>
    <definedName name="caratula" localSheetId="12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átula1">#REF!</definedName>
    <definedName name="CARATULA2">#REF!</definedName>
    <definedName name="caratula2bis">#REF!</definedName>
    <definedName name="CARATULAA">#REF!</definedName>
    <definedName name="CARCOMP">#REF!</definedName>
    <definedName name="CarDoc">#REF!</definedName>
    <definedName name="carlosa">#REF!</definedName>
    <definedName name="carlosar">#REF!</definedName>
    <definedName name="CARPINT">#REF!</definedName>
    <definedName name="cas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e_id_001">#REF!</definedName>
    <definedName name="Cash_Flow_BT">#REF!</definedName>
    <definedName name="Cash_Flow_BT_Porcentajes">#REF!</definedName>
    <definedName name="cashcomp">#REF!</definedName>
    <definedName name="cashflowPB">#REF!</definedName>
    <definedName name="cat">#REF!</definedName>
    <definedName name="CATEG">#REF!</definedName>
    <definedName name="CATEGORIA">#REF!</definedName>
    <definedName name="CATREC">#REF!</definedName>
    <definedName name="CBNPR">#REF!</definedName>
    <definedName name="CBWorkbookPriority" hidden="1">-1052450889</definedName>
    <definedName name="CC" localSheetId="15" hidden="1">{"'NOTES2'!$G$9:$J$27"}</definedName>
    <definedName name="CC" hidden="1">{"'NOTES2'!$G$9:$J$27"}</definedName>
    <definedName name="CCAMP">#REF!</definedName>
    <definedName name="CCC" localSheetId="15" hidden="1">{"'NOTES2'!$G$9:$J$27"}</definedName>
    <definedName name="CCC" hidden="1">{"'NOTES2'!$G$9:$J$27"}</definedName>
    <definedName name="CCCC" localSheetId="18" hidden="1">{"NORMAL",#N/A,FALSE,"02"}</definedName>
    <definedName name="CCCC" localSheetId="13" hidden="1">{"NORMAL",#N/A,FALSE,"02"}</definedName>
    <definedName name="CCCC" localSheetId="15" hidden="1">{"NORMAL",#N/A,FALSE,"02"}</definedName>
    <definedName name="CCCC" localSheetId="9" hidden="1">{"NORMAL",#N/A,FALSE,"02"}</definedName>
    <definedName name="CCCC" localSheetId="7" hidden="1">{"NORMAL",#N/A,FALSE,"02"}</definedName>
    <definedName name="CCCC" localSheetId="20" hidden="1">{"NORMAL",#N/A,FALSE,"02"}</definedName>
    <definedName name="CCCC" localSheetId="12" hidden="1">{"NORMAL",#N/A,FALSE,"02"}</definedName>
    <definedName name="CCCC" hidden="1">{"NORMAL",#N/A,FALSE,"02"}</definedName>
    <definedName name="cccc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>#REF!</definedName>
    <definedName name="cccccccccccc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c" localSheetId="18" hidden="1">{"HW",#N/A,FALSE,"1998"}</definedName>
    <definedName name="cccccccccccccccc" localSheetId="13" hidden="1">{"HW",#N/A,FALSE,"1998"}</definedName>
    <definedName name="cccccccccccccccc" localSheetId="15" hidden="1">{"HW",#N/A,FALSE,"1998"}</definedName>
    <definedName name="cccccccccccccccc" localSheetId="9" hidden="1">{"HW",#N/A,FALSE,"1998"}</definedName>
    <definedName name="cccccccccccccccc" localSheetId="7" hidden="1">{"HW",#N/A,FALSE,"1998"}</definedName>
    <definedName name="cccccccccccccccc" localSheetId="20" hidden="1">{"HW",#N/A,FALSE,"1998"}</definedName>
    <definedName name="cccccccccccccccc" localSheetId="12" hidden="1">{"HW",#N/A,FALSE,"1998"}</definedName>
    <definedName name="cccccccccccccccc" hidden="1">{"HW",#N/A,FALSE,"1998"}</definedName>
    <definedName name="cch">#REF!</definedName>
    <definedName name="cd">#REF!</definedName>
    <definedName name="CD.Conc.Const.USD">#REF!</definedName>
    <definedName name="CD.Conc.DerInt.USD">#REF!</definedName>
    <definedName name="CD.Conc.FyS.USD">#REF!</definedName>
    <definedName name="CD.Conc.ID.USD">#REF!</definedName>
    <definedName name="CD.Conc.RepOpPM.USD">#REF!</definedName>
    <definedName name="CD.Filtrado.Const.USD">#REF!</definedName>
    <definedName name="CD.Filtrado.FyS.USD">#REF!</definedName>
    <definedName name="CD.Filtrado.ID.USD">#REF!</definedName>
    <definedName name="CD.Filtrado.RepOpPM.USD">#REF!</definedName>
    <definedName name="CD.LineaAT.EPC.USD">SUM(#REF!)</definedName>
    <definedName name="CD.Planta.Const.USD">#REF!</definedName>
    <definedName name="CD.Planta.FyS.USD">#REF!</definedName>
    <definedName name="CD.Planta.ID.USD">#REF!</definedName>
    <definedName name="CD.Planta.RepOpPM.USD">#REF!</definedName>
    <definedName name="CD.Puerto.Const.USD">#REF!</definedName>
    <definedName name="CD.Puerto.FyS.USD">#REF!</definedName>
    <definedName name="CD.Puerto.ID.USD">#REF!</definedName>
    <definedName name="CD.Puerto.RepOpPM.USD">#REF!</definedName>
    <definedName name="CD.Tranque.Constr.USD">#REF!</definedName>
    <definedName name="CD.Tranque.DerInt.USD">#REF!</definedName>
    <definedName name="CD.Tranque.FyS.USD">#REF!</definedName>
    <definedName name="CD.Tranque.ID.USD">#REF!</definedName>
    <definedName name="CD.Tranque.RepOpPM.USD">#REF!</definedName>
    <definedName name="CDCTO">#REF!</definedName>
    <definedName name="cddos">#REF!</definedName>
    <definedName name="CDEZ">#REF!</definedName>
    <definedName name="CDM">#REF!</definedName>
    <definedName name="CDOCO">#REF!</definedName>
    <definedName name="cdp">#REF!</definedName>
    <definedName name="CDSC1">#REF!</definedName>
    <definedName name="CDSC2">#REF!</definedName>
    <definedName name="Ce">#REF!</definedName>
    <definedName name="cec">#REF!</definedName>
    <definedName name="celina" localSheetId="18" hidden="1">{"Avaliação de Cargos (Class Mens Todas)",#N/A,FALSE,"BANCO DE DADOS MENSALISTAS";"Avaliação de Cargos (Class Mens Todas)",#N/A,FALSE,"BANCO DE DADOS MENSALISTAS"}</definedName>
    <definedName name="celina" localSheetId="13" hidden="1">{"Avaliação de Cargos (Class Mens Todas)",#N/A,FALSE,"BANCO DE DADOS MENSALISTAS";"Avaliação de Cargos (Class Mens Todas)",#N/A,FALSE,"BANCO DE DADOS MENSALISTAS"}</definedName>
    <definedName name="celina" localSheetId="15" hidden="1">{"Avaliação de Cargos (Class Mens Todas)",#N/A,FALSE,"BANCO DE DADOS MENSALISTAS";"Avaliação de Cargos (Class Mens Todas)",#N/A,FALSE,"BANCO DE DADOS MENSALISTAS"}</definedName>
    <definedName name="celina" localSheetId="9" hidden="1">{"Avaliação de Cargos (Class Mens Todas)",#N/A,FALSE,"BANCO DE DADOS MENSALISTAS";"Avaliação de Cargos (Class Mens Todas)",#N/A,FALSE,"BANCO DE DADOS MENSALISTAS"}</definedName>
    <definedName name="celina" localSheetId="7" hidden="1">{"Avaliação de Cargos (Class Mens Todas)",#N/A,FALSE,"BANCO DE DADOS MENSALISTAS";"Avaliação de Cargos (Class Mens Todas)",#N/A,FALSE,"BANCO DE DADOS MENSALISTAS"}</definedName>
    <definedName name="celina" localSheetId="20" hidden="1">{"Avaliação de Cargos (Class Mens Todas)",#N/A,FALSE,"BANCO DE DADOS MENSALISTAS";"Avaliação de Cargos (Class Mens Todas)",#N/A,FALSE,"BANCO DE DADOS MENSALISTAS"}</definedName>
    <definedName name="celina" localSheetId="12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N">#REF!</definedName>
    <definedName name="CEo">#REF!</definedName>
    <definedName name="CERCO_AES">#REF!</definedName>
    <definedName name="CERCO_EST">#REF!</definedName>
    <definedName name="cero54_cons">#REF!</definedName>
    <definedName name="cero54_dol">#REF!</definedName>
    <definedName name="CErosion">OFFSET('[36]C. EROSIÓN'!$R$27,0,0,COUNTA('[36]C. EROSIÓN'!$C$28:$C$1048576)+1,COUNTA('[36]C. EROSIÓN'!$R$27:$XFD$27))</definedName>
    <definedName name="CERTIFICADO">#REF!</definedName>
    <definedName name="CES">#REF!</definedName>
    <definedName name="CF_base">#REF!</definedName>
    <definedName name="cfld">#REF!</definedName>
    <definedName name="cfluf">#REF!</definedName>
    <definedName name="CG1.CI.USD">#REF!</definedName>
    <definedName name="CG1.Conc.USD">#REF!</definedName>
    <definedName name="CG1.Filtrado.USD">#REF!</definedName>
    <definedName name="CG1.Planta.USD">#REF!</definedName>
    <definedName name="CG1.Tranque.USD">#REF!</definedName>
    <definedName name="ch_pd_fluid_phase_001">#REF!</definedName>
    <definedName name="ch_spec_udf_c17_001">#REF!</definedName>
    <definedName name="ch_spec_udf_c18_001">#REF!</definedName>
    <definedName name="chancado">#REF!</definedName>
    <definedName name="chancado01">#REF!</definedName>
    <definedName name="chancado02" hidden="1">#REF!</definedName>
    <definedName name="chancado03">#REF!</definedName>
    <definedName name="Chancador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pa">#REF!</definedName>
    <definedName name="Chart2" localSheetId="18" hidden="1">{#N/A,#N/A,FALSE,"Carat";"VENTA",#N/A,FALSE,"05";#N/A,#N/A,FALSE,"06";"CASHFLOW",#N/A,FALSE,"05";"TAX PLAN",#N/A,FALSE,"05"}</definedName>
    <definedName name="Chart2" localSheetId="13" hidden="1">{#N/A,#N/A,FALSE,"Carat";"VENTA",#N/A,FALSE,"05";#N/A,#N/A,FALSE,"06";"CASHFLOW",#N/A,FALSE,"05";"TAX PLAN",#N/A,FALSE,"05"}</definedName>
    <definedName name="Chart2" localSheetId="15" hidden="1">{#N/A,#N/A,FALSE,"Carat";"VENTA",#N/A,FALSE,"05";#N/A,#N/A,FALSE,"06";"CASHFLOW",#N/A,FALSE,"05";"TAX PLAN",#N/A,FALSE,"05"}</definedName>
    <definedName name="Chart2" localSheetId="9" hidden="1">{#N/A,#N/A,FALSE,"Carat";"VENTA",#N/A,FALSE,"05";#N/A,#N/A,FALSE,"06";"CASHFLOW",#N/A,FALSE,"05";"TAX PLAN",#N/A,FALSE,"05"}</definedName>
    <definedName name="Chart2" localSheetId="7" hidden="1">{#N/A,#N/A,FALSE,"Carat";"VENTA",#N/A,FALSE,"05";#N/A,#N/A,FALSE,"06";"CASHFLOW",#N/A,FALSE,"05";"TAX PLAN",#N/A,FALSE,"05"}</definedName>
    <definedName name="Chart2" localSheetId="20" hidden="1">{#N/A,#N/A,FALSE,"Carat";"VENTA",#N/A,FALSE,"05";#N/A,#N/A,FALSE,"06";"CASHFLOW",#N/A,FALSE,"05";"TAX PLAN",#N/A,FALSE,"05"}</definedName>
    <definedName name="Chart2" localSheetId="12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18" hidden="1">{#N/A,#N/A,FALSE,"Carat";"VENTA",#N/A,FALSE,"05";#N/A,#N/A,FALSE,"06";"CASHFLOW",#N/A,FALSE,"05";"TAX PLAN",#N/A,FALSE,"05"}</definedName>
    <definedName name="Chart3" localSheetId="13" hidden="1">{#N/A,#N/A,FALSE,"Carat";"VENTA",#N/A,FALSE,"05";#N/A,#N/A,FALSE,"06";"CASHFLOW",#N/A,FALSE,"05";"TAX PLAN",#N/A,FALSE,"05"}</definedName>
    <definedName name="Chart3" localSheetId="15" hidden="1">{#N/A,#N/A,FALSE,"Carat";"VENTA",#N/A,FALSE,"05";#N/A,#N/A,FALSE,"06";"CASHFLOW",#N/A,FALSE,"05";"TAX PLAN",#N/A,FALSE,"05"}</definedName>
    <definedName name="Chart3" localSheetId="9" hidden="1">{#N/A,#N/A,FALSE,"Carat";"VENTA",#N/A,FALSE,"05";#N/A,#N/A,FALSE,"06";"CASHFLOW",#N/A,FALSE,"05";"TAX PLAN",#N/A,FALSE,"05"}</definedName>
    <definedName name="Chart3" localSheetId="7" hidden="1">{#N/A,#N/A,FALSE,"Carat";"VENTA",#N/A,FALSE,"05";#N/A,#N/A,FALSE,"06";"CASHFLOW",#N/A,FALSE,"05";"TAX PLAN",#N/A,FALSE,"05"}</definedName>
    <definedName name="Chart3" localSheetId="20" hidden="1">{#N/A,#N/A,FALSE,"Carat";"VENTA",#N/A,FALSE,"05";#N/A,#N/A,FALSE,"06";"CASHFLOW",#N/A,FALSE,"05";"TAX PLAN",#N/A,FALSE,"05"}</definedName>
    <definedName name="Chart3" localSheetId="12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g_date_001">#REF!</definedName>
    <definedName name="chg_num_001">#REF!</definedName>
    <definedName name="chg_status_001">#REF!</definedName>
    <definedName name="CHIPAT08">#REF!</definedName>
    <definedName name="CHIRES08">#REF!</definedName>
    <definedName name="CHK_PU">#REF!</definedName>
    <definedName name="CHSF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.GL.Amb.MedMitig">#REF!</definedName>
    <definedName name="CI.GL.Comunidad.Comprom">#REF!</definedName>
    <definedName name="CI.GL.FactorActRiskMng">#REF!</definedName>
    <definedName name="CI.GL.FactorImpactoAmb">#REF!</definedName>
    <definedName name="CI.GL.MesesXIndemMODirecta">#REF!</definedName>
    <definedName name="CI.GL.MesesXParoMODirecta">#REF!</definedName>
    <definedName name="CI.GL.OficTerr.EqOficina">#REF!</definedName>
    <definedName name="CI.GL.PermServ.Permisos">#REF!</definedName>
    <definedName name="CI.GL.PermServ.Servidumbres">#REF!</definedName>
    <definedName name="CI.GL.PermServ.USDAsesorLegal">#REF!</definedName>
    <definedName name="CI.GL.PermServ.USDGestionador">#REF!</definedName>
    <definedName name="CI.OwnerTeam.DistribMesRec.AlimTerreno">#REF!</definedName>
    <definedName name="CI.OwnerTeam.DistribMesRec.AlimUrbana">#REF!</definedName>
    <definedName name="CI.OwnerTeam.DistribMesRec.AlojTerreno">#REF!</definedName>
    <definedName name="CI.OwnerTeam.DistribMesRec.CamionetaTerreno">#REF!</definedName>
    <definedName name="CI.OwnerTeam.DistribMesRec.Computador">#REF!</definedName>
    <definedName name="CI.OwnerTeam.DistribMesRec.ConsumiblesPers">#REF!</definedName>
    <definedName name="CI.OwnerTeam.DistribMesRec.Nivel01">#REF!</definedName>
    <definedName name="CI.OwnerTeam.DistribMesRec.Nivel02">#REF!</definedName>
    <definedName name="CI.OwnerTeam.DistribMesRec.Nivel03">#REF!</definedName>
    <definedName name="CI.OwnerTeam.DistribMesRec.Nivel04">#REF!</definedName>
    <definedName name="CI.OwnerTeam.DistribMesRec.Telecom">#REF!</definedName>
    <definedName name="CI.OwnerTeam.DistribMesRec.ViajesAvion">#REF!</definedName>
    <definedName name="CI.PU.EIA">#REF!</definedName>
    <definedName name="CI.PU.MesAgua">#REF!</definedName>
    <definedName name="CI.PU.MesAlimTerreno">#REF!</definedName>
    <definedName name="CI.PU.MesAlimUrbana">#REF!</definedName>
    <definedName name="CI.PU.MesAlojTerreno">#REF!</definedName>
    <definedName name="CI.PU.MesArriendoCamioneta">#REF!</definedName>
    <definedName name="CI.PU.MesAseo">#REF!</definedName>
    <definedName name="CI.PU.MesAsesorAAEE">#REF!</definedName>
    <definedName name="CI.PU.MesCombCamioneta">#REF!</definedName>
    <definedName name="CI.PU.MesComputador">#REF!</definedName>
    <definedName name="CI.PU.MesConsumiblesPers">#REF!</definedName>
    <definedName name="CI.PU.MesElec">#REF!</definedName>
    <definedName name="CI.PU.MesGas">#REF!</definedName>
    <definedName name="CI.PU.MesInternet">#REF!</definedName>
    <definedName name="CI.PU.MesMODirecta">#REF!</definedName>
    <definedName name="CI.PU.MesSeguridad">#REF!</definedName>
    <definedName name="CI.PU.MesTelecomunic">#REF!</definedName>
    <definedName name="CI.PU.MesViajeAereo">#REF!</definedName>
    <definedName name="CI.PU.OwnerTeam.MesNivel01">#REF!</definedName>
    <definedName name="CI.PU.OwnerTeam.MesNivel02">#REF!</definedName>
    <definedName name="CI.PU.OwnerTeam.MesNivel03">#REF!</definedName>
    <definedName name="CI.PU.OwnerTeam.MesNivel04">#REF!</definedName>
    <definedName name="CI.PU.UnidCampañaComunic">#REF!</definedName>
    <definedName name="CICE">#REF!</definedName>
    <definedName name="CICS">#REF!</definedName>
    <definedName name="CIN">#REF!</definedName>
    <definedName name="CINE">#REF!</definedName>
    <definedName name="CintaPeligro">OFFSET([36]Definiciones!$I$2,0,0,COUNTA([36]Definiciones!$I$2:$I$1048576),1)</definedName>
    <definedName name="CIOC">#REF!</definedName>
    <definedName name="CIOS">#REF!</definedName>
    <definedName name="CISC">#REF!</definedName>
    <definedName name="CIVIL">#REF!</definedName>
    <definedName name="civiles">#REF!</definedName>
    <definedName name="CIZALLA">#REF!</definedName>
    <definedName name="cjfhfjfjfjfjfjfjfjf" hidden="1">#REF!</definedName>
    <definedName name="CJOBNO">#REF!</definedName>
    <definedName name="CJUL">#REF!</definedName>
    <definedName name="CJUN">#REF!</definedName>
    <definedName name="CKCOO">#REF!</definedName>
    <definedName name="CKG">#REF!</definedName>
    <definedName name="CLASE" localSheetId="3">[37]AuxiliarDatos!$F$3:$F$6</definedName>
    <definedName name="CLASE" localSheetId="4">#REF!</definedName>
    <definedName name="CLASE">[38]AuxiliarDatos!$F$3:$F$6</definedName>
    <definedName name="Clases_Edificios">#REF!</definedName>
    <definedName name="CLIENT">#REF!</definedName>
    <definedName name="Client_Name">#REF!</definedName>
    <definedName name="Cliente" localSheetId="3">[39]Caratula!$J$5</definedName>
    <definedName name="Cliente">#REF!</definedName>
    <definedName name="cm">#REF!</definedName>
    <definedName name="CMAX">#REF!</definedName>
    <definedName name="cmpnt_critical_id_001">#REF!</definedName>
    <definedName name="cmpnt_func_type_id_001">#REF!</definedName>
    <definedName name="cmpnt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ys_io_type_id_001">#REF!</definedName>
    <definedName name="cmpnt_type_id_001">#REF!</definedName>
    <definedName name="CNOV">#REF!</definedName>
    <definedName name="CO">#REF!</definedName>
    <definedName name="COD">#REF!</definedName>
    <definedName name="CodDocCliente">#REF!</definedName>
    <definedName name="CodDocTecna" localSheetId="15">#REF!</definedName>
    <definedName name="CodDocTecna">[40]Informe!#REF!</definedName>
    <definedName name="Code" hidden="1">#REF!</definedName>
    <definedName name="CODIGO">#REF!</definedName>
    <definedName name="CÓDIGO">#REF!</definedName>
    <definedName name="codigos">#REF!</definedName>
    <definedName name="codmes">#REF!</definedName>
    <definedName name="CodPrinc" localSheetId="15">#REF!</definedName>
    <definedName name="CodPrinc">[40]Informe!#REF!</definedName>
    <definedName name="CodSec" localSheetId="15">#REF!</definedName>
    <definedName name="CodSec">[40]Informe!#REF!</definedName>
    <definedName name="coef" localSheetId="3">'[41]COEF. C'!$A$5:$B$104</definedName>
    <definedName name="coef" localSheetId="15">#REF!</definedName>
    <definedName name="coef">'[42]COEF. C'!$A$5:$B$104</definedName>
    <definedName name="coef___0">#REF!</definedName>
    <definedName name="COIPAT08">#REF!</definedName>
    <definedName name="COIRES08">#REF!</definedName>
    <definedName name="COLEGIO">#REF!</definedName>
    <definedName name="COLUMNA">#REF!</definedName>
    <definedName name="Columna_suma">#REF!</definedName>
    <definedName name="Columnas_sótano">#REF!</definedName>
    <definedName name="Columnas_tienda">#REF!</definedName>
    <definedName name="COMAS">#REF!</definedName>
    <definedName name="Combinaciones_cargas">#REF!</definedName>
    <definedName name="Comit">#REF!</definedName>
    <definedName name="Commodity_Costs">#REF!</definedName>
    <definedName name="Communs_OCA_KC">#REF!</definedName>
    <definedName name="COMP">#REF!</definedName>
    <definedName name="comp_pd_p_dif_press_uid_001">#REF!</definedName>
    <definedName name="comp_pd_p_view_dif_pressure_flag_001">#REF!</definedName>
    <definedName name="comp_pd_temp_uid_001">#REF!</definedName>
    <definedName name="Comparativa_Total">#REF!</definedName>
    <definedName name="Comparativa1996">#REF!</definedName>
    <definedName name="COMPE">#REF!</definedName>
    <definedName name="COMPI">#REF!</definedName>
    <definedName name="COMPLEJIDAD">#REF!</definedName>
    <definedName name="COMPRESORES">#REF!</definedName>
    <definedName name="COMPUTO">#REF!</definedName>
    <definedName name="Computo_de_Soldadura_CS">#REF!</definedName>
    <definedName name="Computo_de_Soldadura_SS">#REF!</definedName>
    <definedName name="computo1">#REF!</definedName>
    <definedName name="CONCENTRACION_1">#REF!</definedName>
    <definedName name="CONCENTRACION_3">#REF!</definedName>
    <definedName name="CONCENTRACON_2">#REF!</definedName>
    <definedName name="Concepto">#REF!</definedName>
    <definedName name="Concepto1">#REF!</definedName>
    <definedName name="conceptos">#N/A</definedName>
    <definedName name="Concreter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DI">#REF!</definedName>
    <definedName name="condiciones">#REF!</definedName>
    <definedName name="CONPAT08">#REF!</definedName>
    <definedName name="CONST">#REF!</definedName>
    <definedName name="Constructibilidad">#REF!</definedName>
    <definedName name="constructora">#REF!</definedName>
    <definedName name="CONSTRUCTORA_GARDILCIC">#REF!</definedName>
    <definedName name="Consulta_Total">#REF!</definedName>
    <definedName name="Consulta1">#REF!</definedName>
    <definedName name="ConsultaPrecios">#REF!</definedName>
    <definedName name="Consumables">#REF!</definedName>
    <definedName name="Consumibles" hidden="1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CAPEX">#REF!</definedName>
    <definedName name="Contenido">#REF!</definedName>
    <definedName name="Contingencia_150">#REF!</definedName>
    <definedName name="CONTRACT">#REF!</definedName>
    <definedName name="contratista">#REF!</definedName>
    <definedName name="Contrato">#REF!</definedName>
    <definedName name="Coordinación">#REF!</definedName>
    <definedName name="Cope1">#REF!</definedName>
    <definedName name="COPFOR2">#REF!</definedName>
    <definedName name="COPIA">#REF!</definedName>
    <definedName name="copiar">#REF!</definedName>
    <definedName name="COPY">#REF!</definedName>
    <definedName name="COPY2">#REF!</definedName>
    <definedName name="COPY3">#REF!</definedName>
    <definedName name="CORREA">#REF!</definedName>
    <definedName name="Correas" localSheetId="18" hidden="1">{"desarrollo",#N/A,FALSE,"Cámara Camión";"resumen",#N/A,FALSE,"Cámara Camión";"eqprod",#N/A,FALSE,"Cámara Camión"}</definedName>
    <definedName name="Correas" localSheetId="13" hidden="1">{"desarrollo",#N/A,FALSE,"Cámara Camión";"resumen",#N/A,FALSE,"Cámara Camión";"eqprod",#N/A,FALSE,"Cámara Camión"}</definedName>
    <definedName name="Correas" localSheetId="15" hidden="1">{"desarrollo",#N/A,FALSE,"Cámara Camión";"resumen",#N/A,FALSE,"Cámara Camión";"eqprod",#N/A,FALSE,"Cámara Camión"}</definedName>
    <definedName name="Correas" localSheetId="9" hidden="1">{"desarrollo",#N/A,FALSE,"Cámara Camión";"resumen",#N/A,FALSE,"Cámara Camión";"eqprod",#N/A,FALSE,"Cámara Camión"}</definedName>
    <definedName name="Correas" localSheetId="7" hidden="1">{"desarrollo",#N/A,FALSE,"Cámara Camión";"resumen",#N/A,FALSE,"Cámara Camión";"eqprod",#N/A,FALSE,"Cámara Camión"}</definedName>
    <definedName name="Correas" localSheetId="20" hidden="1">{"desarrollo",#N/A,FALSE,"Cámara Camión";"resumen",#N/A,FALSE,"Cámara Camión";"eqprod",#N/A,FALSE,"Cámara Camión"}</definedName>
    <definedName name="Correas" localSheetId="12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rtes">#REF!</definedName>
    <definedName name="Cosarr">#REF!</definedName>
    <definedName name="Cosnom">#REF!</definedName>
    <definedName name="Cost_List">#REF!</definedName>
    <definedName name="COST1">#REF!</definedName>
    <definedName name="Costo">#REF!</definedName>
    <definedName name="COSTO_1">#REF!</definedName>
    <definedName name="Costo_2001">#REF!</definedName>
    <definedName name="COSTO_AISL_1">#REF!</definedName>
    <definedName name="COSTO_DOTACION">#REF!</definedName>
    <definedName name="COSTO_FINAL">#REF!</definedName>
    <definedName name="COSTO_IND">#REF!</definedName>
    <definedName name="COSTO_INDUSTRIAL_PESOS">#REF!</definedName>
    <definedName name="COSTO_INDUSTRIAL_USD">#REF!</definedName>
    <definedName name="Costo_total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Acero">#REF!</definedName>
    <definedName name="CostoKg">#REF!</definedName>
    <definedName name="costoKg2">#REF!</definedName>
    <definedName name="costos">#REF!</definedName>
    <definedName name="Costos_1999">#REF!</definedName>
    <definedName name="Costos_2000">#REF!</definedName>
    <definedName name="COSTOS_ANTES_DE_IMPUESTOS">#REF!</definedName>
    <definedName name="COSTOS_DE_OBRA">#REF!</definedName>
    <definedName name="COSTOS_DESPUES_DE_IMPUESTOS">#REF!</definedName>
    <definedName name="Costos_PE1">#REF!</definedName>
    <definedName name="Costos_PE2">#REF!</definedName>
    <definedName name="Costos_PE3">#REF!</definedName>
    <definedName name="COUT">#REF!</definedName>
    <definedName name="Cover3" localSheetId="18" hidden="1">{"NORMAL",#N/A,FALSE,"02"}</definedName>
    <definedName name="Cover3" localSheetId="13" hidden="1">{"NORMAL",#N/A,FALSE,"02"}</definedName>
    <definedName name="Cover3" localSheetId="15" hidden="1">{"NORMAL",#N/A,FALSE,"02"}</definedName>
    <definedName name="Cover3" localSheetId="9" hidden="1">{"NORMAL",#N/A,FALSE,"02"}</definedName>
    <definedName name="Cover3" localSheetId="7" hidden="1">{"NORMAL",#N/A,FALSE,"02"}</definedName>
    <definedName name="Cover3" localSheetId="20" hidden="1">{"NORMAL",#N/A,FALSE,"02"}</definedName>
    <definedName name="Cover3" localSheetId="12" hidden="1">{"NORMAL",#N/A,FALSE,"02"}</definedName>
    <definedName name="Cover3" hidden="1">{"NORMAL",#N/A,FALSE,"02"}</definedName>
    <definedName name="cp">#REF!</definedName>
    <definedName name="CPDDJ">#REF!</definedName>
    <definedName name="CPG">#REF!</definedName>
    <definedName name="CPI">#REF!</definedName>
    <definedName name="CPL">#REF!</definedName>
    <definedName name="CPlg_mm">#REF!</definedName>
    <definedName name="cpp">#REF!</definedName>
    <definedName name="CPRRC">#REF!</definedName>
    <definedName name="CPTC">#REF!</definedName>
    <definedName name="CPTEMIS">#REF!</definedName>
    <definedName name="CPTEPGE">#REF!</definedName>
    <definedName name="CPTESUR">#REF!</definedName>
    <definedName name="CRII">#N/A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RTECIV">#REF!</definedName>
    <definedName name="CRTEDUC">#REF!</definedName>
    <definedName name="CRTEIND">#REF!</definedName>
    <definedName name="CRTEMIS">#REF!</definedName>
    <definedName name="CRTEPAM">#REF!</definedName>
    <definedName name="CRTEPGE">#REF!</definedName>
    <definedName name="CRTESUR">#REF!</definedName>
    <definedName name="cs">#REF!</definedName>
    <definedName name="CSET">#REF!</definedName>
    <definedName name="ct">#REF!</definedName>
    <definedName name="CTR">#REF!</definedName>
    <definedName name="CTRPAG">#REF!</definedName>
    <definedName name="CTTOS">#REF!</definedName>
    <definedName name="CuadrillaMontaje">#N/A</definedName>
    <definedName name="Cuadro1">#REF!</definedName>
    <definedName name="CUANT">#N/A</definedName>
    <definedName name="Cuartil">#REF!</definedName>
    <definedName name="cub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u">#REF!</definedName>
    <definedName name="cuentas">#REF!</definedName>
    <definedName name="CUERPO">#REF!</definedName>
    <definedName name="CUM">#REF!</definedName>
    <definedName name="CUORG">#REF!</definedName>
    <definedName name="CUOTA">#REF!</definedName>
    <definedName name="cuotafija">#REF!</definedName>
    <definedName name="CURVA_C">#REF!</definedName>
    <definedName name="Curva_Offshore">#REF!</definedName>
    <definedName name="curve1" localSheetId="18" hidden="1">{#N/A,#N/A,FALSE,"Work progress mensile";#N/A,#N/A,FALSE,"Work progress mensile IE1"}</definedName>
    <definedName name="curve1" localSheetId="13" hidden="1">{#N/A,#N/A,FALSE,"Work progress mensile";#N/A,#N/A,FALSE,"Work progress mensile IE1"}</definedName>
    <definedName name="curve1" localSheetId="15" hidden="1">{#N/A,#N/A,FALSE,"Work progress mensile";#N/A,#N/A,FALSE,"Work progress mensile IE1"}</definedName>
    <definedName name="curve1" localSheetId="9" hidden="1">{#N/A,#N/A,FALSE,"Work progress mensile";#N/A,#N/A,FALSE,"Work progress mensile IE1"}</definedName>
    <definedName name="curve1" localSheetId="7" hidden="1">{#N/A,#N/A,FALSE,"Work progress mensile";#N/A,#N/A,FALSE,"Work progress mensile IE1"}</definedName>
    <definedName name="curve1" localSheetId="20" hidden="1">{#N/A,#N/A,FALSE,"Work progress mensile";#N/A,#N/A,FALSE,"Work progress mensile IE1"}</definedName>
    <definedName name="curve1" localSheetId="12" hidden="1">{#N/A,#N/A,FALSE,"Work progress mensile";#N/A,#N/A,FALSE,"Work progress mensile IE1"}</definedName>
    <definedName name="curve1" hidden="1">{#N/A,#N/A,FALSE,"Work progress mensile";#N/A,#N/A,FALSE,"Work progress mensile IE1"}</definedName>
    <definedName name="CV" localSheetId="18" hidden="1">{#N/A,#N/A,TRUE,"FLEXIL"}</definedName>
    <definedName name="CV" localSheetId="13" hidden="1">{#N/A,#N/A,TRUE,"FLEXIL"}</definedName>
    <definedName name="CV" localSheetId="15" hidden="1">{#N/A,#N/A,TRUE,"FLEXIL"}</definedName>
    <definedName name="CV" localSheetId="9" hidden="1">{#N/A,#N/A,TRUE,"FLEXIL"}</definedName>
    <definedName name="CV" localSheetId="7" hidden="1">{#N/A,#N/A,TRUE,"FLEXIL"}</definedName>
    <definedName name="CV" localSheetId="20" hidden="1">{#N/A,#N/A,TRUE,"FLEXIL"}</definedName>
    <definedName name="CV" localSheetId="12" hidden="1">{#N/A,#N/A,TRUE,"FLEXIL"}</definedName>
    <definedName name="CV" hidden="1">{#N/A,#N/A,TRUE,"FLEXIL"}</definedName>
    <definedName name="cvdfagre34">#REF!</definedName>
    <definedName name="cx">#REF!</definedName>
    <definedName name="cx1f">#REF!</definedName>
    <definedName name="CY" localSheetId="18" hidden="1">{#N/A,#N/A,TRUE,"1842CWN0"}</definedName>
    <definedName name="CY" localSheetId="13" hidden="1">{#N/A,#N/A,TRUE,"1842CWN0"}</definedName>
    <definedName name="CY" localSheetId="15" hidden="1">{#N/A,#N/A,TRUE,"1842CWN0"}</definedName>
    <definedName name="CY" localSheetId="9" hidden="1">{#N/A,#N/A,TRUE,"1842CWN0"}</definedName>
    <definedName name="CY" localSheetId="7" hidden="1">{#N/A,#N/A,TRUE,"1842CWN0"}</definedName>
    <definedName name="CY" localSheetId="20" hidden="1">{#N/A,#N/A,TRUE,"1842CWN0"}</definedName>
    <definedName name="CY" localSheetId="12" hidden="1">{#N/A,#N/A,TRUE,"1842CWN0"}</definedName>
    <definedName name="CY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d">#REF!</definedName>
    <definedName name="d_dddw_spec_cmpnt_mfr__cmpnt_mfr_name" localSheetId="15">#REF!</definedName>
    <definedName name="d_dddw_spec_cmpnt_mfr__cmpnt_mfr_name">[43]DWTables!$Y$11:$Y$57</definedName>
    <definedName name="DA">#REF!</definedName>
    <definedName name="DAFA">#REF!</definedName>
    <definedName name="DAFA2">#REF!</definedName>
    <definedName name="DAFA3">#REF!</definedName>
    <definedName name="dan">#REF!</definedName>
    <definedName name="dany1" hidden="1">#REF!</definedName>
    <definedName name="das">#REF!</definedName>
    <definedName name="DASDSA" localSheetId="18" hidden="1">{#N/A,#N/A,FALSE,"model"}</definedName>
    <definedName name="DASDSA" localSheetId="13" hidden="1">{#N/A,#N/A,FALSE,"model"}</definedName>
    <definedName name="DASDSA" localSheetId="15" hidden="1">{#N/A,#N/A,FALSE,"model"}</definedName>
    <definedName name="DASDSA" localSheetId="9" hidden="1">{#N/A,#N/A,FALSE,"model"}</definedName>
    <definedName name="DASDSA" localSheetId="7" hidden="1">{#N/A,#N/A,FALSE,"model"}</definedName>
    <definedName name="DASDSA" localSheetId="20" hidden="1">{#N/A,#N/A,FALSE,"model"}</definedName>
    <definedName name="DASDSA" localSheetId="12" hidden="1">{#N/A,#N/A,FALSE,"model"}</definedName>
    <definedName name="DASDSA" hidden="1">{#N/A,#N/A,FALSE,"model"}</definedName>
    <definedName name="Data">#REF!</definedName>
    <definedName name="DATA_SHEET">#REF!</definedName>
    <definedName name="data_val" localSheetId="15">#REF!</definedName>
    <definedName name="data_val">[44]Data!$E$8:$I$2482</definedName>
    <definedName name="data3" hidden="1">#REF!</definedName>
    <definedName name="Database_MI">#REF!</definedName>
    <definedName name="datbase">#REF!</definedName>
    <definedName name="Date">#REF!</definedName>
    <definedName name="DATO">#REF!</definedName>
    <definedName name="datobase">#REF!</definedName>
    <definedName name="datos">#REF!</definedName>
    <definedName name="Datos_controlados">#REF!</definedName>
    <definedName name="DB">#REF!</definedName>
    <definedName name="dc">#REF!</definedName>
    <definedName name="dcact">#REF!</definedName>
    <definedName name="dcant">#REF!</definedName>
    <definedName name="dcprom">#REF!</definedName>
    <definedName name="dcs_range_max_001">#REF!</definedName>
    <definedName name="dcs_range_min_001">#REF!</definedName>
    <definedName name="dcs_range_uom_001">#REF!</definedName>
    <definedName name="DCV">#REF!</definedName>
    <definedName name="dd" hidden="1">#REF!</definedName>
    <definedName name="ddd" localSheetId="15" hidden="1">#REF!</definedName>
    <definedName name="ddd" hidden="1">[16]INST!#REF!</definedName>
    <definedName name="ddd_2" localSheetId="18" hidden="1">{#N/A,#N/A,FALSE,"Costo Vendido";#N/A,#N/A,FALSE,"Precio";#N/A,#N/A,FALSE,"Consumo";#N/A,#N/A,FALSE,"GDV";#N/A,#N/A,FALSE,"expestru";#N/A,#N/A,FALSE,"Graficos";#N/A,#N/A,FALSE,"Resumen "}</definedName>
    <definedName name="ddd_2" localSheetId="13" hidden="1">{#N/A,#N/A,FALSE,"Costo Vendido";#N/A,#N/A,FALSE,"Precio";#N/A,#N/A,FALSE,"Consumo";#N/A,#N/A,FALSE,"GDV";#N/A,#N/A,FALSE,"expestru";#N/A,#N/A,FALSE,"Graficos";#N/A,#N/A,FALSE,"Resumen "}</definedName>
    <definedName name="ddd_2" localSheetId="15" hidden="1">{#N/A,#N/A,FALSE,"Costo Vendido";#N/A,#N/A,FALSE,"Precio";#N/A,#N/A,FALSE,"Consumo";#N/A,#N/A,FALSE,"GDV";#N/A,#N/A,FALSE,"expestru";#N/A,#N/A,FALSE,"Graficos";#N/A,#N/A,FALSE,"Resumen "}</definedName>
    <definedName name="ddd_2" localSheetId="9" hidden="1">{#N/A,#N/A,FALSE,"Costo Vendido";#N/A,#N/A,FALSE,"Precio";#N/A,#N/A,FALSE,"Consumo";#N/A,#N/A,FALSE,"GDV";#N/A,#N/A,FALSE,"expestru";#N/A,#N/A,FALSE,"Graficos";#N/A,#N/A,FALSE,"Resumen "}</definedName>
    <definedName name="ddd_2" localSheetId="7" hidden="1">{#N/A,#N/A,FALSE,"Costo Vendido";#N/A,#N/A,FALSE,"Precio";#N/A,#N/A,FALSE,"Consumo";#N/A,#N/A,FALSE,"GDV";#N/A,#N/A,FALSE,"expestru";#N/A,#N/A,FALSE,"Graficos";#N/A,#N/A,FALSE,"Resumen "}</definedName>
    <definedName name="ddd_2" localSheetId="20" hidden="1">{#N/A,#N/A,FALSE,"Costo Vendido";#N/A,#N/A,FALSE,"Precio";#N/A,#N/A,FALSE,"Consumo";#N/A,#N/A,FALSE,"GDV";#N/A,#N/A,FALSE,"expestru";#N/A,#N/A,FALSE,"Graficos";#N/A,#N/A,FALSE,"Resumen "}</definedName>
    <definedName name="ddd_2" localSheetId="12" hidden="1">{#N/A,#N/A,FALSE,"Costo Vendido";#N/A,#N/A,FALSE,"Precio";#N/A,#N/A,FALSE,"Consumo";#N/A,#N/A,FALSE,"GDV";#N/A,#N/A,FALSE,"expestru";#N/A,#N/A,FALSE,"Graficos";#N/A,#N/A,FALSE,"Resumen "}</definedName>
    <definedName name="ddd_2" hidden="1">{#N/A,#N/A,FALSE,"Costo Vendido";#N/A,#N/A,FALSE,"Precio";#N/A,#N/A,FALSE,"Consumo";#N/A,#N/A,FALSE,"GDV";#N/A,#N/A,FALSE,"expestru";#N/A,#N/A,FALSE,"Graficos";#N/A,#N/A,FALSE,"Resumen "}</definedName>
    <definedName name="DDDD" localSheetId="3">'[45]COEF. C'!$A$5:$B$104</definedName>
    <definedName name="dddd">#REF!</definedName>
    <definedName name="DDDDD" localSheetId="18" hidden="1">{"NORMAL",#N/A,FALSE,"02"}</definedName>
    <definedName name="DDDDD" localSheetId="13" hidden="1">{"NORMAL",#N/A,FALSE,"02"}</definedName>
    <definedName name="DDDDD" localSheetId="15" hidden="1">{"NORMAL",#N/A,FALSE,"02"}</definedName>
    <definedName name="DDDDD" localSheetId="9" hidden="1">{"NORMAL",#N/A,FALSE,"02"}</definedName>
    <definedName name="DDDDD" localSheetId="7" hidden="1">{"NORMAL",#N/A,FALSE,"02"}</definedName>
    <definedName name="DDDDD" localSheetId="20" hidden="1">{"NORMAL",#N/A,FALSE,"02"}</definedName>
    <definedName name="DDDDD" localSheetId="12" hidden="1">{"NORMAL",#N/A,FALSE,"02"}</definedName>
    <definedName name="DDDDD" hidden="1">{"NORMAL",#N/A,FALSE,"02"}</definedName>
    <definedName name="ddfdsf">#REF!</definedName>
    <definedName name="ddlim">#REF!</definedName>
    <definedName name="DE">#REF!</definedName>
    <definedName name="dec" localSheetId="18" hidden="1">{"DECIMAL",#N/A,FALSE,"02"}</definedName>
    <definedName name="dec" localSheetId="13" hidden="1">{"DECIMAL",#N/A,FALSE,"02"}</definedName>
    <definedName name="dec" localSheetId="15" hidden="1">{"DECIMAL",#N/A,FALSE,"02"}</definedName>
    <definedName name="dec" localSheetId="9" hidden="1">{"DECIMAL",#N/A,FALSE,"02"}</definedName>
    <definedName name="dec" localSheetId="7" hidden="1">{"DECIMAL",#N/A,FALSE,"02"}</definedName>
    <definedName name="dec" localSheetId="20" hidden="1">{"DECIMAL",#N/A,FALSE,"02"}</definedName>
    <definedName name="dec" localSheetId="12" hidden="1">{"DECIMAL",#N/A,FALSE,"02"}</definedName>
    <definedName name="dec" hidden="1">{"DECIMAL",#N/A,FALSE,"02"}</definedName>
    <definedName name="decimal" localSheetId="18" hidden="1">{"DECIMAL",#N/A,FALSE,"02"}</definedName>
    <definedName name="decimal" localSheetId="13" hidden="1">{"DECIMAL",#N/A,FALSE,"02"}</definedName>
    <definedName name="decimal" localSheetId="15" hidden="1">{"DECIMAL",#N/A,FALSE,"02"}</definedName>
    <definedName name="decimal" localSheetId="9" hidden="1">{"DECIMAL",#N/A,FALSE,"02"}</definedName>
    <definedName name="decimal" localSheetId="7" hidden="1">{"DECIMAL",#N/A,FALSE,"02"}</definedName>
    <definedName name="decimal" localSheetId="20" hidden="1">{"DECIMAL",#N/A,FALSE,"02"}</definedName>
    <definedName name="decimal" localSheetId="12" hidden="1">{"DECIMAL",#N/A,FALSE,"02"}</definedName>
    <definedName name="decimal" hidden="1">{"DECIMAL",#N/A,FALSE,"02"}</definedName>
    <definedName name="DED">#REF!</definedName>
    <definedName name="defla">#REF!</definedName>
    <definedName name="DELTA">#N/A</definedName>
    <definedName name="DeltaU">#REF!</definedName>
    <definedName name="DeltaUArra">#REF!</definedName>
    <definedName name="DENSIDAD">#REF!</definedName>
    <definedName name="DENSITY">#REF!</definedName>
    <definedName name="densqueb">#REF!</definedName>
    <definedName name="densroca">#REF!</definedName>
    <definedName name="DESA_1">#REF!</definedName>
    <definedName name="Desarrollos">#REF!</definedName>
    <definedName name="DESARROLLOSRIODELMEDIO" localSheetId="18" hidden="1">{#N/A,#N/A,FALSE,"summary";#N/A,#N/A,FALSE,"SumGraph"}</definedName>
    <definedName name="DESARROLLOSRIODELMEDIO" localSheetId="13" hidden="1">{#N/A,#N/A,FALSE,"summary";#N/A,#N/A,FALSE,"SumGraph"}</definedName>
    <definedName name="DESARROLLOSRIODELMEDIO" localSheetId="15" hidden="1">{#N/A,#N/A,FALSE,"summary";#N/A,#N/A,FALSE,"SumGraph"}</definedName>
    <definedName name="DESARROLLOSRIODELMEDIO" localSheetId="9" hidden="1">{#N/A,#N/A,FALSE,"summary";#N/A,#N/A,FALSE,"SumGraph"}</definedName>
    <definedName name="DESARROLLOSRIODELMEDIO" localSheetId="7" hidden="1">{#N/A,#N/A,FALSE,"summary";#N/A,#N/A,FALSE,"SumGraph"}</definedName>
    <definedName name="DESARROLLOSRIODELMEDIO" localSheetId="20" hidden="1">{#N/A,#N/A,FALSE,"summary";#N/A,#N/A,FALSE,"SumGraph"}</definedName>
    <definedName name="DESARROLLOSRIODELMEDIO" localSheetId="12" hidden="1">{#N/A,#N/A,FALSE,"summary";#N/A,#N/A,FALSE,"SumGraph"}</definedName>
    <definedName name="DESARROLLOSRIODELMEDIO" hidden="1">{#N/A,#N/A,FALSE,"summary";#N/A,#N/A,FALSE,"SumGraph"}</definedName>
    <definedName name="DESBL1">#REF!,#REF!</definedName>
    <definedName name="DESC">#REF!</definedName>
    <definedName name="DESC_1">#REF!</definedName>
    <definedName name="DescDoc">#REF!</definedName>
    <definedName name="Descr1">#REF!</definedName>
    <definedName name="Descr2">#REF!</definedName>
    <definedName name="Descr3">#REF!</definedName>
    <definedName name="Descr4">#REF!</definedName>
    <definedName name="DESCRIPCION">#REF!</definedName>
    <definedName name="DESCRIPCIONDOC" localSheetId="15">#REF!</definedName>
    <definedName name="DESCRIPCIONDOC">[24]Registros!#REF!</definedName>
    <definedName name="DescripcionEmision">#REF!</definedName>
    <definedName name="Description">#REF!</definedName>
    <definedName name="Descuentos" localSheetId="15" hidden="1">{#N/A,#N/A,FALSE,"Total_OC015";#N/A,#N/A,FALSE,"ADMIN";#N/A,#N/A,FALSE,"PROCES";#N/A,#N/A,FALSE,"mecan";#N/A,#N/A,FALSE,"civil";#N/A,#N/A,FALSE,"CAÑER";#N/A,#N/A,FALSE,"ELEC";#N/A,#N/A,FALSE,"INSTR"}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de">#REF!</definedName>
    <definedName name="desembolsos">#REF!</definedName>
    <definedName name="desembolsosABB">#REF!</definedName>
    <definedName name="desembolsosAXENS">#REF!</definedName>
    <definedName name="desembolsosUOP">#REF!</definedName>
    <definedName name="DESIGNP">#REF!</definedName>
    <definedName name="DesignPressMax">[46]Lineas!#REF!</definedName>
    <definedName name="DESIGNPU">#REF!</definedName>
    <definedName name="DesignTempMax">[46]Lineas!#REF!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ino_Edificio">#REF!</definedName>
    <definedName name="DESTQTY">#REF!</definedName>
    <definedName name="det">#REF!</definedName>
    <definedName name="DETAIL">#REF!</definedName>
    <definedName name="Detalle" localSheetId="18" hidden="1">{"NORMAL",#N/A,FALSE,"02"}</definedName>
    <definedName name="Detalle" localSheetId="13" hidden="1">{"NORMAL",#N/A,FALSE,"02"}</definedName>
    <definedName name="Detalle" localSheetId="15" hidden="1">{"NORMAL",#N/A,FALSE,"02"}</definedName>
    <definedName name="Detalle" localSheetId="9" hidden="1">{"NORMAL",#N/A,FALSE,"02"}</definedName>
    <definedName name="Detalle" localSheetId="7" hidden="1">{"NORMAL",#N/A,FALSE,"02"}</definedName>
    <definedName name="Detalle" localSheetId="20" hidden="1">{"NORMAL",#N/A,FALSE,"02"}</definedName>
    <definedName name="Detalle" localSheetId="12" hidden="1">{"NORMAL",#N/A,FALSE,"02"}</definedName>
    <definedName name="Detalle" hidden="1">{"NORMAL",#N/A,FALSE,"02"}</definedName>
    <definedName name="DETALLE_1996">#REF!</definedName>
    <definedName name="DETALLE_1997">#REF!</definedName>
    <definedName name="detalle1">#REF!</definedName>
    <definedName name="detalle2">#REF!</definedName>
    <definedName name="detalle3">#REF!</definedName>
    <definedName name="DEUFINPRES">#REF!</definedName>
    <definedName name="Dext">VLOOKUP('[47]BIP-HOR'!$B1,NPS.Dext,2)</definedName>
    <definedName name="Df">#REF!</definedName>
    <definedName name="Df_">#REF!</definedName>
    <definedName name="dfas">#REF!</definedName>
    <definedName name="d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18" hidden="1">{#N/A,#N/A,TRUE,"Est. de Fact.";#N/A,#N/A,TRUE,"Capitulo 19";#N/A,#N/A,TRUE,"Proyecto P855"}</definedName>
    <definedName name="dfg" localSheetId="13" hidden="1">{#N/A,#N/A,TRUE,"Est. de Fact.";#N/A,#N/A,TRUE,"Capitulo 19";#N/A,#N/A,TRUE,"Proyecto P855"}</definedName>
    <definedName name="dfg" localSheetId="15" hidden="1">{#N/A,#N/A,TRUE,"Est. de Fact.";#N/A,#N/A,TRUE,"Capitulo 19";#N/A,#N/A,TRUE,"Proyecto P855"}</definedName>
    <definedName name="dfg" localSheetId="9" hidden="1">{#N/A,#N/A,TRUE,"Est. de Fact.";#N/A,#N/A,TRUE,"Capitulo 19";#N/A,#N/A,TRUE,"Proyecto P855"}</definedName>
    <definedName name="dfg" localSheetId="7" hidden="1">{#N/A,#N/A,TRUE,"Est. de Fact.";#N/A,#N/A,TRUE,"Capitulo 19";#N/A,#N/A,TRUE,"Proyecto P855"}</definedName>
    <definedName name="dfg" localSheetId="20" hidden="1">{#N/A,#N/A,TRUE,"Est. de Fact.";#N/A,#N/A,TRUE,"Capitulo 19";#N/A,#N/A,TRUE,"Proyecto P855"}</definedName>
    <definedName name="dfg" localSheetId="12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n.list">OFFSET(#REF!,1,0):OFFSET(#REF!,-1,0)</definedName>
    <definedName name="dfsdfdf">#REF!</definedName>
    <definedName name="dfsfds">#REF!/1000</definedName>
    <definedName name="dfsghsdfg">#REF!</definedName>
    <definedName name="dga" localSheetId="18" hidden="1">{#N/A,#N/A,FALSE,"$170M Cash";#N/A,#N/A,FALSE,"$250M Cash";#N/A,#N/A,FALSE,"$325M Cash"}</definedName>
    <definedName name="dga" localSheetId="13" hidden="1">{#N/A,#N/A,FALSE,"$170M Cash";#N/A,#N/A,FALSE,"$250M Cash";#N/A,#N/A,FALSE,"$325M Cash"}</definedName>
    <definedName name="dga" localSheetId="15" hidden="1">{#N/A,#N/A,FALSE,"$170M Cash";#N/A,#N/A,FALSE,"$250M Cash";#N/A,#N/A,FALSE,"$325M Cash"}</definedName>
    <definedName name="dga" localSheetId="9" hidden="1">{#N/A,#N/A,FALSE,"$170M Cash";#N/A,#N/A,FALSE,"$250M Cash";#N/A,#N/A,FALSE,"$325M Cash"}</definedName>
    <definedName name="dga" localSheetId="7" hidden="1">{#N/A,#N/A,FALSE,"$170M Cash";#N/A,#N/A,FALSE,"$250M Cash";#N/A,#N/A,FALSE,"$325M Cash"}</definedName>
    <definedName name="dga" localSheetId="20" hidden="1">{#N/A,#N/A,FALSE,"$170M Cash";#N/A,#N/A,FALSE,"$250M Cash";#N/A,#N/A,FALSE,"$325M Cash"}</definedName>
    <definedName name="dga" localSheetId="12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gf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gdgerge3" localSheetId="15" hidden="1">{#N/A,#N/A,FALSE,"Costo Vendido";#N/A,#N/A,FALSE,"Precio";#N/A,#N/A,FALSE,"Consumo";#N/A,#N/A,FALSE,"GDV";#N/A,#N/A,FALSE,"expestru";#N/A,#N/A,FALSE,"Graficos";#N/A,#N/A,FALSE,"Resumen "}</definedName>
    <definedName name="dggdgerge3" hidden="1">{#N/A,#N/A,FALSE,"Costo Vendido";#N/A,#N/A,FALSE,"Precio";#N/A,#N/A,FALSE,"Consumo";#N/A,#N/A,FALSE,"GDV";#N/A,#N/A,FALSE,"expestru";#N/A,#N/A,FALSE,"Graficos";#N/A,#N/A,FALSE,"Resumen "}</definedName>
    <definedName name="DHTOTAL">#REF!</definedName>
    <definedName name="DIAESTIMADO" localSheetId="15">#REF!</definedName>
    <definedName name="DIAESTIMADO">[24]Registros!#REF!</definedName>
    <definedName name="diam">#REF!</definedName>
    <definedName name="DIAM1">#REF!</definedName>
    <definedName name="DIAMETROS">#REF!</definedName>
    <definedName name="diámetros">'[48]Sheet 1'!$AR$45:$AR$72</definedName>
    <definedName name="DIAS_EN_FAENA">#REF!</definedName>
    <definedName name="DIASATRASO" localSheetId="15">#REF!</definedName>
    <definedName name="DIASATRASO">[24]Registros!#REF!</definedName>
    <definedName name="DIASTOTALES" localSheetId="15">#REF!</definedName>
    <definedName name="DIASTOTALES">[24]Registros!#REF!</definedName>
    <definedName name="Dif_Lumi">[49]Anx_3_1_Datos!#REF!</definedName>
    <definedName name="DifCant">#REF!</definedName>
    <definedName name="DifCant2">#REF!</definedName>
    <definedName name="Diferencias" localSheetId="1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3" hidden="1">{#N/A,#N/A,FALSE,"Total_OC015";#N/A,#N/A,FALSE,"ADMIN";#N/A,#N/A,FALSE,"PROCES";#N/A,#N/A,FALSE,"mecan";#N/A,#N/A,FALSE,"civil";#N/A,#N/A,FALSE,"CAÑER";#N/A,#N/A,FALSE,"ELEC";#N/A,#N/A,FALSE,"INSTR"}</definedName>
    <definedName name="Diferencias" localSheetId="15" hidden="1">{#N/A,#N/A,FALSE,"Total_OC015";#N/A,#N/A,FALSE,"ADMIN";#N/A,#N/A,FALSE,"PROCES";#N/A,#N/A,FALSE,"mecan";#N/A,#N/A,FALSE,"civil";#N/A,#N/A,FALSE,"CAÑER";#N/A,#N/A,FALSE,"ELEC";#N/A,#N/A,FALSE,"INSTR"}</definedName>
    <definedName name="Diferencias" localSheetId="9" hidden="1">{#N/A,#N/A,FALSE,"Total_OC015";#N/A,#N/A,FALSE,"ADMIN";#N/A,#N/A,FALSE,"PROCES";#N/A,#N/A,FALSE,"mecan";#N/A,#N/A,FALSE,"civil";#N/A,#N/A,FALSE,"CAÑER";#N/A,#N/A,FALSE,"ELEC";#N/A,#N/A,FALSE,"INSTR"}</definedName>
    <definedName name="Diferencias" localSheetId="7" hidden="1">{#N/A,#N/A,FALSE,"Total_OC015";#N/A,#N/A,FALSE,"ADMIN";#N/A,#N/A,FALSE,"PROCES";#N/A,#N/A,FALSE,"mecan";#N/A,#N/A,FALSE,"civil";#N/A,#N/A,FALSE,"CAÑER";#N/A,#N/A,FALSE,"ELEC";#N/A,#N/A,FALSE,"INSTR"}</definedName>
    <definedName name="Diferencias" localSheetId="20" hidden="1">{#N/A,#N/A,FALSE,"Total_OC015";#N/A,#N/A,FALSE,"ADMIN";#N/A,#N/A,FALSE,"PROCES";#N/A,#N/A,FALSE,"mecan";#N/A,#N/A,FALSE,"civil";#N/A,#N/A,FALSE,"CAÑER";#N/A,#N/A,FALSE,"ELEC";#N/A,#N/A,FALSE,"INSTR"}</definedName>
    <definedName name="Diferencias" localSheetId="12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con_rev_anterior">#REF!</definedName>
    <definedName name="Dint" localSheetId="18">Dext-2*[0]!Esp</definedName>
    <definedName name="Dint" localSheetId="13">[0]!Dext-2*[0]!Esp</definedName>
    <definedName name="Dint" localSheetId="1">Dext-2*[0]!Esp</definedName>
    <definedName name="Dint" localSheetId="6">Dext-2*[0]!Esp</definedName>
    <definedName name="Dint" localSheetId="8">Dext-2*[0]!Esp</definedName>
    <definedName name="Dint" localSheetId="3">Dext-2*'OC Exterior'!Esp</definedName>
    <definedName name="Dint" localSheetId="15">Dext-2*Esp</definedName>
    <definedName name="Dint" localSheetId="9">Dext-2*[0]!Esp</definedName>
    <definedName name="Dint" localSheetId="7">Dext-2*[0]!Esp</definedName>
    <definedName name="Dint" localSheetId="20">Dext-2*Esp</definedName>
    <definedName name="Dint" localSheetId="12">Dext-2*Esp</definedName>
    <definedName name="Dint">Dext-2*Esp</definedName>
    <definedName name="DIP">#REF!</definedName>
    <definedName name="dir">#REF!</definedName>
    <definedName name="DIRECTOS">#REF!</definedName>
    <definedName name="DISC">#REF!</definedName>
    <definedName name="Discount" hidden="1">#REF!</definedName>
    <definedName name="display_area_2" hidden="1">#REF!</definedName>
    <definedName name="DISTR.MANT.ELECTRICA">#REF!</definedName>
    <definedName name="dlim">#REF!</definedName>
    <definedName name="DMC">#REF!</definedName>
    <definedName name="DMS">#REF!</definedName>
    <definedName name="DOC">#REF!</definedName>
    <definedName name="Doc_Ing_Fabricación">#REF!</definedName>
    <definedName name="DOCE">#REF!</definedName>
    <definedName name="docum">#REF!</definedName>
    <definedName name="DOCVERSION" localSheetId="15">#REF!</definedName>
    <definedName name="DOCVERSION">[24]Registros!#REF!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os">#REF!</definedName>
    <definedName name="DOT">#REF!</definedName>
    <definedName name="DOTACION">#REF!</definedName>
    <definedName name="DOTACION_COSTO">#REF!</definedName>
    <definedName name="dotch" localSheetId="18" hidden="1">{"desarrollo",#N/A,FALSE,"Cámara Camión";"resumen",#N/A,FALSE,"Cámara Camión";"eqprod",#N/A,FALSE,"Cámara Camión"}</definedName>
    <definedName name="dotch" localSheetId="13" hidden="1">{"desarrollo",#N/A,FALSE,"Cámara Camión";"resumen",#N/A,FALSE,"Cámara Camión";"eqprod",#N/A,FALSE,"Cámara Camión"}</definedName>
    <definedName name="dotch" localSheetId="15" hidden="1">{"desarrollo",#N/A,FALSE,"Cámara Camión";"resumen",#N/A,FALSE,"Cámara Camión";"eqprod",#N/A,FALSE,"Cámara Camión"}</definedName>
    <definedName name="dotch" localSheetId="9" hidden="1">{"desarrollo",#N/A,FALSE,"Cámara Camión";"resumen",#N/A,FALSE,"Cámara Camión";"eqprod",#N/A,FALSE,"Cámara Camión"}</definedName>
    <definedName name="dotch" localSheetId="7" hidden="1">{"desarrollo",#N/A,FALSE,"Cámara Camión";"resumen",#N/A,FALSE,"Cámara Camión";"eqprod",#N/A,FALSE,"Cámara Camión"}</definedName>
    <definedName name="dotch" localSheetId="20" hidden="1">{"desarrollo",#N/A,FALSE,"Cámara Camión";"resumen",#N/A,FALSE,"Cámara Camión";"eqprod",#N/A,FALSE,"Cámara Camión"}</definedName>
    <definedName name="dotch" localSheetId="12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8" hidden="1">{"desarrollo",#N/A,FALSE,"Cámara Camión";"resumen",#N/A,FALSE,"Cámara Camión";"eqprod",#N/A,FALSE,"Cámara Camión"}</definedName>
    <definedName name="dotch4" localSheetId="13" hidden="1">{"desarrollo",#N/A,FALSE,"Cámara Camión";"resumen",#N/A,FALSE,"Cámara Camión";"eqprod",#N/A,FALSE,"Cámara Camión"}</definedName>
    <definedName name="dotch4" localSheetId="15" hidden="1">{"desarrollo",#N/A,FALSE,"Cámara Camión";"resumen",#N/A,FALSE,"Cámara Camión";"eqprod",#N/A,FALSE,"Cámara Camión"}</definedName>
    <definedName name="dotch4" localSheetId="9" hidden="1">{"desarrollo",#N/A,FALSE,"Cámara Camión";"resumen",#N/A,FALSE,"Cámara Camión";"eqprod",#N/A,FALSE,"Cámara Camión"}</definedName>
    <definedName name="dotch4" localSheetId="7" hidden="1">{"desarrollo",#N/A,FALSE,"Cámara Camión";"resumen",#N/A,FALSE,"Cámara Camión";"eqprod",#N/A,FALSE,"Cámara Camión"}</definedName>
    <definedName name="dotch4" localSheetId="20" hidden="1">{"desarrollo",#N/A,FALSE,"Cámara Camión";"resumen",#N/A,FALSE,"Cámara Camión";"eqprod",#N/A,FALSE,"Cámara Camión"}</definedName>
    <definedName name="dotch4" localSheetId="12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ROLA">#REF!</definedName>
    <definedName name="DOTROLB">#REF!</definedName>
    <definedName name="DP">#REF!</definedName>
    <definedName name="dqweqwe" hidden="1">#REF!</definedName>
    <definedName name="dr">#REF!</definedName>
    <definedName name="DRdos">#REF!</definedName>
    <definedName name="DREN_Aux">#REF!</definedName>
    <definedName name="DREN_Cant">#REF!</definedName>
    <definedName name="DREN_T">#REF!</definedName>
    <definedName name="DREN_Tag">#REF!</definedName>
    <definedName name="DREN_Tipo">#REF!</definedName>
    <definedName name="DREN_Unid">#REF!</definedName>
    <definedName name="DReq">#REF!</definedName>
    <definedName name="DReqdos">#REF!</definedName>
    <definedName name="drop_cuen_Infcuen">#REF!</definedName>
    <definedName name="Drop_Inf_Infcuen">#REF!</definedName>
    <definedName name="dropprofit_ACE">#REF!</definedName>
    <definedName name="dropprofit_Arabia">#REF!</definedName>
    <definedName name="dropprofit_Chile">#REF!</definedName>
    <definedName name="dropprofit_colombia">#REF!</definedName>
    <definedName name="dropprofit_ecuador">#REF!</definedName>
    <definedName name="dropprofit_Holding">#REF!</definedName>
    <definedName name="dropprofit_NIgeria">#REF!</definedName>
    <definedName name="dropprofit_Uruguay">#REF!</definedName>
    <definedName name="DRuno">#REF!</definedName>
    <definedName name="dry_weight_001">#REF!</definedName>
    <definedName name="ds">#REF!</definedName>
    <definedName name="DSBANCPRES">#REF!</definedName>
    <definedName name="DSC">#REF!</definedName>
    <definedName name="dsfa">#REF!</definedName>
    <definedName name="dsfds" hidden="1">#REF!</definedName>
    <definedName name="dsfsdfsf">#REF!</definedName>
    <definedName name="dtot">#REF!</definedName>
    <definedName name="DUCTOS">#REF!</definedName>
    <definedName name="dun">#REF!</definedName>
    <definedName name="dvbg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 localSheetId="15">#REF!</definedName>
    <definedName name="dw_uom_dn__uom_code">[43]DWTables!$J$11:$J$27</definedName>
    <definedName name="dw_uom_ln__uom_code" localSheetId="15">#REF!</definedName>
    <definedName name="dw_uom_ln__uom_code">[43]DWTables!$V$11:$V$21</definedName>
    <definedName name="dw_uom_pr__uom_code" localSheetId="15">#REF!</definedName>
    <definedName name="dw_uom_pr__uom_code">[43]DWTables!$N$11:$N$94</definedName>
    <definedName name="dw_uom_tm__uom_code" localSheetId="15">#REF!</definedName>
    <definedName name="dw_uom_tm__uom_code">[43]DWTables!$P$11:$P$15</definedName>
    <definedName name="dw_uom_vs__uom_code" localSheetId="15">#REF!</definedName>
    <definedName name="dw_uom_vs__uom_code">[43]DWTables!$S$11:$S$29</definedName>
    <definedName name="dwg_id_001">#REF!</definedName>
    <definedName name="dwg_name">#REF!</definedName>
    <definedName name="dwg_name_001">#REF!</definedName>
    <definedName name="DZ">#REF!</definedName>
    <definedName name="E">#REF!</definedName>
    <definedName name="E_AREA">INDEX(#REF!,1,MATCH("Área",#REF!,0))</definedName>
    <definedName name="E_RCTS">#REF!</definedName>
    <definedName name="earlydown">#REF!</definedName>
    <definedName name="EC_AREA01">#REF!</definedName>
    <definedName name="ECC" localSheetId="18" hidden="1">{"Avaliação de Cargos (Class Mens Todas)",#N/A,FALSE,"BANCO DE DADOS MENSALISTAS";"Avaliação de Cargos (Class Mens Todas)",#N/A,FALSE,"BANCO DE DADOS MENSALISTAS"}</definedName>
    <definedName name="ECC" localSheetId="13" hidden="1">{"Avaliação de Cargos (Class Mens Todas)",#N/A,FALSE,"BANCO DE DADOS MENSALISTAS";"Avaliação de Cargos (Class Mens Todas)",#N/A,FALSE,"BANCO DE DADOS MENSALISTAS"}</definedName>
    <definedName name="ECC" localSheetId="15" hidden="1">{"Avaliação de Cargos (Class Mens Todas)",#N/A,FALSE,"BANCO DE DADOS MENSALISTAS";"Avaliação de Cargos (Class Mens Todas)",#N/A,FALSE,"BANCO DE DADOS MENSALISTAS"}</definedName>
    <definedName name="ECC" localSheetId="9" hidden="1">{"Avaliação de Cargos (Class Mens Todas)",#N/A,FALSE,"BANCO DE DADOS MENSALISTAS";"Avaliação de Cargos (Class Mens Todas)",#N/A,FALSE,"BANCO DE DADOS MENSALISTAS"}</definedName>
    <definedName name="ECC" localSheetId="7" hidden="1">{"Avaliação de Cargos (Class Mens Todas)",#N/A,FALSE,"BANCO DE DADOS MENSALISTAS";"Avaliação de Cargos (Class Mens Todas)",#N/A,FALSE,"BANCO DE DADOS MENSALISTAS"}</definedName>
    <definedName name="ECC" localSheetId="20" hidden="1">{"Avaliação de Cargos (Class Mens Todas)",#N/A,FALSE,"BANCO DE DADOS MENSALISTAS";"Avaliação de Cargos (Class Mens Todas)",#N/A,FALSE,"BANCO DE DADOS MENSALISTAS"}</definedName>
    <definedName name="ECC" localSheetId="12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UADOR">#REF!</definedName>
    <definedName name="ECUBP97">#REF!</definedName>
    <definedName name="ed">#REF!</definedName>
    <definedName name="ede">#REF!</definedName>
    <definedName name="EDED">#REF!</definedName>
    <definedName name="EDEDEE">#REF!</definedName>
    <definedName name="ededef">#REF!</definedName>
    <definedName name="EDEDEW">#REF!</definedName>
    <definedName name="edeews">#REF!</definedName>
    <definedName name="EDIFICIOS">#REF!</definedName>
    <definedName name="Educación" localSheetId="18" hidden="1">{"'IUM'!$Q$62"}</definedName>
    <definedName name="Educación" localSheetId="13" hidden="1">{"'IUM'!$Q$62"}</definedName>
    <definedName name="Educación" localSheetId="15" hidden="1">{"'IUM'!$Q$62"}</definedName>
    <definedName name="Educación" localSheetId="9" hidden="1">{"'IUM'!$Q$62"}</definedName>
    <definedName name="Educación" localSheetId="7" hidden="1">{"'IUM'!$Q$62"}</definedName>
    <definedName name="Educación" localSheetId="20" hidden="1">{"'IUM'!$Q$62"}</definedName>
    <definedName name="Educación" localSheetId="12" hidden="1">{"'IUM'!$Q$62"}</definedName>
    <definedName name="Educación" hidden="1">{"'IUM'!$Q$62"}</definedName>
    <definedName name="ee" localSheetId="18" hidden="1">{"NORMAL",#N/A,FALSE,"02"}</definedName>
    <definedName name="ee" localSheetId="13" hidden="1">{"NORMAL",#N/A,FALSE,"02"}</definedName>
    <definedName name="ee" localSheetId="15" hidden="1">{"NORMAL",#N/A,FALSE,"02"}</definedName>
    <definedName name="ee" localSheetId="9" hidden="1">{"NORMAL",#N/A,FALSE,"02"}</definedName>
    <definedName name="ee" localSheetId="7" hidden="1">{"NORMAL",#N/A,FALSE,"02"}</definedName>
    <definedName name="ee" localSheetId="20" hidden="1">{"NORMAL",#N/A,FALSE,"02"}</definedName>
    <definedName name="ee" localSheetId="12" hidden="1">{"NORMAL",#N/A,FALSE,"02"}</definedName>
    <definedName name="ee" hidden="1">{"NORMAL",#N/A,FALSE,"02"}</definedName>
    <definedName name="eee" localSheetId="18" hidden="1">{#N/A,#N/A,FALSE,"Work progress mensile";#N/A,#N/A,FALSE,"Work progress mensile IE1"}</definedName>
    <definedName name="eee" localSheetId="13" hidden="1">{#N/A,#N/A,FALSE,"Work progress mensile";#N/A,#N/A,FALSE,"Work progress mensile IE1"}</definedName>
    <definedName name="eee" localSheetId="15" hidden="1">{#N/A,#N/A,FALSE,"Work progress mensile";#N/A,#N/A,FALSE,"Work progress mensile IE1"}</definedName>
    <definedName name="eee" localSheetId="9" hidden="1">{#N/A,#N/A,FALSE,"Work progress mensile";#N/A,#N/A,FALSE,"Work progress mensile IE1"}</definedName>
    <definedName name="eee" localSheetId="7" hidden="1">{#N/A,#N/A,FALSE,"Work progress mensile";#N/A,#N/A,FALSE,"Work progress mensile IE1"}</definedName>
    <definedName name="eee" localSheetId="20" hidden="1">{#N/A,#N/A,FALSE,"Work progress mensile";#N/A,#N/A,FALSE,"Work progress mensile IE1"}</definedName>
    <definedName name="eee" localSheetId="12" hidden="1">{#N/A,#N/A,FALSE,"Work progress mensile";#N/A,#N/A,FALSE,"Work progress mensile IE1"}</definedName>
    <definedName name="eee" hidden="1">{#N/A,#N/A,FALSE,"Work progress mensile";#N/A,#N/A,FALSE,"Work progress mensile IE1"}</definedName>
    <definedName name="EEEE" localSheetId="18">'Datos para distribución P0'!EEEE</definedName>
    <definedName name="EEEE" localSheetId="13">'Histograma carretones'!EEEE</definedName>
    <definedName name="EEEE" localSheetId="2">'LD Ingeniería de detalle'!EEEE</definedName>
    <definedName name="EEEE" localSheetId="3">'OC Exterior'!EEEE</definedName>
    <definedName name="EEEE" localSheetId="15">#REF!</definedName>
    <definedName name="EEEE" localSheetId="9">'REM-Back-up'!EEEE</definedName>
    <definedName name="EEEE" localSheetId="7">'REM-Nuevo'!EEEE</definedName>
    <definedName name="EEEE" localSheetId="20">'REM-Superado'!EEEE</definedName>
    <definedName name="EEEE" localSheetId="12">'Suministros multables'!EEEE</definedName>
    <definedName name="EEEE">'LD Ingeniería de detalle'!EEEE</definedName>
    <definedName name="EEEEEE">#REF!</definedName>
    <definedName name="EEEEEEEEEEE">#REF!</definedName>
    <definedName name="eeeeeeeeeeeeeeeeeeeeeee">#REF!</definedName>
    <definedName name="EEMM">#REF!</definedName>
    <definedName name="EF">#REF!</definedName>
    <definedName name="EF_T1">#REF!</definedName>
    <definedName name="EFA">#REF!</definedName>
    <definedName name="EFA_T1">#REF!</definedName>
    <definedName name="eferfre" localSheetId="15" hidden="1">{#N/A,#N/A,FALSE,"Costo Vendido";#N/A,#N/A,FALSE,"Precio";#N/A,#N/A,FALSE,"Consumo";#N/A,#N/A,FALSE,"GDV";#N/A,#N/A,FALSE,"expestru";#N/A,#N/A,FALSE,"Graficos";#N/A,#N/A,FALSE,"Resumen "}</definedName>
    <definedName name="eferfre" hidden="1">{#N/A,#N/A,FALSE,"Costo Vendido";#N/A,#N/A,FALSE,"Precio";#N/A,#N/A,FALSE,"Consumo";#N/A,#N/A,FALSE,"GDV";#N/A,#N/A,FALSE,"expestru";#N/A,#N/A,FALSE,"Graficos";#N/A,#N/A,FALSE,"Resumen "}</definedName>
    <definedName name="EFF">#REF!</definedName>
    <definedName name="egerger" localSheetId="15" hidden="1">{#N/A,#N/A,TRUE,"Cert.Global";#N/A,#N/A,TRUE,"Cert. M&amp;C";#N/A,#N/A,TRUE,"Cert. Engineering";#N/A,#N/A,TRUE,"Cert. Procurement ";#N/A,#N/A,TRUE,"Cert. Constr. Manag."}</definedName>
    <definedName name="egerger" hidden="1">{#N/A,#N/A,TRUE,"Cert.Global";#N/A,#N/A,TRUE,"Cert. M&amp;C";#N/A,#N/A,TRUE,"Cert. Engineering";#N/A,#N/A,TRUE,"Cert. Procurement ";#N/A,#N/A,TRUE,"Cert. Constr. Manag."}</definedName>
    <definedName name="EH_AREA01">#REF!</definedName>
    <definedName name="EI">#REF!</definedName>
    <definedName name="EJEC">#REF!</definedName>
    <definedName name="Ejecuto1">#REF!</definedName>
    <definedName name="Ejecuto2">#REF!</definedName>
    <definedName name="Ejecuto3">#REF!</definedName>
    <definedName name="Ejecuto4">#REF!</definedName>
    <definedName name="EJES">#REF!</definedName>
    <definedName name="EL">#REF!</definedName>
    <definedName name="EL08BATERÍACAPACITORES">#REF!</definedName>
    <definedName name="EL10ILUMINACIÓN">#REF!</definedName>
    <definedName name="EL12MORSETE">#REF!</definedName>
    <definedName name="ELANUM">#REF!</definedName>
    <definedName name="ele">#REF!</definedName>
    <definedName name="ELEC_Aux">#REF!</definedName>
    <definedName name="ELEC_Cant">#REF!</definedName>
    <definedName name="ELEC_T">#REF!</definedName>
    <definedName name="ELEC_Tag">#REF!</definedName>
    <definedName name="ELEC_Tipo">#REF!</definedName>
    <definedName name="ELEC_Unid">#REF!</definedName>
    <definedName name="ELECTRICA">#REF!</definedName>
    <definedName name="ELECTRICIDAD">#REF!</definedName>
    <definedName name="ELECTRODO01">#REF!</definedName>
    <definedName name="ELECTRODO02">#REF!</definedName>
    <definedName name="ELEM">#REF!</definedName>
    <definedName name="Elementos_de_Seguridad">#REF!</definedName>
    <definedName name="Em">#REF!</definedName>
    <definedName name="Empaq" localSheetId="18" hidden="1">{#N/A,#N/A,FALSE,"Resumen"}</definedName>
    <definedName name="Empaq" localSheetId="13" hidden="1">{#N/A,#N/A,FALSE,"Resumen"}</definedName>
    <definedName name="Empaq" localSheetId="15" hidden="1">{#N/A,#N/A,FALSE,"Resumen"}</definedName>
    <definedName name="Empaq" localSheetId="9" hidden="1">{#N/A,#N/A,FALSE,"Resumen"}</definedName>
    <definedName name="Empaq" localSheetId="7" hidden="1">{#N/A,#N/A,FALSE,"Resumen"}</definedName>
    <definedName name="Empaq" localSheetId="20" hidden="1">{#N/A,#N/A,FALSE,"Resumen"}</definedName>
    <definedName name="Empaq" localSheetId="12" hidden="1">{#N/A,#N/A,FALSE,"Resumen"}</definedName>
    <definedName name="Empaq" hidden="1">{#N/A,#N/A,FALSE,"Resumen"}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MPRESA_DEL_GRUPO">#REF!</definedName>
    <definedName name="encabezado1">#REF!</definedName>
    <definedName name="encabezado2">#REF!</definedName>
    <definedName name="End">".-"</definedName>
    <definedName name="End_Bal">#REF!</definedName>
    <definedName name="ENERGIA">#REF!</definedName>
    <definedName name="enter150">#REF!</definedName>
    <definedName name="enter600">#REF!</definedName>
    <definedName name="EO">#REF!</definedName>
    <definedName name="EPI_DIRECTO">#REF!</definedName>
    <definedName name="EPI_INDIRECTO1">#REF!</definedName>
    <definedName name="EPI_INDIRECTO2">#REF!</definedName>
    <definedName name="EPI_SOLDADOR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"FgSnjSJ|dZ2eTff3wXSDqUj1ersphmHnlvjbqBEULxPlaKHHVw6aAgFHVETu8OfvXtYjbLl0|LRb5sGOHhpg7ZJmhDrV7PqysL46Qqq/qordf547uRLza9yqOIvNkbnb5IXNPm79pn2WVVFy3hxTMiL/e|u8X7z4q6aT0E4t93AFkshwl021Z|u6|WxS9a5zzyk69OX7w5/v1PvqR/nzw/fXw31mgTLKE86YD7O7v3DnY9ALE54Xe/rGd5fbTz|"</definedName>
    <definedName name="EPMWorkbookOptions_4" hidden="1">"K78EoXerMrs|mVdrfK6vT7avf/p/fN8cr59/9PZ/vb|3vnD7YP7eb69k|V7|7PJg/0Hk3voOXwrAvh51rSv85LUQT77Il9MSKtFmoXMGW1ATeR9j0zf6xDz||PvvTx|RR99e5d|PXtB4tx7ZwD2t4u8zurp/No1TUmRPloW5WcfgYk|6kiT925kBm/37uO7N436Z4EsJye//4vjH1EmQpk3X775/T8//f881zy|exuh8/TGz5que3r85vj1l1|9"</definedName>
    <definedName name="EPMWorkbookOptions_5" hidden="1">"OvkANbezs082/fZabvf/f1rOkbGj4L54|eb/68z6s0CTn7fKbYgmT1//PNb4w4zy5Ec06dDk|Dv/3/eZ/t9j/U5fn5y|OH519uXXNn737t2/v7|/f3vjt/f/P|NnqRiy6qvT4|f/X2fVb5gkL58f/39eer9hkpz|/8Hy/b9Ho529eHp2cvz0S8qnfW2d9umD3Z2Dgwe312n3/v|n0zw6hvz6xf/XefUbp8jZ0x9JcKfZrVoNSPAXX744fXr8tYW"</definedName>
    <definedName name="EPMWorkbookOptions_6" hidden="1">"XovFPP7137z3C8f3//0mv0JB4k/731eunSCb9f51BvwlSfPHl/w8k9ZsgBHjiJz//ESUonnz18kfSYUnx/3Uy/L/Hin355DuntJZ78iWt6H59W/beC2j3fzi2LOz6NjTnhl|LRX1Kho7Xl0/O/r/OsD8rRCEXaPdHhOkT5gsizN6PCBMhzI|I0iXKp2cv/j/vH/2/xxq|OiXSEqGJ3kzsH6JF/PT/fxaxS81O2vnnc5CzmTRnv///H8T6Z4s2O3"</definedName>
    <definedName name="EPMWorkbookOptions_7" hidden="1">"ju45//r1Po/z2K7/WXJ2cUYD39ISq8B///U3iGiiHHvvnyzc/fBbY4SV6||hE9fHo8|RE9Anoc/4geAT1e///BV/p/j7V7c3b6xcsfZrrr4P9/tk5oGLLp3s7Og/HPa3MXp8ru/o|oEuGVgx9RJcIrOz|iSpcqb85|ZP46zW7VKj6co588ffX6jBbUXv8QLeDD//9ZQEvGkFl/8vT/86z6jVPkR|LbaXarVgPi|8Xp8euvXv1QpXd35/9/4mvIS"</definedName>
    <definedName name="EPMWorkbookOptions_8" hidden="1">"AwKdj19dfbl07OTH7Hp|zQKsIk3enz3eLUqi2nWEhz7efCpaU7QquWSEKfPnmZtxh/7H76puoN//Co/r/Nm/uXyy1W|PALlHt91n|EzbnZS5lkNmF8uX2eX|dF5VjbUsvsxt/1uVb|dVNVbYs2WqWha978I21/NeNJcwy9XMrz/B3XA7BuHQAAA"</definedName>
    <definedName name="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CANT" localSheetId="15">INDIRECT(CELL("direccion",INDEX(#REF!,1,MATCH("Cant.",#REF!,0))))</definedName>
    <definedName name="EQ_CANT">INDIRECT(CELL("direccion",INDEX([50]LE!$A$5:$AA$5,1,MATCH("Cant.",[50]LE!$A$5:$AA$5,0))))</definedName>
    <definedName name="eqall">#REF!</definedName>
    <definedName name="EQDT_Query">#REF!</definedName>
    <definedName name="eqf">#REF!</definedName>
    <definedName name="eqfcflow">#REF!</definedName>
    <definedName name="eqftes">#REF!</definedName>
    <definedName name="eql">#REF!</definedName>
    <definedName name="EQLISTQUERY">#REF!</definedName>
    <definedName name="eqlistquery1">#REF!</definedName>
    <definedName name="eqlistquery2">#REF!</definedName>
    <definedName name="eqltes">#REF!</definedName>
    <definedName name="eqm">#REF!</definedName>
    <definedName name="equ" localSheetId="18" hidden="1">{#N/A,#N/A,TRUE,"Est. de Fact.";#N/A,#N/A,TRUE,"Capitulo 19";#N/A,#N/A,TRUE,"Proyecto P855"}</definedName>
    <definedName name="equ" localSheetId="13" hidden="1">{#N/A,#N/A,TRUE,"Est. de Fact.";#N/A,#N/A,TRUE,"Capitulo 19";#N/A,#N/A,TRUE,"Proyecto P855"}</definedName>
    <definedName name="equ" localSheetId="15" hidden="1">{#N/A,#N/A,TRUE,"Est. de Fact.";#N/A,#N/A,TRUE,"Capitulo 19";#N/A,#N/A,TRUE,"Proyecto P855"}</definedName>
    <definedName name="equ" localSheetId="9" hidden="1">{#N/A,#N/A,TRUE,"Est. de Fact.";#N/A,#N/A,TRUE,"Capitulo 19";#N/A,#N/A,TRUE,"Proyecto P855"}</definedName>
    <definedName name="equ" localSheetId="7" hidden="1">{#N/A,#N/A,TRUE,"Est. de Fact.";#N/A,#N/A,TRUE,"Capitulo 19";#N/A,#N/A,TRUE,"Proyecto P855"}</definedName>
    <definedName name="equ" localSheetId="20" hidden="1">{#N/A,#N/A,TRUE,"Est. de Fact.";#N/A,#N/A,TRUE,"Capitulo 19";#N/A,#N/A,TRUE,"Proyecto P855"}</definedName>
    <definedName name="equ" localSheetId="12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i" localSheetId="18" hidden="1">{#N/A,#N/A,FALSE,"Total_OC015";#N/A,#N/A,FALSE,"ADMIN";#N/A,#N/A,FALSE,"PROCES";#N/A,#N/A,FALSE,"mecan";#N/A,#N/A,FALSE,"civil";#N/A,#N/A,FALSE,"CAÑER";#N/A,#N/A,FALSE,"ELEC";#N/A,#N/A,FALSE,"INSTR"}</definedName>
    <definedName name="equi" localSheetId="13" hidden="1">{#N/A,#N/A,FALSE,"Total_OC015";#N/A,#N/A,FALSE,"ADMIN";#N/A,#N/A,FALSE,"PROCES";#N/A,#N/A,FALSE,"mecan";#N/A,#N/A,FALSE,"civil";#N/A,#N/A,FALSE,"CAÑER";#N/A,#N/A,FALSE,"ELEC";#N/A,#N/A,FALSE,"INSTR"}</definedName>
    <definedName name="equi" localSheetId="15" hidden="1">{#N/A,#N/A,FALSE,"Total_OC015";#N/A,#N/A,FALSE,"ADMIN";#N/A,#N/A,FALSE,"PROCES";#N/A,#N/A,FALSE,"mecan";#N/A,#N/A,FALSE,"civil";#N/A,#N/A,FALSE,"CAÑER";#N/A,#N/A,FALSE,"ELEC";#N/A,#N/A,FALSE,"INSTR"}</definedName>
    <definedName name="equi" localSheetId="9" hidden="1">{#N/A,#N/A,FALSE,"Total_OC015";#N/A,#N/A,FALSE,"ADMIN";#N/A,#N/A,FALSE,"PROCES";#N/A,#N/A,FALSE,"mecan";#N/A,#N/A,FALSE,"civil";#N/A,#N/A,FALSE,"CAÑER";#N/A,#N/A,FALSE,"ELEC";#N/A,#N/A,FALSE,"INSTR"}</definedName>
    <definedName name="equi" localSheetId="7" hidden="1">{#N/A,#N/A,FALSE,"Total_OC015";#N/A,#N/A,FALSE,"ADMIN";#N/A,#N/A,FALSE,"PROCES";#N/A,#N/A,FALSE,"mecan";#N/A,#N/A,FALSE,"civil";#N/A,#N/A,FALSE,"CAÑER";#N/A,#N/A,FALSE,"ELEC";#N/A,#N/A,FALSE,"INSTR"}</definedName>
    <definedName name="equi" localSheetId="20" hidden="1">{#N/A,#N/A,FALSE,"Total_OC015";#N/A,#N/A,FALSE,"ADMIN";#N/A,#N/A,FALSE,"PROCES";#N/A,#N/A,FALSE,"mecan";#N/A,#N/A,FALSE,"civil";#N/A,#N/A,FALSE,"CAÑER";#N/A,#N/A,FALSE,"ELEC";#N/A,#N/A,FALSE,"INSTR"}</definedName>
    <definedName name="equi" localSheetId="12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Aux">#REF!</definedName>
    <definedName name="EQUI_Cant">#REF!</definedName>
    <definedName name="EQUI_T">#REF!</definedName>
    <definedName name="EQUI_Tag">#REF!</definedName>
    <definedName name="EQUI_Tipo">#REF!</definedName>
    <definedName name="EQUI_Unid">#REF!</definedName>
    <definedName name="EQUIP">#REF!</definedName>
    <definedName name="equip_id_001">#REF!</definedName>
    <definedName name="EquipmentTypes">#REF!</definedName>
    <definedName name="EQUIPO" localSheetId="15">#REF!</definedName>
    <definedName name="EQUIPO">[34]!Tabla425[Equipo]</definedName>
    <definedName name="EQUIPO_EXISTENTE_TENCO">#REF!</definedName>
    <definedName name="EQUIPO_NUEVO">#REF!</definedName>
    <definedName name="Equipo_soldador">#REF!</definedName>
    <definedName name="Equipos">#REF!</definedName>
    <definedName name="Equipos_rotantes_y_estáticos">#REF!</definedName>
    <definedName name="EquiposAXENS">#REF!</definedName>
    <definedName name="EquiposSHELL">#REF!</definedName>
    <definedName name="EquiposUOP">#REF!</definedName>
    <definedName name="equ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_ART">#REF!</definedName>
    <definedName name="erf">#REF!</definedName>
    <definedName name="erg" localSheetId="18" hidden="1">{#N/A,#N/A,TRUE,"1842CWN0"}</definedName>
    <definedName name="erg" localSheetId="13" hidden="1">{#N/A,#N/A,TRUE,"1842CWN0"}</definedName>
    <definedName name="erg" localSheetId="15" hidden="1">{#N/A,#N/A,TRUE,"1842CWN0"}</definedName>
    <definedName name="erg" localSheetId="9" hidden="1">{#N/A,#N/A,TRUE,"1842CWN0"}</definedName>
    <definedName name="erg" localSheetId="7" hidden="1">{#N/A,#N/A,TRUE,"1842CWN0"}</definedName>
    <definedName name="erg" localSheetId="20" hidden="1">{#N/A,#N/A,TRUE,"1842CWN0"}</definedName>
    <definedName name="erg" localSheetId="12" hidden="1">{#N/A,#N/A,TRUE,"1842CWN0"}</definedName>
    <definedName name="erg" hidden="1">{#N/A,#N/A,TRUE,"1842CWN0"}</definedName>
    <definedName name="ERRORE">#REF!</definedName>
    <definedName name="Errores">#REF!</definedName>
    <definedName name="ertrqy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yyur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">#REF!</definedName>
    <definedName name="ES_T1">#REF!</definedName>
    <definedName name="ESA">#REF!</definedName>
    <definedName name="ESA_T1">#REF!</definedName>
    <definedName name="ESCALA">#REF!</definedName>
    <definedName name="Esp" localSheetId="3">INDEX(NPS.SCH,MATCH('[47]BIP-HOR'!$B1,NPS,0),MATCH('[47]BIP-HOR'!$C1,'OC Exterior'!Sch,0))</definedName>
    <definedName name="Esp">#REF!</definedName>
    <definedName name="ESPA">#REF!</definedName>
    <definedName name="ESPECIAL2002">#REF!</definedName>
    <definedName name="ESPECIALIDAD" localSheetId="10">[38]AuxiliarDatos!$G$3:$G$15</definedName>
    <definedName name="Especialidad">#REF!</definedName>
    <definedName name="Espera">#REF!</definedName>
    <definedName name="Espesor">#REF!</definedName>
    <definedName name="EST">#REF!</definedName>
    <definedName name="Estac_aéreo1">#REF!</definedName>
    <definedName name="Estac_aéreo2">#REF!</definedName>
    <definedName name="estado">#REF!</definedName>
    <definedName name="estado_pozo">#REF!</definedName>
    <definedName name="ESTADODELPASO" localSheetId="15">#REF!</definedName>
    <definedName name="ESTADODELPASO">[24]Registros!#REF!</definedName>
    <definedName name="EstadoDevol">#REF!</definedName>
    <definedName name="estanques">#REF!</definedName>
    <definedName name="ESTR_Aux">#REF!</definedName>
    <definedName name="ESTR_Cant">#REF!</definedName>
    <definedName name="ESTR_T">#REF!</definedName>
    <definedName name="ESTR_Tag">#REF!</definedName>
    <definedName name="ESTR_Tipo">#REF!</definedName>
    <definedName name="ESTR_Unid">#REF!</definedName>
    <definedName name="ESTRAE">#REF!</definedName>
    <definedName name="ESTRUCTDATOS">#REF!</definedName>
    <definedName name="ESTRUCTURA" localSheetId="18" hidden="1">{#N/A,#N/A,TRUE,"INGENIERIA";#N/A,#N/A,TRUE,"COMPRAS";#N/A,#N/A,TRUE,"DIRECCION";#N/A,#N/A,TRUE,"RESUMEN"}</definedName>
    <definedName name="ESTRUCTURA" localSheetId="13" hidden="1">{#N/A,#N/A,TRUE,"INGENIERIA";#N/A,#N/A,TRUE,"COMPRAS";#N/A,#N/A,TRUE,"DIRECCION";#N/A,#N/A,TRUE,"RESUMEN"}</definedName>
    <definedName name="ESTRUCTURA" localSheetId="15" hidden="1">{#N/A,#N/A,TRUE,"INGENIERIA";#N/A,#N/A,TRUE,"COMPRAS";#N/A,#N/A,TRUE,"DIRECCION";#N/A,#N/A,TRUE,"RESUMEN"}</definedName>
    <definedName name="ESTRUCTURA" localSheetId="9" hidden="1">{#N/A,#N/A,TRUE,"INGENIERIA";#N/A,#N/A,TRUE,"COMPRAS";#N/A,#N/A,TRUE,"DIRECCION";#N/A,#N/A,TRUE,"RESUMEN"}</definedName>
    <definedName name="ESTRUCTURA" localSheetId="7" hidden="1">{#N/A,#N/A,TRUE,"INGENIERIA";#N/A,#N/A,TRUE,"COMPRAS";#N/A,#N/A,TRUE,"DIRECCION";#N/A,#N/A,TRUE,"RESUMEN"}</definedName>
    <definedName name="ESTRUCTURA" localSheetId="20" hidden="1">{#N/A,#N/A,TRUE,"INGENIERIA";#N/A,#N/A,TRUE,"COMPRAS";#N/A,#N/A,TRUE,"DIRECCION";#N/A,#N/A,TRUE,"RESUMEN"}</definedName>
    <definedName name="ESTRUCTURA" localSheetId="12" hidden="1">{#N/A,#N/A,TRUE,"INGENIERIA";#N/A,#N/A,TRUE,"COMPRAS";#N/A,#N/A,TRUE,"DIRECCION";#N/A,#N/A,TRUE,"RESUMEN"}</definedName>
    <definedName name="ESTRUCTURA" hidden="1">{#N/A,#N/A,TRUE,"INGENIERIA";#N/A,#N/A,TRUE,"COMPRAS";#N/A,#N/A,TRUE,"DIRECCION";#N/A,#N/A,TRUE,"RESUMEN"}</definedName>
    <definedName name="ESTRUCTURA1">#REF!</definedName>
    <definedName name="ESTRUCTURA2">#REF!</definedName>
    <definedName name="ESTRUCTURAS">#REF!</definedName>
    <definedName name="Et">#REF!</definedName>
    <definedName name="ETAPA_1">#REF!</definedName>
    <definedName name="ETAPA_2">#REF!</definedName>
    <definedName name="etapa1">#REF!</definedName>
    <definedName name="etwyyt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u">#REF!</definedName>
    <definedName name="eur">#REF!</definedName>
    <definedName name="eur.usd">#REF!</definedName>
    <definedName name="euro">#REF!</definedName>
    <definedName name="EVALUACION_ECONOMICO_FINANCIERA_DE_OFERTAS">#REF!</definedName>
    <definedName name="EW" localSheetId="18" hidden="1">{#N/A,#N/A,TRUE,"1842CWN0"}</definedName>
    <definedName name="EW" localSheetId="13" hidden="1">{#N/A,#N/A,TRUE,"1842CWN0"}</definedName>
    <definedName name="EW" localSheetId="15" hidden="1">{#N/A,#N/A,TRUE,"1842CWN0"}</definedName>
    <definedName name="EW" localSheetId="9" hidden="1">{#N/A,#N/A,TRUE,"1842CWN0"}</definedName>
    <definedName name="EW" localSheetId="7" hidden="1">{#N/A,#N/A,TRUE,"1842CWN0"}</definedName>
    <definedName name="EW" localSheetId="20" hidden="1">{#N/A,#N/A,TRUE,"1842CWN0"}</definedName>
    <definedName name="EW" localSheetId="12" hidden="1">{#N/A,#N/A,TRUE,"1842CWN0"}</definedName>
    <definedName name="EW" hidden="1">{#N/A,#N/A,TRUE,"1842CWN0"}</definedName>
    <definedName name="EX">#N/A</definedName>
    <definedName name="ex_m">#REF!</definedName>
    <definedName name="EXC">#REF!</definedName>
    <definedName name="EXCA">#REF!</definedName>
    <definedName name="excav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_0">NA()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4">#REF!</definedName>
    <definedName name="Exch_Rate">#REF!</definedName>
    <definedName name="Exch_Rate1">#REF!</definedName>
    <definedName name="EXP" localSheetId="4">#REF!</definedName>
    <definedName name="EXP">#REF!,#REF!</definedName>
    <definedName name="EXPORT_FILE_TOTAL">#REF!</definedName>
    <definedName name="EXT">#REF!</definedName>
    <definedName name="extra" hidden="1">#REF!</definedName>
    <definedName name="EXTRA_CONTIGENCY___EXPOSURE">#REF!</definedName>
    <definedName name="Extra_Pay">#REF!</definedName>
    <definedName name="EY">#N/A</definedName>
    <definedName name="EYC">#REF!</definedName>
    <definedName name="ez1f">#REF!</definedName>
    <definedName name="F.A.suelo">#REF!</definedName>
    <definedName name="f_c">#REF!</definedName>
    <definedName name="F_Mam">[49]Anx_3_1_Datos!#REF!</definedName>
    <definedName name="FA_sismo">#REF!</definedName>
    <definedName name="FABR">#REF!</definedName>
    <definedName name="Fabricación">#REF!</definedName>
    <definedName name="fac_">#REF!</definedName>
    <definedName name="FACGRAL">#REF!</definedName>
    <definedName name="FACI">#REF!</definedName>
    <definedName name="FacK1">#REF!</definedName>
    <definedName name="FacK2">#REF!</definedName>
    <definedName name="FacK3">#REF!</definedName>
    <definedName name="FacK4">#REF!</definedName>
    <definedName name="FacK5">#REF!</definedName>
    <definedName name="FacK6">#REF!</definedName>
    <definedName name="FacKT">#REF!</definedName>
    <definedName name="FACT">#REF!</definedName>
    <definedName name="FACTACT">#REF!</definedName>
    <definedName name="FACTOR">#REF!</definedName>
    <definedName name="factorakg">101.9716</definedName>
    <definedName name="FAL">#REF!</definedName>
    <definedName name="fase">#REF!</definedName>
    <definedName name="fasecod">#REF!</definedName>
    <definedName name="fasehoja">#REF!</definedName>
    <definedName name="fasetit">#REF!</definedName>
    <definedName name="FB">#REF!</definedName>
    <definedName name="fbhdfhdfh" localSheetId="15" hidden="1">#REF!</definedName>
    <definedName name="fbhdfhdfh" hidden="1">'[51]10241EQLIST'!#REF!</definedName>
    <definedName name="fc_">#REF!</definedName>
    <definedName name="FCode" hidden="1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ctm02">#REF!</definedName>
    <definedName name="fd">#REF!</definedName>
    <definedName name="fdda" localSheetId="18" hidden="1">{"NORMAL",#N/A,FALSE,"02"}</definedName>
    <definedName name="fdda" localSheetId="13" hidden="1">{"NORMAL",#N/A,FALSE,"02"}</definedName>
    <definedName name="fdda" localSheetId="15" hidden="1">{"NORMAL",#N/A,FALSE,"02"}</definedName>
    <definedName name="fdda" localSheetId="9" hidden="1">{"NORMAL",#N/A,FALSE,"02"}</definedName>
    <definedName name="fdda" localSheetId="7" hidden="1">{"NORMAL",#N/A,FALSE,"02"}</definedName>
    <definedName name="fdda" localSheetId="20" hidden="1">{"NORMAL",#N/A,FALSE,"02"}</definedName>
    <definedName name="fdda" localSheetId="12" hidden="1">{"NORMAL",#N/A,FALSE,"02"}</definedName>
    <definedName name="fdda" hidden="1">{"NORMAL",#N/A,FALSE,"02"}</definedName>
    <definedName name="fdff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fd">#REF!</definedName>
    <definedName name="FE">#REF!</definedName>
    <definedName name="fe_isize_decplaces_001">#REF!</definedName>
    <definedName name="fech">#REF!</definedName>
    <definedName name="FECHA">#REF!</definedName>
    <definedName name="Fecha1" localSheetId="3">[52]Caratula!$B$41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ACTUAL" localSheetId="15">#REF!</definedName>
    <definedName name="FECHAACTUAL">[24]Registros!#REF!</definedName>
    <definedName name="FECHACOMIENZO" localSheetId="15">#REF!</definedName>
    <definedName name="FECHACOMIENZO">[24]Registros!#REF!</definedName>
    <definedName name="FechaDevol">#REF!</definedName>
    <definedName name="FechaDistrib">#REF!</definedName>
    <definedName name="FechaEmision">#REF!</definedName>
    <definedName name="FechaEmit">#REF!</definedName>
    <definedName name="FechaEmit2">#REF!</definedName>
    <definedName name="fechaimp">#REF!</definedName>
    <definedName name="FechaPrev">#REF!</definedName>
    <definedName name="FechaReal">#REF!</definedName>
    <definedName name="FechaRecep">#REF!</definedName>
    <definedName name="FECHAS">#REF!</definedName>
    <definedName name="FECHAX">#REF!</definedName>
    <definedName name="fewfwfw" localSheetId="15" hidden="1">{#N/A,#N/A,FALSE,"CUADRILLA"}</definedName>
    <definedName name="fewfwfw" hidden="1">{#N/A,#N/A,FALSE,"CUADRILLA"}</definedName>
    <definedName name="ff" localSheetId="18" hidden="1">{#N/A,#N/A,FALSE,"GENERAL";#N/A,#N/A,FALSE,"USP 1";#N/A,#N/A,FALSE,"USP 2";#N/A,#N/A,FALSE,"UTE"}</definedName>
    <definedName name="ff" localSheetId="13" hidden="1">{#N/A,#N/A,FALSE,"GENERAL";#N/A,#N/A,FALSE,"USP 1";#N/A,#N/A,FALSE,"USP 2";#N/A,#N/A,FALSE,"UTE"}</definedName>
    <definedName name="ff" localSheetId="3" hidden="1">{#N/A,#N/A,FALSE,"GENERAL";#N/A,#N/A,FALSE,"USP 1";#N/A,#N/A,FALSE,"USP 2";#N/A,#N/A,FALSE,"UTE"}</definedName>
    <definedName name="ff" localSheetId="15" hidden="1">{#N/A,#N/A,FALSE,"GENERAL";#N/A,#N/A,FALSE,"USP 1";#N/A,#N/A,FALSE,"USP 2";#N/A,#N/A,FALSE,"UTE"}</definedName>
    <definedName name="ff" localSheetId="9" hidden="1">{#N/A,#N/A,FALSE,"GENERAL";#N/A,#N/A,FALSE,"USP 1";#N/A,#N/A,FALSE,"USP 2";#N/A,#N/A,FALSE,"UTE"}</definedName>
    <definedName name="ff" localSheetId="7" hidden="1">{#N/A,#N/A,FALSE,"GENERAL";#N/A,#N/A,FALSE,"USP 1";#N/A,#N/A,FALSE,"USP 2";#N/A,#N/A,FALSE,"UTE"}</definedName>
    <definedName name="ff" localSheetId="20" hidden="1">{#N/A,#N/A,FALSE,"GENERAL";#N/A,#N/A,FALSE,"USP 1";#N/A,#N/A,FALSE,"USP 2";#N/A,#N/A,FALSE,"UTE"}</definedName>
    <definedName name="ff" localSheetId="12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ff" localSheetId="18" hidden="1">{#N/A,#N/A,FALSE,"GENERAL";#N/A,#N/A,FALSE,"USP 1";#N/A,#N/A,FALSE,"USP 2";#N/A,#N/A,FALSE,"UTE"}</definedName>
    <definedName name="fff" localSheetId="13" hidden="1">{#N/A,#N/A,FALSE,"GENERAL";#N/A,#N/A,FALSE,"USP 1";#N/A,#N/A,FALSE,"USP 2";#N/A,#N/A,FALSE,"UTE"}</definedName>
    <definedName name="fff" localSheetId="15" hidden="1">{#N/A,#N/A,FALSE,"GENERAL";#N/A,#N/A,FALSE,"USP 1";#N/A,#N/A,FALSE,"USP 2";#N/A,#N/A,FALSE,"UTE"}</definedName>
    <definedName name="fff" localSheetId="9" hidden="1">{#N/A,#N/A,FALSE,"GENERAL";#N/A,#N/A,FALSE,"USP 1";#N/A,#N/A,FALSE,"USP 2";#N/A,#N/A,FALSE,"UTE"}</definedName>
    <definedName name="fff" localSheetId="7" hidden="1">{#N/A,#N/A,FALSE,"GENERAL";#N/A,#N/A,FALSE,"USP 1";#N/A,#N/A,FALSE,"USP 2";#N/A,#N/A,FALSE,"UTE"}</definedName>
    <definedName name="fff" localSheetId="20" hidden="1">{#N/A,#N/A,FALSE,"GENERAL";#N/A,#N/A,FALSE,"USP 1";#N/A,#N/A,FALSE,"USP 2";#N/A,#N/A,FALSE,"UTE"}</definedName>
    <definedName name="fff" localSheetId="12" hidden="1">{#N/A,#N/A,FALSE,"GENERAL";#N/A,#N/A,FALSE,"USP 1";#N/A,#N/A,FALSE,"USP 2";#N/A,#N/A,FALSE,"UTE"}</definedName>
    <definedName name="fff" hidden="1">{#N/A,#N/A,FALSE,"GENERAL";#N/A,#N/A,FALSE,"USP 1";#N/A,#N/A,FALSE,"USP 2";#N/A,#N/A,FALSE,"UTE"}</definedName>
    <definedName name="fffaaa">#REF!</definedName>
    <definedName name="FFFF">#REF!</definedName>
    <definedName name="fg">#REF!</definedName>
    <definedName name="fgc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gggg" localSheetId="18" hidden="1">{#N/A,#N/A,FALSE,"CPV";#N/A,#N/A,FALSE,"Pareto";#N/A,#N/A,FALSE,"Gráficos"}</definedName>
    <definedName name="fggggg" localSheetId="13" hidden="1">{#N/A,#N/A,FALSE,"CPV";#N/A,#N/A,FALSE,"Pareto";#N/A,#N/A,FALSE,"Gráficos"}</definedName>
    <definedName name="fggggg" localSheetId="15" hidden="1">{#N/A,#N/A,FALSE,"CPV";#N/A,#N/A,FALSE,"Pareto";#N/A,#N/A,FALSE,"Gráficos"}</definedName>
    <definedName name="fggggg" localSheetId="9" hidden="1">{#N/A,#N/A,FALSE,"CPV";#N/A,#N/A,FALSE,"Pareto";#N/A,#N/A,FALSE,"Gráficos"}</definedName>
    <definedName name="fggggg" localSheetId="7" hidden="1">{#N/A,#N/A,FALSE,"CPV";#N/A,#N/A,FALSE,"Pareto";#N/A,#N/A,FALSE,"Gráficos"}</definedName>
    <definedName name="fggggg" localSheetId="20" hidden="1">{#N/A,#N/A,FALSE,"CPV";#N/A,#N/A,FALSE,"Pareto";#N/A,#N/A,FALSE,"Gráficos"}</definedName>
    <definedName name="fggggg" localSheetId="12" hidden="1">{#N/A,#N/A,FALSE,"CPV";#N/A,#N/A,FALSE,"Pareto";#N/A,#N/A,FALSE,"Gráficos"}</definedName>
    <definedName name="fggggg" hidden="1">{#N/A,#N/A,FALSE,"CPV";#N/A,#N/A,FALSE,"Pareto";#N/A,#N/A,FALSE,"Gráficos"}</definedName>
    <definedName name="fgh">#REF!</definedName>
    <definedName name="fgh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NFY" localSheetId="18" hidden="1">{"'NOTES2'!$G$9:$J$27"}</definedName>
    <definedName name="FGJNFY" localSheetId="13" hidden="1">{"'NOTES2'!$G$9:$J$27"}</definedName>
    <definedName name="FGJNFY" localSheetId="15" hidden="1">{"'NOTES2'!$G$9:$J$27"}</definedName>
    <definedName name="FGJNFY" localSheetId="9" hidden="1">{"'NOTES2'!$G$9:$J$27"}</definedName>
    <definedName name="FGJNFY" localSheetId="7" hidden="1">{"'NOTES2'!$G$9:$J$27"}</definedName>
    <definedName name="FGJNFY" localSheetId="20" hidden="1">{"'NOTES2'!$G$9:$J$27"}</definedName>
    <definedName name="FGJNFY" localSheetId="12" hidden="1">{"'NOTES2'!$G$9:$J$27"}</definedName>
    <definedName name="FGJNFY" hidden="1">{"'NOTES2'!$G$9:$J$27"}</definedName>
    <definedName name="fhg" localSheetId="18" hidden="1">{#N/A,#N/A,TRUE,"1842CWN0"}</definedName>
    <definedName name="fhg" localSheetId="13" hidden="1">{#N/A,#N/A,TRUE,"1842CWN0"}</definedName>
    <definedName name="fhg" localSheetId="15" hidden="1">{#N/A,#N/A,TRUE,"1842CWN0"}</definedName>
    <definedName name="fhg" localSheetId="9" hidden="1">{#N/A,#N/A,TRUE,"1842CWN0"}</definedName>
    <definedName name="fhg" localSheetId="7" hidden="1">{#N/A,#N/A,TRUE,"1842CWN0"}</definedName>
    <definedName name="fhg" localSheetId="20" hidden="1">{#N/A,#N/A,TRUE,"1842CWN0"}</definedName>
    <definedName name="fhg" localSheetId="12" hidden="1">{#N/A,#N/A,TRUE,"1842CWN0"}</definedName>
    <definedName name="fhg" hidden="1">{#N/A,#N/A,TRUE,"1842CWN0"}</definedName>
    <definedName name="fhjkf" localSheetId="18" hidden="1">{"'NOTES2'!$G$9:$J$27"}</definedName>
    <definedName name="fhjkf" localSheetId="13" hidden="1">{"'NOTES2'!$G$9:$J$27"}</definedName>
    <definedName name="fhjkf" localSheetId="15" hidden="1">{"'NOTES2'!$G$9:$J$27"}</definedName>
    <definedName name="fhjkf" localSheetId="9" hidden="1">{"'NOTES2'!$G$9:$J$27"}</definedName>
    <definedName name="fhjkf" localSheetId="7" hidden="1">{"'NOTES2'!$G$9:$J$27"}</definedName>
    <definedName name="fhjkf" localSheetId="20" hidden="1">{"'NOTES2'!$G$9:$J$27"}</definedName>
    <definedName name="fhjkf" localSheetId="12" hidden="1">{"'NOTES2'!$G$9:$J$27"}</definedName>
    <definedName name="fhjkf" hidden="1">{"'NOTES2'!$G$9:$J$27"}</definedName>
    <definedName name="FHSFJKSG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LL" hidden="1">#REF!</definedName>
    <definedName name="Filtro">#REF!</definedName>
    <definedName name="filtros" localSheetId="18" hidden="1">{"Avaliação de Cargos (Class Mens Todas)",#N/A,FALSE,"BANCO DE DADOS MENSALISTAS";"Avaliação de Cargos (Class Mens Todas)",#N/A,FALSE,"BANCO DE DADOS MENSALISTAS"}</definedName>
    <definedName name="filtros" localSheetId="13" hidden="1">{"Avaliação de Cargos (Class Mens Todas)",#N/A,FALSE,"BANCO DE DADOS MENSALISTAS";"Avaliação de Cargos (Class Mens Todas)",#N/A,FALSE,"BANCO DE DADOS MENSALISTAS"}</definedName>
    <definedName name="filtros" localSheetId="15" hidden="1">{"Avaliação de Cargos (Class Mens Todas)",#N/A,FALSE,"BANCO DE DADOS MENSALISTAS";"Avaliação de Cargos (Class Mens Todas)",#N/A,FALSE,"BANCO DE DADOS MENSALISTAS"}</definedName>
    <definedName name="filtros" localSheetId="9" hidden="1">{"Avaliação de Cargos (Class Mens Todas)",#N/A,FALSE,"BANCO DE DADOS MENSALISTAS";"Avaliação de Cargos (Class Mens Todas)",#N/A,FALSE,"BANCO DE DADOS MENSALISTAS"}</definedName>
    <definedName name="filtros" localSheetId="7" hidden="1">{"Avaliação de Cargos (Class Mens Todas)",#N/A,FALSE,"BANCO DE DADOS MENSALISTAS";"Avaliação de Cargos (Class Mens Todas)",#N/A,FALSE,"BANCO DE DADOS MENSALISTAS"}</definedName>
    <definedName name="filtros" localSheetId="20" hidden="1">{"Avaliação de Cargos (Class Mens Todas)",#N/A,FALSE,"BANCO DE DADOS MENSALISTAS";"Avaliação de Cargos (Class Mens Todas)",#N/A,FALSE,"BANCO DE DADOS MENSALISTAS"}</definedName>
    <definedName name="filtros" localSheetId="12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">#REF!</definedName>
    <definedName name="FINAL">#REF!</definedName>
    <definedName name="FINANCIAMIENTO">#REF!</definedName>
    <definedName name="FinanProg">#REF!</definedName>
    <definedName name="Finish">"Button 71"</definedName>
    <definedName name="First_Sheet">'[53]Sheet 1 (Notes)'!$U$8</definedName>
    <definedName name="fisico">#REF!</definedName>
    <definedName name="FL">#REF!</definedName>
    <definedName name="FLASHPT">#REF!</definedName>
    <definedName name="FLCOMP">#REF!</definedName>
    <definedName name="FLECHA">#REF!</definedName>
    <definedName name="FLETE">#REF!</definedName>
    <definedName name="FLETES_MATERIALES">#REF!</definedName>
    <definedName name="FLETES_OBRADOR_EQUIPOS">#REF!</definedName>
    <definedName name="FLETES_SEGUROS">#REF!</definedName>
    <definedName name="FLETESIMP">#REF!</definedName>
    <definedName name="FLETESNAC">#REF!</definedName>
    <definedName name="flow_flag_001">#REF!</definedName>
    <definedName name="fluid_id_001">#REF!</definedName>
    <definedName name="FLUIDO">#REF!</definedName>
    <definedName name="FN">#REF!</definedName>
    <definedName name="FNC">#REF!</definedName>
    <definedName name="FOA">#REF!</definedName>
    <definedName name="FOB">#REF!</definedName>
    <definedName name="FORDESCR">#REF!</definedName>
    <definedName name="form_cons">#REF!,#REF!,#REF!,#REF!,#REF!</definedName>
    <definedName name="form_desglose">#REF!,#REF!</definedName>
    <definedName name="form_equi">#REF!,#REF!,#REF!,#REF!,#REF!,#REF!,#REF!,#REF!,#REF!,#REF!,#REF!,#REF!,#REF!,#REF!,#REF!</definedName>
    <definedName name="form_otrosmod">#REF!,#REF!,#REF!,#REF!,#REF!,#REF!,#REF!,#REF!</definedName>
    <definedName name="form_resumen">#REF!,#REF!,#REF!,#REF!,#REF!,#REF!,#REF!,#REF!,#REF!,#REF!,#REF!</definedName>
    <definedName name="form_subcon">#REF!,#REF!</definedName>
    <definedName name="Form07">#REF!</definedName>
    <definedName name="Form08">#REF!</definedName>
    <definedName name="form395">#REF!</definedName>
    <definedName name="Forma_Pago">#REF!</definedName>
    <definedName name="FORMA1">#REF!</definedName>
    <definedName name="FORMATO">#REF!</definedName>
    <definedName name="formbt" localSheetId="15">#REF!</definedName>
    <definedName name="formbt">'[54]CATALOGO CABLES BT'!$A$6:$A$40</definedName>
    <definedName name="formmt" localSheetId="15">#REF!</definedName>
    <definedName name="formmt">'[54]CATALOGO CABLES MT'!$A$6:$A$30</definedName>
    <definedName name="FORMOLT">#REF!</definedName>
    <definedName name="FORMTEC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ormularioapu">#REF!</definedName>
    <definedName name="FORSHE">#REF!</definedName>
    <definedName name="FORUNMIS">#REF!</definedName>
    <definedName name="FP">#N/A</definedName>
    <definedName name="FP_">#REF!</definedName>
    <definedName name="FP__">#REF!</definedName>
    <definedName name="FPE">#REF!</definedName>
    <definedName name="FPI">#REF!</definedName>
    <definedName name="FRA">#REF!</definedName>
    <definedName name="FRAME">#REF!</definedName>
    <definedName name="frame0">#REF!</definedName>
    <definedName name="frame1">#REF!</definedName>
    <definedName name="frame10">#REF!</definedName>
    <definedName name="frame11">#REF!</definedName>
    <definedName name="frame2">#REF!</definedName>
    <definedName name="frame3">#REF!</definedName>
    <definedName name="frame4">#REF!</definedName>
    <definedName name="frame5">#REF!</definedName>
    <definedName name="frame6">#REF!</definedName>
    <definedName name="frame7">#REF!</definedName>
    <definedName name="frame8">#REF!</definedName>
    <definedName name="frame9">#REF!</definedName>
    <definedName name="frameF">#REF!</definedName>
    <definedName name="framevs">#REF!</definedName>
    <definedName name="FRC">#REF!</definedName>
    <definedName name="FRD">#REF!</definedName>
    <definedName name="fret">#REF!</definedName>
    <definedName name="frete69">#REF!</definedName>
    <definedName name="FRF">#REF!</definedName>
    <definedName name="FROLB">#REF!</definedName>
    <definedName name="FS">#REF!</definedName>
    <definedName name="FSAA">#REF!</definedName>
    <definedName name="FSAB">#REF!</definedName>
    <definedName name="FSAC">#REF!</definedName>
    <definedName name="FSAD">#REF!</definedName>
    <definedName name="FSAE">#REF!</definedName>
    <definedName name="FSAF">#REF!</definedName>
    <definedName name="fsafafafaaffa" hidden="1">#REF!,#REF!</definedName>
    <definedName name="FSAG">#REF!</definedName>
    <definedName name="FSAH">#REF!</definedName>
    <definedName name="FSAI">#REF!</definedName>
    <definedName name="FSAJ">#REF!</definedName>
    <definedName name="FSAK">#REF!</definedName>
    <definedName name="FSAL">#REF!</definedName>
    <definedName name="FSAM">#REF!</definedName>
    <definedName name="FSAN">#REF!</definedName>
    <definedName name="FSAP">#REF!</definedName>
    <definedName name="FSAQ">#REF!</definedName>
    <definedName name="FSAR">#REF!</definedName>
    <definedName name="FSD">#REF!</definedName>
    <definedName name="fsdfg">#REF!</definedName>
    <definedName name="fssd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">#REF!</definedName>
    <definedName name="ftcm04">#REF!</definedName>
    <definedName name="FTM">#REF!</definedName>
    <definedName name="FTMina">#REF!</definedName>
    <definedName name="FTPlanta">#REF!</definedName>
    <definedName name="Fu">#REF!</definedName>
    <definedName name="Full_Print">#REF!</definedName>
    <definedName name="full_weight_001">#REF!</definedName>
    <definedName name="funtra">#REF!</definedName>
    <definedName name="Fvu">#REF!</definedName>
    <definedName name="Fw">#REF!</definedName>
    <definedName name="fwefw">#REF!/1000</definedName>
    <definedName name="Fx">#REF!</definedName>
    <definedName name="FX_">#REF!</definedName>
    <definedName name="Fy">#REF!</definedName>
    <definedName name="fy_">#REF!</definedName>
    <definedName name="FY_1">#REF!</definedName>
    <definedName name="Fyi">#REF!</definedName>
    <definedName name="Fz">#REF!</definedName>
    <definedName name="G">#REF!</definedName>
    <definedName name="G_Neta">#REF!</definedName>
    <definedName name="G_Neta0">#REF!</definedName>
    <definedName name="G_Neta11">#REF!</definedName>
    <definedName name="G_Neta12">#REF!</definedName>
    <definedName name="G_Neta13">#REF!</definedName>
    <definedName name="G_Neta2">#REF!</definedName>
    <definedName name="G_Neta21">#REF!</definedName>
    <definedName name="G_neta22">#REF!</definedName>
    <definedName name="G_Neta23">#REF!</definedName>
    <definedName name="G_Neta3">#REF!</definedName>
    <definedName name="G_Neta31">#REF!</definedName>
    <definedName name="G_Neta32">#REF!</definedName>
    <definedName name="G_Neta33">#REF!</definedName>
    <definedName name="G_Neta4">#REF!</definedName>
    <definedName name="G_Neta5">#REF!</definedName>
    <definedName name="G0">#REF!</definedName>
    <definedName name="GAM71F">#REF!</definedName>
    <definedName name="GAM71M">#REF!</definedName>
    <definedName name="GAM83F">#REF!</definedName>
    <definedName name="GAM83M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nadas">#REF!</definedName>
    <definedName name="ganadas2">#REF!</definedName>
    <definedName name="GANTT">#REF!</definedName>
    <definedName name="GANTT01">#REF!</definedName>
    <definedName name="Garantía_Fiel_Cumplimiento">#REF!</definedName>
    <definedName name="Garantía_Funcionamiento">#REF!</definedName>
    <definedName name="GAS">#REF!</definedName>
    <definedName name="gasod">#REF!</definedName>
    <definedName name="Gastón" localSheetId="18" hidden="1">{"CI+GG(BASE)",#N/A,FALSE,"CI+GG(BASE)";"GG",#N/A,FALSE,"CI+GG(BASE)";"CI",#N/A,FALSE,"CI+GG(BASE)"}</definedName>
    <definedName name="Gastón" localSheetId="13" hidden="1">{"CI+GG(BASE)",#N/A,FALSE,"CI+GG(BASE)";"GG",#N/A,FALSE,"CI+GG(BASE)";"CI",#N/A,FALSE,"CI+GG(BASE)"}</definedName>
    <definedName name="Gastón" localSheetId="15" hidden="1">{"CI+GG(BASE)",#N/A,FALSE,"CI+GG(BASE)";"GG",#N/A,FALSE,"CI+GG(BASE)";"CI",#N/A,FALSE,"CI+GG(BASE)"}</definedName>
    <definedName name="Gastón" localSheetId="9" hidden="1">{"CI+GG(BASE)",#N/A,FALSE,"CI+GG(BASE)";"GG",#N/A,FALSE,"CI+GG(BASE)";"CI",#N/A,FALSE,"CI+GG(BASE)"}</definedName>
    <definedName name="Gastón" localSheetId="7" hidden="1">{"CI+GG(BASE)",#N/A,FALSE,"CI+GG(BASE)";"GG",#N/A,FALSE,"CI+GG(BASE)";"CI",#N/A,FALSE,"CI+GG(BASE)"}</definedName>
    <definedName name="Gastón" localSheetId="20" hidden="1">{"CI+GG(BASE)",#N/A,FALSE,"CI+GG(BASE)";"GG",#N/A,FALSE,"CI+GG(BASE)";"CI",#N/A,FALSE,"CI+GG(BASE)"}</definedName>
    <definedName name="Gastón" localSheetId="12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os_Generale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stosGene">#REF!</definedName>
    <definedName name="gc">#REF!</definedName>
    <definedName name="gcon1_">#REF!</definedName>
    <definedName name="GE">#REF!</definedName>
    <definedName name="GenDetail">#REF!</definedName>
    <definedName name="GENERAL">#REF!</definedName>
    <definedName name="gente" localSheetId="18" hidden="1">{"FlujoGastos",#N/A,FALSE,"Base";"FlujoGastos",#N/A,FALSE,"Buzón Tren";"FlujoGastos",#N/A,FALSE,"Buzón Camión";"FlujoGastos",#N/A,FALSE,"LHD Camión";"FlujoGastos",#N/A,FALSE,"Cámara Camión"}</definedName>
    <definedName name="gente" localSheetId="13" hidden="1">{"FlujoGastos",#N/A,FALSE,"Base";"FlujoGastos",#N/A,FALSE,"Buzón Tren";"FlujoGastos",#N/A,FALSE,"Buzón Camión";"FlujoGastos",#N/A,FALSE,"LHD Camión";"FlujoGastos",#N/A,FALSE,"Cámara Camión"}</definedName>
    <definedName name="gente" localSheetId="15" hidden="1">{"FlujoGastos",#N/A,FALSE,"Base";"FlujoGastos",#N/A,FALSE,"Buzón Tren";"FlujoGastos",#N/A,FALSE,"Buzón Camión";"FlujoGastos",#N/A,FALSE,"LHD Camión";"FlujoGastos",#N/A,FALSE,"Cámara Camión"}</definedName>
    <definedName name="gente" localSheetId="9" hidden="1">{"FlujoGastos",#N/A,FALSE,"Base";"FlujoGastos",#N/A,FALSE,"Buzón Tren";"FlujoGastos",#N/A,FALSE,"Buzón Camión";"FlujoGastos",#N/A,FALSE,"LHD Camión";"FlujoGastos",#N/A,FALSE,"Cámara Camión"}</definedName>
    <definedName name="gente" localSheetId="7" hidden="1">{"FlujoGastos",#N/A,FALSE,"Base";"FlujoGastos",#N/A,FALSE,"Buzón Tren";"FlujoGastos",#N/A,FALSE,"Buzón Camión";"FlujoGastos",#N/A,FALSE,"LHD Camión";"FlujoGastos",#N/A,FALSE,"Cámara Camión"}</definedName>
    <definedName name="gente" localSheetId="20" hidden="1">{"FlujoGastos",#N/A,FALSE,"Base";"FlujoGastos",#N/A,FALSE,"Buzón Tren";"FlujoGastos",#N/A,FALSE,"Buzón Camión";"FlujoGastos",#N/A,FALSE,"LHD Camión";"FlujoGastos",#N/A,FALSE,"Cámara Camión"}</definedName>
    <definedName name="gente" localSheetId="12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ardo" localSheetId="18" hidden="1">{"DECIMAL",#N/A,FALSE,"02"}</definedName>
    <definedName name="Gerardo" localSheetId="13" hidden="1">{"DECIMAL",#N/A,FALSE,"02"}</definedName>
    <definedName name="Gerardo" localSheetId="15" hidden="1">{"DECIMAL",#N/A,FALSE,"02"}</definedName>
    <definedName name="Gerardo" localSheetId="9" hidden="1">{"DECIMAL",#N/A,FALSE,"02"}</definedName>
    <definedName name="Gerardo" localSheetId="7" hidden="1">{"DECIMAL",#N/A,FALSE,"02"}</definedName>
    <definedName name="Gerardo" localSheetId="20" hidden="1">{"DECIMAL",#N/A,FALSE,"02"}</definedName>
    <definedName name="Gerardo" localSheetId="12" hidden="1">{"DECIMAL",#N/A,FALSE,"02"}</definedName>
    <definedName name="Gerardo" hidden="1">{"DECIMAL",#N/A,FALSE,"02"}</definedName>
    <definedName name="gerente" localSheetId="18" hidden="1">{"desarrollo",#N/A,FALSE,"Cámara Camión";"resumen",#N/A,FALSE,"Cámara Camión";"eqprod",#N/A,FALSE,"Cámara Camión"}</definedName>
    <definedName name="gerente" localSheetId="13" hidden="1">{"desarrollo",#N/A,FALSE,"Cámara Camión";"resumen",#N/A,FALSE,"Cámara Camión";"eqprod",#N/A,FALSE,"Cámara Camión"}</definedName>
    <definedName name="gerente" localSheetId="15" hidden="1">{"desarrollo",#N/A,FALSE,"Cámara Camión";"resumen",#N/A,FALSE,"Cámara Camión";"eqprod",#N/A,FALSE,"Cámara Camión"}</definedName>
    <definedName name="gerente" localSheetId="9" hidden="1">{"desarrollo",#N/A,FALSE,"Cámara Camión";"resumen",#N/A,FALSE,"Cámara Camión";"eqprod",#N/A,FALSE,"Cámara Camión"}</definedName>
    <definedName name="gerente" localSheetId="7" hidden="1">{"desarrollo",#N/A,FALSE,"Cámara Camión";"resumen",#N/A,FALSE,"Cámara Camión";"eqprod",#N/A,FALSE,"Cámara Camión"}</definedName>
    <definedName name="gerente" localSheetId="20" hidden="1">{"desarrollo",#N/A,FALSE,"Cámara Camión";"resumen",#N/A,FALSE,"Cámara Camión";"eqprod",#N/A,FALSE,"Cámara Camión"}</definedName>
    <definedName name="gerente" localSheetId="12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ES">#REF!</definedName>
    <definedName name="GF">#REF!</definedName>
    <definedName name="gfdgfd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fsd">#REF!</definedName>
    <definedName name="gfergerg" localSheetId="15" hidden="1">{#N/A,#N/A,FALSE,"CUADRILLA"}</definedName>
    <definedName name="gfergerg" hidden="1">{#N/A,#N/A,FALSE,"CUADRILLA"}</definedName>
    <definedName name="gfgfgfg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_a">#REF!</definedName>
    <definedName name="gg_b">#REF!</definedName>
    <definedName name="gg_c">#REF!</definedName>
    <definedName name="gg_t">#REF!</definedName>
    <definedName name="ggf">#REF!</definedName>
    <definedName name="ggg" localSheetId="18" hidden="1">{"DECIMAL",#N/A,FALSE,"02"}</definedName>
    <definedName name="ggg" localSheetId="13" hidden="1">{"DECIMAL",#N/A,FALSE,"02"}</definedName>
    <definedName name="ggg" localSheetId="15" hidden="1">{"DECIMAL",#N/A,FALSE,"02"}</definedName>
    <definedName name="ggg" localSheetId="9" hidden="1">{"DECIMAL",#N/A,FALSE,"02"}</definedName>
    <definedName name="ggg" localSheetId="7" hidden="1">{"DECIMAL",#N/A,FALSE,"02"}</definedName>
    <definedName name="ggg" localSheetId="20" hidden="1">{"DECIMAL",#N/A,FALSE,"02"}</definedName>
    <definedName name="ggg" localSheetId="12" hidden="1">{"DECIMAL",#N/A,FALSE,"02"}</definedName>
    <definedName name="ggg" hidden="1">{"DECIMAL",#N/A,FALSE,"02"}</definedName>
    <definedName name="ggg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>#REF!</definedName>
    <definedName name="gggggg" localSheetId="18" hidden="1">{"NORMAL",#N/A,FALSE,"02"}</definedName>
    <definedName name="gggggg" localSheetId="13" hidden="1">{"NORMAL",#N/A,FALSE,"02"}</definedName>
    <definedName name="gggggg" localSheetId="15" hidden="1">{"NORMAL",#N/A,FALSE,"02"}</definedName>
    <definedName name="gggggg" localSheetId="9" hidden="1">{"NORMAL",#N/A,FALSE,"02"}</definedName>
    <definedName name="gggggg" localSheetId="7" hidden="1">{"NORMAL",#N/A,FALSE,"02"}</definedName>
    <definedName name="gggggg" localSheetId="20" hidden="1">{"NORMAL",#N/A,FALSE,"02"}</definedName>
    <definedName name="gggggg" localSheetId="12" hidden="1">{"NORMAL",#N/A,FALSE,"02"}</definedName>
    <definedName name="gggggg" hidden="1">{"NORMAL",#N/A,FALSE,"02"}</definedName>
    <definedName name="GGGGGGG">#REF!</definedName>
    <definedName name="ggrel">#REF!</definedName>
    <definedName name="GGS">#REF!</definedName>
    <definedName name="ggssjksksjsks" localSheetId="15" hidden="1">#REF!</definedName>
    <definedName name="ggssjksksjsks" hidden="1">[12]KWHCEC!#REF!</definedName>
    <definedName name="GGUT">#REF!</definedName>
    <definedName name="gguu" localSheetId="18" hidden="1">{#N/A,#N/A,TRUE,"1842CWN0"}</definedName>
    <definedName name="gguu" localSheetId="13" hidden="1">{#N/A,#N/A,TRUE,"1842CWN0"}</definedName>
    <definedName name="gguu" localSheetId="15" hidden="1">{#N/A,#N/A,TRUE,"1842CWN0"}</definedName>
    <definedName name="gguu" localSheetId="9" hidden="1">{#N/A,#N/A,TRUE,"1842CWN0"}</definedName>
    <definedName name="gguu" localSheetId="7" hidden="1">{#N/A,#N/A,TRUE,"1842CWN0"}</definedName>
    <definedName name="gguu" localSheetId="20" hidden="1">{#N/A,#N/A,TRUE,"1842CWN0"}</definedName>
    <definedName name="gguu" localSheetId="12" hidden="1">{#N/A,#N/A,TRUE,"1842CWN0"}</definedName>
    <definedName name="gguu" hidden="1">{#N/A,#N/A,TRUE,"1842CWN0"}</definedName>
    <definedName name="gguuu">#REF!</definedName>
    <definedName name="gh" hidden="1">#REF!</definedName>
    <definedName name="ghf">#REF!</definedName>
    <definedName name="ghggg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SEDDFRDS" localSheetId="18" hidden="1">{#N/A,#N/A,FALSE,"Monthly report";#N/A,#N/A,FALSE,"M.R. UEM";#N/A,#N/A,FALSE,"M.R. VCM"}</definedName>
    <definedName name="GHGHSEDDFRDS" localSheetId="13" hidden="1">{#N/A,#N/A,FALSE,"Monthly report";#N/A,#N/A,FALSE,"M.R. UEM";#N/A,#N/A,FALSE,"M.R. VCM"}</definedName>
    <definedName name="GHGHSEDDFRDS" localSheetId="15" hidden="1">{#N/A,#N/A,FALSE,"Monthly report";#N/A,#N/A,FALSE,"M.R. UEM";#N/A,#N/A,FALSE,"M.R. VCM"}</definedName>
    <definedName name="GHGHSEDDFRDS" localSheetId="9" hidden="1">{#N/A,#N/A,FALSE,"Monthly report";#N/A,#N/A,FALSE,"M.R. UEM";#N/A,#N/A,FALSE,"M.R. VCM"}</definedName>
    <definedName name="GHGHSEDDFRDS" localSheetId="7" hidden="1">{#N/A,#N/A,FALSE,"Monthly report";#N/A,#N/A,FALSE,"M.R. UEM";#N/A,#N/A,FALSE,"M.R. VCM"}</definedName>
    <definedName name="GHGHSEDDFRDS" localSheetId="20" hidden="1">{#N/A,#N/A,FALSE,"Monthly report";#N/A,#N/A,FALSE,"M.R. UEM";#N/A,#N/A,FALSE,"M.R. VCM"}</definedName>
    <definedName name="GHGHSEDDFRDS" localSheetId="12" hidden="1">{#N/A,#N/A,FALSE,"Monthly report";#N/A,#N/A,FALSE,"M.R. UEM";#N/A,#N/A,FALSE,"M.R. VCM"}</definedName>
    <definedName name="GHGHSEDDFRDS" hidden="1">{#N/A,#N/A,FALSE,"Monthly report";#N/A,#N/A,FALSE,"M.R. UEM";#N/A,#N/A,FALSE,"M.R. VCM"}</definedName>
    <definedName name="ghhh">#REF!</definedName>
    <definedName name="ghj">#REF!</definedName>
    <definedName name="gigi" localSheetId="18" hidden="1">{#N/A,#N/A,FALSE,"summary";#N/A,#N/A,FALSE,"SumGraph"}</definedName>
    <definedName name="gigi" localSheetId="13" hidden="1">{#N/A,#N/A,FALSE,"summary";#N/A,#N/A,FALSE,"SumGraph"}</definedName>
    <definedName name="gigi" localSheetId="15" hidden="1">{#N/A,#N/A,FALSE,"summary";#N/A,#N/A,FALSE,"SumGraph"}</definedName>
    <definedName name="gigi" localSheetId="9" hidden="1">{#N/A,#N/A,FALSE,"summary";#N/A,#N/A,FALSE,"SumGraph"}</definedName>
    <definedName name="gigi" localSheetId="7" hidden="1">{#N/A,#N/A,FALSE,"summary";#N/A,#N/A,FALSE,"SumGraph"}</definedName>
    <definedName name="gigi" localSheetId="20" hidden="1">{#N/A,#N/A,FALSE,"summary";#N/A,#N/A,FALSE,"SumGraph"}</definedName>
    <definedName name="gigi" localSheetId="12" hidden="1">{#N/A,#N/A,FALSE,"summary";#N/A,#N/A,FALSE,"SumGraph"}</definedName>
    <definedName name="gigi" hidden="1">{#N/A,#N/A,FALSE,"summary";#N/A,#N/A,FALSE,"SumGraph"}</definedName>
    <definedName name="GJLHÑÑGHK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unio">#REF!</definedName>
    <definedName name="GL">#REF!</definedName>
    <definedName name="gmd" localSheetId="18" hidden="1">{#N/A,#N/A,FALSE,"Matrix";#N/A,#N/A,FALSE,"Executive";#N/A,#N/A,FALSE,"Summary"}</definedName>
    <definedName name="gmd" localSheetId="13" hidden="1">{#N/A,#N/A,FALSE,"Matrix";#N/A,#N/A,FALSE,"Executive";#N/A,#N/A,FALSE,"Summary"}</definedName>
    <definedName name="gmd" localSheetId="15" hidden="1">{#N/A,#N/A,FALSE,"Matrix";#N/A,#N/A,FALSE,"Executive";#N/A,#N/A,FALSE,"Summary"}</definedName>
    <definedName name="gmd" localSheetId="9" hidden="1">{#N/A,#N/A,FALSE,"Matrix";#N/A,#N/A,FALSE,"Executive";#N/A,#N/A,FALSE,"Summary"}</definedName>
    <definedName name="gmd" localSheetId="7" hidden="1">{#N/A,#N/A,FALSE,"Matrix";#N/A,#N/A,FALSE,"Executive";#N/A,#N/A,FALSE,"Summary"}</definedName>
    <definedName name="gmd" localSheetId="20" hidden="1">{#N/A,#N/A,FALSE,"Matrix";#N/A,#N/A,FALSE,"Executive";#N/A,#N/A,FALSE,"Summary"}</definedName>
    <definedName name="gmd" localSheetId="12" hidden="1">{#N/A,#N/A,FALSE,"Matrix";#N/A,#N/A,FALSE,"Executive";#N/A,#N/A,FALSE,"Summary"}</definedName>
    <definedName name="gmd" hidden="1">{#N/A,#N/A,FALSE,"Matrix";#N/A,#N/A,FALSE,"Executive";#N/A,#N/A,FALSE,"Summary"}</definedName>
    <definedName name="GO">#REF!</definedName>
    <definedName name="_xlnm.Recorder">#REF!</definedName>
    <definedName name="grade_rate">#REF!</definedName>
    <definedName name="graf" localSheetId="15" hidden="1">#REF!</definedName>
    <definedName name="graf" hidden="1">'[55]LIMA-CANTA'!#REF!</definedName>
    <definedName name="graff" localSheetId="18" hidden="1">{#N/A,#N/A,TRUE,"Cert.Global";#N/A,#N/A,TRUE,"Cert. M&amp;C";#N/A,#N/A,TRUE,"Cert. Engineering";#N/A,#N/A,TRUE,"Cert. Procurement ";#N/A,#N/A,TRUE,"Cert. Constr. Manag."}</definedName>
    <definedName name="graff" localSheetId="13" hidden="1">{#N/A,#N/A,TRUE,"Cert.Global";#N/A,#N/A,TRUE,"Cert. M&amp;C";#N/A,#N/A,TRUE,"Cert. Engineering";#N/A,#N/A,TRUE,"Cert. Procurement ";#N/A,#N/A,TRUE,"Cert. Constr. Manag."}</definedName>
    <definedName name="graff" localSheetId="15" hidden="1">{#N/A,#N/A,TRUE,"Cert.Global";#N/A,#N/A,TRUE,"Cert. M&amp;C";#N/A,#N/A,TRUE,"Cert. Engineering";#N/A,#N/A,TRUE,"Cert. Procurement ";#N/A,#N/A,TRUE,"Cert. Constr. Manag."}</definedName>
    <definedName name="graff" localSheetId="9" hidden="1">{#N/A,#N/A,TRUE,"Cert.Global";#N/A,#N/A,TRUE,"Cert. M&amp;C";#N/A,#N/A,TRUE,"Cert. Engineering";#N/A,#N/A,TRUE,"Cert. Procurement ";#N/A,#N/A,TRUE,"Cert. Constr. Manag."}</definedName>
    <definedName name="graff" localSheetId="7" hidden="1">{#N/A,#N/A,TRUE,"Cert.Global";#N/A,#N/A,TRUE,"Cert. M&amp;C";#N/A,#N/A,TRUE,"Cert. Engineering";#N/A,#N/A,TRUE,"Cert. Procurement ";#N/A,#N/A,TRUE,"Cert. Constr. Manag."}</definedName>
    <definedName name="graff" localSheetId="20" hidden="1">{#N/A,#N/A,TRUE,"Cert.Global";#N/A,#N/A,TRUE,"Cert. M&amp;C";#N/A,#N/A,TRUE,"Cert. Engineering";#N/A,#N/A,TRUE,"Cert. Procurement ";#N/A,#N/A,TRUE,"Cert. Constr. Manag."}</definedName>
    <definedName name="graff" localSheetId="12" hidden="1">{#N/A,#N/A,TRUE,"Cert.Global";#N/A,#N/A,TRUE,"Cert. M&amp;C";#N/A,#N/A,TRUE,"Cert. Engineering";#N/A,#N/A,TRUE,"Cert. Procurement ";#N/A,#N/A,TRUE,"Cert. Constr. Manag."}</definedName>
    <definedName name="graff" hidden="1">{#N/A,#N/A,TRUE,"Cert.Global";#N/A,#N/A,TRUE,"Cert. M&amp;C";#N/A,#N/A,TRUE,"Cert. Engineering";#N/A,#N/A,TRUE,"Cert. Procurement ";#N/A,#N/A,TRUE,"Cert. Constr. Manag."}</definedName>
    <definedName name="Grafico">#REF!</definedName>
    <definedName name="Graficos">#REF!</definedName>
    <definedName name="GRAFO1">#REF!</definedName>
    <definedName name="GRAFO2">#REF!</definedName>
    <definedName name="grafos">#REF!</definedName>
    <definedName name="GRAFPARAM">#REF!</definedName>
    <definedName name="gral">#REF!</definedName>
    <definedName name="graph0" localSheetId="15" hidden="1">#REF!</definedName>
    <definedName name="graph0" hidden="1">'[55]LIMA-CANTA'!#REF!</definedName>
    <definedName name="Graph1" localSheetId="15" hidden="1">#REF!</definedName>
    <definedName name="Graph1" hidden="1">'[55]LIMA-CANTA'!#REF!</definedName>
    <definedName name="GS">#REF!</definedName>
    <definedName name="GSU">#REF!</definedName>
    <definedName name="gterr">#REF!</definedName>
    <definedName name="gterr1_">#REF!</definedName>
    <definedName name="gtot">#REF!</definedName>
    <definedName name="gvs">#REF!</definedName>
    <definedName name="H" localSheetId="3">'[10]D-9001'!$G$56</definedName>
    <definedName name="H">#REF!</definedName>
    <definedName name="h_1">'[10]D-9001'!$E$50</definedName>
    <definedName name="h_2">'[10]D-9001'!$G$25</definedName>
    <definedName name="h_3">'[10]D-9001'!$E$51</definedName>
    <definedName name="h_4">'[10]D-9001'!$E$52</definedName>
    <definedName name="h_5">'[10]D-9001'!$G$30</definedName>
    <definedName name="h_6">'[10]D-9001'!$G$34</definedName>
    <definedName name="h_7">'[10]D-9001'!$G$38</definedName>
    <definedName name="h_8">'[10]D-9001'!$G$42</definedName>
    <definedName name="Ha">#REF!</definedName>
    <definedName name="HACHE">#N/A</definedName>
    <definedName name="HADFAHSDASIJ" localSheetId="18" hidden="1">{#N/A,#N/A,FALSE,"GENERAL";#N/A,#N/A,FALSE,"USP 1";#N/A,#N/A,FALSE,"USP 2";#N/A,#N/A,FALSE,"UTE"}</definedName>
    <definedName name="HADFAHSDASIJ" localSheetId="13" hidden="1">{#N/A,#N/A,FALSE,"GENERAL";#N/A,#N/A,FALSE,"USP 1";#N/A,#N/A,FALSE,"USP 2";#N/A,#N/A,FALSE,"UTE"}</definedName>
    <definedName name="HADFAHSDASIJ" localSheetId="15" hidden="1">{#N/A,#N/A,FALSE,"GENERAL";#N/A,#N/A,FALSE,"USP 1";#N/A,#N/A,FALSE,"USP 2";#N/A,#N/A,FALSE,"UTE"}</definedName>
    <definedName name="HADFAHSDASIJ" localSheetId="9" hidden="1">{#N/A,#N/A,FALSE,"GENERAL";#N/A,#N/A,FALSE,"USP 1";#N/A,#N/A,FALSE,"USP 2";#N/A,#N/A,FALSE,"UTE"}</definedName>
    <definedName name="HADFAHSDASIJ" localSheetId="7" hidden="1">{#N/A,#N/A,FALSE,"GENERAL";#N/A,#N/A,FALSE,"USP 1";#N/A,#N/A,FALSE,"USP 2";#N/A,#N/A,FALSE,"UTE"}</definedName>
    <definedName name="HADFAHSDASIJ" localSheetId="20" hidden="1">{#N/A,#N/A,FALSE,"GENERAL";#N/A,#N/A,FALSE,"USP 1";#N/A,#N/A,FALSE,"USP 2";#N/A,#N/A,FALSE,"UTE"}</definedName>
    <definedName name="HADFAHSDASIJ" localSheetId="12" hidden="1">{#N/A,#N/A,FALSE,"GENERAL";#N/A,#N/A,FALSE,"USP 1";#N/A,#N/A,FALSE,"USP 2";#N/A,#N/A,FALSE,"UTE"}</definedName>
    <definedName name="HADFAHSDASIJ" hidden="1">{#N/A,#N/A,FALSE,"GENERAL";#N/A,#N/A,FALSE,"USP 1";#N/A,#N/A,FALSE,"USP 2";#N/A,#N/A,FALSE,"UTE"}</definedName>
    <definedName name="Harad_III">#REF!</definedName>
    <definedName name="Hasta">#REF!</definedName>
    <definedName name="HC" localSheetId="18" hidden="1">{"Avaliação de Cargos (Class Mens Todas)",#N/A,FALSE,"BANCO DE DADOS MENSALISTAS";"Avaliação de Cargos (Class Mens Todas)",#N/A,FALSE,"BANCO DE DADOS MENSALISTAS"}</definedName>
    <definedName name="HC" localSheetId="13" hidden="1">{"Avaliação de Cargos (Class Mens Todas)",#N/A,FALSE,"BANCO DE DADOS MENSALISTAS";"Avaliação de Cargos (Class Mens Todas)",#N/A,FALSE,"BANCO DE DADOS MENSALISTAS"}</definedName>
    <definedName name="HC" localSheetId="15" hidden="1">{"Avaliação de Cargos (Class Mens Todas)",#N/A,FALSE,"BANCO DE DADOS MENSALISTAS";"Avaliação de Cargos (Class Mens Todas)",#N/A,FALSE,"BANCO DE DADOS MENSALISTAS"}</definedName>
    <definedName name="HC" localSheetId="9" hidden="1">{"Avaliação de Cargos (Class Mens Todas)",#N/A,FALSE,"BANCO DE DADOS MENSALISTAS";"Avaliação de Cargos (Class Mens Todas)",#N/A,FALSE,"BANCO DE DADOS MENSALISTAS"}</definedName>
    <definedName name="HC" localSheetId="7" hidden="1">{"Avaliação de Cargos (Class Mens Todas)",#N/A,FALSE,"BANCO DE DADOS MENSALISTAS";"Avaliação de Cargos (Class Mens Todas)",#N/A,FALSE,"BANCO DE DADOS MENSALISTAS"}</definedName>
    <definedName name="HC" localSheetId="20" hidden="1">{"Avaliação de Cargos (Class Mens Todas)",#N/A,FALSE,"BANCO DE DADOS MENSALISTAS";"Avaliação de Cargos (Class Mens Todas)",#N/A,FALSE,"BANCO DE DADOS MENSALISTAS"}</definedName>
    <definedName name="HC" localSheetId="12" hidden="1">{"Avaliação de Cargos (Class Mens Todas)",#N/A,FALSE,"BANCO DE DADOS MENSALISTAS";"Avaliação de Cargos (Class Mens Todas)",#N/A,FALSE,"BANCO DE DADOS MENSALISTAS"}</definedName>
    <definedName name="HC" hidden="1">{"Avaliação de Cargos (Class Mens Todas)",#N/A,FALSE,"BANCO DE DADOS MENSALISTAS";"Avaliação de Cargos (Class Mens Todas)",#N/A,FALSE,"BANCO DE DADOS MENSALISTAS"}</definedName>
    <definedName name="hcal6">'[10]D-9001'!$E$34</definedName>
    <definedName name="hcal7">'[10]D-9001'!$E$38</definedName>
    <definedName name="hcal8">'[10]D-9001'!$E$42</definedName>
    <definedName name="hciment">#REF!</definedName>
    <definedName name="HD">#REF!</definedName>
    <definedName name="hea" localSheetId="18" hidden="1">{"'NOTES2'!$G$9:$J$27"}</definedName>
    <definedName name="hea" localSheetId="13" hidden="1">{"'NOTES2'!$G$9:$J$27"}</definedName>
    <definedName name="hea" localSheetId="15" hidden="1">{"'NOTES2'!$G$9:$J$27"}</definedName>
    <definedName name="hea" localSheetId="9" hidden="1">{"'NOTES2'!$G$9:$J$27"}</definedName>
    <definedName name="hea" localSheetId="7" hidden="1">{"'NOTES2'!$G$9:$J$27"}</definedName>
    <definedName name="hea" localSheetId="20" hidden="1">{"'NOTES2'!$G$9:$J$27"}</definedName>
    <definedName name="hea" localSheetId="12" hidden="1">{"'NOTES2'!$G$9:$J$27"}</definedName>
    <definedName name="hea" hidden="1">{"'NOTES2'!$G$9:$J$27"}</definedName>
    <definedName name="HEAD1">#REF!</definedName>
    <definedName name="HEAD2">#REF!</definedName>
    <definedName name="Header_Row">ROW(#REF!)</definedName>
    <definedName name="HeadType">'[10]D-9001'!$D$7</definedName>
    <definedName name="hector" localSheetId="18" hidden="1">{#N/A,#N/A,TRUE,"1842CWN0"}</definedName>
    <definedName name="hector" localSheetId="13" hidden="1">{#N/A,#N/A,TRUE,"1842CWN0"}</definedName>
    <definedName name="hector" localSheetId="15" hidden="1">{#N/A,#N/A,TRUE,"1842CWN0"}</definedName>
    <definedName name="hector" localSheetId="9" hidden="1">{#N/A,#N/A,TRUE,"1842CWN0"}</definedName>
    <definedName name="hector" localSheetId="7" hidden="1">{#N/A,#N/A,TRUE,"1842CWN0"}</definedName>
    <definedName name="hector" localSheetId="20" hidden="1">{#N/A,#N/A,TRUE,"1842CWN0"}</definedName>
    <definedName name="hector" localSheetId="12" hidden="1">{#N/A,#N/A,TRUE,"1842CWN0"}</definedName>
    <definedName name="hector" hidden="1">{#N/A,#N/A,TRUE,"1842CWN0"}</definedName>
    <definedName name="Herramientas">#REF!</definedName>
    <definedName name="HFHH">#REF!</definedName>
    <definedName name="hfhth" localSheetId="18" hidden="1">{#N/A,#N/A,FALSE,"FASE81";#N/A,#N/A,FALSE,"FASE83";#N/A,#N/A,FALSE,"FASE85"}</definedName>
    <definedName name="hfhth" localSheetId="13" hidden="1">{#N/A,#N/A,FALSE,"FASE81";#N/A,#N/A,FALSE,"FASE83";#N/A,#N/A,FALSE,"FASE85"}</definedName>
    <definedName name="hfhth" localSheetId="15" hidden="1">{#N/A,#N/A,FALSE,"FASE81";#N/A,#N/A,FALSE,"FASE83";#N/A,#N/A,FALSE,"FASE85"}</definedName>
    <definedName name="hfhth" localSheetId="9" hidden="1">{#N/A,#N/A,FALSE,"FASE81";#N/A,#N/A,FALSE,"FASE83";#N/A,#N/A,FALSE,"FASE85"}</definedName>
    <definedName name="hfhth" localSheetId="7" hidden="1">{#N/A,#N/A,FALSE,"FASE81";#N/A,#N/A,FALSE,"FASE83";#N/A,#N/A,FALSE,"FASE85"}</definedName>
    <definedName name="hfhth" localSheetId="20" hidden="1">{#N/A,#N/A,FALSE,"FASE81";#N/A,#N/A,FALSE,"FASE83";#N/A,#N/A,FALSE,"FASE85"}</definedName>
    <definedName name="hfhth" localSheetId="12" hidden="1">{#N/A,#N/A,FALSE,"FASE81";#N/A,#N/A,FALSE,"FASE83";#N/A,#N/A,FALSE,"FASE85"}</definedName>
    <definedName name="hfhth" hidden="1">{#N/A,#N/A,FALSE,"FASE81";#N/A,#N/A,FALSE,"FASE83";#N/A,#N/A,FALSE,"FASE85"}</definedName>
    <definedName name="HGH" localSheetId="18" hidden="1">{#N/A,#N/A,FALSE,"summary";#N/A,#N/A,FALSE,"SumGraph"}</definedName>
    <definedName name="HGH" localSheetId="13" hidden="1">{#N/A,#N/A,FALSE,"summary";#N/A,#N/A,FALSE,"SumGraph"}</definedName>
    <definedName name="HGH" localSheetId="15" hidden="1">{#N/A,#N/A,FALSE,"summary";#N/A,#N/A,FALSE,"SumGraph"}</definedName>
    <definedName name="HGH" localSheetId="9" hidden="1">{#N/A,#N/A,FALSE,"summary";#N/A,#N/A,FALSE,"SumGraph"}</definedName>
    <definedName name="HGH" localSheetId="7" hidden="1">{#N/A,#N/A,FALSE,"summary";#N/A,#N/A,FALSE,"SumGraph"}</definedName>
    <definedName name="HGH" localSheetId="20" hidden="1">{#N/A,#N/A,FALSE,"summary";#N/A,#N/A,FALSE,"SumGraph"}</definedName>
    <definedName name="HGH" localSheetId="12" hidden="1">{#N/A,#N/A,FALSE,"summary";#N/A,#N/A,FALSE,"SumGraph"}</definedName>
    <definedName name="HGH" hidden="1">{#N/A,#N/A,FALSE,"summary";#N/A,#N/A,FALSE,"SumGraph"}</definedName>
    <definedName name="hh" localSheetId="18" hidden="1">{#N/A,#N/A,FALSE,"GENERAL";#N/A,#N/A,FALSE,"USP 1";#N/A,#N/A,FALSE,"USP 2";#N/A,#N/A,FALSE,"UTE"}</definedName>
    <definedName name="hh" localSheetId="13" hidden="1">{#N/A,#N/A,FALSE,"GENERAL";#N/A,#N/A,FALSE,"USP 1";#N/A,#N/A,FALSE,"USP 2";#N/A,#N/A,FALSE,"UTE"}</definedName>
    <definedName name="hh" localSheetId="15" hidden="1">{#N/A,#N/A,FALSE,"GENERAL";#N/A,#N/A,FALSE,"USP 1";#N/A,#N/A,FALSE,"USP 2";#N/A,#N/A,FALSE,"UTE"}</definedName>
    <definedName name="hh" localSheetId="9" hidden="1">{#N/A,#N/A,FALSE,"GENERAL";#N/A,#N/A,FALSE,"USP 1";#N/A,#N/A,FALSE,"USP 2";#N/A,#N/A,FALSE,"UTE"}</definedName>
    <definedName name="hh" localSheetId="7" hidden="1">{#N/A,#N/A,FALSE,"GENERAL";#N/A,#N/A,FALSE,"USP 1";#N/A,#N/A,FALSE,"USP 2";#N/A,#N/A,FALSE,"UTE"}</definedName>
    <definedName name="hh" localSheetId="20" hidden="1">{#N/A,#N/A,FALSE,"GENERAL";#N/A,#N/A,FALSE,"USP 1";#N/A,#N/A,FALSE,"USP 2";#N/A,#N/A,FALSE,"UTE"}</definedName>
    <definedName name="hh" localSheetId="12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H_1">#REF!</definedName>
    <definedName name="HH_ARQUITECT">#REF!</definedName>
    <definedName name="HH_CALDERERIA">#REF!</definedName>
    <definedName name="HH_CONCR">#REF!</definedName>
    <definedName name="HH_CONCRETO">#REF!</definedName>
    <definedName name="HH_directas">#REF!</definedName>
    <definedName name="HH_ELECTR">#REF!</definedName>
    <definedName name="HH_ELECTRICIDAD">#REF!</definedName>
    <definedName name="HH_Electricos">#REF!</definedName>
    <definedName name="HH_ESTRUC">#REF!</definedName>
    <definedName name="HH_ESTRUCTURA">#REF!</definedName>
    <definedName name="HH_Estructuras">#REF!</definedName>
    <definedName name="HH_INSTRUM">#REF!</definedName>
    <definedName name="HH_INSTRUMENTACION">#REF!</definedName>
    <definedName name="HH_MECAN">#REF!</definedName>
    <definedName name="HH_MECANICA">#REF!</definedName>
    <definedName name="HH_MTIERRA">#REF!</definedName>
    <definedName name="HH_MTierras">#REF!</definedName>
    <definedName name="HH_PIPING">#REF!</definedName>
    <definedName name="HH_TOTAL">#REF!</definedName>
    <definedName name="HH_Tuberia">#REF!</definedName>
    <definedName name="HH_TUBERIAS">#REF!</definedName>
    <definedName name="HHAN">#REF!</definedName>
    <definedName name="hhc">#REF!</definedName>
    <definedName name="hhciv">#REF!</definedName>
    <definedName name="HHDI">#REF!</definedName>
    <definedName name="hhdiabb">#REF!</definedName>
    <definedName name="hhe">#REF!</definedName>
    <definedName name="hhernand">#REF!</definedName>
    <definedName name="HHGA">#REF!</definedName>
    <definedName name="hhganadas">#REF!</definedName>
    <definedName name="HHGFHFGHFG" localSheetId="18" hidden="1">{"DECIMAL",#N/A,FALSE,"02"}</definedName>
    <definedName name="HHGFHFGHFG" localSheetId="13" hidden="1">{"DECIMAL",#N/A,FALSE,"02"}</definedName>
    <definedName name="HHGFHFGHFG" localSheetId="15" hidden="1">{"DECIMAL",#N/A,FALSE,"02"}</definedName>
    <definedName name="HHGFHFGHFG" localSheetId="9" hidden="1">{"DECIMAL",#N/A,FALSE,"02"}</definedName>
    <definedName name="HHGFHFGHFG" localSheetId="7" hidden="1">{"DECIMAL",#N/A,FALSE,"02"}</definedName>
    <definedName name="HHGFHFGHFG" localSheetId="20" hidden="1">{"DECIMAL",#N/A,FALSE,"02"}</definedName>
    <definedName name="HHGFHFGHFG" localSheetId="12" hidden="1">{"DECIMAL",#N/A,FALSE,"02"}</definedName>
    <definedName name="HHGFHFGHFG" hidden="1">{"DECIMAL",#N/A,FALSE,"02"}</definedName>
    <definedName name="HHH" localSheetId="15" hidden="1">{"'NOTES2'!$G$9:$J$27"}</definedName>
    <definedName name="HHH" hidden="1">{"'NOTES2'!$G$9:$J$27"}</definedName>
    <definedName name="HHHH" localSheetId="18" hidden="1">{"'8'!$B$1:$I$46"}</definedName>
    <definedName name="HHHH" localSheetId="13" hidden="1">{"'8'!$B$1:$I$46"}</definedName>
    <definedName name="HHHH" localSheetId="15" hidden="1">{"'8'!$B$1:$I$46"}</definedName>
    <definedName name="HHHH" localSheetId="9" hidden="1">{"'8'!$B$1:$I$46"}</definedName>
    <definedName name="HHHH" localSheetId="7" hidden="1">{"'8'!$B$1:$I$46"}</definedName>
    <definedName name="HHHH" localSheetId="20" hidden="1">{"'8'!$B$1:$I$46"}</definedName>
    <definedName name="HHHH" localSheetId="12" hidden="1">{"'8'!$B$1:$I$46"}</definedName>
    <definedName name="HHHH" hidden="1">{"'8'!$B$1:$I$46"}</definedName>
    <definedName name="hhhh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HHHHH" localSheetId="18" hidden="1">{"NORMAL",#N/A,FALSE,"02"}</definedName>
    <definedName name="HHHHHHHHHHH" localSheetId="13" hidden="1">{"NORMAL",#N/A,FALSE,"02"}</definedName>
    <definedName name="HHHHHHHHHHH" localSheetId="15" hidden="1">{"NORMAL",#N/A,FALSE,"02"}</definedName>
    <definedName name="HHHHHHHHHHH" localSheetId="9" hidden="1">{"NORMAL",#N/A,FALSE,"02"}</definedName>
    <definedName name="HHHHHHHHHHH" localSheetId="7" hidden="1">{"NORMAL",#N/A,FALSE,"02"}</definedName>
    <definedName name="HHHHHHHHHHH" localSheetId="20" hidden="1">{"NORMAL",#N/A,FALSE,"02"}</definedName>
    <definedName name="HHHHHHHHHHH" localSheetId="12" hidden="1">{"NORMAL",#N/A,FALSE,"02"}</definedName>
    <definedName name="HHHHHHHHHHH" hidden="1">{"NORMAL",#N/A,FALSE,"02"}</definedName>
    <definedName name="hhi">#REF!</definedName>
    <definedName name="hhing">#REF!</definedName>
    <definedName name="hhinsp">#REF!</definedName>
    <definedName name="HHIS">#REF!</definedName>
    <definedName name="hhm">#REF!</definedName>
    <definedName name="HHMES">#REF!</definedName>
    <definedName name="hhp">#REF!</definedName>
    <definedName name="HHPO">#REF!</definedName>
    <definedName name="HHPR">#REF!</definedName>
    <definedName name="HHT">#REF!</definedName>
    <definedName name="HHTot">#REF!</definedName>
    <definedName name="hhtot2">#REF!</definedName>
    <definedName name="HiddenRows" hidden="1">#REF!</definedName>
    <definedName name="HIDE1">#REF!</definedName>
    <definedName name="Hipotesis">#REF!</definedName>
    <definedName name="Hitos" localSheetId="15">#REF!</definedName>
    <definedName name="HITOS" localSheetId="4">#REF!</definedName>
    <definedName name="Hitos">[56]CIVIL!#REF!</definedName>
    <definedName name="hjgdjfuk">#REF!</definedName>
    <definedName name="HMAQ">#REF!</definedName>
    <definedName name="Hoja">#REF!</definedName>
    <definedName name="HOJA_DE_VENTA">#REF!</definedName>
    <definedName name="Hoja10">#REF!</definedName>
    <definedName name="Hoja11">#REF!</definedName>
    <definedName name="Hoja12">#REF!</definedName>
    <definedName name="HOJA3" localSheetId="18" hidden="1">{#N/A,#N/A,FALSE,"GENERAL";#N/A,#N/A,FALSE,"USP 1";#N/A,#N/A,FALSE,"USP 2";#N/A,#N/A,FALSE,"UTE"}</definedName>
    <definedName name="HOJA3" localSheetId="13" hidden="1">{#N/A,#N/A,FALSE,"GENERAL";#N/A,#N/A,FALSE,"USP 1";#N/A,#N/A,FALSE,"USP 2";#N/A,#N/A,FALSE,"UTE"}</definedName>
    <definedName name="HOJA3" localSheetId="15" hidden="1">{#N/A,#N/A,FALSE,"GENERAL";#N/A,#N/A,FALSE,"USP 1";#N/A,#N/A,FALSE,"USP 2";#N/A,#N/A,FALSE,"UTE"}</definedName>
    <definedName name="HOJA3" localSheetId="9" hidden="1">{#N/A,#N/A,FALSE,"GENERAL";#N/A,#N/A,FALSE,"USP 1";#N/A,#N/A,FALSE,"USP 2";#N/A,#N/A,FALSE,"UTE"}</definedName>
    <definedName name="HOJA3" localSheetId="7" hidden="1">{#N/A,#N/A,FALSE,"GENERAL";#N/A,#N/A,FALSE,"USP 1";#N/A,#N/A,FALSE,"USP 2";#N/A,#N/A,FALSE,"UTE"}</definedName>
    <definedName name="HOJA3" localSheetId="20" hidden="1">{#N/A,#N/A,FALSE,"GENERAL";#N/A,#N/A,FALSE,"USP 1";#N/A,#N/A,FALSE,"USP 2";#N/A,#N/A,FALSE,"UTE"}</definedName>
    <definedName name="HOJA3" localSheetId="12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4">#REF!</definedName>
    <definedName name="hoja5">#REF!</definedName>
    <definedName name="Hoja6">#REF!</definedName>
    <definedName name="Hoja7">#REF!</definedName>
    <definedName name="Hoja9">#REF!</definedName>
    <definedName name="HojaDe">#REF!</definedName>
    <definedName name="HojaTrabajo">#REF!</definedName>
    <definedName name="HOLA" hidden="1">#REF!</definedName>
    <definedName name="holaa" localSheetId="15" hidden="1">#REF!</definedName>
    <definedName name="holaa" hidden="1">[16]INST!#REF!</definedName>
    <definedName name="HOLD">#REF!</definedName>
    <definedName name="HOLD1">#REF!</definedName>
    <definedName name="HOLPAT08">#REF!</definedName>
    <definedName name="HOLRES08">#REF!</definedName>
    <definedName name="home.office">#REF!</definedName>
    <definedName name="homero">#REF!</definedName>
    <definedName name="HORAS_MES">#REF!</definedName>
    <definedName name="HORASMES">#REF!</definedName>
    <definedName name="HorasNormales">#REF!</definedName>
    <definedName name="horizon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M">#REF!</definedName>
    <definedName name="HORMA">#REF!</definedName>
    <definedName name="HORMIGON">#REF!</definedName>
    <definedName name="horozon" localSheetId="18" hidden="1">{"desarrollo",#N/A,FALSE,"LHD Camión";"eqdllo",#N/A,FALSE,"LHD Camión";"eqprod",#N/A,FALSE,"LHD Camión";"Resumen",#N/A,FALSE,"LHD Camión"}</definedName>
    <definedName name="horozon" localSheetId="13" hidden="1">{"desarrollo",#N/A,FALSE,"LHD Camión";"eqdllo",#N/A,FALSE,"LHD Camión";"eqprod",#N/A,FALSE,"LHD Camión";"Resumen",#N/A,FALSE,"LHD Camión"}</definedName>
    <definedName name="horozon" localSheetId="15" hidden="1">{"desarrollo",#N/A,FALSE,"LHD Camión";"eqdllo",#N/A,FALSE,"LHD Camión";"eqprod",#N/A,FALSE,"LHD Camión";"Resumen",#N/A,FALSE,"LHD Camión"}</definedName>
    <definedName name="horozon" localSheetId="9" hidden="1">{"desarrollo",#N/A,FALSE,"LHD Camión";"eqdllo",#N/A,FALSE,"LHD Camión";"eqprod",#N/A,FALSE,"LHD Camión";"Resumen",#N/A,FALSE,"LHD Camión"}</definedName>
    <definedName name="horozon" localSheetId="7" hidden="1">{"desarrollo",#N/A,FALSE,"LHD Camión";"eqdllo",#N/A,FALSE,"LHD Camión";"eqprod",#N/A,FALSE,"LHD Camión";"Resumen",#N/A,FALSE,"LHD Camión"}</definedName>
    <definedName name="horozon" localSheetId="20" hidden="1">{"desarrollo",#N/A,FALSE,"LHD Camión";"eqdllo",#N/A,FALSE,"LHD Camión";"eqprod",#N/A,FALSE,"LHD Camión";"Resumen",#N/A,FALSE,"LHD Camión"}</definedName>
    <definedName name="horozon" localSheetId="12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our_List">#REF!</definedName>
    <definedName name="HOUS54.21">#REF!</definedName>
    <definedName name="HOUS54.22">#REF!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8" hidden="1">{"Avaliação de Cargos (Class Mens Todas)",#N/A,FALSE,"BANCO DE DADOS MENSALISTAS";"Avaliação de Cargos (Class Mens Todas)",#N/A,FALSE,"BANCO DE DADOS MENSALISTAS"}</definedName>
    <definedName name="hrco" localSheetId="13" hidden="1">{"Avaliação de Cargos (Class Mens Todas)",#N/A,FALSE,"BANCO DE DADOS MENSALISTAS";"Avaliação de Cargos (Class Mens Todas)",#N/A,FALSE,"BANCO DE DADOS MENSALISTAS"}</definedName>
    <definedName name="hrco" localSheetId="15" hidden="1">{"Avaliação de Cargos (Class Mens Todas)",#N/A,FALSE,"BANCO DE DADOS MENSALISTAS";"Avaliação de Cargos (Class Mens Todas)",#N/A,FALSE,"BANCO DE DADOS MENSALISTAS"}</definedName>
    <definedName name="hrco" localSheetId="9" hidden="1">{"Avaliação de Cargos (Class Mens Todas)",#N/A,FALSE,"BANCO DE DADOS MENSALISTAS";"Avaliação de Cargos (Class Mens Todas)",#N/A,FALSE,"BANCO DE DADOS MENSALISTAS"}</definedName>
    <definedName name="hrco" localSheetId="7" hidden="1">{"Avaliação de Cargos (Class Mens Todas)",#N/A,FALSE,"BANCO DE DADOS MENSALISTAS";"Avaliação de Cargos (Class Mens Todas)",#N/A,FALSE,"BANCO DE DADOS MENSALISTAS"}</definedName>
    <definedName name="hrco" localSheetId="20" hidden="1">{"Avaliação de Cargos (Class Mens Todas)",#N/A,FALSE,"BANCO DE DADOS MENSALISTAS";"Avaliação de Cargos (Class Mens Todas)",#N/A,FALSE,"BANCO DE DADOS MENSALISTAS"}</definedName>
    <definedName name="hrco" localSheetId="12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">#REF!</definedName>
    <definedName name="Hs_HH">#REF!</definedName>
    <definedName name="HsExtras100">#REF!</definedName>
    <definedName name="HsExtras50">#REF!</definedName>
    <definedName name="hsfis">#REF!</definedName>
    <definedName name="hsfisn">#REF!</definedName>
    <definedName name="HsViaje">#REF!</definedName>
    <definedName name="ht">#REF!</definedName>
    <definedName name="HTML_CodePage" hidden="1">1252</definedName>
    <definedName name="HTML_Control" localSheetId="18" hidden="1">{"'8'!$B$1:$I$46"}</definedName>
    <definedName name="HTML_Control" localSheetId="13" hidden="1">{"'8'!$B$1:$I$46"}</definedName>
    <definedName name="HTML_Control" localSheetId="15" hidden="1">{"'8'!$B$1:$I$46"}</definedName>
    <definedName name="HTML_Control" localSheetId="9" hidden="1">{"'8'!$B$1:$I$46"}</definedName>
    <definedName name="HTML_Control" localSheetId="7" hidden="1">{"'8'!$B$1:$I$46"}</definedName>
    <definedName name="HTML_Control" localSheetId="20" hidden="1">{"'8'!$B$1:$I$46"}</definedName>
    <definedName name="HTML_Control" localSheetId="12" hidden="1">{"'8'!$B$1:$I$46"}</definedName>
    <definedName name="HTML_Control" hidden="1">{"'8'!$B$1:$I$46"}</definedName>
    <definedName name="HTML_Description" hidden="1">"Central de Ingeniería"</definedName>
    <definedName name="HTML_Email" hidden="1">""</definedName>
    <definedName name="HTML_Header" hidden="1">"PRECIARIO DE MONTAJE MECANICO"</definedName>
    <definedName name="HTML_LastUpdate" hidden="1">"25/11/99"</definedName>
    <definedName name="HTML_LineAfter" hidden="1">TRUE</definedName>
    <definedName name="HTML_LineBefore" hidden="1">TRUE</definedName>
    <definedName name="HTML_Name" hidden="1">"Repsol"</definedName>
    <definedName name="HTML_OBDlg2" hidden="1">TRUE</definedName>
    <definedName name="HTML_OBDlg4" hidden="1">TRUE</definedName>
    <definedName name="HTML_OS" hidden="1">0</definedName>
    <definedName name="HTML_PathFile" hidden="1">"D:\Archivos\Texto\HTML.htm"</definedName>
    <definedName name="HTML_Title" hidden="1">"Montaje mecánico"</definedName>
    <definedName name="HTMLControl" localSheetId="18" hidden="1">{"'Edit'!$A$1:$V$2277"}</definedName>
    <definedName name="HTMLControl" localSheetId="13" hidden="1">{"'Edit'!$A$1:$V$2277"}</definedName>
    <definedName name="HTMLControl" localSheetId="15" hidden="1">{"'Edit'!$A$1:$V$2277"}</definedName>
    <definedName name="HTMLControl" localSheetId="9" hidden="1">{"'Edit'!$A$1:$V$2277"}</definedName>
    <definedName name="HTMLControl" localSheetId="7" hidden="1">{"'Edit'!$A$1:$V$2277"}</definedName>
    <definedName name="HTMLControl" localSheetId="20" hidden="1">{"'Edit'!$A$1:$V$2277"}</definedName>
    <definedName name="HTMLControl" localSheetId="12" hidden="1">{"'Edit'!$A$1:$V$2277"}</definedName>
    <definedName name="HTMLControl" hidden="1">{"'Edit'!$A$1:$V$2277"}</definedName>
    <definedName name="Huno">#REF!</definedName>
    <definedName name="HV">#REF!</definedName>
    <definedName name="HVGI">#REF!</definedName>
    <definedName name="HVGS">#REF!</definedName>
    <definedName name="HVLS">#REF!</definedName>
    <definedName name="HXMES">#REF!</definedName>
    <definedName name="hy">#REF!</definedName>
    <definedName name="hyt">#REF!</definedName>
    <definedName name="hytwrety">#REF!</definedName>
    <definedName name="hz">#REF!</definedName>
    <definedName name="hz_">#REF!</definedName>
    <definedName name="hz_estimada">#REF!</definedName>
    <definedName name="i9j" localSheetId="18" hidden="1">{#N/A,#N/A,FALSE,"Resumen"}</definedName>
    <definedName name="i9j" localSheetId="13" hidden="1">{#N/A,#N/A,FALSE,"Resumen"}</definedName>
    <definedName name="i9j" localSheetId="15" hidden="1">{#N/A,#N/A,FALSE,"Resumen"}</definedName>
    <definedName name="i9j" localSheetId="9" hidden="1">{#N/A,#N/A,FALSE,"Resumen"}</definedName>
    <definedName name="i9j" localSheetId="7" hidden="1">{#N/A,#N/A,FALSE,"Resumen"}</definedName>
    <definedName name="i9j" localSheetId="20" hidden="1">{#N/A,#N/A,FALSE,"Resumen"}</definedName>
    <definedName name="i9j" localSheetId="12" hidden="1">{#N/A,#N/A,FALSE,"Resumen"}</definedName>
    <definedName name="i9j" hidden="1">{#N/A,#N/A,FALSE,"Resumen"}</definedName>
    <definedName name="IA">#REF!</definedName>
    <definedName name="IAlq">#REF!</definedName>
    <definedName name="IAM71F">#REF!</definedName>
    <definedName name="IAM71M">#REF!</definedName>
    <definedName name="Iampo">#REF!</definedName>
    <definedName name="Iarranque">#REF!</definedName>
    <definedName name="IarrIn">#REF!</definedName>
    <definedName name="Ib">#REF!</definedName>
    <definedName name="IccAdm">#REF!</definedName>
    <definedName name="ICCC">#REF!</definedName>
    <definedName name="IccRed">#REF!</definedName>
    <definedName name="ICE">#REF!</definedName>
    <definedName name="ICorregida">#REF!</definedName>
    <definedName name="ICorregidaporc">#REF!</definedName>
    <definedName name="Icorregidaporcentual">#REF!</definedName>
    <definedName name="ICS">#REF!</definedName>
    <definedName name="iD" localSheetId="3">'[10]D-9001'!$G$24</definedName>
    <definedName name="ID">#REF!</definedName>
    <definedName name="ID_inlet">'[10]D-9001'!$E$46</definedName>
    <definedName name="iD_req">'[10]D-9001'!$E$24</definedName>
    <definedName name="IDC">#REF!</definedName>
    <definedName name="IDEN">#REF!</definedName>
    <definedName name="IDIOMA">#REF!</definedName>
    <definedName name="IDS">#REF!</definedName>
    <definedName name="IEC_60079_Ex_d">#REF!</definedName>
    <definedName name="IEC_60079_Ex_e">#REF!</definedName>
    <definedName name="IEC_60529_IP">#REF!</definedName>
    <definedName name="ifnc">#REF!</definedName>
    <definedName name="IGNIFUGADO">#REF!</definedName>
    <definedName name="IIA">#REF!</definedName>
    <definedName name="IIB">#REF!</definedName>
    <definedName name="IIB_H2">#REF!</definedName>
    <definedName name="IIC">#REF!</definedName>
    <definedName name="IIEdb">#REF!</definedName>
    <definedName name="iieeeiei" localSheetId="18" hidden="1">{"Avaliação de Cargos (Class Mens Todas)",#N/A,FALSE,"BANCO DE DADOS MENSALISTAS";"Avaliação de Cargos (Class Mens Todas)",#N/A,FALSE,"BANCO DE DADOS MENSALISTAS"}</definedName>
    <definedName name="iieeeiei" localSheetId="13" hidden="1">{"Avaliação de Cargos (Class Mens Todas)",#N/A,FALSE,"BANCO DE DADOS MENSALISTAS";"Avaliação de Cargos (Class Mens Todas)",#N/A,FALSE,"BANCO DE DADOS MENSALISTAS"}</definedName>
    <definedName name="iieeeiei" localSheetId="15" hidden="1">{"Avaliação de Cargos (Class Mens Todas)",#N/A,FALSE,"BANCO DE DADOS MENSALISTAS";"Avaliação de Cargos (Class Mens Todas)",#N/A,FALSE,"BANCO DE DADOS MENSALISTAS"}</definedName>
    <definedName name="iieeeiei" localSheetId="9" hidden="1">{"Avaliação de Cargos (Class Mens Todas)",#N/A,FALSE,"BANCO DE DADOS MENSALISTAS";"Avaliação de Cargos (Class Mens Todas)",#N/A,FALSE,"BANCO DE DADOS MENSALISTAS"}</definedName>
    <definedName name="iieeeiei" localSheetId="7" hidden="1">{"Avaliação de Cargos (Class Mens Todas)",#N/A,FALSE,"BANCO DE DADOS MENSALISTAS";"Avaliação de Cargos (Class Mens Todas)",#N/A,FALSE,"BANCO DE DADOS MENSALISTAS"}</definedName>
    <definedName name="iieeeiei" localSheetId="20" hidden="1">{"Avaliação de Cargos (Class Mens Todas)",#N/A,FALSE,"BANCO DE DADOS MENSALISTAS";"Avaliação de Cargos (Class Mens Todas)",#N/A,FALSE,"BANCO DE DADOS MENSALISTAS"}</definedName>
    <definedName name="iieeeiei" localSheetId="12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>#REF!</definedName>
    <definedName name="iiiiiiiiiiiiiiiiii" localSheetId="18" hidden="1">{#N/A,#N/A,TRUE,"Cert.Global";#N/A,#N/A,TRUE,"Cert. M&amp;C";#N/A,#N/A,TRUE,"Cert. Engineering";#N/A,#N/A,TRUE,"Cert. Procurement ";#N/A,#N/A,TRUE,"Cert. Constr. Manag."}</definedName>
    <definedName name="iiiiiiiiiiiiiiiiii" localSheetId="13" hidden="1">{#N/A,#N/A,TRUE,"Cert.Global";#N/A,#N/A,TRUE,"Cert. M&amp;C";#N/A,#N/A,TRUE,"Cert. Engineering";#N/A,#N/A,TRUE,"Cert. Procurement ";#N/A,#N/A,TRUE,"Cert. Constr. Manag."}</definedName>
    <definedName name="iiiiiiiiiiiiiiiiii" localSheetId="15" hidden="1">{#N/A,#N/A,TRUE,"Cert.Global";#N/A,#N/A,TRUE,"Cert. M&amp;C";#N/A,#N/A,TRUE,"Cert. Engineering";#N/A,#N/A,TRUE,"Cert. Procurement ";#N/A,#N/A,TRUE,"Cert. Constr. Manag."}</definedName>
    <definedName name="iiiiiiiiiiiiiiiiii" localSheetId="9" hidden="1">{#N/A,#N/A,TRUE,"Cert.Global";#N/A,#N/A,TRUE,"Cert. M&amp;C";#N/A,#N/A,TRUE,"Cert. Engineering";#N/A,#N/A,TRUE,"Cert. Procurement ";#N/A,#N/A,TRUE,"Cert. Constr. Manag."}</definedName>
    <definedName name="iiiiiiiiiiiiiiiiii" localSheetId="7" hidden="1">{#N/A,#N/A,TRUE,"Cert.Global";#N/A,#N/A,TRUE,"Cert. M&amp;C";#N/A,#N/A,TRUE,"Cert. Engineering";#N/A,#N/A,TRUE,"Cert. Procurement ";#N/A,#N/A,TRUE,"Cert. Constr. Manag."}</definedName>
    <definedName name="iiiiiiiiiiiiiiiiii" localSheetId="20" hidden="1">{#N/A,#N/A,TRUE,"Cert.Global";#N/A,#N/A,TRUE,"Cert. M&amp;C";#N/A,#N/A,TRUE,"Cert. Engineering";#N/A,#N/A,TRUE,"Cert. Procurement ";#N/A,#N/A,TRUE,"Cert. Constr. Manag."}</definedName>
    <definedName name="iiiiiiiiiiiiiiiiii" localSheetId="12" hidden="1">{#N/A,#N/A,TRUE,"Cert.Global";#N/A,#N/A,TRUE,"Cert. M&amp;C";#N/A,#N/A,TRUE,"Cert. Engineering";#N/A,#N/A,TRUE,"Cert. Procurement ";#N/A,#N/A,TRUE,"Cert. Constr. Manag."}</definedName>
    <definedName name="iiiiiiiiiiiiiiiiii" hidden="1">{#N/A,#N/A,TRUE,"Cert.Global";#N/A,#N/A,TRUE,"Cert. M&amp;C";#N/A,#N/A,TRUE,"Cert. Engineering";#N/A,#N/A,TRUE,"Cert. Procurement ";#N/A,#N/A,TRUE,"Cert. Constr. Manag."}</definedName>
    <definedName name="IMol">#REF!</definedName>
    <definedName name="IMoPre">#REF!</definedName>
    <definedName name="imorsión5">#REF!</definedName>
    <definedName name="IMPACTO2" hidden="1">#REF!</definedName>
    <definedName name="impoes1">#REF!</definedName>
    <definedName name="impoes2">#REF!</definedName>
    <definedName name="impoes3">#REF!</definedName>
    <definedName name="impoes4">#REF!</definedName>
    <definedName name="impoesp">#REF!</definedName>
    <definedName name="impoesp2">#REF!</definedName>
    <definedName name="impoesp3">#REF!</definedName>
    <definedName name="impoesp4">#REF!</definedName>
    <definedName name="impre">#REF!</definedName>
    <definedName name="IMPRESION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ESSION">#REF!</definedName>
    <definedName name="IMPREVISTOS">#REF!</definedName>
    <definedName name="imprimir">#REF!</definedName>
    <definedName name="IMPRIMIR_ÁREA_I">#REF!</definedName>
    <definedName name="Imprimir_área_IM">#REF!</definedName>
    <definedName name="Improd_CILP">#REF!</definedName>
    <definedName name="ImprPrev">#REF!</definedName>
    <definedName name="IMPUESTOS">#REF!</definedName>
    <definedName name="IMPUESTOS__INDIRECTOS">#REF!</definedName>
    <definedName name="IN">#REF!</definedName>
    <definedName name="incassi" localSheetId="18" hidden="1">{#N/A,#N/A,FALSE,"Work progress mensile";#N/A,#N/A,FALSE,"Work progress mensile IE1"}</definedName>
    <definedName name="incassi" localSheetId="13" hidden="1">{#N/A,#N/A,FALSE,"Work progress mensile";#N/A,#N/A,FALSE,"Work progress mensile IE1"}</definedName>
    <definedName name="incassi" localSheetId="15" hidden="1">{#N/A,#N/A,FALSE,"Work progress mensile";#N/A,#N/A,FALSE,"Work progress mensile IE1"}</definedName>
    <definedName name="incassi" localSheetId="9" hidden="1">{#N/A,#N/A,FALSE,"Work progress mensile";#N/A,#N/A,FALSE,"Work progress mensile IE1"}</definedName>
    <definedName name="incassi" localSheetId="7" hidden="1">{#N/A,#N/A,FALSE,"Work progress mensile";#N/A,#N/A,FALSE,"Work progress mensile IE1"}</definedName>
    <definedName name="incassi" localSheetId="20" hidden="1">{#N/A,#N/A,FALSE,"Work progress mensile";#N/A,#N/A,FALSE,"Work progress mensile IE1"}</definedName>
    <definedName name="incassi" localSheetId="12" hidden="1">{#N/A,#N/A,FALSE,"Work progress mensile";#N/A,#N/A,FALSE,"Work progress mensile IE1"}</definedName>
    <definedName name="incassi" hidden="1">{#N/A,#N/A,FALSE,"Work progress mensile";#N/A,#N/A,FALSE,"Work progress mensile IE1"}</definedName>
    <definedName name="incasso" localSheetId="18" hidden="1">{#N/A,#N/A,FALSE,"Work progress mensile";#N/A,#N/A,FALSE,"Work progress mensile IE1"}</definedName>
    <definedName name="incasso" localSheetId="13" hidden="1">{#N/A,#N/A,FALSE,"Work progress mensile";#N/A,#N/A,FALSE,"Work progress mensile IE1"}</definedName>
    <definedName name="incasso" localSheetId="15" hidden="1">{#N/A,#N/A,FALSE,"Work progress mensile";#N/A,#N/A,FALSE,"Work progress mensile IE1"}</definedName>
    <definedName name="incasso" localSheetId="9" hidden="1">{#N/A,#N/A,FALSE,"Work progress mensile";#N/A,#N/A,FALSE,"Work progress mensile IE1"}</definedName>
    <definedName name="incasso" localSheetId="7" hidden="1">{#N/A,#N/A,FALSE,"Work progress mensile";#N/A,#N/A,FALSE,"Work progress mensile IE1"}</definedName>
    <definedName name="incasso" localSheetId="20" hidden="1">{#N/A,#N/A,FALSE,"Work progress mensile";#N/A,#N/A,FALSE,"Work progress mensile IE1"}</definedName>
    <definedName name="incasso" localSheetId="12" hidden="1">{#N/A,#N/A,FALSE,"Work progress mensile";#N/A,#N/A,FALSE,"Work progress mensile IE1"}</definedName>
    <definedName name="incasso" hidden="1">{#N/A,#N/A,FALSE,"Work progress mensile";#N/A,#N/A,FALSE,"Work progress mensile IE1"}</definedName>
    <definedName name="incid">#REF!</definedName>
    <definedName name="Incremento_precio_acero">#REF!</definedName>
    <definedName name="IncurProg">#REF!</definedName>
    <definedName name="Indautilizar">#REF!</definedName>
    <definedName name="IndCal">#REF!</definedName>
    <definedName name="INDE">#REF!</definedName>
    <definedName name="IndirectEquipment">#REF!</definedName>
    <definedName name="INDIRECTOS">#REF!</definedName>
    <definedName name="Indlegal">#REF!</definedName>
    <definedName name="INDUCIDOS">#REF!</definedName>
    <definedName name="INE">#REF!</definedName>
    <definedName name="Inflac.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2" localSheetId="18" hidden="1">{#N/A,#N/A,FALSE,"Costo Vendido";#N/A,#N/A,FALSE,"Precio";#N/A,#N/A,FALSE,"Consumo";#N/A,#N/A,FALSE,"GDV";#N/A,#N/A,FALSE,"expestru";#N/A,#N/A,FALSE,"Graficos";#N/A,#N/A,FALSE,"Resumen "}</definedName>
    <definedName name="INFORME2" localSheetId="13" hidden="1">{#N/A,#N/A,FALSE,"Costo Vendido";#N/A,#N/A,FALSE,"Precio";#N/A,#N/A,FALSE,"Consumo";#N/A,#N/A,FALSE,"GDV";#N/A,#N/A,FALSE,"expestru";#N/A,#N/A,FALSE,"Graficos";#N/A,#N/A,FALSE,"Resumen "}</definedName>
    <definedName name="INFORME2" localSheetId="15" hidden="1">{#N/A,#N/A,FALSE,"Costo Vendido";#N/A,#N/A,FALSE,"Precio";#N/A,#N/A,FALSE,"Consumo";#N/A,#N/A,FALSE,"GDV";#N/A,#N/A,FALSE,"expestru";#N/A,#N/A,FALSE,"Graficos";#N/A,#N/A,FALSE,"Resumen "}</definedName>
    <definedName name="INFORME2" localSheetId="9" hidden="1">{#N/A,#N/A,FALSE,"Costo Vendido";#N/A,#N/A,FALSE,"Precio";#N/A,#N/A,FALSE,"Consumo";#N/A,#N/A,FALSE,"GDV";#N/A,#N/A,FALSE,"expestru";#N/A,#N/A,FALSE,"Graficos";#N/A,#N/A,FALSE,"Resumen "}</definedName>
    <definedName name="INFORME2" localSheetId="7" hidden="1">{#N/A,#N/A,FALSE,"Costo Vendido";#N/A,#N/A,FALSE,"Precio";#N/A,#N/A,FALSE,"Consumo";#N/A,#N/A,FALSE,"GDV";#N/A,#N/A,FALSE,"expestru";#N/A,#N/A,FALSE,"Graficos";#N/A,#N/A,FALSE,"Resumen "}</definedName>
    <definedName name="INFORME2" localSheetId="20" hidden="1">{#N/A,#N/A,FALSE,"Costo Vendido";#N/A,#N/A,FALSE,"Precio";#N/A,#N/A,FALSE,"Consumo";#N/A,#N/A,FALSE,"GDV";#N/A,#N/A,FALSE,"expestru";#N/A,#N/A,FALSE,"Graficos";#N/A,#N/A,FALSE,"Resumen "}</definedName>
    <definedName name="INFORME2" localSheetId="12" hidden="1">{#N/A,#N/A,FALSE,"Costo Vendido";#N/A,#N/A,FALSE,"Precio";#N/A,#N/A,FALSE,"Consumo";#N/A,#N/A,FALSE,"GDV";#N/A,#N/A,FALSE,"expestru";#N/A,#N/A,FALSE,"Graficos";#N/A,#N/A,FALSE,"Resumen "}</definedName>
    <definedName name="INFORME2" hidden="1">{#N/A,#N/A,FALSE,"Costo Vendido";#N/A,#N/A,FALSE,"Precio";#N/A,#N/A,FALSE,"Consumo";#N/A,#N/A,FALSE,"GDV";#N/A,#N/A,FALSE,"expestru";#N/A,#N/A,FALSE,"Graficos";#N/A,#N/A,FALSE,"Resumen "}</definedName>
    <definedName name="Ing" localSheetId="18" hidden="1">{#N/A,#N/A,FALSE,"Total_OC015";#N/A,#N/A,FALSE,"ADMIN";#N/A,#N/A,FALSE,"PROCES";#N/A,#N/A,FALSE,"mecan";#N/A,#N/A,FALSE,"civil";#N/A,#N/A,FALSE,"CAÑER";#N/A,#N/A,FALSE,"ELEC";#N/A,#N/A,FALSE,"INSTR"}</definedName>
    <definedName name="Ing" localSheetId="13" hidden="1">{#N/A,#N/A,FALSE,"Total_OC015";#N/A,#N/A,FALSE,"ADMIN";#N/A,#N/A,FALSE,"PROCES";#N/A,#N/A,FALSE,"mecan";#N/A,#N/A,FALSE,"civil";#N/A,#N/A,FALSE,"CAÑER";#N/A,#N/A,FALSE,"ELEC";#N/A,#N/A,FALSE,"INSTR"}</definedName>
    <definedName name="Ing" localSheetId="15" hidden="1">{#N/A,#N/A,FALSE,"Total_OC015";#N/A,#N/A,FALSE,"ADMIN";#N/A,#N/A,FALSE,"PROCES";#N/A,#N/A,FALSE,"mecan";#N/A,#N/A,FALSE,"civil";#N/A,#N/A,FALSE,"CAÑER";#N/A,#N/A,FALSE,"ELEC";#N/A,#N/A,FALSE,"INSTR"}</definedName>
    <definedName name="Ing" localSheetId="9" hidden="1">{#N/A,#N/A,FALSE,"Total_OC015";#N/A,#N/A,FALSE,"ADMIN";#N/A,#N/A,FALSE,"PROCES";#N/A,#N/A,FALSE,"mecan";#N/A,#N/A,FALSE,"civil";#N/A,#N/A,FALSE,"CAÑER";#N/A,#N/A,FALSE,"ELEC";#N/A,#N/A,FALSE,"INSTR"}</definedName>
    <definedName name="Ing" localSheetId="7" hidden="1">{#N/A,#N/A,FALSE,"Total_OC015";#N/A,#N/A,FALSE,"ADMIN";#N/A,#N/A,FALSE,"PROCES";#N/A,#N/A,FALSE,"mecan";#N/A,#N/A,FALSE,"civil";#N/A,#N/A,FALSE,"CAÑER";#N/A,#N/A,FALSE,"ELEC";#N/A,#N/A,FALSE,"INSTR"}</definedName>
    <definedName name="Ing" localSheetId="20" hidden="1">{#N/A,#N/A,FALSE,"Total_OC015";#N/A,#N/A,FALSE,"ADMIN";#N/A,#N/A,FALSE,"PROCES";#N/A,#N/A,FALSE,"mecan";#N/A,#N/A,FALSE,"civil";#N/A,#N/A,FALSE,"CAÑER";#N/A,#N/A,FALSE,"ELEC";#N/A,#N/A,FALSE,"INSTR"}</definedName>
    <definedName name="Ing" localSheetId="12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">#REF!</definedName>
    <definedName name="ingeABB">#REF!</definedName>
    <definedName name="ingeAXENS">#REF!</definedName>
    <definedName name="INGENIERIA" localSheetId="15">#REF!</definedName>
    <definedName name="INGENIERIA">[57]!Tabla82[Ingenieria]</definedName>
    <definedName name="ingenio" localSheetId="18" hidden="1">{"DECIMAL",#N/A,FALSE,"02"}</definedName>
    <definedName name="ingenio" localSheetId="13" hidden="1">{"DECIMAL",#N/A,FALSE,"02"}</definedName>
    <definedName name="ingenio" localSheetId="15" hidden="1">{"DECIMAL",#N/A,FALSE,"02"}</definedName>
    <definedName name="ingenio" localSheetId="9" hidden="1">{"DECIMAL",#N/A,FALSE,"02"}</definedName>
    <definedName name="ingenio" localSheetId="7" hidden="1">{"DECIMAL",#N/A,FALSE,"02"}</definedName>
    <definedName name="ingenio" localSheetId="20" hidden="1">{"DECIMAL",#N/A,FALSE,"02"}</definedName>
    <definedName name="ingenio" localSheetId="12" hidden="1">{"DECIMAL",#N/A,FALSE,"02"}</definedName>
    <definedName name="ingenio" hidden="1">{"DECIMAL",#N/A,FALSE,"02"}</definedName>
    <definedName name="ingeSHELL">#REF!</definedName>
    <definedName name="ingeUOP">#REF!</definedName>
    <definedName name="ingresos">#REF!</definedName>
    <definedName name="INI">#REF!</definedName>
    <definedName name="INICIO_DE_TABLA">#REF!</definedName>
    <definedName name="INICIORESUMEN">#REF!</definedName>
    <definedName name="IniItems">#REF!</definedName>
    <definedName name="Init">" "</definedName>
    <definedName name="Inominalcable">#REF!</definedName>
    <definedName name="INPU">#REF!</definedName>
    <definedName name="INPUT">#REF!</definedName>
    <definedName name="INPUTF">#REF!</definedName>
    <definedName name="Inspectores_Controlados">#REF!</definedName>
    <definedName name="inst_range_max">#REF!</definedName>
    <definedName name="inst_range_max_001">#REF!</definedName>
    <definedName name="inst_range_min">#REF!</definedName>
    <definedName name="inst_range_min_001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alacion">#REF!</definedName>
    <definedName name="instr_pd_flg_001">#REF!</definedName>
    <definedName name="iNSTRU">#REF!</definedName>
    <definedName name="INSTRUMENTACIÓN">#REF!</definedName>
    <definedName name="Instrumentos">#REF!</definedName>
    <definedName name="InstSup">OFFSET(#REF!,0,0,COUNTA(#REF!),1)</definedName>
    <definedName name="INSUMO">#REF!</definedName>
    <definedName name="INSUMO1">#REF!</definedName>
    <definedName name="INSUMO2">#REF!</definedName>
    <definedName name="INSUMO3">#REF!</definedName>
    <definedName name="INSUMO4">#REF!</definedName>
    <definedName name="insumos">#REF!</definedName>
    <definedName name="INSUMOSTODAS">#REF!,#REF!,#REF!,#REF!,#REF!</definedName>
    <definedName name="INSUMOSUNO">#REF!</definedName>
    <definedName name="insutodas">#REF!</definedName>
    <definedName name="insuuno">#REF!</definedName>
    <definedName name="Int">#REF!</definedName>
    <definedName name="Interest_Rate">#REF!</definedName>
    <definedName name="INTERMEDIO">#REF!</definedName>
    <definedName name="Introducción">#REF!</definedName>
    <definedName name="INVENTARIO">"TOTAL"</definedName>
    <definedName name="Inversión_Actual">#REF!</definedName>
    <definedName name="Inversiones">#REF!</definedName>
    <definedName name="InvInc_Equ">#REF!</definedName>
    <definedName name="InvInc_Mat">#REF!</definedName>
    <definedName name="IOC">#REF!</definedName>
    <definedName name="IOS">#REF!</definedName>
    <definedName name="IP">#REF!</definedName>
    <definedName name="IPC">#REF!</definedName>
    <definedName name="IPC_E">#REF!</definedName>
    <definedName name="IPC_N">#REF!</definedName>
    <definedName name="Ir_de_Infcuen_a_Infcuenej">#REF!</definedName>
    <definedName name="Ir_infcuen_a_infproy">#REF!</definedName>
    <definedName name="is">#REF!</definedName>
    <definedName name="ISC">#REF!</definedName>
    <definedName name="ISx">#REF!</definedName>
    <definedName name="IT5_">#REF!</definedName>
    <definedName name="Item">#REF!</definedName>
    <definedName name="ITEM_LE">ROWS(#REF!)</definedName>
    <definedName name="Item_List">#REF!</definedName>
    <definedName name="ITEM_MTO">ROWS(#REF!)</definedName>
    <definedName name="itruoyojmc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uryu">#REF!</definedName>
    <definedName name="iva">#REF!</definedName>
    <definedName name="Ix">#REF!</definedName>
    <definedName name="Ix1f">#REF!</definedName>
    <definedName name="Iz">#REF!</definedName>
    <definedName name="Iz1f">#REF!</definedName>
    <definedName name="J" hidden="1">#REF!</definedName>
    <definedName name="JAJA" localSheetId="18" hidden="1">{"Avaliação de Cargos (Class Mens Todas)",#N/A,FALSE,"BANCO DE DADOS MENSALISTAS";"Avaliação de Cargos (Class Mens Todas)",#N/A,FALSE,"BANCO DE DADOS MENSALISTAS"}</definedName>
    <definedName name="JAJA" localSheetId="13" hidden="1">{"Avaliação de Cargos (Class Mens Todas)",#N/A,FALSE,"BANCO DE DADOS MENSALISTAS";"Avaliação de Cargos (Class Mens Todas)",#N/A,FALSE,"BANCO DE DADOS MENSALISTAS"}</definedName>
    <definedName name="JAJA" localSheetId="15" hidden="1">{"Avaliação de Cargos (Class Mens Todas)",#N/A,FALSE,"BANCO DE DADOS MENSALISTAS";"Avaliação de Cargos (Class Mens Todas)",#N/A,FALSE,"BANCO DE DADOS MENSALISTAS"}</definedName>
    <definedName name="JAJA" localSheetId="9" hidden="1">{"Avaliação de Cargos (Class Mens Todas)",#N/A,FALSE,"BANCO DE DADOS MENSALISTAS";"Avaliação de Cargos (Class Mens Todas)",#N/A,FALSE,"BANCO DE DADOS MENSALISTAS"}</definedName>
    <definedName name="JAJA" localSheetId="7" hidden="1">{"Avaliação de Cargos (Class Mens Todas)",#N/A,FALSE,"BANCO DE DADOS MENSALISTAS";"Avaliação de Cargos (Class Mens Todas)",#N/A,FALSE,"BANCO DE DADOS MENSALISTAS"}</definedName>
    <definedName name="JAJA" localSheetId="20" hidden="1">{"Avaliação de Cargos (Class Mens Todas)",#N/A,FALSE,"BANCO DE DADOS MENSALISTAS";"Avaliação de Cargos (Class Mens Todas)",#N/A,FALSE,"BANCO DE DADOS MENSALISTAS"}</definedName>
    <definedName name="JAJA" localSheetId="12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b" hidden="1">#REF!</definedName>
    <definedName name="JB.Oficial">#REF!</definedName>
    <definedName name="JB.Operario">#REF!</definedName>
    <definedName name="JB.Peon">#REF!</definedName>
    <definedName name="jfhfhfhfhfhf" hidden="1">#REF!</definedName>
    <definedName name="jfkhfghf">#REF!</definedName>
    <definedName name="j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" localSheetId="18" hidden="1">{"Avaliação de Cargos (Class Mens Todas)",#N/A,FALSE,"BANCO DE DADOS MENSALISTAS";"Avaliação de Cargos (Class Mens Todas)",#N/A,FALSE,"BANCO DE DADOS MENSALISTAS"}</definedName>
    <definedName name="JJ" localSheetId="13" hidden="1">{"Avaliação de Cargos (Class Mens Todas)",#N/A,FALSE,"BANCO DE DADOS MENSALISTAS";"Avaliação de Cargos (Class Mens Todas)",#N/A,FALSE,"BANCO DE DADOS MENSALISTAS"}</definedName>
    <definedName name="JJ" localSheetId="15" hidden="1">{"Avaliação de Cargos (Class Mens Todas)",#N/A,FALSE,"BANCO DE DADOS MENSALISTAS";"Avaliação de Cargos (Class Mens Todas)",#N/A,FALSE,"BANCO DE DADOS MENSALISTAS"}</definedName>
    <definedName name="JJ" localSheetId="9" hidden="1">{"Avaliação de Cargos (Class Mens Todas)",#N/A,FALSE,"BANCO DE DADOS MENSALISTAS";"Avaliação de Cargos (Class Mens Todas)",#N/A,FALSE,"BANCO DE DADOS MENSALISTAS"}</definedName>
    <definedName name="JJ" localSheetId="7" hidden="1">{"Avaliação de Cargos (Class Mens Todas)",#N/A,FALSE,"BANCO DE DADOS MENSALISTAS";"Avaliação de Cargos (Class Mens Todas)",#N/A,FALSE,"BANCO DE DADOS MENSALISTAS"}</definedName>
    <definedName name="JJ" localSheetId="20" hidden="1">{"Avaliação de Cargos (Class Mens Todas)",#N/A,FALSE,"BANCO DE DADOS MENSALISTAS";"Avaliação de Cargos (Class Mens Todas)",#N/A,FALSE,"BANCO DE DADOS MENSALISTAS"}</definedName>
    <definedName name="JJ" localSheetId="12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18" hidden="1">{#N/A,#N/A,FALSE,"Total_OC015";#N/A,#N/A,FALSE,"ADMIN";#N/A,#N/A,FALSE,"PROCES";#N/A,#N/A,FALSE,"mecan";#N/A,#N/A,FALSE,"civil";#N/A,#N/A,FALSE,"CAÑER";#N/A,#N/A,FALSE,"ELEC";#N/A,#N/A,FALSE,"INSTR"}</definedName>
    <definedName name="jjj" localSheetId="13" hidden="1">{#N/A,#N/A,FALSE,"Total_OC015";#N/A,#N/A,FALSE,"ADMIN";#N/A,#N/A,FALSE,"PROCES";#N/A,#N/A,FALSE,"mecan";#N/A,#N/A,FALSE,"civil";#N/A,#N/A,FALSE,"CAÑER";#N/A,#N/A,FALSE,"ELEC";#N/A,#N/A,FALSE,"INSTR"}</definedName>
    <definedName name="jjj" localSheetId="15" hidden="1">{#N/A,#N/A,FALSE,"Total_OC015";#N/A,#N/A,FALSE,"ADMIN";#N/A,#N/A,FALSE,"PROCES";#N/A,#N/A,FALSE,"mecan";#N/A,#N/A,FALSE,"civil";#N/A,#N/A,FALSE,"CAÑER";#N/A,#N/A,FALSE,"ELEC";#N/A,#N/A,FALSE,"INSTR"}</definedName>
    <definedName name="jjj" localSheetId="9" hidden="1">{#N/A,#N/A,FALSE,"Total_OC015";#N/A,#N/A,FALSE,"ADMIN";#N/A,#N/A,FALSE,"PROCES";#N/A,#N/A,FALSE,"mecan";#N/A,#N/A,FALSE,"civil";#N/A,#N/A,FALSE,"CAÑER";#N/A,#N/A,FALSE,"ELEC";#N/A,#N/A,FALSE,"INSTR"}</definedName>
    <definedName name="jjj" localSheetId="7" hidden="1">{#N/A,#N/A,FALSE,"Total_OC015";#N/A,#N/A,FALSE,"ADMIN";#N/A,#N/A,FALSE,"PROCES";#N/A,#N/A,FALSE,"mecan";#N/A,#N/A,FALSE,"civil";#N/A,#N/A,FALSE,"CAÑER";#N/A,#N/A,FALSE,"ELEC";#N/A,#N/A,FALSE,"INSTR"}</definedName>
    <definedName name="jjj" localSheetId="20" hidden="1">{#N/A,#N/A,FALSE,"Total_OC015";#N/A,#N/A,FALSE,"ADMIN";#N/A,#N/A,FALSE,"PROCES";#N/A,#N/A,FALSE,"mecan";#N/A,#N/A,FALSE,"civil";#N/A,#N/A,FALSE,"CAÑER";#N/A,#N/A,FALSE,"ELEC";#N/A,#N/A,FALSE,"INSTR"}</definedName>
    <definedName name="jjj" localSheetId="12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8" hidden="1">{"DECIMAL",#N/A,FALSE,"02"}</definedName>
    <definedName name="JJJJJ" localSheetId="13" hidden="1">{"DECIMAL",#N/A,FALSE,"02"}</definedName>
    <definedName name="JJJJJ" localSheetId="15" hidden="1">{"DECIMAL",#N/A,FALSE,"02"}</definedName>
    <definedName name="JJJJJ" localSheetId="9" hidden="1">{"DECIMAL",#N/A,FALSE,"02"}</definedName>
    <definedName name="JJJJJ" localSheetId="7" hidden="1">{"DECIMAL",#N/A,FALSE,"02"}</definedName>
    <definedName name="JJJJJ" localSheetId="20" hidden="1">{"DECIMAL",#N/A,FALSE,"02"}</definedName>
    <definedName name="JJJJJ" localSheetId="12" hidden="1">{"DECIMAL",#N/A,FALSE,"02"}</definedName>
    <definedName name="JJJJJ" hidden="1">{"DECIMAL",#N/A,FALSE,"02"}</definedName>
    <definedName name="jjjjjjjj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JJJJJJJJJ" localSheetId="18" hidden="1">{#N/A,#N/A,FALSE,"Work progress mensile";#N/A,#N/A,FALSE,"Work progress mensile IE1"}</definedName>
    <definedName name="JJJJJJJJJ" localSheetId="13" hidden="1">{#N/A,#N/A,FALSE,"Work progress mensile";#N/A,#N/A,FALSE,"Work progress mensile IE1"}</definedName>
    <definedName name="JJJJJJJJJ" localSheetId="15" hidden="1">{#N/A,#N/A,FALSE,"Work progress mensile";#N/A,#N/A,FALSE,"Work progress mensile IE1"}</definedName>
    <definedName name="JJJJJJJJJ" localSheetId="9" hidden="1">{#N/A,#N/A,FALSE,"Work progress mensile";#N/A,#N/A,FALSE,"Work progress mensile IE1"}</definedName>
    <definedName name="JJJJJJJJJ" localSheetId="7" hidden="1">{#N/A,#N/A,FALSE,"Work progress mensile";#N/A,#N/A,FALSE,"Work progress mensile IE1"}</definedName>
    <definedName name="JJJJJJJJJ" localSheetId="20" hidden="1">{#N/A,#N/A,FALSE,"Work progress mensile";#N/A,#N/A,FALSE,"Work progress mensile IE1"}</definedName>
    <definedName name="JJJJJJJJJ" localSheetId="12" hidden="1">{#N/A,#N/A,FALSE,"Work progress mensile";#N/A,#N/A,FALSE,"Work progress mensile IE1"}</definedName>
    <definedName name="JJJJJJJJJ" hidden="1">{#N/A,#N/A,FALSE,"Work progress mensile";#N/A,#N/A,FALSE,"Work progress mensile IE1"}</definedName>
    <definedName name="JJJJJJJJJJJJ" localSheetId="18" hidden="1">{#N/A,#N/A,FALSE,"Work progress mensile";#N/A,#N/A,FALSE,"Work progress mensile IE1"}</definedName>
    <definedName name="JJJJJJJJJJJJ" localSheetId="13" hidden="1">{#N/A,#N/A,FALSE,"Work progress mensile";#N/A,#N/A,FALSE,"Work progress mensile IE1"}</definedName>
    <definedName name="JJJJJJJJJJJJ" localSheetId="15" hidden="1">{#N/A,#N/A,FALSE,"Work progress mensile";#N/A,#N/A,FALSE,"Work progress mensile IE1"}</definedName>
    <definedName name="JJJJJJJJJJJJ" localSheetId="9" hidden="1">{#N/A,#N/A,FALSE,"Work progress mensile";#N/A,#N/A,FALSE,"Work progress mensile IE1"}</definedName>
    <definedName name="JJJJJJJJJJJJ" localSheetId="7" hidden="1">{#N/A,#N/A,FALSE,"Work progress mensile";#N/A,#N/A,FALSE,"Work progress mensile IE1"}</definedName>
    <definedName name="JJJJJJJJJJJJ" localSheetId="20" hidden="1">{#N/A,#N/A,FALSE,"Work progress mensile";#N/A,#N/A,FALSE,"Work progress mensile IE1"}</definedName>
    <definedName name="JJJJJJJJJJJJ" localSheetId="12" hidden="1">{#N/A,#N/A,FALSE,"Work progress mensile";#N/A,#N/A,FALSE,"Work progress mensile IE1"}</definedName>
    <definedName name="JJJJJJJJJJJJ" hidden="1">{#N/A,#N/A,FALSE,"Work progress mensile";#N/A,#N/A,FALSE,"Work progress mensile IE1"}</definedName>
    <definedName name="JJJJJJJJJJJJJJ" localSheetId="18" hidden="1">{"DECIMAL",#N/A,FALSE,"02"}</definedName>
    <definedName name="JJJJJJJJJJJJJJ" localSheetId="13" hidden="1">{"DECIMAL",#N/A,FALSE,"02"}</definedName>
    <definedName name="JJJJJJJJJJJJJJ" localSheetId="15" hidden="1">{"DECIMAL",#N/A,FALSE,"02"}</definedName>
    <definedName name="JJJJJJJJJJJJJJ" localSheetId="9" hidden="1">{"DECIMAL",#N/A,FALSE,"02"}</definedName>
    <definedName name="JJJJJJJJJJJJJJ" localSheetId="7" hidden="1">{"DECIMAL",#N/A,FALSE,"02"}</definedName>
    <definedName name="JJJJJJJJJJJJJJ" localSheetId="20" hidden="1">{"DECIMAL",#N/A,FALSE,"02"}</definedName>
    <definedName name="JJJJJJJJJJJJJJ" localSheetId="12" hidden="1">{"DECIMAL",#N/A,FALSE,"02"}</definedName>
    <definedName name="JJJJJJJJJJJJJJ" hidden="1">{"DECIMAL",#N/A,FALSE,"02"}</definedName>
    <definedName name="jkaka" localSheetId="18" hidden="1">{"Avaliação de Cargos (Class Mens Todas)",#N/A,FALSE,"BANCO DE DADOS MENSALISTAS";"Avaliação de Cargos (Class Mens Todas)",#N/A,FALSE,"BANCO DE DADOS MENSALISTAS"}</definedName>
    <definedName name="jkaka" localSheetId="13" hidden="1">{"Avaliação de Cargos (Class Mens Todas)",#N/A,FALSE,"BANCO DE DADOS MENSALISTAS";"Avaliação de Cargos (Class Mens Todas)",#N/A,FALSE,"BANCO DE DADOS MENSALISTAS"}</definedName>
    <definedName name="jkaka" localSheetId="15" hidden="1">{"Avaliação de Cargos (Class Mens Todas)",#N/A,FALSE,"BANCO DE DADOS MENSALISTAS";"Avaliação de Cargos (Class Mens Todas)",#N/A,FALSE,"BANCO DE DADOS MENSALISTAS"}</definedName>
    <definedName name="jkaka" localSheetId="9" hidden="1">{"Avaliação de Cargos (Class Mens Todas)",#N/A,FALSE,"BANCO DE DADOS MENSALISTAS";"Avaliação de Cargos (Class Mens Todas)",#N/A,FALSE,"BANCO DE DADOS MENSALISTAS"}</definedName>
    <definedName name="jkaka" localSheetId="7" hidden="1">{"Avaliação de Cargos (Class Mens Todas)",#N/A,FALSE,"BANCO DE DADOS MENSALISTAS";"Avaliação de Cargos (Class Mens Todas)",#N/A,FALSE,"BANCO DE DADOS MENSALISTAS"}</definedName>
    <definedName name="jkaka" localSheetId="20" hidden="1">{"Avaliação de Cargos (Class Mens Todas)",#N/A,FALSE,"BANCO DE DADOS MENSALISTAS";"Avaliação de Cargos (Class Mens Todas)",#N/A,FALSE,"BANCO DE DADOS MENSALISTAS"}</definedName>
    <definedName name="jkaka" localSheetId="12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" localSheetId="15" hidden="1">#REF!</definedName>
    <definedName name="jkj" hidden="1">[16]INST!#REF!</definedName>
    <definedName name="jkjk">#REF!</definedName>
    <definedName name="jklguiñlihg">#REF!</definedName>
    <definedName name="jnpnlk" localSheetId="15">#REF!</definedName>
    <definedName name="jnpnlk">[58]Caratula!$J$5</definedName>
    <definedName name="JOB">#REF!</definedName>
    <definedName name="Job_Number">#REF!</definedName>
    <definedName name="JOBNO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keeek" localSheetId="18" hidden="1">{#N/A,#N/A,FALSE,"Monthly report";#N/A,#N/A,FALSE,"M.R. UEM";#N/A,#N/A,FALSE,"M.R. VCM"}</definedName>
    <definedName name="jokeeek" localSheetId="13" hidden="1">{#N/A,#N/A,FALSE,"Monthly report";#N/A,#N/A,FALSE,"M.R. UEM";#N/A,#N/A,FALSE,"M.R. VCM"}</definedName>
    <definedName name="jokeeek" localSheetId="15" hidden="1">{#N/A,#N/A,FALSE,"Monthly report";#N/A,#N/A,FALSE,"M.R. UEM";#N/A,#N/A,FALSE,"M.R. VCM"}</definedName>
    <definedName name="jokeeek" localSheetId="9" hidden="1">{#N/A,#N/A,FALSE,"Monthly report";#N/A,#N/A,FALSE,"M.R. UEM";#N/A,#N/A,FALSE,"M.R. VCM"}</definedName>
    <definedName name="jokeeek" localSheetId="7" hidden="1">{#N/A,#N/A,FALSE,"Monthly report";#N/A,#N/A,FALSE,"M.R. UEM";#N/A,#N/A,FALSE,"M.R. VCM"}</definedName>
    <definedName name="jokeeek" localSheetId="20" hidden="1">{#N/A,#N/A,FALSE,"Monthly report";#N/A,#N/A,FALSE,"M.R. UEM";#N/A,#N/A,FALSE,"M.R. VCM"}</definedName>
    <definedName name="jokeeek" localSheetId="12" hidden="1">{#N/A,#N/A,FALSE,"Monthly report";#N/A,#N/A,FALSE,"M.R. UEM";#N/A,#N/A,FALSE,"M.R. VCM"}</definedName>
    <definedName name="jokeeek" hidden="1">{#N/A,#N/A,FALSE,"Monthly report";#N/A,#N/A,FALSE,"M.R. UEM";#N/A,#N/A,FALSE,"M.R. VCM"}</definedName>
    <definedName name="jorn">#REF!</definedName>
    <definedName name="JORNADA" localSheetId="15">#REF!</definedName>
    <definedName name="JORNADA">[34]!Tabla27[Jornada Laboral]</definedName>
    <definedName name="Jornalero">#REF!</definedName>
    <definedName name="JOSUMI1">#REF!</definedName>
    <definedName name="JOSUMI3">#REF!</definedName>
    <definedName name="JSTEMIS">#REF!</definedName>
    <definedName name="JSTEPGE">#REF!</definedName>
    <definedName name="JSTESUR">#REF!</definedName>
    <definedName name="jumbos_1">#REF!</definedName>
    <definedName name="jumbos_2">#REF!</definedName>
    <definedName name="jumbos_3">#REF!</definedName>
    <definedName name="Junction_Box">#REF!</definedName>
    <definedName name="JUPO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risdicción">#REF!</definedName>
    <definedName name="K" localSheetId="3">'[10]D-9001'!$E$21</definedName>
    <definedName name="k">#REF!</definedName>
    <definedName name="k_diabb">#REF!</definedName>
    <definedName name="k_mod">#REF!</definedName>
    <definedName name="KALAMTEC">#REF!</definedName>
    <definedName name="KALECT">#REF!</definedName>
    <definedName name="KBERMAC">#REF!</definedName>
    <definedName name="KBERON">#REF!</definedName>
    <definedName name="KEY" hidden="1">#REF!</definedName>
    <definedName name="KFIDEMAR">#REF!</definedName>
    <definedName name="KFILIPIAK">#REF!</definedName>
    <definedName name="KGFD">#REF!</definedName>
    <definedName name="KGJE">#REF!</definedName>
    <definedName name="Kgpieza">#REF!</definedName>
    <definedName name="KGTAPA">#REF!</definedName>
    <definedName name="Kgtubb">#REF!</definedName>
    <definedName name="Kgvalv">#REF!</definedName>
    <definedName name="KH">#REF!</definedName>
    <definedName name="kha">#REF!</definedName>
    <definedName name="kjgghjk">#REF!</definedName>
    <definedName name="kjghjlñoiyi">#REF!</definedName>
    <definedName name="kjgkhjk">#REF!</definedName>
    <definedName name="kjhkj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K" localSheetId="15" hidden="1">{"'NOTES2'!$G$9:$J$27"}</definedName>
    <definedName name="KKK" hidden="1">{"'NOTES2'!$G$9:$J$27"}</definedName>
    <definedName name="kkkk" localSheetId="18" hidden="1">{"Avaliação de Cargos (Class Mens Todas)",#N/A,FALSE,"BANCO DE DADOS MENSALISTAS";"Avaliação de Cargos (Class Mens Todas)",#N/A,FALSE,"BANCO DE DADOS MENSALISTAS"}</definedName>
    <definedName name="kkkk" localSheetId="13" hidden="1">{"Avaliação de Cargos (Class Mens Todas)",#N/A,FALSE,"BANCO DE DADOS MENSALISTAS";"Avaliação de Cargos (Class Mens Todas)",#N/A,FALSE,"BANCO DE DADOS MENSALISTAS"}</definedName>
    <definedName name="kkkk" localSheetId="15" hidden="1">{"Avaliação de Cargos (Class Mens Todas)",#N/A,FALSE,"BANCO DE DADOS MENSALISTAS";"Avaliação de Cargos (Class Mens Todas)",#N/A,FALSE,"BANCO DE DADOS MENSALISTAS"}</definedName>
    <definedName name="kkkk" localSheetId="9" hidden="1">{"Avaliação de Cargos (Class Mens Todas)",#N/A,FALSE,"BANCO DE DADOS MENSALISTAS";"Avaliação de Cargos (Class Mens Todas)",#N/A,FALSE,"BANCO DE DADOS MENSALISTAS"}</definedName>
    <definedName name="kkkk" localSheetId="7" hidden="1">{"Avaliação de Cargos (Class Mens Todas)",#N/A,FALSE,"BANCO DE DADOS MENSALISTAS";"Avaliação de Cargos (Class Mens Todas)",#N/A,FALSE,"BANCO DE DADOS MENSALISTAS"}</definedName>
    <definedName name="kkkk" localSheetId="20" hidden="1">{"Avaliação de Cargos (Class Mens Todas)",#N/A,FALSE,"BANCO DE DADOS MENSALISTAS";"Avaliação de Cargos (Class Mens Todas)",#N/A,FALSE,"BANCO DE DADOS MENSALISTAS"}</definedName>
    <definedName name="kkkk" localSheetId="12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kkk" localSheetId="18" hidden="1">{"NORMAL",#N/A,FALSE,"02"}</definedName>
    <definedName name="kkkkkkkkkkkkk" localSheetId="13" hidden="1">{"NORMAL",#N/A,FALSE,"02"}</definedName>
    <definedName name="kkkkkkkkkkkkk" localSheetId="15" hidden="1">{"NORMAL",#N/A,FALSE,"02"}</definedName>
    <definedName name="kkkkkkkkkkkkk" localSheetId="9" hidden="1">{"NORMAL",#N/A,FALSE,"02"}</definedName>
    <definedName name="kkkkkkkkkkkkk" localSheetId="7" hidden="1">{"NORMAL",#N/A,FALSE,"02"}</definedName>
    <definedName name="kkkkkkkkkkkkk" localSheetId="20" hidden="1">{"NORMAL",#N/A,FALSE,"02"}</definedName>
    <definedName name="kkkkkkkkkkkkk" localSheetId="12" hidden="1">{"NORMAL",#N/A,FALSE,"02"}</definedName>
    <definedName name="kkkkkkkkkkkkk" hidden="1">{"NORMAL",#N/A,FALSE,"02"}</definedName>
    <definedName name="kkkkkkkkkkkkkkkkkkkkk" localSheetId="18" hidden="1">{"DECIMAL",#N/A,FALSE,"02"}</definedName>
    <definedName name="kkkkkkkkkkkkkkkkkkkkk" localSheetId="13" hidden="1">{"DECIMAL",#N/A,FALSE,"02"}</definedName>
    <definedName name="kkkkkkkkkkkkkkkkkkkkk" localSheetId="15" hidden="1">{"DECIMAL",#N/A,FALSE,"02"}</definedName>
    <definedName name="kkkkkkkkkkkkkkkkkkkkk" localSheetId="9" hidden="1">{"DECIMAL",#N/A,FALSE,"02"}</definedName>
    <definedName name="kkkkkkkkkkkkkkkkkkkkk" localSheetId="7" hidden="1">{"DECIMAL",#N/A,FALSE,"02"}</definedName>
    <definedName name="kkkkkkkkkkkkkkkkkkkkk" localSheetId="20" hidden="1">{"DECIMAL",#N/A,FALSE,"02"}</definedName>
    <definedName name="kkkkkkkkkkkkkkkkkkkkk" localSheetId="12" hidden="1">{"DECIMAL",#N/A,FALSE,"02"}</definedName>
    <definedName name="kkkkkkkkkkkkkkkkkkkkk" hidden="1">{"DECIMAL",#N/A,FALSE,"02"}</definedName>
    <definedName name="KLENFIX">#REF!</definedName>
    <definedName name="KLESA">#N/A</definedName>
    <definedName name="klghkjtg">#REF!</definedName>
    <definedName name="klj">#REF!</definedName>
    <definedName name="KLK">#REF!</definedName>
    <definedName name="kons">#REF!</definedName>
    <definedName name="KP_FUNTRA">#REF!</definedName>
    <definedName name="KPRODIE">#REF!</definedName>
    <definedName name="Kred">#REF!</definedName>
    <definedName name="KRETEC">#N/A</definedName>
    <definedName name="KRONO_CP_PRNAME">#REF!</definedName>
    <definedName name="KRONO_creationdate">#REF!</definedName>
    <definedName name="KRONO_creator">#REF!</definedName>
    <definedName name="KRONO_modificationdate">#REF!</definedName>
    <definedName name="KRONO_modifier">#REF!</definedName>
    <definedName name="KRONO_name">#REF!</definedName>
    <definedName name="KRONO_number">#REF!</definedName>
    <definedName name="KRONO_status">#REF!</definedName>
    <definedName name="KRONO_version">#REF!</definedName>
    <definedName name="L">#REF!</definedName>
    <definedName name="L.Sociales">#REF!</definedName>
    <definedName name="L_">#REF!</definedName>
    <definedName name="L1x_m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">#N/A</definedName>
    <definedName name="Labour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st_Row" localSheetId="15">IF(#REF!,#REF!+#REF!,#REF!)</definedName>
    <definedName name="Last_Row">IF([59]!Values_Entered,[59]!Header_Row+[59]!Number_of_Payments,[59]!Header_Row)</definedName>
    <definedName name="Last_Sheet">'[53]Sheet 1 (Notes)'!$U$10</definedName>
    <definedName name="LB">#REF!</definedName>
    <definedName name="Lc">#REF!</definedName>
    <definedName name="LC_ASD">#REF!</definedName>
    <definedName name="LC_LRFD">#REF!</definedName>
    <definedName name="LC_SSLRFD">#REF!</definedName>
    <definedName name="LCA_Sum">#REF!</definedName>
    <definedName name="LE">#REF!</definedName>
    <definedName name="lencabbt" localSheetId="15">#REF!</definedName>
    <definedName name="lencabbt">'[54]U26-CalculoCables'!$X$5:$X$35</definedName>
    <definedName name="lencabmt" localSheetId="15">#REF!</definedName>
    <definedName name="lencabmt">'[54]U26-CalculoCables'!$X$38:$X$43</definedName>
    <definedName name="LENGTH_SMALL">#REF!</definedName>
    <definedName name="lfx">#REF!</definedName>
    <definedName name="lfz">#REF!</definedName>
    <definedName name="liab">#REF!</definedName>
    <definedName name="lib">#REF!</definedName>
    <definedName name="LIMA">#REF!</definedName>
    <definedName name="limcount" hidden="1">1</definedName>
    <definedName name="line_i_d_001">#REF!</definedName>
    <definedName name="line_id_001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">#REF!</definedName>
    <definedName name="LINEA1">#REF!</definedName>
    <definedName name="LINENO">#REF!</definedName>
    <definedName name="liquid_compres_calc_flg_001">#REF!</definedName>
    <definedName name="lis">#REF!</definedName>
    <definedName name="LISTA">#REF!</definedName>
    <definedName name="Listado_Equipos">#REF!</definedName>
    <definedName name="listamotbt" localSheetId="15">#REF!</definedName>
    <definedName name="listamotbt">'[54]CATALOGO  MOT BT'!$A$7:$Q$39</definedName>
    <definedName name="Listaperfiles">#REF!</definedName>
    <definedName name="listcabbt" localSheetId="15">#REF!</definedName>
    <definedName name="listcabbt">'[54]U26-CalculoCables'!$N$5:$N$35</definedName>
    <definedName name="listcabmt" localSheetId="15">#REF!</definedName>
    <definedName name="listcabmt">'[54]U26-CalculoCables'!$N$38:$N$43</definedName>
    <definedName name="lix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18" hidden="1">{#N/A,#N/A,FALSE,"Total_OC015";#N/A,#N/A,FALSE,"ADMIN";#N/A,#N/A,FALSE,"PROCES";#N/A,#N/A,FALSE,"mecan";#N/A,#N/A,FALSE,"civil";#N/A,#N/A,FALSE,"CAÑER";#N/A,#N/A,FALSE,"ELEC";#N/A,#N/A,FALSE,"INSTR"}</definedName>
    <definedName name="lk" localSheetId="13" hidden="1">{#N/A,#N/A,FALSE,"Total_OC015";#N/A,#N/A,FALSE,"ADMIN";#N/A,#N/A,FALSE,"PROCES";#N/A,#N/A,FALSE,"mecan";#N/A,#N/A,FALSE,"civil";#N/A,#N/A,FALSE,"CAÑER";#N/A,#N/A,FALSE,"ELEC";#N/A,#N/A,FALSE,"INSTR"}</definedName>
    <definedName name="lk" localSheetId="15" hidden="1">{#N/A,#N/A,FALSE,"Total_OC015";#N/A,#N/A,FALSE,"ADMIN";#N/A,#N/A,FALSE,"PROCES";#N/A,#N/A,FALSE,"mecan";#N/A,#N/A,FALSE,"civil";#N/A,#N/A,FALSE,"CAÑER";#N/A,#N/A,FALSE,"ELEC";#N/A,#N/A,FALSE,"INSTR"}</definedName>
    <definedName name="lk" localSheetId="9" hidden="1">{#N/A,#N/A,FALSE,"Total_OC015";#N/A,#N/A,FALSE,"ADMIN";#N/A,#N/A,FALSE,"PROCES";#N/A,#N/A,FALSE,"mecan";#N/A,#N/A,FALSE,"civil";#N/A,#N/A,FALSE,"CAÑER";#N/A,#N/A,FALSE,"ELEC";#N/A,#N/A,FALSE,"INSTR"}</definedName>
    <definedName name="lk" localSheetId="7" hidden="1">{#N/A,#N/A,FALSE,"Total_OC015";#N/A,#N/A,FALSE,"ADMIN";#N/A,#N/A,FALSE,"PROCES";#N/A,#N/A,FALSE,"mecan";#N/A,#N/A,FALSE,"civil";#N/A,#N/A,FALSE,"CAÑER";#N/A,#N/A,FALSE,"ELEC";#N/A,#N/A,FALSE,"INSTR"}</definedName>
    <definedName name="lk" localSheetId="20" hidden="1">{#N/A,#N/A,FALSE,"Total_OC015";#N/A,#N/A,FALSE,"ADMIN";#N/A,#N/A,FALSE,"PROCES";#N/A,#N/A,FALSE,"mecan";#N/A,#N/A,FALSE,"civil";#N/A,#N/A,FALSE,"CAÑER";#N/A,#N/A,FALSE,"ELEC";#N/A,#N/A,FALSE,"INSTR"}</definedName>
    <definedName name="lk" localSheetId="12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khhh">#REF!</definedName>
    <definedName name="LKL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18" hidden="1">{"Avaliação de Cargos (Class Mens Todas)",#N/A,FALSE,"BANCO DE DADOS MENSALISTAS";"Avaliação de Cargos (Class Mens Todas)",#N/A,FALSE,"BANCO DE DADOS MENSALISTAS"}</definedName>
    <definedName name="LL" localSheetId="13" hidden="1">{"Avaliação de Cargos (Class Mens Todas)",#N/A,FALSE,"BANCO DE DADOS MENSALISTAS";"Avaliação de Cargos (Class Mens Todas)",#N/A,FALSE,"BANCO DE DADOS MENSALISTAS"}</definedName>
    <definedName name="LL" localSheetId="15" hidden="1">{"Avaliação de Cargos (Class Mens Todas)",#N/A,FALSE,"BANCO DE DADOS MENSALISTAS";"Avaliação de Cargos (Class Mens Todas)",#N/A,FALSE,"BANCO DE DADOS MENSALISTAS"}</definedName>
    <definedName name="LL" localSheetId="9" hidden="1">{"Avaliação de Cargos (Class Mens Todas)",#N/A,FALSE,"BANCO DE DADOS MENSALISTAS";"Avaliação de Cargos (Class Mens Todas)",#N/A,FALSE,"BANCO DE DADOS MENSALISTAS"}</definedName>
    <definedName name="LL" localSheetId="7" hidden="1">{"Avaliação de Cargos (Class Mens Todas)",#N/A,FALSE,"BANCO DE DADOS MENSALISTAS";"Avaliação de Cargos (Class Mens Todas)",#N/A,FALSE,"BANCO DE DADOS MENSALISTAS"}</definedName>
    <definedName name="LL" localSheetId="20" hidden="1">{"Avaliação de Cargos (Class Mens Todas)",#N/A,FALSE,"BANCO DE DADOS MENSALISTAS";"Avaliação de Cargos (Class Mens Todas)",#N/A,FALSE,"BANCO DE DADOS MENSALISTAS"}</definedName>
    <definedName name="LL" localSheetId="12" hidden="1">{"Avaliação de Cargos (Class Mens Todas)",#N/A,FALSE,"BANCO DE DADOS MENSALISTAS";"Avaliação de Cargos (Class Mens Todas)",#N/A,FALSE,"BANCO DE DADOS MENSALISTAS"}</definedName>
    <definedName name="LL" hidden="1">{"Avaliação de Cargos (Class Mens Todas)",#N/A,FALSE,"BANCO DE DADOS MENSALISTAS";"Avaliação de Cargos (Class Mens Todas)",#N/A,FALSE,"BANCO DE DADOS MENSALISTAS"}</definedName>
    <definedName name="lll" localSheetId="18" hidden="1">{"Avaliação de Cargos (Class Mens Todas)",#N/A,FALSE,"BANCO DE DADOS MENSALISTAS";"Avaliação de Cargos (Class Mens Todas)",#N/A,FALSE,"BANCO DE DADOS MENSALISTAS"}</definedName>
    <definedName name="lll" localSheetId="13" hidden="1">{"Avaliação de Cargos (Class Mens Todas)",#N/A,FALSE,"BANCO DE DADOS MENSALISTAS";"Avaliação de Cargos (Class Mens Todas)",#N/A,FALSE,"BANCO DE DADOS MENSALISTAS"}</definedName>
    <definedName name="lll" localSheetId="15" hidden="1">{"Avaliação de Cargos (Class Mens Todas)",#N/A,FALSE,"BANCO DE DADOS MENSALISTAS";"Avaliação de Cargos (Class Mens Todas)",#N/A,FALSE,"BANCO DE DADOS MENSALISTAS"}</definedName>
    <definedName name="lll" localSheetId="9" hidden="1">{"Avaliação de Cargos (Class Mens Todas)",#N/A,FALSE,"BANCO DE DADOS MENSALISTAS";"Avaliação de Cargos (Class Mens Todas)",#N/A,FALSE,"BANCO DE DADOS MENSALISTAS"}</definedName>
    <definedName name="lll" localSheetId="7" hidden="1">{"Avaliação de Cargos (Class Mens Todas)",#N/A,FALSE,"BANCO DE DADOS MENSALISTAS";"Avaliação de Cargos (Class Mens Todas)",#N/A,FALSE,"BANCO DE DADOS MENSALISTAS"}</definedName>
    <definedName name="lll" localSheetId="20" hidden="1">{"Avaliação de Cargos (Class Mens Todas)",#N/A,FALSE,"BANCO DE DADOS MENSALISTAS";"Avaliação de Cargos (Class Mens Todas)",#N/A,FALSE,"BANCO DE DADOS MENSALISTAS"}</definedName>
    <definedName name="lll" localSheetId="12" hidden="1">{"Avaliação de Cargos (Class Mens Todas)",#N/A,FALSE,"BANCO DE DADOS MENSALISTAS";"Avaliação de Cargos (Class Mens Todas)",#N/A,FALSE,"BANCO DE DADOS MENSALISTAS"}</definedName>
    <definedName name="lll" hidden="1">{"Avaliação de Cargos (Class Mens Todas)",#N/A,FALSE,"BANCO DE DADOS MENSALISTAS";"Avaliação de Cargos (Class Mens Todas)",#N/A,FALSE,"BANCO DE DADOS MENSALISTAS"}</definedName>
    <definedName name="llll">#REF!</definedName>
    <definedName name="lm">#REF!</definedName>
    <definedName name="lñl" localSheetId="15" hidden="1">#REF!</definedName>
    <definedName name="lñl" hidden="1">[60]Datos!#REF!</definedName>
    <definedName name="Lo">#REF!</definedName>
    <definedName name="Loan_Amount">#REF!</definedName>
    <definedName name="Loan_Start">#REF!</definedName>
    <definedName name="Loan_Years">#REF!</definedName>
    <definedName name="Loc_Indirectos">#REF!</definedName>
    <definedName name="Locacion">#REF!,#REF!,#REF!</definedName>
    <definedName name="LOCN">#REF!</definedName>
    <definedName name="logo_001">#REF!</definedName>
    <definedName name="LOLO">#REF!</definedName>
    <definedName name="Longitud">#REF!</definedName>
    <definedName name="longitudmuro">#REF!</definedName>
    <definedName name="los">#REF!</definedName>
    <definedName name="loser">#REF!</definedName>
    <definedName name="lots" localSheetId="18" hidden="1">{#N/A,#N/A,FALSE,"Total_OC015";#N/A,#N/A,FALSE,"ADMIN";#N/A,#N/A,FALSE,"PROCES";#N/A,#N/A,FALSE,"mecan";#N/A,#N/A,FALSE,"civil";#N/A,#N/A,FALSE,"CAÑER";#N/A,#N/A,FALSE,"ELEC";#N/A,#N/A,FALSE,"INSTR"}</definedName>
    <definedName name="lots" localSheetId="13" hidden="1">{#N/A,#N/A,FALSE,"Total_OC015";#N/A,#N/A,FALSE,"ADMIN";#N/A,#N/A,FALSE,"PROCES";#N/A,#N/A,FALSE,"mecan";#N/A,#N/A,FALSE,"civil";#N/A,#N/A,FALSE,"CAÑER";#N/A,#N/A,FALSE,"ELEC";#N/A,#N/A,FALSE,"INSTR"}</definedName>
    <definedName name="lots" localSheetId="15" hidden="1">{#N/A,#N/A,FALSE,"Total_OC015";#N/A,#N/A,FALSE,"ADMIN";#N/A,#N/A,FALSE,"PROCES";#N/A,#N/A,FALSE,"mecan";#N/A,#N/A,FALSE,"civil";#N/A,#N/A,FALSE,"CAÑER";#N/A,#N/A,FALSE,"ELEC";#N/A,#N/A,FALSE,"INSTR"}</definedName>
    <definedName name="lots" localSheetId="9" hidden="1">{#N/A,#N/A,FALSE,"Total_OC015";#N/A,#N/A,FALSE,"ADMIN";#N/A,#N/A,FALSE,"PROCES";#N/A,#N/A,FALSE,"mecan";#N/A,#N/A,FALSE,"civil";#N/A,#N/A,FALSE,"CAÑER";#N/A,#N/A,FALSE,"ELEC";#N/A,#N/A,FALSE,"INSTR"}</definedName>
    <definedName name="lots" localSheetId="7" hidden="1">{#N/A,#N/A,FALSE,"Total_OC015";#N/A,#N/A,FALSE,"ADMIN";#N/A,#N/A,FALSE,"PROCES";#N/A,#N/A,FALSE,"mecan";#N/A,#N/A,FALSE,"civil";#N/A,#N/A,FALSE,"CAÑER";#N/A,#N/A,FALSE,"ELEC";#N/A,#N/A,FALSE,"INSTR"}</definedName>
    <definedName name="lots" localSheetId="20" hidden="1">{#N/A,#N/A,FALSE,"Total_OC015";#N/A,#N/A,FALSE,"ADMIN";#N/A,#N/A,FALSE,"PROCES";#N/A,#N/A,FALSE,"mecan";#N/A,#N/A,FALSE,"civil";#N/A,#N/A,FALSE,"CAÑER";#N/A,#N/A,FALSE,"ELEC";#N/A,#N/A,FALSE,"INSTR"}</definedName>
    <definedName name="lots" localSheetId="12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ilotes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x">#REF!</definedName>
    <definedName name="Lx1_m">#REF!</definedName>
    <definedName name="Lx1f">#REF!</definedName>
    <definedName name="Lx1f_">#REF!</definedName>
    <definedName name="LZ">#REF!</definedName>
    <definedName name="Lz1_m">#REF!</definedName>
    <definedName name="Lz1f">#REF!</definedName>
    <definedName name="Lz1f_">#REF!</definedName>
    <definedName name="M">#REF!</definedName>
    <definedName name="M.I.Unitario">#REF!</definedName>
    <definedName name="M_est._X">#REF!</definedName>
    <definedName name="M_RCTS">#REF!</definedName>
    <definedName name="M_REV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0_">#REF!</definedName>
    <definedName name="M81.0">#REF!</definedName>
    <definedName name="MACRDEL">#REF!</definedName>
    <definedName name="Macro_pf.Macro_pf">#REF!</definedName>
    <definedName name="MACU">#N/A</definedName>
    <definedName name="MAE_ELAB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G">#REF!</definedName>
    <definedName name="mandante">#REF!</definedName>
    <definedName name="Mano_Obra">#REF!</definedName>
    <definedName name="MANOTODAS">#REF!</definedName>
    <definedName name="MANOUNO">#REF!</definedName>
    <definedName name="MANTENIMIENTO" localSheetId="18" hidden="1">{#N/A,#N/A,TRUE,"FLEXIL"}</definedName>
    <definedName name="MANTENIMIENTO" localSheetId="13" hidden="1">{#N/A,#N/A,TRUE,"FLEXIL"}</definedName>
    <definedName name="MANTENIMIENTO" localSheetId="15" hidden="1">{#N/A,#N/A,TRUE,"FLEXIL"}</definedName>
    <definedName name="MANTENIMIENTO" localSheetId="9" hidden="1">{#N/A,#N/A,TRUE,"FLEXIL"}</definedName>
    <definedName name="MANTENIMIENTO" localSheetId="7" hidden="1">{#N/A,#N/A,TRUE,"FLEXIL"}</definedName>
    <definedName name="MANTENIMIENTO" localSheetId="20" hidden="1">{#N/A,#N/A,TRUE,"FLEXIL"}</definedName>
    <definedName name="MANTENIMIENTO" localSheetId="12" hidden="1">{#N/A,#N/A,TRUE,"FLEXIL"}</definedName>
    <definedName name="MANTENIMIENTO" hidden="1">{#N/A,#N/A,TRUE,"FLEXIL"}</definedName>
    <definedName name="MARGEN_INGENIERIA_CIVIL_VICENTE">#REF!</definedName>
    <definedName name="MARGEN_TOTAL">#REF!</definedName>
    <definedName name="mari">#REF!</definedName>
    <definedName name="marino" localSheetId="18" hidden="1">{#N/A,#N/A,FALSE,"Work progress mensile";#N/A,#N/A,FALSE,"Work progress mensile IE1"}</definedName>
    <definedName name="marino" localSheetId="13" hidden="1">{#N/A,#N/A,FALSE,"Work progress mensile";#N/A,#N/A,FALSE,"Work progress mensile IE1"}</definedName>
    <definedName name="marino" localSheetId="15" hidden="1">{#N/A,#N/A,FALSE,"Work progress mensile";#N/A,#N/A,FALSE,"Work progress mensile IE1"}</definedName>
    <definedName name="marino" localSheetId="9" hidden="1">{#N/A,#N/A,FALSE,"Work progress mensile";#N/A,#N/A,FALSE,"Work progress mensile IE1"}</definedName>
    <definedName name="marino" localSheetId="7" hidden="1">{#N/A,#N/A,FALSE,"Work progress mensile";#N/A,#N/A,FALSE,"Work progress mensile IE1"}</definedName>
    <definedName name="marino" localSheetId="20" hidden="1">{#N/A,#N/A,FALSE,"Work progress mensile";#N/A,#N/A,FALSE,"Work progress mensile IE1"}</definedName>
    <definedName name="marino" localSheetId="12" hidden="1">{#N/A,#N/A,FALSE,"Work progress mensile";#N/A,#N/A,FALSE,"Work progress mensile IE1"}</definedName>
    <definedName name="marino" hidden="1">{#N/A,#N/A,FALSE,"Work progress mensile";#N/A,#N/A,FALSE,"Work progress mensile IE1"}</definedName>
    <definedName name="mario">#REF!</definedName>
    <definedName name="mark_a">#REF!</definedName>
    <definedName name="mark_b">#REF!</definedName>
    <definedName name="mark_c">#REF!</definedName>
    <definedName name="mark_t">#REF!</definedName>
    <definedName name="MARTES">#REF!</definedName>
    <definedName name="martillos_1">#REF!</definedName>
    <definedName name="martillos_2">#REF!</definedName>
    <definedName name="martillos_3">#REF!</definedName>
    <definedName name="MASTER">#REF!</definedName>
    <definedName name="mat">#REF!</definedName>
    <definedName name="MAT_EN">#REF!</definedName>
    <definedName name="MAT_SP">#REF!</definedName>
    <definedName name="matcant1">#REF!</definedName>
    <definedName name="matcant2">#REF!</definedName>
    <definedName name="matcant3">#REF!</definedName>
    <definedName name="matcod1">#REF!</definedName>
    <definedName name="matcod2">#REF!</definedName>
    <definedName name="mater">#REF!</definedName>
    <definedName name="mater1">#REF!</definedName>
    <definedName name="material">#REF!</definedName>
    <definedName name="Materiales">#REF!</definedName>
    <definedName name="MaterialesFin">#REF!</definedName>
    <definedName name="maters">#REF!</definedName>
    <definedName name="MATERUNO">#REF!</definedName>
    <definedName name="Matriz_computo">#REF!</definedName>
    <definedName name="Max_ro.V2">'[10]D-9001'!$E$47</definedName>
    <definedName name="Mayoracion">#REF!</definedName>
    <definedName name="MC_AREA01">#REF!</definedName>
    <definedName name="mdocod1">#REF!</definedName>
    <definedName name="mdocod2">#REF!</definedName>
    <definedName name="mdocod3">#REF!</definedName>
    <definedName name="MDP">#REF!</definedName>
    <definedName name="Me">#REF!,#REF!,#REF!,#REF!,#REF!,#REF!,#REF!,#REF!,#REF!,#REF!,#REF!,#REF!,#REF!,#REF!</definedName>
    <definedName name="Meact">#REF!</definedName>
    <definedName name="MECANICA">#REF!</definedName>
    <definedName name="MECH_INST">#REF!</definedName>
    <definedName name="MENSUALES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IMP">#REF!</definedName>
    <definedName name="Mepas">#REF!</definedName>
    <definedName name="Merito">#REF!</definedName>
    <definedName name="MES">#REF!</definedName>
    <definedName name="MES_1">#REF!</definedName>
    <definedName name="MES_10">#REF!</definedName>
    <definedName name="MES_11">#REF!</definedName>
    <definedName name="MES_2">#REF!</definedName>
    <definedName name="MES_3">#REF!</definedName>
    <definedName name="MES_4">#REF!</definedName>
    <definedName name="MES_5">#REF!</definedName>
    <definedName name="MES_6">#REF!</definedName>
    <definedName name="MES_7">#REF!</definedName>
    <definedName name="MES_8">#REF!</definedName>
    <definedName name="MES_9">#REF!</definedName>
    <definedName name="MES_BASE" localSheetId="15">#REF!</definedName>
    <definedName name="MES_BASE">[34]!Tabla26[Mes Base]</definedName>
    <definedName name="Mesdebaja">#REF!</definedName>
    <definedName name="MESES">#REF!</definedName>
    <definedName name="MESESOBRA">#REF!</definedName>
    <definedName name="MeshPad">'[10]D-9001'!$D$8</definedName>
    <definedName name="Mest._Z">#REF!</definedName>
    <definedName name="met">#REF!</definedName>
    <definedName name="Met_planos_Final_parcial" localSheetId="18" hidden="1">{#N/A,#N/A,TRUE,"1842CWN0"}</definedName>
    <definedName name="Met_planos_Final_parcial" localSheetId="13" hidden="1">{#N/A,#N/A,TRUE,"1842CWN0"}</definedName>
    <definedName name="Met_planos_Final_parcial" localSheetId="15" hidden="1">{#N/A,#N/A,TRUE,"1842CWN0"}</definedName>
    <definedName name="Met_planos_Final_parcial" localSheetId="9" hidden="1">{#N/A,#N/A,TRUE,"1842CWN0"}</definedName>
    <definedName name="Met_planos_Final_parcial" localSheetId="7" hidden="1">{#N/A,#N/A,TRUE,"1842CWN0"}</definedName>
    <definedName name="Met_planos_Final_parcial" localSheetId="20" hidden="1">{#N/A,#N/A,TRUE,"1842CWN0"}</definedName>
    <definedName name="Met_planos_Final_parcial" localSheetId="12" hidden="1">{#N/A,#N/A,TRUE,"1842CWN0"}</definedName>
    <definedName name="Met_planos_Final_parcial" hidden="1">{#N/A,#N/A,TRUE,"1842CWN0"}</definedName>
    <definedName name="MetConstructivo">OFFSET(#REF!,0,0,COUNTA(#REF!),1)</definedName>
    <definedName name="METRADO">#REF!</definedName>
    <definedName name="METRADO420">#REF!</definedName>
    <definedName name="METRADO4200">#REF!</definedName>
    <definedName name="METRADO430">#REF!</definedName>
    <definedName name="METRADO440">#REF!</definedName>
    <definedName name="METRAJES">#REF!</definedName>
    <definedName name="MFGR">#REF!</definedName>
    <definedName name="Mg.Mes">#REF!,#REF!,#REF!,#REF!,#REF!,#REF!,#REF!,#REF!,#REF!,#REF!,#REF!,#REF!</definedName>
    <definedName name="MH_AREA01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P">#REF!</definedName>
    <definedName name="MI">#REF!</definedName>
    <definedName name="MIELE">#REF!</definedName>
    <definedName name="MIERCOLES">#REF!</definedName>
    <definedName name="Migrar">#REF!</definedName>
    <definedName name="Miguel" hidden="1">#REF!</definedName>
    <definedName name="MILE">#REF!</definedName>
    <definedName name="Min_h6">'[10]D-9001'!$C$35</definedName>
    <definedName name="Min_h7">'[10]D-9001'!$C$39</definedName>
    <definedName name="Min_h8">'[10]D-9001'!$C$43</definedName>
    <definedName name="mivalor">#REF!</definedName>
    <definedName name="mivalor1">#REF!</definedName>
    <definedName name="mivalor3">#REF!</definedName>
    <definedName name="mivalor3b">#REF!</definedName>
    <definedName name="mksainco">#REF!</definedName>
    <definedName name="Ml">'[10]D-9001'!$E$15</definedName>
    <definedName name="mm" localSheetId="18" hidden="1">{#N/A,#N/A,FALSE,"Costo Vendido";#N/A,#N/A,FALSE,"Precio";#N/A,#N/A,FALSE,"Consumo";#N/A,#N/A,FALSE,"GDV";#N/A,#N/A,FALSE,"expestru";#N/A,#N/A,FALSE,"Graficos";#N/A,#N/A,FALSE,"Resumen "}</definedName>
    <definedName name="mm" localSheetId="13" hidden="1">{#N/A,#N/A,FALSE,"Costo Vendido";#N/A,#N/A,FALSE,"Precio";#N/A,#N/A,FALSE,"Consumo";#N/A,#N/A,FALSE,"GDV";#N/A,#N/A,FALSE,"expestru";#N/A,#N/A,FALSE,"Graficos";#N/A,#N/A,FALSE,"Resumen "}</definedName>
    <definedName name="mm" localSheetId="15" hidden="1">{#N/A,#N/A,FALSE,"Costo Vendido";#N/A,#N/A,FALSE,"Precio";#N/A,#N/A,FALSE,"Consumo";#N/A,#N/A,FALSE,"GDV";#N/A,#N/A,FALSE,"expestru";#N/A,#N/A,FALSE,"Graficos";#N/A,#N/A,FALSE,"Resumen "}</definedName>
    <definedName name="mm" localSheetId="9" hidden="1">{#N/A,#N/A,FALSE,"Costo Vendido";#N/A,#N/A,FALSE,"Precio";#N/A,#N/A,FALSE,"Consumo";#N/A,#N/A,FALSE,"GDV";#N/A,#N/A,FALSE,"expestru";#N/A,#N/A,FALSE,"Graficos";#N/A,#N/A,FALSE,"Resumen "}</definedName>
    <definedName name="mm" localSheetId="7" hidden="1">{#N/A,#N/A,FALSE,"Costo Vendido";#N/A,#N/A,FALSE,"Precio";#N/A,#N/A,FALSE,"Consumo";#N/A,#N/A,FALSE,"GDV";#N/A,#N/A,FALSE,"expestru";#N/A,#N/A,FALSE,"Graficos";#N/A,#N/A,FALSE,"Resumen "}</definedName>
    <definedName name="mm" localSheetId="20" hidden="1">{#N/A,#N/A,FALSE,"Costo Vendido";#N/A,#N/A,FALSE,"Precio";#N/A,#N/A,FALSE,"Consumo";#N/A,#N/A,FALSE,"GDV";#N/A,#N/A,FALSE,"expestru";#N/A,#N/A,FALSE,"Graficos";#N/A,#N/A,FALSE,"Resumen "}</definedName>
    <definedName name="mm" localSheetId="12" hidden="1">{#N/A,#N/A,FALSE,"Costo Vendido";#N/A,#N/A,FALSE,"Precio";#N/A,#N/A,FALSE,"Consumo";#N/A,#N/A,FALSE,"GDV";#N/A,#N/A,FALSE,"expestru";#N/A,#N/A,FALSE,"Graficos";#N/A,#N/A,FALSE,"Resumen "}</definedName>
    <definedName name="mm" hidden="1">{#N/A,#N/A,FALSE,"Costo Vendido";#N/A,#N/A,FALSE,"Precio";#N/A,#N/A,FALSE,"Consumo";#N/A,#N/A,FALSE,"GDV";#N/A,#N/A,FALSE,"expestru";#N/A,#N/A,FALSE,"Graficos";#N/A,#N/A,FALSE,"Resumen "}</definedName>
    <definedName name="mm_2" localSheetId="18" hidden="1">{#N/A,#N/A,FALSE,"Costo Vendido";#N/A,#N/A,FALSE,"Precio";#N/A,#N/A,FALSE,"Consumo";#N/A,#N/A,FALSE,"GDV";#N/A,#N/A,FALSE,"expestru";#N/A,#N/A,FALSE,"Graficos";#N/A,#N/A,FALSE,"Resumen "}</definedName>
    <definedName name="mm_2" localSheetId="13" hidden="1">{#N/A,#N/A,FALSE,"Costo Vendido";#N/A,#N/A,FALSE,"Precio";#N/A,#N/A,FALSE,"Consumo";#N/A,#N/A,FALSE,"GDV";#N/A,#N/A,FALSE,"expestru";#N/A,#N/A,FALSE,"Graficos";#N/A,#N/A,FALSE,"Resumen "}</definedName>
    <definedName name="mm_2" localSheetId="15" hidden="1">{#N/A,#N/A,FALSE,"Costo Vendido";#N/A,#N/A,FALSE,"Precio";#N/A,#N/A,FALSE,"Consumo";#N/A,#N/A,FALSE,"GDV";#N/A,#N/A,FALSE,"expestru";#N/A,#N/A,FALSE,"Graficos";#N/A,#N/A,FALSE,"Resumen "}</definedName>
    <definedName name="mm_2" localSheetId="9" hidden="1">{#N/A,#N/A,FALSE,"Costo Vendido";#N/A,#N/A,FALSE,"Precio";#N/A,#N/A,FALSE,"Consumo";#N/A,#N/A,FALSE,"GDV";#N/A,#N/A,FALSE,"expestru";#N/A,#N/A,FALSE,"Graficos";#N/A,#N/A,FALSE,"Resumen "}</definedName>
    <definedName name="mm_2" localSheetId="7" hidden="1">{#N/A,#N/A,FALSE,"Costo Vendido";#N/A,#N/A,FALSE,"Precio";#N/A,#N/A,FALSE,"Consumo";#N/A,#N/A,FALSE,"GDV";#N/A,#N/A,FALSE,"expestru";#N/A,#N/A,FALSE,"Graficos";#N/A,#N/A,FALSE,"Resumen "}</definedName>
    <definedName name="mm_2" localSheetId="20" hidden="1">{#N/A,#N/A,FALSE,"Costo Vendido";#N/A,#N/A,FALSE,"Precio";#N/A,#N/A,FALSE,"Consumo";#N/A,#N/A,FALSE,"GDV";#N/A,#N/A,FALSE,"expestru";#N/A,#N/A,FALSE,"Graficos";#N/A,#N/A,FALSE,"Resumen "}</definedName>
    <definedName name="mm_2" localSheetId="12" hidden="1">{#N/A,#N/A,FALSE,"Costo Vendido";#N/A,#N/A,FALSE,"Precio";#N/A,#N/A,FALSE,"Consumo";#N/A,#N/A,FALSE,"GDV";#N/A,#N/A,FALSE,"expestru";#N/A,#N/A,FALSE,"Graficos";#N/A,#N/A,FALSE,"Resumen "}</definedName>
    <definedName name="mm_2" hidden="1">{#N/A,#N/A,FALSE,"Costo Vendido";#N/A,#N/A,FALSE,"Precio";#N/A,#N/A,FALSE,"Consumo";#N/A,#N/A,FALSE,"GDV";#N/A,#N/A,FALSE,"expestru";#N/A,#N/A,FALSE,"Graficos";#N/A,#N/A,FALSE,"Resumen "}</definedName>
    <definedName name="MM2CUD">#REF!</definedName>
    <definedName name="mmm" localSheetId="18" hidden="1">{"'Igo Comercial'!$AP$215"}</definedName>
    <definedName name="mmm" localSheetId="13" hidden="1">{"'Igo Comercial'!$AP$215"}</definedName>
    <definedName name="mmm" localSheetId="15" hidden="1">{"'Igo Comercial'!$AP$215"}</definedName>
    <definedName name="mmm" localSheetId="9" hidden="1">{"'Igo Comercial'!$AP$215"}</definedName>
    <definedName name="mmm" localSheetId="7" hidden="1">{"'Igo Comercial'!$AP$215"}</definedName>
    <definedName name="mmm" localSheetId="20" hidden="1">{"'Igo Comercial'!$AP$215"}</definedName>
    <definedName name="mmm" localSheetId="12" hidden="1">{"'Igo Comercial'!$AP$215"}</definedName>
    <definedName name="mmm" hidden="1">{"'Igo Comercial'!$AP$215"}</definedName>
    <definedName name="mmmm" localSheetId="18" hidden="1">{"Avaliação de Cargos (Class Mens Todas)",#N/A,FALSE,"BANCO DE DADOS MENSALISTAS";"Avaliação de Cargos (Class Mens Todas)",#N/A,FALSE,"BANCO DE DADOS MENSALISTAS"}</definedName>
    <definedName name="mmmm" localSheetId="13" hidden="1">{"Avaliação de Cargos (Class Mens Todas)",#N/A,FALSE,"BANCO DE DADOS MENSALISTAS";"Avaliação de Cargos (Class Mens Todas)",#N/A,FALSE,"BANCO DE DADOS MENSALISTAS"}</definedName>
    <definedName name="mmmm" localSheetId="15" hidden="1">{"Avaliação de Cargos (Class Mens Todas)",#N/A,FALSE,"BANCO DE DADOS MENSALISTAS";"Avaliação de Cargos (Class Mens Todas)",#N/A,FALSE,"BANCO DE DADOS MENSALISTAS"}</definedName>
    <definedName name="mmmm" localSheetId="9" hidden="1">{"Avaliação de Cargos (Class Mens Todas)",#N/A,FALSE,"BANCO DE DADOS MENSALISTAS";"Avaliação de Cargos (Class Mens Todas)",#N/A,FALSE,"BANCO DE DADOS MENSALISTAS"}</definedName>
    <definedName name="mmmm" localSheetId="7" hidden="1">{"Avaliação de Cargos (Class Mens Todas)",#N/A,FALSE,"BANCO DE DADOS MENSALISTAS";"Avaliação de Cargos (Class Mens Todas)",#N/A,FALSE,"BANCO DE DADOS MENSALISTAS"}</definedName>
    <definedName name="mmmm" localSheetId="20" hidden="1">{"Avaliação de Cargos (Class Mens Todas)",#N/A,FALSE,"BANCO DE DADOS MENSALISTAS";"Avaliação de Cargos (Class Mens Todas)",#N/A,FALSE,"BANCO DE DADOS MENSALISTAS"}</definedName>
    <definedName name="mmmm" localSheetId="12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MMM" localSheetId="18" hidden="1">{"'Igo Comercial'!$AP$215"}</definedName>
    <definedName name="MMMMMMM" localSheetId="13" hidden="1">{"'Igo Comercial'!$AP$215"}</definedName>
    <definedName name="MMMMMMM" localSheetId="15" hidden="1">{"'Igo Comercial'!$AP$215"}</definedName>
    <definedName name="MMMMMMM" localSheetId="9" hidden="1">{"'Igo Comercial'!$AP$215"}</definedName>
    <definedName name="MMMMMMM" localSheetId="7" hidden="1">{"'Igo Comercial'!$AP$215"}</definedName>
    <definedName name="MMMMMMM" localSheetId="20" hidden="1">{"'Igo Comercial'!$AP$215"}</definedName>
    <definedName name="MMMMMMM" localSheetId="12" hidden="1">{"'Igo Comercial'!$AP$215"}</definedName>
    <definedName name="MMMMMMM" hidden="1">{"'Igo Comercial'!$AP$215"}</definedName>
    <definedName name="mmmmmmmmm" localSheetId="18" hidden="1">{"NORMAL",#N/A,FALSE,"02"}</definedName>
    <definedName name="mmmmmmmmm" localSheetId="13" hidden="1">{"NORMAL",#N/A,FALSE,"02"}</definedName>
    <definedName name="mmmmmmmmm" localSheetId="15" hidden="1">{"NORMAL",#N/A,FALSE,"02"}</definedName>
    <definedName name="mmmmmmmmm" localSheetId="9" hidden="1">{"NORMAL",#N/A,FALSE,"02"}</definedName>
    <definedName name="mmmmmmmmm" localSheetId="7" hidden="1">{"NORMAL",#N/A,FALSE,"02"}</definedName>
    <definedName name="mmmmmmmmm" localSheetId="20" hidden="1">{"NORMAL",#N/A,FALSE,"02"}</definedName>
    <definedName name="mmmmmmmmm" localSheetId="12" hidden="1">{"NORMAL",#N/A,FALSE,"02"}</definedName>
    <definedName name="mmmmmmmmm" hidden="1">{"NORMAL",#N/A,FALSE,"02"}</definedName>
    <definedName name="MMMMMMMMMM" localSheetId="18" hidden="1">{#N/A,#N/A,FALSE,"Monthly report";#N/A,#N/A,FALSE,"M.R. UEM";#N/A,#N/A,FALSE,"M.R. VCM"}</definedName>
    <definedName name="MMMMMMMMMM" localSheetId="13" hidden="1">{#N/A,#N/A,FALSE,"Monthly report";#N/A,#N/A,FALSE,"M.R. UEM";#N/A,#N/A,FALSE,"M.R. VCM"}</definedName>
    <definedName name="MMMMMMMMMM" localSheetId="15" hidden="1">{#N/A,#N/A,FALSE,"Monthly report";#N/A,#N/A,FALSE,"M.R. UEM";#N/A,#N/A,FALSE,"M.R. VCM"}</definedName>
    <definedName name="MMMMMMMMMM" localSheetId="9" hidden="1">{#N/A,#N/A,FALSE,"Monthly report";#N/A,#N/A,FALSE,"M.R. UEM";#N/A,#N/A,FALSE,"M.R. VCM"}</definedName>
    <definedName name="MMMMMMMMMM" localSheetId="7" hidden="1">{#N/A,#N/A,FALSE,"Monthly report";#N/A,#N/A,FALSE,"M.R. UEM";#N/A,#N/A,FALSE,"M.R. VCM"}</definedName>
    <definedName name="MMMMMMMMMM" localSheetId="20" hidden="1">{#N/A,#N/A,FALSE,"Monthly report";#N/A,#N/A,FALSE,"M.R. UEM";#N/A,#N/A,FALSE,"M.R. VCM"}</definedName>
    <definedName name="MMMMMMMMMM" localSheetId="12" hidden="1">{#N/A,#N/A,FALSE,"Monthly report";#N/A,#N/A,FALSE,"M.R. UEM";#N/A,#N/A,FALSE,"M.R. VCM"}</definedName>
    <definedName name="MMMMMMMMMM" hidden="1">{#N/A,#N/A,FALSE,"Monthly report";#N/A,#N/A,FALSE,"M.R. UEM";#N/A,#N/A,FALSE,"M.R. VCM"}</definedName>
    <definedName name="mmmmmmmmmmmm" localSheetId="18" hidden="1">{"NORMAL",#N/A,FALSE,"02"}</definedName>
    <definedName name="mmmmmmmmmmmm" localSheetId="13" hidden="1">{"NORMAL",#N/A,FALSE,"02"}</definedName>
    <definedName name="mmmmmmmmmmmm" localSheetId="15" hidden="1">{"NORMAL",#N/A,FALSE,"02"}</definedName>
    <definedName name="mmmmmmmmmmmm" localSheetId="9" hidden="1">{"NORMAL",#N/A,FALSE,"02"}</definedName>
    <definedName name="mmmmmmmmmmmm" localSheetId="7" hidden="1">{"NORMAL",#N/A,FALSE,"02"}</definedName>
    <definedName name="mmmmmmmmmmmm" localSheetId="20" hidden="1">{"NORMAL",#N/A,FALSE,"02"}</definedName>
    <definedName name="mmmmmmmmmmmm" localSheetId="12" hidden="1">{"NORMAL",#N/A,FALSE,"02"}</definedName>
    <definedName name="mmmmmmmmmmmm" hidden="1">{"NORMAL",#N/A,FALSE,"02"}</definedName>
    <definedName name="MO">#REF!</definedName>
    <definedName name="MobDemobilization">#REF!</definedName>
    <definedName name="MOBRA">#REF!</definedName>
    <definedName name="mod_mtje">#REF!</definedName>
    <definedName name="mod_taller">#REF!</definedName>
    <definedName name="MODELNO">#REF!</definedName>
    <definedName name="Modelo">#N/A</definedName>
    <definedName name="MODIR">#REF!</definedName>
    <definedName name="Modularización">#REF!</definedName>
    <definedName name="Modulos" localSheetId="15">#REF!</definedName>
    <definedName name="Modulos">[34]!Tabla29[Fabricante]</definedName>
    <definedName name="MOI3B">#REF!</definedName>
    <definedName name="MOIVAL1">#REF!</definedName>
    <definedName name="MOIVAL3">#REF!</definedName>
    <definedName name="MOIVAL3B">#REF!</definedName>
    <definedName name="MOLWT">#REF!</definedName>
    <definedName name="MON">#REF!</definedName>
    <definedName name="Moneda">#REF!</definedName>
    <definedName name="MONEDAS">#REF!</definedName>
    <definedName name="montaje">#REF!</definedName>
    <definedName name="mo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Pre">#REF!</definedName>
    <definedName name="MOTIVO">#REF!</definedName>
    <definedName name="MOV">#REF!</definedName>
    <definedName name="Mov_Faena">#REF!</definedName>
    <definedName name="MOV_SUELOS">#REF!</definedName>
    <definedName name="MOVI_Aux">#REF!</definedName>
    <definedName name="MOVI_T">#REF!</definedName>
    <definedName name="MOVI_Tag">#REF!</definedName>
    <definedName name="MOVI_Tipo">#REF!</definedName>
    <definedName name="MOVI_Unid">#REF!</definedName>
    <definedName name="Movilización">#REF!</definedName>
    <definedName name="MPROG">#REF!</definedName>
    <definedName name="MQ_AREA01" localSheetId="15">INDIRECT(CELL("direccion",INDEX(#REF!,1,MATCH(MC_AREA01,#REF!,0))))</definedName>
    <definedName name="MQ_AREA01">INDIRECT(CELL("direccion",INDEX(#REF!,1,MATCH(MC_AREA01,#REF!,0))))</definedName>
    <definedName name="MRLART">#REF!</definedName>
    <definedName name="MRSUPDET">#REF!</definedName>
    <definedName name="Mtotal">#REF!</definedName>
    <definedName name="MU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">'[10]D-9001'!$E$12</definedName>
    <definedName name="MW">#REF!</definedName>
    <definedName name="MWx">#REF!</definedName>
    <definedName name="MWz">#REF!</definedName>
    <definedName name="Mx">#REF!</definedName>
    <definedName name="Mx_1">#REF!</definedName>
    <definedName name="Mx2_L2">#REF!</definedName>
    <definedName name="mxx_max">#REF!</definedName>
    <definedName name="mxx_min">#REF!</definedName>
    <definedName name="MY">#N/A</definedName>
    <definedName name="myy">#REF!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.SOLES">#REF!,#REF!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">#REF!</definedName>
    <definedName name="Nacionalizacion">#REF!</definedName>
    <definedName name="NATE">#REF!</definedName>
    <definedName name="NATE1">#REF!</definedName>
    <definedName name="NB" localSheetId="15" hidden="1">{"'NOTES2'!$G$9:$J$27"}</definedName>
    <definedName name="NB" hidden="1">{"'NOTES2'!$G$9:$J$27"}</definedName>
    <definedName name="NC">#REF!</definedName>
    <definedName name="NCLIENTE">#REF!</definedName>
    <definedName name="NCOLBASECAM">#REF!</definedName>
    <definedName name="NCOLBASECOL">#REF!</definedName>
    <definedName name="NCOLBASECOL1">#REF!</definedName>
    <definedName name="NCOLBASEREC">#REF!</definedName>
    <definedName name="NCP">#REF!</definedName>
    <definedName name="NCP_cerradas">#REF!</definedName>
    <definedName name="NEC_art.500">#REF!</definedName>
    <definedName name="NEW">#REF!</definedName>
    <definedName name="Next">"Button 2"</definedName>
    <definedName name="NIPPLES">#REF!</definedName>
    <definedName name="NIVEL2_GRAFICO">#REF!</definedName>
    <definedName name="NN">"Dialog Frame 1"</definedName>
    <definedName name="nn\">#REF!</definedName>
    <definedName name="nnn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nnn" localSheetId="18" hidden="1">{"HW",#N/A,FALSE,"1998"}</definedName>
    <definedName name="nnnnnnnnnnn" localSheetId="13" hidden="1">{"HW",#N/A,FALSE,"1998"}</definedName>
    <definedName name="nnnnnnnnnnn" localSheetId="15" hidden="1">{"HW",#N/A,FALSE,"1998"}</definedName>
    <definedName name="nnnnnnnnnnn" localSheetId="9" hidden="1">{"HW",#N/A,FALSE,"1998"}</definedName>
    <definedName name="nnnnnnnnnnn" localSheetId="7" hidden="1">{"HW",#N/A,FALSE,"1998"}</definedName>
    <definedName name="nnnnnnnnnnn" localSheetId="20" hidden="1">{"HW",#N/A,FALSE,"1998"}</definedName>
    <definedName name="nnnnnnnnnnn" localSheetId="12" hidden="1">{"HW",#N/A,FALSE,"1998"}</definedName>
    <definedName name="nnnnnnnnnnn" hidden="1">{"HW",#N/A,FALSE,"1998"}</definedName>
    <definedName name="NO" hidden="1">#REF!</definedName>
    <definedName name="NOAMORT">#REF!</definedName>
    <definedName name="NOB">#REF!</definedName>
    <definedName name="NOCRITICOS">#REF!</definedName>
    <definedName name="NOMBRE" localSheetId="15">#REF!</definedName>
    <definedName name="NOMBRE">[61]Computo!#REF!</definedName>
    <definedName name="NOMBRE_DOC">#REF!</definedName>
    <definedName name="NOMBREDOC" localSheetId="15">#REF!</definedName>
    <definedName name="NOMBREDOC">[24]Registros!#REF!</definedName>
    <definedName name="NOMBREIMP1">#REF!</definedName>
    <definedName name="NOMBREIMP2">#REF!</definedName>
    <definedName name="NOMBREIMP3">#REF!</definedName>
    <definedName name="nombreobra">#REF!</definedName>
    <definedName name="NOMBREPASO" localSheetId="15">#REF!</definedName>
    <definedName name="NOMBREPASO">[24]Registros!#REF!</definedName>
    <definedName name="nombres">#REF!</definedName>
    <definedName name="NOMBRES1">#REF!</definedName>
    <definedName name="NOMBRES2">#REF!</definedName>
    <definedName name="NOMBRES3">#REF!</definedName>
    <definedName name="NOMBRES4">#REF!</definedName>
    <definedName name="NOMBRES5">#REF!</definedName>
    <definedName name="NOMBRES6">#REF!</definedName>
    <definedName name="NORDENLAMP">[62]Data_Lamp!$A$6:$A$15</definedName>
    <definedName name="NOrdenLumi">[62]TABLAS!$B$10:$B$14</definedName>
    <definedName name="NOREPDWG">#REF!</definedName>
    <definedName name="NORMA">#REF!</definedName>
    <definedName name="nos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18" hidden="1">{#N/A,#N/A,FALSE,"E-1";#N/A,#N/A,FALSE,"E-2";#N/A,#N/A,FALSE,"F-1";#N/A,#N/A,FALSE,"F-2";#N/A,#N/A,FALSE,"F-3";#N/A,#N/A,FALSE,"F-4";#N/A,#N/A,FALSE,"F-5";#N/A,#N/A,FALSE,"F-6";#N/A,#N/A,FALSE,"Matrix"}</definedName>
    <definedName name="nose2" localSheetId="13" hidden="1">{#N/A,#N/A,FALSE,"E-1";#N/A,#N/A,FALSE,"E-2";#N/A,#N/A,FALSE,"F-1";#N/A,#N/A,FALSE,"F-2";#N/A,#N/A,FALSE,"F-3";#N/A,#N/A,FALSE,"F-4";#N/A,#N/A,FALSE,"F-5";#N/A,#N/A,FALSE,"F-6";#N/A,#N/A,FALSE,"Matrix"}</definedName>
    <definedName name="nose2" localSheetId="15" hidden="1">{#N/A,#N/A,FALSE,"E-1";#N/A,#N/A,FALSE,"E-2";#N/A,#N/A,FALSE,"F-1";#N/A,#N/A,FALSE,"F-2";#N/A,#N/A,FALSE,"F-3";#N/A,#N/A,FALSE,"F-4";#N/A,#N/A,FALSE,"F-5";#N/A,#N/A,FALSE,"F-6";#N/A,#N/A,FALSE,"Matrix"}</definedName>
    <definedName name="nose2" localSheetId="9" hidden="1">{#N/A,#N/A,FALSE,"E-1";#N/A,#N/A,FALSE,"E-2";#N/A,#N/A,FALSE,"F-1";#N/A,#N/A,FALSE,"F-2";#N/A,#N/A,FALSE,"F-3";#N/A,#N/A,FALSE,"F-4";#N/A,#N/A,FALSE,"F-5";#N/A,#N/A,FALSE,"F-6";#N/A,#N/A,FALSE,"Matrix"}</definedName>
    <definedName name="nose2" localSheetId="7" hidden="1">{#N/A,#N/A,FALSE,"E-1";#N/A,#N/A,FALSE,"E-2";#N/A,#N/A,FALSE,"F-1";#N/A,#N/A,FALSE,"F-2";#N/A,#N/A,FALSE,"F-3";#N/A,#N/A,FALSE,"F-4";#N/A,#N/A,FALSE,"F-5";#N/A,#N/A,FALSE,"F-6";#N/A,#N/A,FALSE,"Matrix"}</definedName>
    <definedName name="nose2" localSheetId="20" hidden="1">{#N/A,#N/A,FALSE,"E-1";#N/A,#N/A,FALSE,"E-2";#N/A,#N/A,FALSE,"F-1";#N/A,#N/A,FALSE,"F-2";#N/A,#N/A,FALSE,"F-3";#N/A,#N/A,FALSE,"F-4";#N/A,#N/A,FALSE,"F-5";#N/A,#N/A,FALSE,"F-6";#N/A,#N/A,FALSE,"Matrix"}</definedName>
    <definedName name="nose2" localSheetId="12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localSheetId="18" hidden="1">{#N/A,#N/A,FALSE,"Matrix";#N/A,#N/A,FALSE,"Executive";#N/A,#N/A,FALSE,"Summary"}</definedName>
    <definedName name="nose3" localSheetId="13" hidden="1">{#N/A,#N/A,FALSE,"Matrix";#N/A,#N/A,FALSE,"Executive";#N/A,#N/A,FALSE,"Summary"}</definedName>
    <definedName name="nose3" localSheetId="15" hidden="1">{#N/A,#N/A,FALSE,"Matrix";#N/A,#N/A,FALSE,"Executive";#N/A,#N/A,FALSE,"Summary"}</definedName>
    <definedName name="nose3" localSheetId="9" hidden="1">{#N/A,#N/A,FALSE,"Matrix";#N/A,#N/A,FALSE,"Executive";#N/A,#N/A,FALSE,"Summary"}</definedName>
    <definedName name="nose3" localSheetId="7" hidden="1">{#N/A,#N/A,FALSE,"Matrix";#N/A,#N/A,FALSE,"Executive";#N/A,#N/A,FALSE,"Summary"}</definedName>
    <definedName name="nose3" localSheetId="20" hidden="1">{#N/A,#N/A,FALSE,"Matrix";#N/A,#N/A,FALSE,"Executive";#N/A,#N/A,FALSE,"Summary"}</definedName>
    <definedName name="nose3" localSheetId="12" hidden="1">{#N/A,#N/A,FALSE,"Matrix";#N/A,#N/A,FALSE,"Executive";#N/A,#N/A,FALSE,"Summary"}</definedName>
    <definedName name="nose3" hidden="1">{#N/A,#N/A,FALSE,"Matrix";#N/A,#N/A,FALSE,"Executive";#N/A,#N/A,FALSE,"Summary"}</definedName>
    <definedName name="Notas">#REF!</definedName>
    <definedName name="NOTASSS" localSheetId="18" hidden="1">{#N/A,#N/A,FALSE,"GENERAL";#N/A,#N/A,FALSE,"USP 1";#N/A,#N/A,FALSE,"USP 2";#N/A,#N/A,FALSE,"UTE"}</definedName>
    <definedName name="NOTASSS" localSheetId="13" hidden="1">{#N/A,#N/A,FALSE,"GENERAL";#N/A,#N/A,FALSE,"USP 1";#N/A,#N/A,FALSE,"USP 2";#N/A,#N/A,FALSE,"UTE"}</definedName>
    <definedName name="NOTASSS" localSheetId="3" hidden="1">{#N/A,#N/A,FALSE,"GENERAL";#N/A,#N/A,FALSE,"USP 1";#N/A,#N/A,FALSE,"USP 2";#N/A,#N/A,FALSE,"UTE"}</definedName>
    <definedName name="NOTASSS" localSheetId="15" hidden="1">{#N/A,#N/A,FALSE,"GENERAL";#N/A,#N/A,FALSE,"USP 1";#N/A,#N/A,FALSE,"USP 2";#N/A,#N/A,FALSE,"UTE"}</definedName>
    <definedName name="NOTASSS" localSheetId="9" hidden="1">{#N/A,#N/A,FALSE,"GENERAL";#N/A,#N/A,FALSE,"USP 1";#N/A,#N/A,FALSE,"USP 2";#N/A,#N/A,FALSE,"UTE"}</definedName>
    <definedName name="NOTASSS" localSheetId="7" hidden="1">{#N/A,#N/A,FALSE,"GENERAL";#N/A,#N/A,FALSE,"USP 1";#N/A,#N/A,FALSE,"USP 2";#N/A,#N/A,FALSE,"UTE"}</definedName>
    <definedName name="NOTASSS" localSheetId="20" hidden="1">{#N/A,#N/A,FALSE,"GENERAL";#N/A,#N/A,FALSE,"USP 1";#N/A,#N/A,FALSE,"USP 2";#N/A,#N/A,FALSE,"UTE"}</definedName>
    <definedName name="NOTASSS" localSheetId="12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tayFecha">#REF!</definedName>
    <definedName name="NPAGE">#REF!</definedName>
    <definedName name="NPS">[47]GeoData!$A$4:$A$21</definedName>
    <definedName name="NPS.Dext">[47]GeoData!$A$4:$B$21</definedName>
    <definedName name="NPS.SCH">[47]GeoData!$C$4:$P$21</definedName>
    <definedName name="NroCotiz">#REF!</definedName>
    <definedName name="NSHPD">#REF!</definedName>
    <definedName name="ntubos">#REF!</definedName>
    <definedName name="Nuayyim" localSheetId="18" hidden="1">{"'NOTES2'!$G$9:$J$27"}</definedName>
    <definedName name="Nuayyim" localSheetId="13" hidden="1">{"'NOTES2'!$G$9:$J$27"}</definedName>
    <definedName name="Nuayyim" localSheetId="15" hidden="1">{"'NOTES2'!$G$9:$J$27"}</definedName>
    <definedName name="Nuayyim" localSheetId="9" hidden="1">{"'NOTES2'!$G$9:$J$27"}</definedName>
    <definedName name="Nuayyim" localSheetId="7" hidden="1">{"'NOTES2'!$G$9:$J$27"}</definedName>
    <definedName name="Nuayyim" localSheetId="20" hidden="1">{"'NOTES2'!$G$9:$J$27"}</definedName>
    <definedName name="Nuayyim" localSheetId="12" hidden="1">{"'NOTES2'!$G$9:$J$27"}</definedName>
    <definedName name="Nuayyim" hidden="1">{"'NOTES2'!$G$9:$J$27"}</definedName>
    <definedName name="nueva">#REF!</definedName>
    <definedName name="NUEVAHOJA">#REF!</definedName>
    <definedName name="nuevoid">#REF!</definedName>
    <definedName name="Num_Pmt_Per_Year">#REF!</definedName>
    <definedName name="NUMAX">#REF!</definedName>
    <definedName name="Number_of_Payments" localSheetId="15">MATCH(0.01,#REF!,-1)+1</definedName>
    <definedName name="Number_of_Payments">MATCH(0.01,[59]!End_Bal,-1)+1</definedName>
    <definedName name="numcolbase">#REF!</definedName>
    <definedName name="NumDocCliente">#REF!</definedName>
    <definedName name="NumDocPpal">#REF!</definedName>
    <definedName name="NumDocSec">#REF!</definedName>
    <definedName name="NumDocTecna">#REF!</definedName>
    <definedName name="NUMERO">#REF!</definedName>
    <definedName name="numerocontrato">#REF!</definedName>
    <definedName name="NumeroDocumento">#REF!</definedName>
    <definedName name="numlicitacion">#REF!</definedName>
    <definedName name="NUMMANS">#REF!</definedName>
    <definedName name="nv">#REF!</definedName>
    <definedName name="nvfvnm">#REF!</definedName>
    <definedName name="nw">#REF!</definedName>
    <definedName name="nyyr" localSheetId="18" hidden="1">{#N/A,#N/A,FALSE,"CPV";#N/A,#N/A,FALSE,"Pareto";#N/A,#N/A,FALSE,"Gráficos"}</definedName>
    <definedName name="nyyr" localSheetId="13" hidden="1">{#N/A,#N/A,FALSE,"CPV";#N/A,#N/A,FALSE,"Pareto";#N/A,#N/A,FALSE,"Gráficos"}</definedName>
    <definedName name="nyyr" localSheetId="15" hidden="1">{#N/A,#N/A,FALSE,"CPV";#N/A,#N/A,FALSE,"Pareto";#N/A,#N/A,FALSE,"Gráficos"}</definedName>
    <definedName name="nyyr" localSheetId="9" hidden="1">{#N/A,#N/A,FALSE,"CPV";#N/A,#N/A,FALSE,"Pareto";#N/A,#N/A,FALSE,"Gráficos"}</definedName>
    <definedName name="nyyr" localSheetId="7" hidden="1">{#N/A,#N/A,FALSE,"CPV";#N/A,#N/A,FALSE,"Pareto";#N/A,#N/A,FALSE,"Gráficos"}</definedName>
    <definedName name="nyyr" localSheetId="20" hidden="1">{#N/A,#N/A,FALSE,"CPV";#N/A,#N/A,FALSE,"Pareto";#N/A,#N/A,FALSE,"Gráficos"}</definedName>
    <definedName name="nyyr" localSheetId="12" hidden="1">{#N/A,#N/A,FALSE,"CPV";#N/A,#N/A,FALSE,"Pareto";#N/A,#N/A,FALSE,"Gráficos"}</definedName>
    <definedName name="nyyr" hidden="1">{#N/A,#N/A,FALSE,"CPV";#N/A,#N/A,FALSE,"Pareto";#N/A,#N/A,FALSE,"Gráficos"}</definedName>
    <definedName name="ñ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ÑÑÑÑÑÑÑÑ" localSheetId="18" hidden="1">{"NORMAL",#N/A,FALSE,"02"}</definedName>
    <definedName name="ÑÑÑÑÑÑÑÑÑ" localSheetId="13" hidden="1">{"NORMAL",#N/A,FALSE,"02"}</definedName>
    <definedName name="ÑÑÑÑÑÑÑÑÑ" localSheetId="15" hidden="1">{"NORMAL",#N/A,FALSE,"02"}</definedName>
    <definedName name="ÑÑÑÑÑÑÑÑÑ" localSheetId="9" hidden="1">{"NORMAL",#N/A,FALSE,"02"}</definedName>
    <definedName name="ÑÑÑÑÑÑÑÑÑ" localSheetId="7" hidden="1">{"NORMAL",#N/A,FALSE,"02"}</definedName>
    <definedName name="ÑÑÑÑÑÑÑÑÑ" localSheetId="20" hidden="1">{"NORMAL",#N/A,FALSE,"02"}</definedName>
    <definedName name="ÑÑÑÑÑÑÑÑÑ" localSheetId="12" hidden="1">{"NORMAL",#N/A,FALSE,"02"}</definedName>
    <definedName name="ÑÑÑÑÑÑÑÑÑ" hidden="1">{"NORMAL",#N/A,FALSE,"02"}</definedName>
    <definedName name="ññññññññññññññññ" localSheetId="18" hidden="1">{"NORMAL",#N/A,FALSE,"02"}</definedName>
    <definedName name="ññññññññññññññññ" localSheetId="13" hidden="1">{"NORMAL",#N/A,FALSE,"02"}</definedName>
    <definedName name="ññññññññññññññññ" localSheetId="15" hidden="1">{"NORMAL",#N/A,FALSE,"02"}</definedName>
    <definedName name="ññññññññññññññññ" localSheetId="9" hidden="1">{"NORMAL",#N/A,FALSE,"02"}</definedName>
    <definedName name="ññññññññññññññññ" localSheetId="7" hidden="1">{"NORMAL",#N/A,FALSE,"02"}</definedName>
    <definedName name="ññññññññññññññññ" localSheetId="20" hidden="1">{"NORMAL",#N/A,FALSE,"02"}</definedName>
    <definedName name="ññññññññññññññññ" localSheetId="12" hidden="1">{"NORMAL",#N/A,FALSE,"02"}</definedName>
    <definedName name="ññññññññññññññññ" hidden="1">{"NORMAL",#N/A,FALSE,"02"}</definedName>
    <definedName name="ñohlyiouto">#REF!</definedName>
    <definedName name="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b">#REF!</definedName>
    <definedName name="OBA" localSheetId="18" hidden="1">{#N/A,#N/A,FALSE,"model"}</definedName>
    <definedName name="OBA" localSheetId="13" hidden="1">{#N/A,#N/A,FALSE,"model"}</definedName>
    <definedName name="OBA" localSheetId="15" hidden="1">{#N/A,#N/A,FALSE,"model"}</definedName>
    <definedName name="OBA" localSheetId="9" hidden="1">{#N/A,#N/A,FALSE,"model"}</definedName>
    <definedName name="OBA" localSheetId="7" hidden="1">{#N/A,#N/A,FALSE,"model"}</definedName>
    <definedName name="OBA" localSheetId="20" hidden="1">{#N/A,#N/A,FALSE,"model"}</definedName>
    <definedName name="OBA" localSheetId="12" hidden="1">{#N/A,#N/A,FALSE,"model"}</definedName>
    <definedName name="OBA" hidden="1">{#N/A,#N/A,FALSE,"model"}</definedName>
    <definedName name="Objetivos">#REF!</definedName>
    <definedName name="obr">#REF!</definedName>
    <definedName name="OBRA">#REF!</definedName>
    <definedName name="OBRA_1">#REF!</definedName>
    <definedName name="OBRA_CIVIL">#REF!</definedName>
    <definedName name="OBRA1">#REF!</definedName>
    <definedName name="OBRA2">#REF!</definedName>
    <definedName name="OBRA3">#REF!</definedName>
    <definedName name="OBRA4">#REF!</definedName>
    <definedName name="OBRA5">#REF!</definedName>
    <definedName name="OBS_EN">#REF!</definedName>
    <definedName name="OBS_SP">#REF!</definedName>
    <definedName name="Observacion">#REF!</definedName>
    <definedName name="OBTEMIS">#REF!</definedName>
    <definedName name="OBTEPGE">#REF!</definedName>
    <definedName name="OBTESUR">#REF!</definedName>
    <definedName name="OCACUMTENCO">#REF!,#REF!,#REF!,#REF!,#REF!,#REF!,#REF!,#REF!,#REF!,#REF!,#REF!,#REF!</definedName>
    <definedName name="OCMES">#REF!</definedName>
    <definedName name="OCUACUMTEBTEARG">#REF!,#REF!,#REF!,#REF!,#REF!,#REF!,#REF!,#REF!,#REF!,#REF!,#REF!,#REF!,#REF!,#REF!,#REF!,#REF!,#REF!,#REF!,#REF!,#REF!,#REF!,#REF!</definedName>
    <definedName name="ocult">#REF!,#REF!,#REF!,#REF!,#REF!,#REF!,#REF!,#REF!,#REF!,#REF!,#REF!</definedName>
    <definedName name="OCULTACUM">#REF!,#REF!,#REF!,#REF!,#REF!,#REF!,#REF!,#REF!,#REF!,#REF!,#REF!,#REF!,#REF!,#REF!,#REF!,#REF!,#REF!,#REF!,#REF!,#REF!</definedName>
    <definedName name="ocultar">#REF!,#REF!,#REF!,#REF!,#REF!,#REF!,#REF!,#REF!,#REF!,#REF!,#REF!,#REF!,#REF!</definedName>
    <definedName name="ocumgmes">#REF!,#REF!,#REF!,#REF!,#REF!,#REF!,#REF!,#REF!,#REF!,#REF!,#REF!,#REF!</definedName>
    <definedName name="OD">#REF!</definedName>
    <definedName name="ODS">#REF!</definedName>
    <definedName name="OE">#REF!</definedName>
    <definedName name="OFERTANTES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ICINA_TOPOGRAFIA">#REF!</definedName>
    <definedName name="OG">#REF!</definedName>
    <definedName name="OIOC">#REF!</definedName>
    <definedName name="oko" localSheetId="18" hidden="1">{#N/A,#N/A,TRUE,"INGENIERIA";#N/A,#N/A,TRUE,"COMPRAS";#N/A,#N/A,TRUE,"DIRECCION";#N/A,#N/A,TRUE,"RESUMEN"}</definedName>
    <definedName name="oko" localSheetId="13" hidden="1">{#N/A,#N/A,TRUE,"INGENIERIA";#N/A,#N/A,TRUE,"COMPRAS";#N/A,#N/A,TRUE,"DIRECCION";#N/A,#N/A,TRUE,"RESUMEN"}</definedName>
    <definedName name="oko" localSheetId="15" hidden="1">{#N/A,#N/A,TRUE,"INGENIERIA";#N/A,#N/A,TRUE,"COMPRAS";#N/A,#N/A,TRUE,"DIRECCION";#N/A,#N/A,TRUE,"RESUMEN"}</definedName>
    <definedName name="oko" localSheetId="9" hidden="1">{#N/A,#N/A,TRUE,"INGENIERIA";#N/A,#N/A,TRUE,"COMPRAS";#N/A,#N/A,TRUE,"DIRECCION";#N/A,#N/A,TRUE,"RESUMEN"}</definedName>
    <definedName name="oko" localSheetId="7" hidden="1">{#N/A,#N/A,TRUE,"INGENIERIA";#N/A,#N/A,TRUE,"COMPRAS";#N/A,#N/A,TRUE,"DIRECCION";#N/A,#N/A,TRUE,"RESUMEN"}</definedName>
    <definedName name="oko" localSheetId="20" hidden="1">{#N/A,#N/A,TRUE,"INGENIERIA";#N/A,#N/A,TRUE,"COMPRAS";#N/A,#N/A,TRUE,"DIRECCION";#N/A,#N/A,TRUE,"RESUMEN"}</definedName>
    <definedName name="oko" localSheetId="12" hidden="1">{#N/A,#N/A,TRUE,"INGENIERIA";#N/A,#N/A,TRUE,"COMPRAS";#N/A,#N/A,TRUE,"DIRECCION";#N/A,#N/A,TRUE,"RESUMEN"}</definedName>
    <definedName name="oko" hidden="1">{#N/A,#N/A,TRUE,"INGENIERIA";#N/A,#N/A,TRUE,"COMPRAS";#N/A,#N/A,TRUE,"DIRECCION";#N/A,#N/A,TRUE,"RESUMEN"}</definedName>
    <definedName name="ol">#REF!</definedName>
    <definedName name="olikk">#REF!</definedName>
    <definedName name="OMEGA">#REF!</definedName>
    <definedName name="oooooooooooo" localSheetId="18" hidden="1">{"DECIMAL",#N/A,FALSE,"02"}</definedName>
    <definedName name="oooooooooooo" localSheetId="13" hidden="1">{"DECIMAL",#N/A,FALSE,"02"}</definedName>
    <definedName name="oooooooooooo" localSheetId="15" hidden="1">{"DECIMAL",#N/A,FALSE,"02"}</definedName>
    <definedName name="oooooooooooo" localSheetId="9" hidden="1">{"DECIMAL",#N/A,FALSE,"02"}</definedName>
    <definedName name="oooooooooooo" localSheetId="7" hidden="1">{"DECIMAL",#N/A,FALSE,"02"}</definedName>
    <definedName name="oooooooooooo" localSheetId="20" hidden="1">{"DECIMAL",#N/A,FALSE,"02"}</definedName>
    <definedName name="oooooooooooo" localSheetId="12" hidden="1">{"DECIMAL",#N/A,FALSE,"02"}</definedName>
    <definedName name="oooooooooooo" hidden="1">{"DECIMAL",#N/A,FALSE,"02"}</definedName>
    <definedName name="oooooooooooooooo" localSheetId="18" hidden="1">{#N/A,#N/A,FALSE,"Monthly report";#N/A,#N/A,FALSE,"M.R. UEM";#N/A,#N/A,FALSE,"M.R. VCM"}</definedName>
    <definedName name="oooooooooooooooo" localSheetId="13" hidden="1">{#N/A,#N/A,FALSE,"Monthly report";#N/A,#N/A,FALSE,"M.R. UEM";#N/A,#N/A,FALSE,"M.R. VCM"}</definedName>
    <definedName name="oooooooooooooooo" localSheetId="15" hidden="1">{#N/A,#N/A,FALSE,"Monthly report";#N/A,#N/A,FALSE,"M.R. UEM";#N/A,#N/A,FALSE,"M.R. VCM"}</definedName>
    <definedName name="oooooooooooooooo" localSheetId="9" hidden="1">{#N/A,#N/A,FALSE,"Monthly report";#N/A,#N/A,FALSE,"M.R. UEM";#N/A,#N/A,FALSE,"M.R. VCM"}</definedName>
    <definedName name="oooooooooooooooo" localSheetId="7" hidden="1">{#N/A,#N/A,FALSE,"Monthly report";#N/A,#N/A,FALSE,"M.R. UEM";#N/A,#N/A,FALSE,"M.R. VCM"}</definedName>
    <definedName name="oooooooooooooooo" localSheetId="20" hidden="1">{#N/A,#N/A,FALSE,"Monthly report";#N/A,#N/A,FALSE,"M.R. UEM";#N/A,#N/A,FALSE,"M.R. VCM"}</definedName>
    <definedName name="oooooooooooooooo" localSheetId="12" hidden="1">{#N/A,#N/A,FALSE,"Monthly report";#N/A,#N/A,FALSE,"M.R. UEM";#N/A,#N/A,FALSE,"M.R. VCM"}</definedName>
    <definedName name="oooooooooooooooo" hidden="1">{#N/A,#N/A,FALSE,"Monthly report";#N/A,#N/A,FALSE,"M.R. UEM";#N/A,#N/A,FALSE,"M.R. VCM"}</definedName>
    <definedName name="Opciones">[36]Definiciones!$F$2:$F$4</definedName>
    <definedName name="Operador_Maquinaria_Liviana">#REF!</definedName>
    <definedName name="Operador_Maquinaria_Pesada">#REF!</definedName>
    <definedName name="OperPressNormal">[46]Lineas!#REF!</definedName>
    <definedName name="OperTempNormal">[46]Lineas!#REF!</definedName>
    <definedName name="OpPM.Conc.MesOpPM">#REF!</definedName>
    <definedName name="OpPM.PlantaFyP.MesOpPM">#REF!</definedName>
    <definedName name="OpPM.Tranque.MesOpPM">#REF!</definedName>
    <definedName name="orden">#REF!</definedName>
    <definedName name="OrderTable" hidden="1">#REF!</definedName>
    <definedName name="ORE" localSheetId="18" hidden="1">{"'NOTES2'!$G$9:$J$27"}</definedName>
    <definedName name="ORE" localSheetId="13" hidden="1">{"'NOTES2'!$G$9:$J$27"}</definedName>
    <definedName name="ORE" localSheetId="15" hidden="1">{"'NOTES2'!$G$9:$J$27"}</definedName>
    <definedName name="ORE" localSheetId="9" hidden="1">{"'NOTES2'!$G$9:$J$27"}</definedName>
    <definedName name="ORE" localSheetId="7" hidden="1">{"'NOTES2'!$G$9:$J$27"}</definedName>
    <definedName name="ORE" localSheetId="20" hidden="1">{"'NOTES2'!$G$9:$J$27"}</definedName>
    <definedName name="ORE" localSheetId="12" hidden="1">{"'NOTES2'!$G$9:$J$27"}</definedName>
    <definedName name="ORE" hidden="1">{"'NOTES2'!$G$9:$J$27"}</definedName>
    <definedName name="ORIGEN">#REF!</definedName>
    <definedName name="ORIoCA" localSheetId="4">#REF!</definedName>
    <definedName name="ORIoCA">[38]AuxiliarDatos!$C$25:$C$26</definedName>
    <definedName name="OT.100">#REF!</definedName>
    <definedName name="OT.60">#REF!</definedName>
    <definedName name="OTCREDRESTO">#REF!</definedName>
    <definedName name="OTCREDSOCCON">#REF!</definedName>
    <definedName name="OTCREDTOTAL">#REF!</definedName>
    <definedName name="OTRO">#REF!</definedName>
    <definedName name="OUT">#REF!</definedName>
    <definedName name="OXICORTE">#REF!</definedName>
    <definedName name="OXIGENO">#REF!</definedName>
    <definedName name="Oxiginista">#REF!</definedName>
    <definedName name="P">#REF!</definedName>
    <definedName name="P.TOTAL">#REF!</definedName>
    <definedName name="P_base">#REF!</definedName>
    <definedName name="p_fin">#REF!</definedName>
    <definedName name="p_uti">#REF!</definedName>
    <definedName name="P_ZONA">#REF!</definedName>
    <definedName name="P000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BLO">#REF!</definedName>
    <definedName name="PAG">#REF!</definedName>
    <definedName name="PAGE">#REF!</definedName>
    <definedName name="page1">'[53]Sheet 1 (Notes)'!$B$2:$V$38</definedName>
    <definedName name="PAGETOT">#REF!</definedName>
    <definedName name="Página1">#REF!</definedName>
    <definedName name="PÁGINA101">#REF!</definedName>
    <definedName name="Página2">#REF!</definedName>
    <definedName name="Página3">#REF!</definedName>
    <definedName name="Pal_Workbook_GUID" hidden="1">"ZRYSY6SSN7C1WJPDYPPPPGP7"</definedName>
    <definedName name="pala_1">#REF!</definedName>
    <definedName name="pala_2">#REF!</definedName>
    <definedName name="pala_3">#REF!</definedName>
    <definedName name="PANDEO">#REF!</definedName>
    <definedName name="PANDEO1">#REF!</definedName>
    <definedName name="PARAM">#REF!</definedName>
    <definedName name="Param.UF.Proy">#REF!</definedName>
    <definedName name="Param.USD.Proy">#REF!</definedName>
    <definedName name="PARAMAT">#REF!</definedName>
    <definedName name="Parametros">#REF!</definedName>
    <definedName name="PARETOATIV" localSheetId="18" hidden="1">{#N/A,#N/A,FALSE,"CPV";#N/A,#N/A,FALSE,"Pareto";#N/A,#N/A,FALSE,"Gráficos"}</definedName>
    <definedName name="PARETOATIV" localSheetId="13" hidden="1">{#N/A,#N/A,FALSE,"CPV";#N/A,#N/A,FALSE,"Pareto";#N/A,#N/A,FALSE,"Gráficos"}</definedName>
    <definedName name="PARETOATIV" localSheetId="15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7" hidden="1">{#N/A,#N/A,FALSE,"CPV";#N/A,#N/A,FALSE,"Pareto";#N/A,#N/A,FALSE,"Gráficos"}</definedName>
    <definedName name="PARETOATIV" localSheetId="20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hidden="1">{#N/A,#N/A,FALSE,"CPV";#N/A,#N/A,FALSE,"Pareto";#N/A,#N/A,FALSE,"Gráficos"}</definedName>
    <definedName name="PARIDAD">#REF!</definedName>
    <definedName name="PARTIDA">#REF!</definedName>
    <definedName name="Partidas">#REF!</definedName>
    <definedName name="PartidasAS">#REF!</definedName>
    <definedName name="parts.rep.pos">12</definedName>
    <definedName name="Pasajes">#REF!</definedName>
    <definedName name="PASMMIN">#REF!</definedName>
    <definedName name="pasos">#REF!</definedName>
    <definedName name="PASPM">#REF!</definedName>
    <definedName name="PASPMINU">#REF!</definedName>
    <definedName name="PASPMINU_1">#REF!</definedName>
    <definedName name="PASPMU">#REF!</definedName>
    <definedName name="PASPMU_1">#REF!</definedName>
    <definedName name="PATO">#REF!</definedName>
    <definedName name="Pauta">#REF!</definedName>
    <definedName name="Pay_Date">#REF!</definedName>
    <definedName name="Pay_Num">#REF!</definedName>
    <definedName name="Payment_Date" localSheetId="13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>DATE(YEAR([0]!Loan_Start),MONTH([0]!Loan_Start)+Payment_Number,DAY([0]!Loan_Start))</definedName>
    <definedName name="Payment_Needed">"Pago necesario"</definedName>
    <definedName name="Pb">#REF!</definedName>
    <definedName name="PC">#REF!</definedName>
    <definedName name="pct">#REF!</definedName>
    <definedName name="PCV">#REF!</definedName>
    <definedName name="pd_angle_of_repose_001">#REF!</definedName>
    <definedName name="pd_api_calc_type_001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uild_tend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#REF!</definedName>
    <definedName name="pd_compres_flow_min_001">#REF!</definedName>
    <definedName name="pd_compres_flow_nor_001">#REF!</definedName>
    <definedName name="pd_contain_parts_001">#REF!</definedName>
    <definedName name="pd_corrosive_001">#REF!</definedName>
    <definedName name="pd_cp_cv_max_001">#REF!</definedName>
    <definedName name="pd_cp_cv_min_001">#REF!</definedName>
    <definedName name="pd_cp_cv_nor_001">#REF!</definedName>
    <definedName name="pd_critic_press_001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grav_flg_001">#REF!</definedName>
    <definedName name="pd_dens_max_001">#REF!</definedName>
    <definedName name="pd_dens_min_001">#REF!</definedName>
    <definedName name="pd_dens_nor_001">#REF!</definedName>
    <definedName name="pd_dens_ref_001">#REF!</definedName>
    <definedName name="pd_dens_ref_uid_001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erosive_001">#REF!</definedName>
    <definedName name="pd_flow_max_001">#REF!</definedName>
    <definedName name="pd_flow_min_001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molecular_mass_001">#REF!</definedName>
    <definedName name="pd_note_001">#REF!</definedName>
    <definedName name="pd_oxidizing_001">#REF!</definedName>
    <definedName name="pd_p_alarm_high_001">#REF!</definedName>
    <definedName name="pd_p_alarm_high_high_001">#REF!</definedName>
    <definedName name="pd_p_alarm_low_001">#REF!</definedName>
    <definedName name="pd_p_alarm_low_low_001">#REF!</definedName>
    <definedName name="pd_p_cntrl_pnt_max_001">#REF!</definedName>
    <definedName name="pd_p_cntrl_pnt_min_001">#REF!</definedName>
    <definedName name="pd_p_cntrl_pnt_nor_001">#REF!</definedName>
    <definedName name="pd_p_cntrl_pnt_uid_001">#REF!</definedName>
    <definedName name="pd_p_dif_press_uid_001">#REF!</definedName>
    <definedName name="pd_p_dif_range_uid_001">#REF!</definedName>
    <definedName name="pd_p_dif_trip_alarm_uid_001">#REF!</definedName>
    <definedName name="pd_p_kind_of_pressure_001">#REF!</definedName>
    <definedName name="pd_p_range_max_001">#REF!</definedName>
    <definedName name="pd_p_range_min_001">#REF!</definedName>
    <definedName name="pd_p_range_nor_001">#REF!</definedName>
    <definedName name="pd_p_range_uflg_001">#REF!</definedName>
    <definedName name="pd_p_range_uid_001">#REF!</definedName>
    <definedName name="pd_p_trac_jacet_001">#REF!</definedName>
    <definedName name="pd_p_trip_alarm_uflg_001">#REF!</definedName>
    <definedName name="pd_p_trip_alarm_uid_001">#REF!</definedName>
    <definedName name="pd_p_trip_high_001">#REF!</definedName>
    <definedName name="pd_p_trip_high_high_001">#REF!</definedName>
    <definedName name="pd_p_trip_low_001">#REF!</definedName>
    <definedName name="pd_p_trip_low_low_001">#REF!</definedName>
    <definedName name="pd_p_valvtend_001">#REF!</definedName>
    <definedName name="pd_p_view_dif_pressure_flag_001">#REF!</definedName>
    <definedName name="pd_p_view_dif_range_flag_001">#REF!</definedName>
    <definedName name="pd_p_view_dif_trip_alarm_flag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_001">#REF!</definedName>
    <definedName name="pd_press_drp_min_001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saturat_temp_001">#REF!</definedName>
    <definedName name="pd_schedul_001">#REF!</definedName>
    <definedName name="pd_size_001">#REF!</definedName>
    <definedName name="pd_size_uid_001">#REF!</definedName>
    <definedName name="pd_solidfy_001">#REF!</definedName>
    <definedName name="pd_source_001">#REF!</definedName>
    <definedName name="pd_spec_grav_base_001">#REF!</definedName>
    <definedName name="pd_spec_grav_max_001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vap_press_max_001">#REF!</definedName>
    <definedName name="pd_vap_press_min_001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_001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DDyFecha">#REF!</definedName>
    <definedName name="PDIDevol">#REF!</definedName>
    <definedName name="PDIEnvio">#REF!</definedName>
    <definedName name="PDIF">#REF!</definedName>
    <definedName name="PDIFU">#REF!</definedName>
    <definedName name="PDIFU_1">#REF!</definedName>
    <definedName name="pe_acero">#REF!</definedName>
    <definedName name="PEAD">#REF!</definedName>
    <definedName name="PED">#REF!</definedName>
    <definedName name="pedro">#REF!</definedName>
    <definedName name="Pendê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O">#REF!</definedName>
    <definedName name="PEOS">#REF!</definedName>
    <definedName name="PEPE">#REF!</definedName>
    <definedName name="PEPITO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pito1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">#REF!</definedName>
    <definedName name="PERDIDAS">#REF!</definedName>
    <definedName name="PerfCyU" localSheetId="15">#REF!</definedName>
    <definedName name="PerfCyU">'[63]C y U'!$B$13:$AH$107</definedName>
    <definedName name="perfiles" localSheetId="15">#REF!</definedName>
    <definedName name="Perfiles">[64]Perfiles!$C$5:$DE$2037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uru" hidden="1">#REF!</definedName>
    <definedName name="peso">#REF!</definedName>
    <definedName name="PESO_1">#REF!</definedName>
    <definedName name="PESO_COLUMNAS">#REF!</definedName>
    <definedName name="Peso_unit">#REF!</definedName>
    <definedName name="PESO1">#REF!</definedName>
    <definedName name="PesoDoc">#REF!</definedName>
    <definedName name="PESOEQUI">#REF!</definedName>
    <definedName name="PESOPLANCHA">#REF!</definedName>
    <definedName name="PESOS150">#REF!</definedName>
    <definedName name="Pesos2">#REF!</definedName>
    <definedName name="pesos600">#REF!</definedName>
    <definedName name="PESOS83">#REF!</definedName>
    <definedName name="PESOS85" localSheetId="15">#REF!</definedName>
    <definedName name="PESOS85">'[65]RESUMEN GRAL'!#REF!</definedName>
    <definedName name="Pf">#REF!</definedName>
    <definedName name="pg_actual">#REF!</definedName>
    <definedName name="Pi">#REF!</definedName>
    <definedName name="PicoEmp">#REF!</definedName>
    <definedName name="PICS">#REF!</definedName>
    <definedName name="pid_no_001">#REF!</definedName>
    <definedName name="PIDNO">#REF!</definedName>
    <definedName name="piedra1">#REF!</definedName>
    <definedName name="piedra2">#REF!</definedName>
    <definedName name="Piedrach">#REF!</definedName>
    <definedName name="PIEZAS">#N/A</definedName>
    <definedName name="PIFO">#REF!</definedName>
    <definedName name="pil">#REF!</definedName>
    <definedName name="PILOTES">#REF!</definedName>
    <definedName name="PIMP">#REF!</definedName>
    <definedName name="PIMPU">#REF!</definedName>
    <definedName name="pint">#REF!</definedName>
    <definedName name="PINT_A_1">#REF!</definedName>
    <definedName name="PINT_B_1">#REF!</definedName>
    <definedName name="PINT_C_1">#REF!</definedName>
    <definedName name="PINT_D_1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ping">#REF!</definedName>
    <definedName name="PIPPO" localSheetId="18" hidden="1">{#N/A,#N/A,FALSE,"Work progress mensile";#N/A,#N/A,FALSE,"Work progress mensile IE1"}</definedName>
    <definedName name="PIPPO" localSheetId="13" hidden="1">{#N/A,#N/A,FALSE,"Work progress mensile";#N/A,#N/A,FALSE,"Work progress mensile IE1"}</definedName>
    <definedName name="PIPPO" localSheetId="15" hidden="1">{#N/A,#N/A,FALSE,"Work progress mensile";#N/A,#N/A,FALSE,"Work progress mensile IE1"}</definedName>
    <definedName name="PIPPO" localSheetId="9" hidden="1">{#N/A,#N/A,FALSE,"Work progress mensile";#N/A,#N/A,FALSE,"Work progress mensile IE1"}</definedName>
    <definedName name="PIPPO" localSheetId="7" hidden="1">{#N/A,#N/A,FALSE,"Work progress mensile";#N/A,#N/A,FALSE,"Work progress mensile IE1"}</definedName>
    <definedName name="PIPPO" localSheetId="20" hidden="1">{#N/A,#N/A,FALSE,"Work progress mensile";#N/A,#N/A,FALSE,"Work progress mensile IE1"}</definedName>
    <definedName name="PIPPO" localSheetId="12" hidden="1">{#N/A,#N/A,FALSE,"Work progress mensile";#N/A,#N/A,FALSE,"Work progress mensile IE1"}</definedName>
    <definedName name="PIPPO" hidden="1">{#N/A,#N/A,FALSE,"Work progress mensile";#N/A,#N/A,FALSE,"Work progress mensile IE1"}</definedName>
    <definedName name="PIPPO2" localSheetId="18" hidden="1">{"DECIMAL",#N/A,FALSE,"02"}</definedName>
    <definedName name="PIPPO2" localSheetId="13" hidden="1">{"DECIMAL",#N/A,FALSE,"02"}</definedName>
    <definedName name="PIPPO2" localSheetId="15" hidden="1">{"DECIMAL",#N/A,FALSE,"02"}</definedName>
    <definedName name="PIPPO2" localSheetId="9" hidden="1">{"DECIMAL",#N/A,FALSE,"02"}</definedName>
    <definedName name="PIPPO2" localSheetId="7" hidden="1">{"DECIMAL",#N/A,FALSE,"02"}</definedName>
    <definedName name="PIPPO2" localSheetId="20" hidden="1">{"DECIMAL",#N/A,FALSE,"02"}</definedName>
    <definedName name="PIPPO2" localSheetId="12" hidden="1">{"DECIMAL",#N/A,FALSE,"02"}</definedName>
    <definedName name="PIPPO2" hidden="1">{"DECIMAL",#N/A,FALSE,"02"}</definedName>
    <definedName name="PIPPO3" localSheetId="18" hidden="1">{#N/A,#N/A,FALSE,"Work progress mensile";#N/A,#N/A,FALSE,"Work progress mensile IE1"}</definedName>
    <definedName name="PIPPO3" localSheetId="13" hidden="1">{#N/A,#N/A,FALSE,"Work progress mensile";#N/A,#N/A,FALSE,"Work progress mensile IE1"}</definedName>
    <definedName name="PIPPO3" localSheetId="15" hidden="1">{#N/A,#N/A,FALSE,"Work progress mensile";#N/A,#N/A,FALSE,"Work progress mensile IE1"}</definedName>
    <definedName name="PIPPO3" localSheetId="9" hidden="1">{#N/A,#N/A,FALSE,"Work progress mensile";#N/A,#N/A,FALSE,"Work progress mensile IE1"}</definedName>
    <definedName name="PIPPO3" localSheetId="7" hidden="1">{#N/A,#N/A,FALSE,"Work progress mensile";#N/A,#N/A,FALSE,"Work progress mensile IE1"}</definedName>
    <definedName name="PIPPO3" localSheetId="20" hidden="1">{#N/A,#N/A,FALSE,"Work progress mensile";#N/A,#N/A,FALSE,"Work progress mensile IE1"}</definedName>
    <definedName name="PIPPO3" localSheetId="12" hidden="1">{#N/A,#N/A,FALSE,"Work progress mensile";#N/A,#N/A,FALSE,"Work progress mensile IE1"}</definedName>
    <definedName name="PIPPO3" hidden="1">{#N/A,#N/A,FALSE,"Work progress mensile";#N/A,#N/A,FALSE,"Work progress mensile IE1"}</definedName>
    <definedName name="PIPPO4" localSheetId="18" hidden="1">{#N/A,#N/A,FALSE,"Work progress mensile";#N/A,#N/A,FALSE,"Work progress mensile IE1"}</definedName>
    <definedName name="PIPPO4" localSheetId="13" hidden="1">{#N/A,#N/A,FALSE,"Work progress mensile";#N/A,#N/A,FALSE,"Work progress mensile IE1"}</definedName>
    <definedName name="PIPPO4" localSheetId="15" hidden="1">{#N/A,#N/A,FALSE,"Work progress mensile";#N/A,#N/A,FALSE,"Work progress mensile IE1"}</definedName>
    <definedName name="PIPPO4" localSheetId="9" hidden="1">{#N/A,#N/A,FALSE,"Work progress mensile";#N/A,#N/A,FALSE,"Work progress mensile IE1"}</definedName>
    <definedName name="PIPPO4" localSheetId="7" hidden="1">{#N/A,#N/A,FALSE,"Work progress mensile";#N/A,#N/A,FALSE,"Work progress mensile IE1"}</definedName>
    <definedName name="PIPPO4" localSheetId="20" hidden="1">{#N/A,#N/A,FALSE,"Work progress mensile";#N/A,#N/A,FALSE,"Work progress mensile IE1"}</definedName>
    <definedName name="PIPPO4" localSheetId="12" hidden="1">{#N/A,#N/A,FALSE,"Work progress mensile";#N/A,#N/A,FALSE,"Work progress mensile IE1"}</definedName>
    <definedName name="PIPPO4" hidden="1">{#N/A,#N/A,FALSE,"Work progress mensile";#N/A,#N/A,FALSE,"Work progress mensile IE1"}</definedName>
    <definedName name="pirulo">#REF!</definedName>
    <definedName name="pirulo2">#REF!</definedName>
    <definedName name="PISC">#REF!</definedName>
    <definedName name="PISCO">#REF!</definedName>
    <definedName name="PLAN">#REF!</definedName>
    <definedName name="PLAN1">#REF!</definedName>
    <definedName name="PLAN2">#REF!</definedName>
    <definedName name="PLAN3">#REF!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lla">#REF!</definedName>
    <definedName name="PLANT">#REF!</definedName>
    <definedName name="plant_id_001">#REF!</definedName>
    <definedName name="PLAT">#REF!</definedName>
    <definedName name="PLATINAS">#REF!</definedName>
    <definedName name="PLAZO">#REF!</definedName>
    <definedName name="Plazo_Fiel_Cumplimiento">#REF!</definedName>
    <definedName name="Plazo_Garan_Adicional">#REF!</definedName>
    <definedName name="Plazo_obra___7_meses">#REF!</definedName>
    <definedName name="PLC">#REF!</definedName>
    <definedName name="PLC_1">#REF!</definedName>
    <definedName name="PLEGADO">#REF!</definedName>
    <definedName name="PLS">#REF!</definedName>
    <definedName name="PM">#REF!</definedName>
    <definedName name="Pmax">#REF!</definedName>
    <definedName name="Pmerma">#REF!</definedName>
    <definedName name="PMIMP">#REF!</definedName>
    <definedName name="Población">#REF!</definedName>
    <definedName name="Poc.Nac">#REF!</definedName>
    <definedName name="pomoc">#REF!</definedName>
    <definedName name="PONO">#REF!</definedName>
    <definedName name="POPO">#REF!</definedName>
    <definedName name="Por.Imp">#REF!</definedName>
    <definedName name="PORC">#REF!</definedName>
    <definedName name="PORCC">#REF!</definedName>
    <definedName name="portada">#REF!</definedName>
    <definedName name="PORTADA6">#REF!</definedName>
    <definedName name="posact">#REF!</definedName>
    <definedName name="posant">#REF!</definedName>
    <definedName name="Posicion">#REF!</definedName>
    <definedName name="Potencia">#REF!</definedName>
    <definedName name="pozos">#REF!</definedName>
    <definedName name="pp" localSheetId="18" hidden="1">{"'8'!$B$1:$I$46"}</definedName>
    <definedName name="pp" localSheetId="13" hidden="1">{"'8'!$B$1:$I$46"}</definedName>
    <definedName name="pp" localSheetId="15" hidden="1">{"'8'!$B$1:$I$46"}</definedName>
    <definedName name="pp" localSheetId="9" hidden="1">{"'8'!$B$1:$I$46"}</definedName>
    <definedName name="pp" localSheetId="7" hidden="1">{"'8'!$B$1:$I$46"}</definedName>
    <definedName name="pp" localSheetId="20" hidden="1">{"'8'!$B$1:$I$46"}</definedName>
    <definedName name="pp" localSheetId="12" hidden="1">{"'8'!$B$1:$I$46"}</definedName>
    <definedName name="pp" hidden="1">{"'8'!$B$1:$I$46"}</definedName>
    <definedName name="ppbd">#REF!</definedName>
    <definedName name="ppbp">#REF!</definedName>
    <definedName name="ppp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ppppppppppppp" localSheetId="18" hidden="1">{"NORMAL",#N/A,FALSE,"02"}</definedName>
    <definedName name="ppppppppppppp" localSheetId="13" hidden="1">{"NORMAL",#N/A,FALSE,"02"}</definedName>
    <definedName name="ppppppppppppp" localSheetId="15" hidden="1">{"NORMAL",#N/A,FALSE,"02"}</definedName>
    <definedName name="ppppppppppppp" localSheetId="9" hidden="1">{"NORMAL",#N/A,FALSE,"02"}</definedName>
    <definedName name="ppppppppppppp" localSheetId="7" hidden="1">{"NORMAL",#N/A,FALSE,"02"}</definedName>
    <definedName name="ppppppppppppp" localSheetId="20" hidden="1">{"NORMAL",#N/A,FALSE,"02"}</definedName>
    <definedName name="ppppppppppppp" localSheetId="12" hidden="1">{"NORMAL",#N/A,FALSE,"02"}</definedName>
    <definedName name="ppppppppppppp" hidden="1">{"NORMAL",#N/A,FALSE,"02"}</definedName>
    <definedName name="pppppppppppppp" localSheetId="18" hidden="1">{#N/A,#N/A,FALSE,"Monthly report";#N/A,#N/A,FALSE,"M.R. UEM";#N/A,#N/A,FALSE,"M.R. VCM"}</definedName>
    <definedName name="pppppppppppppp" localSheetId="13" hidden="1">{#N/A,#N/A,FALSE,"Monthly report";#N/A,#N/A,FALSE,"M.R. UEM";#N/A,#N/A,FALSE,"M.R. VCM"}</definedName>
    <definedName name="pppppppppppppp" localSheetId="15" hidden="1">{#N/A,#N/A,FALSE,"Monthly report";#N/A,#N/A,FALSE,"M.R. UEM";#N/A,#N/A,FALSE,"M.R. VCM"}</definedName>
    <definedName name="pppppppppppppp" localSheetId="9" hidden="1">{#N/A,#N/A,FALSE,"Monthly report";#N/A,#N/A,FALSE,"M.R. UEM";#N/A,#N/A,FALSE,"M.R. VCM"}</definedName>
    <definedName name="pppppppppppppp" localSheetId="7" hidden="1">{#N/A,#N/A,FALSE,"Monthly report";#N/A,#N/A,FALSE,"M.R. UEM";#N/A,#N/A,FALSE,"M.R. VCM"}</definedName>
    <definedName name="pppppppppppppp" localSheetId="20" hidden="1">{#N/A,#N/A,FALSE,"Monthly report";#N/A,#N/A,FALSE,"M.R. UEM";#N/A,#N/A,FALSE,"M.R. VCM"}</definedName>
    <definedName name="pppppppppppppp" localSheetId="12" hidden="1">{#N/A,#N/A,FALSE,"Monthly report";#N/A,#N/A,FALSE,"M.R. UEM";#N/A,#N/A,FALSE,"M.R. VCM"}</definedName>
    <definedName name="pppppppppppppp" hidden="1">{#N/A,#N/A,FALSE,"Monthly report";#N/A,#N/A,FALSE,"M.R. UEM";#N/A,#N/A,FALSE,"M.R. VCM"}</definedName>
    <definedName name="ppropio_">#REF!</definedName>
    <definedName name="PPRTO">#REF!</definedName>
    <definedName name="PPTO" localSheetId="18" hidden="1">{"'Edit'!$A$1:$V$2277"}</definedName>
    <definedName name="PPTO" localSheetId="13" hidden="1">{"'Edit'!$A$1:$V$2277"}</definedName>
    <definedName name="PPTO" localSheetId="15" hidden="1">{"'Edit'!$A$1:$V$2277"}</definedName>
    <definedName name="PPTO" localSheetId="9" hidden="1">{"'Edit'!$A$1:$V$2277"}</definedName>
    <definedName name="PPTO" localSheetId="7" hidden="1">{"'Edit'!$A$1:$V$2277"}</definedName>
    <definedName name="PPTO" localSheetId="20" hidden="1">{"'Edit'!$A$1:$V$2277"}</definedName>
    <definedName name="PPTO" localSheetId="12" hidden="1">{"'Edit'!$A$1:$V$2277"}</definedName>
    <definedName name="PPTO" hidden="1">{"'Edit'!$A$1:$V$2277"}</definedName>
    <definedName name="Pr">#REF!</definedName>
    <definedName name="pre">#REF!</definedName>
    <definedName name="PRE.COM">#REF!</definedName>
    <definedName name="Preaviso">#REF!</definedName>
    <definedName name="PREC">#REF!</definedName>
    <definedName name="PRECIO">#REF!</definedName>
    <definedName name="Precio.Adic.Uocra">#REF!</definedName>
    <definedName name="Precio.Ay.Alim">#REF!</definedName>
    <definedName name="Precio_vianda">#REF!</definedName>
    <definedName name="Precio2">#REF!</definedName>
    <definedName name="precioc">#REF!</definedName>
    <definedName name="precioCa">#REF!</definedName>
    <definedName name="preciocp">#REF!</definedName>
    <definedName name="PrecioH.Viaje">#REF!</definedName>
    <definedName name="PRECIOS">#REF!</definedName>
    <definedName name="Preciototal">#REF!</definedName>
    <definedName name="PrecioVianda">#REF!</definedName>
    <definedName name="PrecioVianda76_75">#REF!</definedName>
    <definedName name="Premissas" localSheetId="18" hidden="1">{#N/A,#N/A,FALSE,"model"}</definedName>
    <definedName name="Premissas" localSheetId="13" hidden="1">{#N/A,#N/A,FALSE,"model"}</definedName>
    <definedName name="Premissas" localSheetId="15" hidden="1">{#N/A,#N/A,FALSE,"model"}</definedName>
    <definedName name="Premissas" localSheetId="9" hidden="1">{#N/A,#N/A,FALSE,"model"}</definedName>
    <definedName name="Premissas" localSheetId="7" hidden="1">{#N/A,#N/A,FALSE,"model"}</definedName>
    <definedName name="Premissas" localSheetId="20" hidden="1">{#N/A,#N/A,FALSE,"model"}</definedName>
    <definedName name="Premissas" localSheetId="12" hidden="1">{#N/A,#N/A,FALSE,"model"}</definedName>
    <definedName name="Premissas" hidden="1">{#N/A,#N/A,FALSE,"model"}</definedName>
    <definedName name="PREMOLDEADOS">#REF!</definedName>
    <definedName name="Presenta">#REF!</definedName>
    <definedName name="presion">#REF!</definedName>
    <definedName name="PRESION01">#REF!</definedName>
    <definedName name="PRESION02">#REF!</definedName>
    <definedName name="PRESION03">#REF!</definedName>
    <definedName name="PRESSG">#REF!,#REF!</definedName>
    <definedName name="PRESUP">#REF!</definedName>
    <definedName name="PRESUP.ADI1.TVI">#REF!</definedName>
    <definedName name="Prev">"Button 72"</definedName>
    <definedName name="prev2">#REF!</definedName>
    <definedName name="PreviousData">#REF!</definedName>
    <definedName name="PRIAR_OCB">#N/A</definedName>
    <definedName name="PRIMERA">#REF!</definedName>
    <definedName name="PrimerItem">#REF!</definedName>
    <definedName name="PRIMO">#REF!</definedName>
    <definedName name="PrimPorc">#REF!</definedName>
    <definedName name="Princ">#REF!</definedName>
    <definedName name="print">#N/A</definedName>
    <definedName name="Print_Area">#REF!</definedName>
    <definedName name="Print_Area_MI">#REF!</definedName>
    <definedName name="Print_Area_Reset" localSheetId="15">OFFSET([0]!Full_Print,0,0,Reembolsables!Last_Row)</definedName>
    <definedName name="Print_Area_Reset">OFFSET([0]!Full_Print,0,0,Reembolsables!Last_Row)</definedName>
    <definedName name="Print_Titles_MI">#REF!</definedName>
    <definedName name="PRINT1">#REF!</definedName>
    <definedName name="PRINT2">#REF!</definedName>
    <definedName name="print4">#REF!</definedName>
    <definedName name="PRINTE1">#REF!</definedName>
    <definedName name="PRINTE1B">#REF!</definedName>
    <definedName name="PRINTE2">#REF!</definedName>
    <definedName name="PRINTE2REV">#REF!</definedName>
    <definedName name="PRINTE56">#REF!</definedName>
    <definedName name="PRIO">#REF!</definedName>
    <definedName name="prm" localSheetId="18" hidden="1">{#N/A,#N/A,FALSE,"model"}</definedName>
    <definedName name="prm" localSheetId="13" hidden="1">{#N/A,#N/A,FALSE,"model"}</definedName>
    <definedName name="prm" localSheetId="15" hidden="1">{#N/A,#N/A,FALSE,"model"}</definedName>
    <definedName name="prm" localSheetId="9" hidden="1">{#N/A,#N/A,FALSE,"model"}</definedName>
    <definedName name="prm" localSheetId="7" hidden="1">{#N/A,#N/A,FALSE,"model"}</definedName>
    <definedName name="prm" localSheetId="20" hidden="1">{#N/A,#N/A,FALSE,"model"}</definedName>
    <definedName name="prm" localSheetId="12" hidden="1">{#N/A,#N/A,FALSE,"model"}</definedName>
    <definedName name="prm" hidden="1">{#N/A,#N/A,FALSE,"model"}</definedName>
    <definedName name="pro" localSheetId="18" hidden="1">{"DECIMAL",#N/A,FALSE,"02"}</definedName>
    <definedName name="pro" localSheetId="13" hidden="1">{"DECIMAL",#N/A,FALSE,"02"}</definedName>
    <definedName name="pro" localSheetId="15" hidden="1">{"DECIMAL",#N/A,FALSE,"02"}</definedName>
    <definedName name="pro" localSheetId="9" hidden="1">{"DECIMAL",#N/A,FALSE,"02"}</definedName>
    <definedName name="pro" localSheetId="7" hidden="1">{"DECIMAL",#N/A,FALSE,"02"}</definedName>
    <definedName name="pro" localSheetId="20" hidden="1">{"DECIMAL",#N/A,FALSE,"02"}</definedName>
    <definedName name="pro" localSheetId="12" hidden="1">{"DECIMAL",#N/A,FALSE,"02"}</definedName>
    <definedName name="pro" hidden="1">{"DECIMAL",#N/A,FALSE,"02"}</definedName>
    <definedName name="proc_func_id_001">#REF!</definedName>
    <definedName name="proceso">#REF!</definedName>
    <definedName name="PROCESOS">#REF!</definedName>
    <definedName name="PROCESS">#REF!</definedName>
    <definedName name="ProdForm" hidden="1">#REF!</definedName>
    <definedName name="produccion">#REF!</definedName>
    <definedName name="Product" hidden="1">#REF!</definedName>
    <definedName name="PRODUCTIVIDAD">#REF!</definedName>
    <definedName name="prof">#REF!</definedName>
    <definedName name="PROG">#REF!</definedName>
    <definedName name="PROGDES">#REF!</definedName>
    <definedName name="ProgJulio">#REF!</definedName>
    <definedName name="Programa">#REF!</definedName>
    <definedName name="PROGRAMA__Y_CONTROL_DE_COSTOS_1996">#REF!</definedName>
    <definedName name="Programa_1999">#REF!</definedName>
    <definedName name="Programa_2000">#REF!</definedName>
    <definedName name="Progress" localSheetId="18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7" hidden="1">{#N/A,#N/A,FALSE,"Monthly report";#N/A,#N/A,FALSE,"M.R. UEM";#N/A,#N/A,FALSE,"M.R. VCM"}</definedName>
    <definedName name="Progress" localSheetId="20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J">#REF!</definedName>
    <definedName name="proj_id_001">#REF!</definedName>
    <definedName name="PROJECT">#REF!</definedName>
    <definedName name="PROJECT_CURRENCY">#REF!</definedName>
    <definedName name="Project_Name">#REF!</definedName>
    <definedName name="PROJETO">#REF!,#REF!</definedName>
    <definedName name="proo" localSheetId="18" hidden="1">{"DECIMAL",#N/A,FALSE,"02"}</definedName>
    <definedName name="proo" localSheetId="13" hidden="1">{"DECIMAL",#N/A,FALSE,"02"}</definedName>
    <definedName name="proo" localSheetId="15" hidden="1">{"DECIMAL",#N/A,FALSE,"02"}</definedName>
    <definedName name="proo" localSheetId="9" hidden="1">{"DECIMAL",#N/A,FALSE,"02"}</definedName>
    <definedName name="proo" localSheetId="7" hidden="1">{"DECIMAL",#N/A,FALSE,"02"}</definedName>
    <definedName name="proo" localSheetId="20" hidden="1">{"DECIMAL",#N/A,FALSE,"02"}</definedName>
    <definedName name="proo" localSheetId="12" hidden="1">{"DECIMAL",#N/A,FALSE,"02"}</definedName>
    <definedName name="proo" hidden="1">{"DECIMAL",#N/A,FALSE,"02"}</definedName>
    <definedName name="PROPIO">#REF!</definedName>
    <definedName name="PROTECCION">#REF!</definedName>
    <definedName name="PROVEEDOR" localSheetId="15">#REF!</definedName>
    <definedName name="PROVEEDOR">[24]Registros!#REF!</definedName>
    <definedName name="Provincia">#REF!</definedName>
    <definedName name="PROY">#REF!</definedName>
    <definedName name="Proy.CD.TotalUSD">#REF!</definedName>
    <definedName name="Proy.CI.TotalUSD">#REF!</definedName>
    <definedName name="Proy.Conting.TotalUSD">#REF!</definedName>
    <definedName name="Proy.Escal.TotalUSD">#REF!</definedName>
    <definedName name="PROY_INTERNO">#REF!</definedName>
    <definedName name="Proyecto">#REF!</definedName>
    <definedName name="PRSMAX">#REF!</definedName>
    <definedName name="PRSMAXU">#REF!</definedName>
    <definedName name="prt_maquina">#REF!</definedName>
    <definedName name="prt_resumen">#REF!</definedName>
    <definedName name="PRUEBA">#REF!,#REF!</definedName>
    <definedName name="pseg">#REF!</definedName>
    <definedName name="PtblLAR">#REF!</definedName>
    <definedName name="ptiupouo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S" localSheetId="18" hidden="1">{"'Edit'!$A$1:$V$2277"}</definedName>
    <definedName name="PTS" localSheetId="13" hidden="1">{"'Edit'!$A$1:$V$2277"}</definedName>
    <definedName name="PTS" localSheetId="15" hidden="1">{"'Edit'!$A$1:$V$2277"}</definedName>
    <definedName name="PTS" localSheetId="9" hidden="1">{"'Edit'!$A$1:$V$2277"}</definedName>
    <definedName name="PTS" localSheetId="7" hidden="1">{"'Edit'!$A$1:$V$2277"}</definedName>
    <definedName name="PTS" localSheetId="20" hidden="1">{"'Edit'!$A$1:$V$2277"}</definedName>
    <definedName name="PTS" localSheetId="12" hidden="1">{"'Edit'!$A$1:$V$2277"}</definedName>
    <definedName name="PTS" hidden="1">{"'Edit'!$A$1:$V$2277"}</definedName>
    <definedName name="pu6mm">#REF!</definedName>
    <definedName name="pu8mm">#REF!</definedName>
    <definedName name="PUAC">#REF!</definedName>
    <definedName name="PUAC1">#REF!</definedName>
    <definedName name="PUAREA1" localSheetId="15">#REF!</definedName>
    <definedName name="PUAREA1">[34]CHEDIAK!$CY$11:$CY$270</definedName>
    <definedName name="PUAREA2" localSheetId="15">#REF!</definedName>
    <definedName name="PUAREA2">[34]CHEDIAK!$DG$11:$DG$270</definedName>
    <definedName name="PUAREA3" localSheetId="15">#REF!</definedName>
    <definedName name="PUAREA3">[34]CHEDIAK!$DO$11:$DO$270</definedName>
    <definedName name="PUAREA4" localSheetId="15">#REF!</definedName>
    <definedName name="PUAREA4">[34]CHEDIAK!$DW$11:$DW$270</definedName>
    <definedName name="PUAREA5" localSheetId="15">#REF!</definedName>
    <definedName name="PUAREA5">[34]CHEDIAK!$EE$11:$EE$270</definedName>
    <definedName name="PUAREA6" localSheetId="15">#REF!</definedName>
    <definedName name="PUAREA6">[34]CHEDIAK!$EM$11:$EM$270</definedName>
    <definedName name="PUAREA7" localSheetId="15">#REF!</definedName>
    <definedName name="PUAREA7">[34]CHEDIAK!$EU$11:$EU$270</definedName>
    <definedName name="PUAREA8" localSheetId="15">#REF!</definedName>
    <definedName name="PUAREA8">[34]CHEDIAK!$FC$11:$FC$270</definedName>
    <definedName name="PUESTOS">#REF!</definedName>
    <definedName name="PUHDPE">#REF!</definedName>
    <definedName name="PUNTODEINSERCION">#REF!</definedName>
    <definedName name="PV">#REF!</definedName>
    <definedName name="PVC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_EQDB_EXPORT">#REF!</definedName>
    <definedName name="Q0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" localSheetId="18" hidden="1">{#N/A,#N/A,FALSE,"model"}</definedName>
    <definedName name="qa" localSheetId="13" hidden="1">{#N/A,#N/A,FALSE,"model"}</definedName>
    <definedName name="qa" localSheetId="15" hidden="1">{#N/A,#N/A,FALSE,"model"}</definedName>
    <definedName name="qa" localSheetId="9" hidden="1">{#N/A,#N/A,FALSE,"model"}</definedName>
    <definedName name="qa" localSheetId="7" hidden="1">{#N/A,#N/A,FALSE,"model"}</definedName>
    <definedName name="qa" localSheetId="20" hidden="1">{#N/A,#N/A,FALSE,"model"}</definedName>
    <definedName name="qa" localSheetId="12" hidden="1">{#N/A,#N/A,FALSE,"model"}</definedName>
    <definedName name="qa" hidden="1">{#N/A,#N/A,FALSE,"model"}</definedName>
    <definedName name="QAAQ">#REF!</definedName>
    <definedName name="QCAR">#REF!</definedName>
    <definedName name="QDIS">#REF!</definedName>
    <definedName name="Ql">'[10]D-9001'!$E$17</definedName>
    <definedName name="qmax">#REF!</definedName>
    <definedName name="qmax_m">#REF!</definedName>
    <definedName name="QMIN">#REF!</definedName>
    <definedName name="QNORM">#REF!</definedName>
    <definedName name="qnuevo">#REF!</definedName>
    <definedName name="qnuevo_m">#REF!</definedName>
    <definedName name="qnuevo1">#REF!</definedName>
    <definedName name="qpilotes">#REF!</definedName>
    <definedName name="QQ" hidden="1">#REF!</definedName>
    <definedName name="QQQ" localSheetId="18" hidden="1">{"Avaliação de Cargos (Class Mens Todas)",#N/A,FALSE,"BANCO DE DADOS MENSALISTAS";"Avaliação de Cargos (Class Mens Todas)",#N/A,FALSE,"BANCO DE DADOS MENSALISTAS"}</definedName>
    <definedName name="QQQ" localSheetId="13" hidden="1">{"Avaliação de Cargos (Class Mens Todas)",#N/A,FALSE,"BANCO DE DADOS MENSALISTAS";"Avaliação de Cargos (Class Mens Todas)",#N/A,FALSE,"BANCO DE DADOS MENSALISTAS"}</definedName>
    <definedName name="QQQ" localSheetId="15" hidden="1">{"Avaliação de Cargos (Class Mens Todas)",#N/A,FALSE,"BANCO DE DADOS MENSALISTAS";"Avaliação de Cargos (Class Mens Todas)",#N/A,FALSE,"BANCO DE DADOS MENSALISTAS"}</definedName>
    <definedName name="QQQ" localSheetId="9" hidden="1">{"Avaliação de Cargos (Class Mens Todas)",#N/A,FALSE,"BANCO DE DADOS MENSALISTAS";"Avaliação de Cargos (Class Mens Todas)",#N/A,FALSE,"BANCO DE DADOS MENSALISTAS"}</definedName>
    <definedName name="QQQ" localSheetId="7" hidden="1">{"Avaliação de Cargos (Class Mens Todas)",#N/A,FALSE,"BANCO DE DADOS MENSALISTAS";"Avaliação de Cargos (Class Mens Todas)",#N/A,FALSE,"BANCO DE DADOS MENSALISTAS"}</definedName>
    <definedName name="QQQ" localSheetId="20" hidden="1">{"Avaliação de Cargos (Class Mens Todas)",#N/A,FALSE,"BANCO DE DADOS MENSALISTAS";"Avaliação de Cargos (Class Mens Todas)",#N/A,FALSE,"BANCO DE DADOS MENSALISTAS"}</definedName>
    <definedName name="QQQ" localSheetId="12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A">#REF!</definedName>
    <definedName name="qqqq" localSheetId="18" hidden="1">{#N/A,#N/A,TRUE,"INGENIERIA";#N/A,#N/A,TRUE,"COMPRAS";#N/A,#N/A,TRUE,"DIRECCION";#N/A,#N/A,TRUE,"RESUMEN"}</definedName>
    <definedName name="qqqq" localSheetId="13" hidden="1">{#N/A,#N/A,TRUE,"INGENIERIA";#N/A,#N/A,TRUE,"COMPRAS";#N/A,#N/A,TRUE,"DIRECCION";#N/A,#N/A,TRUE,"RESUMEN"}</definedName>
    <definedName name="qqqq" localSheetId="15" hidden="1">{#N/A,#N/A,TRUE,"INGENIERIA";#N/A,#N/A,TRUE,"COMPRAS";#N/A,#N/A,TRUE,"DIRECCION";#N/A,#N/A,TRUE,"RESUMEN"}</definedName>
    <definedName name="qqqq" localSheetId="9" hidden="1">{#N/A,#N/A,TRUE,"INGENIERIA";#N/A,#N/A,TRUE,"COMPRAS";#N/A,#N/A,TRUE,"DIRECCION";#N/A,#N/A,TRUE,"RESUMEN"}</definedName>
    <definedName name="qqqq" localSheetId="7" hidden="1">{#N/A,#N/A,TRUE,"INGENIERIA";#N/A,#N/A,TRUE,"COMPRAS";#N/A,#N/A,TRUE,"DIRECCION";#N/A,#N/A,TRUE,"RESUMEN"}</definedName>
    <definedName name="qqqq" localSheetId="20" hidden="1">{#N/A,#N/A,TRUE,"INGENIERIA";#N/A,#N/A,TRUE,"COMPRAS";#N/A,#N/A,TRUE,"DIRECCION";#N/A,#N/A,TRUE,"RESUMEN"}</definedName>
    <definedName name="qqqq" localSheetId="12" hidden="1">{#N/A,#N/A,TRUE,"INGENIERIA";#N/A,#N/A,TRUE,"COMPRAS";#N/A,#N/A,TRUE,"DIRECCION";#N/A,#N/A,TRUE,"RESUMEN"}</definedName>
    <definedName name="qqqq" hidden="1">{#N/A,#N/A,TRUE,"INGENIERIA";#N/A,#N/A,TRUE,"COMPRAS";#N/A,#N/A,TRUE,"DIRECCION";#N/A,#N/A,TRUE,"RESUMEN"}</definedName>
    <definedName name="qqqqqq" localSheetId="18" hidden="1">{"VISTA_1",#N/A,FALSE,"GRAFO"}</definedName>
    <definedName name="qqqqqq" localSheetId="13" hidden="1">{"VISTA_1",#N/A,FALSE,"GRAFO"}</definedName>
    <definedName name="qqqqqq" localSheetId="15" hidden="1">{"VISTA_1",#N/A,FALSE,"GRAFO"}</definedName>
    <definedName name="qqqqqq" localSheetId="9" hidden="1">{"VISTA_1",#N/A,FALSE,"GRAFO"}</definedName>
    <definedName name="qqqqqq" localSheetId="7" hidden="1">{"VISTA_1",#N/A,FALSE,"GRAFO"}</definedName>
    <definedName name="qqqqqq" localSheetId="20" hidden="1">{"VISTA_1",#N/A,FALSE,"GRAFO"}</definedName>
    <definedName name="qqqqqq" localSheetId="12" hidden="1">{"VISTA_1",#N/A,FALSE,"GRAFO"}</definedName>
    <definedName name="qqqqqq" hidden="1">{"VISTA_1",#N/A,FALSE,"GRAFO"}</definedName>
    <definedName name="Qs">#REF!</definedName>
    <definedName name="qs_">#REF!</definedName>
    <definedName name="qsn">#REF!</definedName>
    <definedName name="qsnu">#REF!</definedName>
    <definedName name="qsnu_m">#REF!</definedName>
    <definedName name="qtanques">#REF!</definedName>
    <definedName name="QTIES">#REF!</definedName>
    <definedName name="QTY">#REF!</definedName>
    <definedName name="Quantity">#REF!</definedName>
    <definedName name="QUERYEQLIST">#REF!</definedName>
    <definedName name="Qv">'[10]D-9001'!$E$14</definedName>
    <definedName name="qw" localSheetId="18" hidden="1">{#N/A,#N/A,FALSE,"Costo instalación"}</definedName>
    <definedName name="qw" localSheetId="13" hidden="1">{#N/A,#N/A,FALSE,"Costo instalación"}</definedName>
    <definedName name="qw" localSheetId="15" hidden="1">{#N/A,#N/A,FALSE,"Costo instalación"}</definedName>
    <definedName name="qw" localSheetId="9" hidden="1">{#N/A,#N/A,FALSE,"Costo instalación"}</definedName>
    <definedName name="qw" localSheetId="7" hidden="1">{#N/A,#N/A,FALSE,"Costo instalación"}</definedName>
    <definedName name="qw" localSheetId="20" hidden="1">{#N/A,#N/A,FALSE,"Costo instalación"}</definedName>
    <definedName name="qw" localSheetId="12" hidden="1">{#N/A,#N/A,FALSE,"Costo instalación"}</definedName>
    <definedName name="qw" hidden="1">{#N/A,#N/A,FALSE,"Costo instalación"}</definedName>
    <definedName name="qwe" localSheetId="18" hidden="1">{#N/A,#N/A,FALSE,"SERIE_150";#N/A,#N/A,FALSE,"SERIE_600 "}</definedName>
    <definedName name="qwe" localSheetId="13" hidden="1">{#N/A,#N/A,FALSE,"SERIE_150";#N/A,#N/A,FALSE,"SERIE_600 "}</definedName>
    <definedName name="qwe" localSheetId="15" hidden="1">{#N/A,#N/A,FALSE,"SERIE_150";#N/A,#N/A,FALSE,"SERIE_600 "}</definedName>
    <definedName name="qwe" localSheetId="9" hidden="1">{#N/A,#N/A,FALSE,"SERIE_150";#N/A,#N/A,FALSE,"SERIE_600 "}</definedName>
    <definedName name="qwe" localSheetId="7" hidden="1">{#N/A,#N/A,FALSE,"SERIE_150";#N/A,#N/A,FALSE,"SERIE_600 "}</definedName>
    <definedName name="qwe" localSheetId="20" hidden="1">{#N/A,#N/A,FALSE,"SERIE_150";#N/A,#N/A,FALSE,"SERIE_600 "}</definedName>
    <definedName name="qwe" localSheetId="12" hidden="1">{#N/A,#N/A,FALSE,"SERIE_150";#N/A,#N/A,FALSE,"SERIE_600 "}</definedName>
    <definedName name="qwe" hidden="1">{#N/A,#N/A,FALSE,"SERIE_150";#N/A,#N/A,FALSE,"SERIE_600 "}</definedName>
    <definedName name="qwerrtyu" localSheetId="15" hidden="1">#REF!</definedName>
    <definedName name="qwerrtyu" hidden="1">[66]TABLA!#REF!</definedName>
    <definedName name="q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z">#REF!</definedName>
    <definedName name="RAD_1">#REF!</definedName>
    <definedName name="RADIO" localSheetId="18" hidden="1">{"HW",#N/A,FALSE,"1998"}</definedName>
    <definedName name="RADIO" localSheetId="13" hidden="1">{"HW",#N/A,FALSE,"1998"}</definedName>
    <definedName name="RADIO" localSheetId="15" hidden="1">{"HW",#N/A,FALSE,"1998"}</definedName>
    <definedName name="RADIO" localSheetId="9" hidden="1">{"HW",#N/A,FALSE,"1998"}</definedName>
    <definedName name="RADIO" localSheetId="7" hidden="1">{"HW",#N/A,FALSE,"1998"}</definedName>
    <definedName name="RADIO" localSheetId="20" hidden="1">{"HW",#N/A,FALSE,"1998"}</definedName>
    <definedName name="RADIO" localSheetId="12" hidden="1">{"HW",#N/A,FALSE,"1998"}</definedName>
    <definedName name="RADIO" hidden="1">{"HW",#N/A,FALSE,"1998"}</definedName>
    <definedName name="RANGO">#REF!</definedName>
    <definedName name="RANGO_Admacum">#REF!</definedName>
    <definedName name="rango_Admmes">#REF!</definedName>
    <definedName name="rango_macosin">#REF!</definedName>
    <definedName name="rango_manplanacum">#REF!</definedName>
    <definedName name="rango_manplantacum">#REF!</definedName>
    <definedName name="rango_mantmecAño">#REF!</definedName>
    <definedName name="rango_mantmecnasMes">#REF!</definedName>
    <definedName name="rango_mantplanmes_">#REF!</definedName>
    <definedName name="rango_suptciaacum">#REF!</definedName>
    <definedName name="rango_suptciames">#REF!</definedName>
    <definedName name="rango_t2macoautaño">#REF!</definedName>
    <definedName name="rango_t2macoplaacum">#REF!</definedName>
    <definedName name="rango_t2macoplames">#REF!</definedName>
    <definedName name="rango_t2macoutmes">#REF!</definedName>
    <definedName name="rango_t2mamecplacum">#REF!</definedName>
    <definedName name="rango_t2mamecplames">#REF!</definedName>
    <definedName name="rango_t2mamenaaño">#REF!</definedName>
    <definedName name="rango_t2mamenavmes">#REF!</definedName>
    <definedName name="rango_t2manhnrmes">#REF!</definedName>
    <definedName name="rango_t2manhonraño">#REF!</definedName>
    <definedName name="rango_te2macoutacum">#REF!</definedName>
    <definedName name="rango_te2mantnavaño">#REF!</definedName>
    <definedName name="rango_te2mantnavemes">#REF!</definedName>
    <definedName name="RANGO0">#REF!</definedName>
    <definedName name="rango00">#REF!</definedName>
    <definedName name="rango01">#REF!</definedName>
    <definedName name="RANGO1">#REF!</definedName>
    <definedName name="RANGO3">#REF!</definedName>
    <definedName name="rangobdins">#REF!</definedName>
    <definedName name="Rangobor1">#REF!</definedName>
    <definedName name="rangofiltro">#REF!</definedName>
    <definedName name="RangoOr">#REF!</definedName>
    <definedName name="RangoOr1">#REF!</definedName>
    <definedName name="RangoOr2">#REF!</definedName>
    <definedName name="rANGpEGmi">#REF!</definedName>
    <definedName name="RanImpr">#REF!</definedName>
    <definedName name="RANTOT">#REF!</definedName>
    <definedName name="rata_a">#REF!</definedName>
    <definedName name="rata_b">#REF!</definedName>
    <definedName name="rata_c">#REF!</definedName>
    <definedName name="rata_mat">#REF!</definedName>
    <definedName name="rata_serv">#REF!</definedName>
    <definedName name="rata_t">#REF!</definedName>
    <definedName name="ratav_a">#REF!</definedName>
    <definedName name="ratav_b">#REF!</definedName>
    <definedName name="ratav_c">#REF!</definedName>
    <definedName name="ratav_t">#REF!</definedName>
    <definedName name="RateAustralia">#REF!</definedName>
    <definedName name="RateBrazil">#REF!</definedName>
    <definedName name="RateChile">#REF!</definedName>
    <definedName name="RatePeru">#REF!</definedName>
    <definedName name="Rates">#REF!</definedName>
    <definedName name="ratio">#REF!</definedName>
    <definedName name="ration">#REF!</definedName>
    <definedName name="ratiosd">#REF!</definedName>
    <definedName name="RB">#REF!</definedName>
    <definedName name="RC_Anterior">#REF!</definedName>
    <definedName name="RCAgruCodMail16_01_04">#REF!</definedName>
    <definedName name="RCAgrupa1">#REF!</definedName>
    <definedName name="RCArea" hidden="1">#REF!</definedName>
    <definedName name="RCTS" localSheetId="15">#REF!</definedName>
    <definedName name="RCTS">[50]RCTS!$C$31:$E$104</definedName>
    <definedName name="RDinCErosion">OFFSET(#REF!,0,0,COUNTA(#REF!),COUNTA(#REF!))</definedName>
    <definedName name="RDinCInducidas">OFFSET('[36]CURVAS INDUCIDAS'!$C$33,0,0,COUNTA('[36]CURVAS INDUCIDAS'!$D$33:$D$1048576),COUNTA('[36]CURVAS INDUCIDAS'!$C$33:$Z$33))</definedName>
    <definedName name="RDinCruces">OFFSET(#REF!,0,0,COUNTA(#REF!),COUNTA(#REF!))</definedName>
    <definedName name="RDinCTrazado">OFFSET(#REF!,0,0,COUNTA(#REF!),4)</definedName>
    <definedName name="RDinErosion">OFFSET('[36]C. EROSIÓN'!#REF!,0,0,COUNTA('[36]C. EROSIÓN'!$E$19:$E$1048576),COUNTA('[36]C. EROSIÓN'!#REF!))</definedName>
    <definedName name="RDinInstSup">OFFSET(#REF!,0,0,COUNTA(#REF!),COUNTA(#REF!))</definedName>
    <definedName name="RDinSuelo">OFFSET(#REF!,0,0,COUNTA(#REF!),COUNTA(#REF!))</definedName>
    <definedName name="RDinTub">OFFSET(#REF!,0,0,COUNTA(#REF!),11)</definedName>
    <definedName name="RDinZonas">OFFSET(#REF!,0,0,COUNTA(#REF!),COUNTA(#REF!))</definedName>
    <definedName name="re" localSheetId="18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15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7" hidden="1">{#N/A,#N/A,FALSE,"Monthly report";#N/A,#N/A,FALSE,"M.R. UEM";#N/A,#N/A,FALSE,"M.R. VCM"}</definedName>
    <definedName name="re" localSheetId="20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_En">#REF!,#REF!,#REF!,#REF!,#REF!,#REF!,#REF!,#REF!,#REF!,#REF!,#REF!,#REF!</definedName>
    <definedName name="Re_Sp">#REF!,#REF!,#REF!,#REF!,#REF!,#REF!,#REF!,#REF!,#REF!,#REF!,#REF!,#REF!</definedName>
    <definedName name="REA">#REF!</definedName>
    <definedName name="reacc">#REF!</definedName>
    <definedName name="Reactancia">#REF!</definedName>
    <definedName name="reales">#REF!</definedName>
    <definedName name="rec">#REF!</definedName>
    <definedName name="rec_c">#REF!</definedName>
    <definedName name="RECARGO">#REF!</definedName>
    <definedName name="Reclamo" hidden="1">#REF!</definedName>
    <definedName name="RecLeySocial">#REF!</definedName>
    <definedName name="RecruitmentCost">#REF!</definedName>
    <definedName name="RecruitmentCostIndirect">#REF!</definedName>
    <definedName name="RECTANGULARES">#REF!</definedName>
    <definedName name="RECURSOS">#REF!</definedName>
    <definedName name="RED">#REF!</definedName>
    <definedName name="REDOS">#REF!</definedName>
    <definedName name="REEUMEN">#REF!</definedName>
    <definedName name="Ref_item">#REF!</definedName>
    <definedName name="REFERENCIA_PLANO">#REF!</definedName>
    <definedName name="referencias">#REF!</definedName>
    <definedName name="region_1">"SE"</definedName>
    <definedName name="region_2">"Midlands"</definedName>
    <definedName name="region_3">"West"</definedName>
    <definedName name="region_4">"NW"</definedName>
    <definedName name="region_5">"NE"</definedName>
    <definedName name="region_6">"Scotland"</definedName>
    <definedName name="Reimbursement">"Reembolso"</definedName>
    <definedName name="RELACION">#REF!</definedName>
    <definedName name="relave.imprime.ch">#REF!</definedName>
    <definedName name="RELL">#REF!</definedName>
    <definedName name="Relpar">#REF!</definedName>
    <definedName name="REM">#REF!</definedName>
    <definedName name="REMROLA">#REF!</definedName>
    <definedName name="REMROLB">#REF!</definedName>
    <definedName name="Rendimiento">#REF!</definedName>
    <definedName name="RENDIMIENTOS">#REF!</definedName>
    <definedName name="renglonbase">#REF!</definedName>
    <definedName name="repconstructora">#REF!</definedName>
    <definedName name="REPROG">#REF!</definedName>
    <definedName name="REPUESTOS">#REF!</definedName>
    <definedName name="RES">#REF!</definedName>
    <definedName name="res_gral_M1">#REF!</definedName>
    <definedName name="resconst">#REF!</definedName>
    <definedName name="RESINSUMOS">#REF!</definedName>
    <definedName name="RESINSUMOSE">#REF!</definedName>
    <definedName name="RESINSUMOSH">#REF!</definedName>
    <definedName name="RESINSUMOSM">#REF!</definedName>
    <definedName name="RESINSUMOSS">#REF!</definedName>
    <definedName name="RESINSUMOSV">#REF!</definedName>
    <definedName name="Resistencia">#REF!</definedName>
    <definedName name="RESP">#REF!</definedName>
    <definedName name="restarifas">#REF!</definedName>
    <definedName name="RESU1">#REF!</definedName>
    <definedName name="resu150">#REF!</definedName>
    <definedName name="RESULTADO_FINANCIERO">#REF!</definedName>
    <definedName name="resum600">#REF!</definedName>
    <definedName name="RESUMEN">#REF!</definedName>
    <definedName name="Resumen_General">#REF!</definedName>
    <definedName name="resumen1">#REF!</definedName>
    <definedName name="resumen2">#REF!</definedName>
    <definedName name="ResumenGeneral">#REF!</definedName>
    <definedName name="ResumenPorArea">#REF!</definedName>
    <definedName name="ResumenPorLinea">#REF!</definedName>
    <definedName name="ResumenPorLinea2">#REF!</definedName>
    <definedName name="Retencion">#REF!</definedName>
    <definedName name="retodas">#REF!</definedName>
    <definedName name="reuno">#REF!</definedName>
    <definedName name="Rev">#REF!</definedName>
    <definedName name="Rev_Gral">#REF!</definedName>
    <definedName name="rev_id_001">#REF!</definedName>
    <definedName name="RevActual">#REF!</definedName>
    <definedName name="RevDoc">#REF!</definedName>
    <definedName name="Revision">#REF!</definedName>
    <definedName name="Reviso1">#REF!</definedName>
    <definedName name="Reviso2">#REF!</definedName>
    <definedName name="Reviso3">#REF!</definedName>
    <definedName name="Reviso4">#REF!</definedName>
    <definedName name="RevList">#REF!</definedName>
    <definedName name="rex">#REF!</definedName>
    <definedName name="rf">#REF!</definedName>
    <definedName name="rfeg4" hidden="1">#REF!</definedName>
    <definedName name="RFIW9">#REF!</definedName>
    <definedName name="rfq" localSheetId="18" hidden="1">{"'NOTES2'!$G$9:$J$27"}</definedName>
    <definedName name="rfq" localSheetId="13" hidden="1">{"'NOTES2'!$G$9:$J$27"}</definedName>
    <definedName name="rfq" localSheetId="15" hidden="1">{"'NOTES2'!$G$9:$J$27"}</definedName>
    <definedName name="rfq" localSheetId="9" hidden="1">{"'NOTES2'!$G$9:$J$27"}</definedName>
    <definedName name="rfq" localSheetId="7" hidden="1">{"'NOTES2'!$G$9:$J$27"}</definedName>
    <definedName name="rfq" localSheetId="20" hidden="1">{"'NOTES2'!$G$9:$J$27"}</definedName>
    <definedName name="rfq" localSheetId="12" hidden="1">{"'NOTES2'!$G$9:$J$27"}</definedName>
    <definedName name="rfq" hidden="1">{"'NOTES2'!$G$9:$J$27"}</definedName>
    <definedName name="rgex">#REF!</definedName>
    <definedName name="RGRAL">#REF!</definedName>
    <definedName name="RGRL">#REF!</definedName>
    <definedName name="rgso">#REF!</definedName>
    <definedName name="rgta">#REF!</definedName>
    <definedName name="RID">#REF!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10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StatFunctionsUpdateFreq">1</definedName>
    <definedName name="RiskTemplateSheetName">"miModelo"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P">#REF!</definedName>
    <definedName name="ro">#REF!</definedName>
    <definedName name="ro_m">#REF!</definedName>
    <definedName name="ROCA">#REF!</definedName>
    <definedName name="Rol">'[10]D-9001'!$E$16</definedName>
    <definedName name="ROLDADO">#REF!</definedName>
    <definedName name="romos_1">#REF!</definedName>
    <definedName name="romos_2">#REF!</definedName>
    <definedName name="rompedores_1">#REF!</definedName>
    <definedName name="rompedores_2">#REF!</definedName>
    <definedName name="rompedores_3">#REF!</definedName>
    <definedName name="Round">#REF!</definedName>
    <definedName name="Rov">'[10]D-9001'!$E$13</definedName>
    <definedName name="rox">#REF!</definedName>
    <definedName name="roz">#REF!</definedName>
    <definedName name="roz_m">#REF!</definedName>
    <definedName name="RPTC">#REF!</definedName>
    <definedName name="rr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">#REF!</definedName>
    <definedName name="RRRRRRRRRR">#REF!</definedName>
    <definedName name="rso">#REF!</definedName>
    <definedName name="rt">#REF!</definedName>
    <definedName name="rta">#REF!</definedName>
    <definedName name="rtr">#REF!</definedName>
    <definedName name="RTT">#N/A</definedName>
    <definedName name="rt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BEN" localSheetId="18" hidden="1">{#N/A,#N/A,FALSE,"model"}</definedName>
    <definedName name="RUBEN" localSheetId="13" hidden="1">{#N/A,#N/A,FALSE,"model"}</definedName>
    <definedName name="RUBEN" localSheetId="15" hidden="1">{#N/A,#N/A,FALSE,"model"}</definedName>
    <definedName name="RUBEN" localSheetId="9" hidden="1">{#N/A,#N/A,FALSE,"model"}</definedName>
    <definedName name="RUBEN" localSheetId="7" hidden="1">{#N/A,#N/A,FALSE,"model"}</definedName>
    <definedName name="RUBEN" localSheetId="20" hidden="1">{#N/A,#N/A,FALSE,"model"}</definedName>
    <definedName name="RUBEN" localSheetId="12" hidden="1">{#N/A,#N/A,FALSE,"model"}</definedName>
    <definedName name="RUBEN" hidden="1">{#N/A,#N/A,FALSE,"model"}</definedName>
    <definedName name="rubra">#REF!</definedName>
    <definedName name="RUBROIMP1">#REF!</definedName>
    <definedName name="RUBROIMP2">#REF!</definedName>
    <definedName name="RUBROIMP3">#REF!</definedName>
    <definedName name="RUBROS">#REF!</definedName>
    <definedName name="RUBROS1">#REF!</definedName>
    <definedName name="RUN" localSheetId="18">'Datos para distribución P0'!RUN</definedName>
    <definedName name="RUN" localSheetId="13">'Histograma carretones'!RUN</definedName>
    <definedName name="RUN" localSheetId="2">'LD Ingeniería de detalle'!RUN</definedName>
    <definedName name="RUN" localSheetId="3">'OC Exterior'!RUN</definedName>
    <definedName name="RUN" localSheetId="15">#REF!</definedName>
    <definedName name="RUN" localSheetId="9">'REM-Back-up'!RUN</definedName>
    <definedName name="RUN" localSheetId="7">'REM-Nuevo'!RUN</definedName>
    <definedName name="RUN" localSheetId="20">'REM-Superado'!RUN</definedName>
    <definedName name="RUN" localSheetId="12">'Suministros multables'!RUN</definedName>
    <definedName name="RUN">'LD Ingeniería de detalle'!RUN</definedName>
    <definedName name="RUT">#REF!</definedName>
    <definedName name="ruta">#REF!</definedName>
    <definedName name="RUTA_2">#REF!</definedName>
    <definedName name="Rwvu.PLA2." localSheetId="15" hidden="1">#REF!</definedName>
    <definedName name="Rwvu.PLA2." hidden="1">'[23]COP FED'!#REF!</definedName>
    <definedName name="s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s_c">#REF!</definedName>
    <definedName name="SafetyEquipment">#REF!</definedName>
    <definedName name="SafetytEquipmentIndirect">#REF!</definedName>
    <definedName name="salida">#REF!,#REF!,#REF!,#REF!,#REF!,#REF!,#REF!,#REF!,#REF!,#REF!,#REF!,#REF!,#REF!,#REF!,#REF!,#REF!</definedName>
    <definedName name="SAPBEXdnldView" hidden="1">"3U1QQWQCUZW8LZAGVVCCEOOIM"</definedName>
    <definedName name="SAPBEXsysID" hidden="1">"BWP"</definedName>
    <definedName name="SASAS">#REF!</definedName>
    <definedName name="SBC">#REF!</definedName>
    <definedName name="SBCOE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enario_1_Name_Dialog">"Edit Box 5"</definedName>
    <definedName name="Sch" localSheetId="3">[47]GeoData!$C$3:$P$3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1">#REF!</definedName>
    <definedName name="Scope2">#REF!</definedName>
    <definedName name="Scope3">#REF!</definedName>
    <definedName name="Scope4">#REF!</definedName>
    <definedName name="scope8">#REF!</definedName>
    <definedName name="scs">#REF!</definedName>
    <definedName name="scsdc" hidden="1">#REF!</definedName>
    <definedName name="SCTOTAL">#REF!</definedName>
    <definedName name="sd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>#REF!</definedName>
    <definedName name="SDF" localSheetId="15" hidden="1">{"'NOTES2'!$G$9:$J$27"}</definedName>
    <definedName name="SDF" hidden="1">{"'NOTES2'!$G$9:$J$27"}</definedName>
    <definedName name="SDFD" localSheetId="18" hidden="1">{"'NOTES2'!$G$9:$J$27"}</definedName>
    <definedName name="SDFD" localSheetId="13" hidden="1">{"'NOTES2'!$G$9:$J$27"}</definedName>
    <definedName name="SDFD" localSheetId="15" hidden="1">{"'NOTES2'!$G$9:$J$27"}</definedName>
    <definedName name="SDFD" localSheetId="9" hidden="1">{"'NOTES2'!$G$9:$J$27"}</definedName>
    <definedName name="SDFD" localSheetId="7" hidden="1">{"'NOTES2'!$G$9:$J$27"}</definedName>
    <definedName name="SDFD" localSheetId="20" hidden="1">{"'NOTES2'!$G$9:$J$27"}</definedName>
    <definedName name="SDFD" localSheetId="12" hidden="1">{"'NOTES2'!$G$9:$J$27"}</definedName>
    <definedName name="SDFD" hidden="1">{"'NOTES2'!$G$9:$J$27"}</definedName>
    <definedName name="sdfdff">#REF!</definedName>
    <definedName name="sdfs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h" localSheetId="18" hidden="1">{#N/A,#N/A,FALSE,"SERIE_150";#N/A,#N/A,FALSE,"SERIE_600 "}</definedName>
    <definedName name="sdh" localSheetId="13" hidden="1">{#N/A,#N/A,FALSE,"SERIE_150";#N/A,#N/A,FALSE,"SERIE_600 "}</definedName>
    <definedName name="sdh" localSheetId="15" hidden="1">{#N/A,#N/A,FALSE,"SERIE_150";#N/A,#N/A,FALSE,"SERIE_600 "}</definedName>
    <definedName name="sdh" localSheetId="9" hidden="1">{#N/A,#N/A,FALSE,"SERIE_150";#N/A,#N/A,FALSE,"SERIE_600 "}</definedName>
    <definedName name="sdh" localSheetId="7" hidden="1">{#N/A,#N/A,FALSE,"SERIE_150";#N/A,#N/A,FALSE,"SERIE_600 "}</definedName>
    <definedName name="sdh" localSheetId="20" hidden="1">{#N/A,#N/A,FALSE,"SERIE_150";#N/A,#N/A,FALSE,"SERIE_600 "}</definedName>
    <definedName name="sdh" localSheetId="12" hidden="1">{#N/A,#N/A,FALSE,"SERIE_150";#N/A,#N/A,FALSE,"SERIE_600 "}</definedName>
    <definedName name="sdh" hidden="1">{#N/A,#N/A,FALSE,"SERIE_150";#N/A,#N/A,FALSE,"SERIE_600 "}</definedName>
    <definedName name="sdhdrh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hdrh" hidden="1">{#N/A,#N/A,TRUE,"OBJETIVOS";#N/A,#N/A,TRUE,"CARATA";#N/A,#N/A,TRUE,"COLUMNA";#N/A,#N/A,TRUE,"ENTUBACION";#N/A,#N/A,TRUE,"COSTOS";#N/A,#N/A,TRUE,"CAÑERIA";#N/A,#N/A,TRUE,"CRONO";#N/A,#N/A,TRUE,"BOP";#N/A,#N/A,TRUE,"PREVENTORES"}</definedName>
    <definedName name="SDKSD" localSheetId="18" hidden="1">{#N/A,#N/A,FALSE,"Total_OC015";#N/A,#N/A,FALSE,"ADMIN";#N/A,#N/A,FALSE,"PROCES";#N/A,#N/A,FALSE,"mecan";#N/A,#N/A,FALSE,"civil";#N/A,#N/A,FALSE,"CAÑER";#N/A,#N/A,FALSE,"ELEC";#N/A,#N/A,FALSE,"INSTR"}</definedName>
    <definedName name="SDKSD" localSheetId="13" hidden="1">{#N/A,#N/A,FALSE,"Total_OC015";#N/A,#N/A,FALSE,"ADMIN";#N/A,#N/A,FALSE,"PROCES";#N/A,#N/A,FALSE,"mecan";#N/A,#N/A,FALSE,"civil";#N/A,#N/A,FALSE,"CAÑER";#N/A,#N/A,FALSE,"ELEC";#N/A,#N/A,FALSE,"INSTR"}</definedName>
    <definedName name="SDKSD" localSheetId="15" hidden="1">{#N/A,#N/A,FALSE,"Total_OC015";#N/A,#N/A,FALSE,"ADMIN";#N/A,#N/A,FALSE,"PROCES";#N/A,#N/A,FALSE,"mecan";#N/A,#N/A,FALSE,"civil";#N/A,#N/A,FALSE,"CAÑER";#N/A,#N/A,FALSE,"ELEC";#N/A,#N/A,FALSE,"INSTR"}</definedName>
    <definedName name="SDKSD" localSheetId="9" hidden="1">{#N/A,#N/A,FALSE,"Total_OC015";#N/A,#N/A,FALSE,"ADMIN";#N/A,#N/A,FALSE,"PROCES";#N/A,#N/A,FALSE,"mecan";#N/A,#N/A,FALSE,"civil";#N/A,#N/A,FALSE,"CAÑER";#N/A,#N/A,FALSE,"ELEC";#N/A,#N/A,FALSE,"INSTR"}</definedName>
    <definedName name="SDKSD" localSheetId="7" hidden="1">{#N/A,#N/A,FALSE,"Total_OC015";#N/A,#N/A,FALSE,"ADMIN";#N/A,#N/A,FALSE,"PROCES";#N/A,#N/A,FALSE,"mecan";#N/A,#N/A,FALSE,"civil";#N/A,#N/A,FALSE,"CAÑER";#N/A,#N/A,FALSE,"ELEC";#N/A,#N/A,FALSE,"INSTR"}</definedName>
    <definedName name="SDKSD" localSheetId="20" hidden="1">{#N/A,#N/A,FALSE,"Total_OC015";#N/A,#N/A,FALSE,"ADMIN";#N/A,#N/A,FALSE,"PROCES";#N/A,#N/A,FALSE,"mecan";#N/A,#N/A,FALSE,"civil";#N/A,#N/A,FALSE,"CAÑER";#N/A,#N/A,FALSE,"ELEC";#N/A,#N/A,FALSE,"INSTR"}</definedName>
    <definedName name="SDKSD" localSheetId="12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MFÑLSAEKJFASVF">INDEX(NPS.SCH,MATCH('[47]BIP-HOR'!$B1,NPS,0),MATCH('[47]BIP-HOR'!$C1,'OC Exterior'!Sch,0))</definedName>
    <definedName name="sds">#REF!</definedName>
    <definedName name="SEC">#REF!</definedName>
    <definedName name="Seccion">#REF!</definedName>
    <definedName name="secpro">#REF!</definedName>
    <definedName name="SECT">#REF!</definedName>
    <definedName name="Sector_Emisor">#REF!</definedName>
    <definedName name="SECUENCIA">#REF!</definedName>
    <definedName name="SEDPAT08">#REF!</definedName>
    <definedName name="SEDRES08">#REF!</definedName>
    <definedName name="seg">#REF!</definedName>
    <definedName name="SegmentInputArea">#REF!,#REF!</definedName>
    <definedName name="SEGUNDA">#REF!</definedName>
    <definedName name="Seguridad_en_el_Diseño">#REF!</definedName>
    <definedName name="seguro">#REF!</definedName>
    <definedName name="SEGUROS_Y_GARANTIAS">#REF!</definedName>
    <definedName name="SEK">#REF!</definedName>
    <definedName name="Sel_cmpnt_mfr_id_001" localSheetId="15">#REF!</definedName>
    <definedName name="Sel_cmpnt_mfr_id_001">[43]DWTables!$U$2</definedName>
    <definedName name="Sel_cmpnt_mod_id_001" localSheetId="15">#REF!</definedName>
    <definedName name="Sel_cmpnt_mod_id_001">[43]DWTables!$V$2</definedName>
    <definedName name="Sel_cv_valve_diam_uid_001">#REF!</definedName>
    <definedName name="Sel_pd_design_temp_uid_001">#REF!</definedName>
    <definedName name="Sel_pd_max_shut_off_press_dif_uid_001">#REF!</definedName>
    <definedName name="Sel_pd_temp_uid_001">#REF!</definedName>
    <definedName name="Sel_pd_visc_uid_001">#REF!</definedName>
    <definedName name="Sel_spec_udf_c10_001" localSheetId="15">#REF!</definedName>
    <definedName name="Sel_spec_udf_c10_001">[43]DWTables!$I$2</definedName>
    <definedName name="Sel_spec_udf_c11_001" localSheetId="15">#REF!</definedName>
    <definedName name="Sel_spec_udf_c11_001">[43]DWTables!$T$2</definedName>
    <definedName name="Sel_spec_udf_c17_001" localSheetId="15">#REF!</definedName>
    <definedName name="Sel_spec_udf_c17_001">[43]DWTables!$G$2</definedName>
    <definedName name="Sel_spec_udf_c20_001" localSheetId="15">#REF!</definedName>
    <definedName name="Sel_spec_udf_c20_001">[43]DWTables!$N$2</definedName>
    <definedName name="Sel_spec_udf_c21_001" localSheetId="15">#REF!</definedName>
    <definedName name="Sel_spec_udf_c21_001">[43]DWTables!$H$2</definedName>
    <definedName name="Sel_spec_udf_c23_001" localSheetId="15">#REF!</definedName>
    <definedName name="Sel_spec_udf_c23_001">[43]DWTables!$O$2</definedName>
    <definedName name="Sel_spec_udf_c25_001" localSheetId="15">#REF!</definedName>
    <definedName name="Sel_spec_udf_c25_001">[43]DWTables!$M$2</definedName>
    <definedName name="Sel_spec_udf_c31_001" localSheetId="15">#REF!</definedName>
    <definedName name="Sel_spec_udf_c31_001">[43]DWTables!$J$2</definedName>
    <definedName name="Sel_spec_udf_c34_001" localSheetId="15">#REF!</definedName>
    <definedName name="Sel_spec_udf_c34_001">[43]DWTables!$P$2</definedName>
    <definedName name="Sel_spec_udf_c36_001" localSheetId="15">#REF!</definedName>
    <definedName name="Sel_spec_udf_c36_001">[43]DWTables!$S$2</definedName>
    <definedName name="Sel_spec_udf_c42_001" localSheetId="15">#REF!</definedName>
    <definedName name="Sel_spec_udf_c42_001">[43]DWTables!$K$2</definedName>
    <definedName name="Sel_spec_udf_c44_001" localSheetId="15">#REF!</definedName>
    <definedName name="Sel_spec_udf_c44_001">[43]DWTables!$E$2</definedName>
    <definedName name="Sel_spec_udf_c51_001" localSheetId="15">#REF!</definedName>
    <definedName name="Sel_spec_udf_c51_001">[43]DWTables!$Q$2</definedName>
    <definedName name="Sel_spec_udf_c52_001" localSheetId="15">#REF!</definedName>
    <definedName name="Sel_spec_udf_c52_001">[43]DWTables!$F$2</definedName>
    <definedName name="Sel_spec_udf_c61_001" localSheetId="15">#REF!</definedName>
    <definedName name="Sel_spec_udf_c61_001">[43]DWTables!$L$2</definedName>
    <definedName name="Sel_spec_udf_c66_001" localSheetId="15">#REF!</definedName>
    <definedName name="Sel_spec_udf_c66_001">[43]DWTables!$R$2</definedName>
    <definedName name="SelectAllBooks">"SelectAllBooks"</definedName>
    <definedName name="selectipo">#REF!</definedName>
    <definedName name="SELLO">#REF!</definedName>
    <definedName name="sencount" hidden="1">1</definedName>
    <definedName name="SER">#REF!</definedName>
    <definedName name="Sergio">#REF!</definedName>
    <definedName name="SERIE">#REF!</definedName>
    <definedName name="SERME">#REF!</definedName>
    <definedName name="SERME1">#REF!</definedName>
    <definedName name="SERVICE">#REF!</definedName>
    <definedName name="Services2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S">#REF!</definedName>
    <definedName name="SERVTERC">#REF!</definedName>
    <definedName name="SESE" localSheetId="18" hidden="1">{"'NOTES2'!$G$9:$J$27"}</definedName>
    <definedName name="SESE" localSheetId="13" hidden="1">{"'NOTES2'!$G$9:$J$27"}</definedName>
    <definedName name="SESE" localSheetId="15" hidden="1">{"'NOTES2'!$G$9:$J$27"}</definedName>
    <definedName name="SESE" localSheetId="9" hidden="1">{"'NOTES2'!$G$9:$J$27"}</definedName>
    <definedName name="SESE" localSheetId="7" hidden="1">{"'NOTES2'!$G$9:$J$27"}</definedName>
    <definedName name="SESE" localSheetId="20" hidden="1">{"'NOTES2'!$G$9:$J$27"}</definedName>
    <definedName name="SESE" localSheetId="12" hidden="1">{"'NOTES2'!$G$9:$J$27"}</definedName>
    <definedName name="SESE" hidden="1">{"'NOTES2'!$G$9:$J$27"}</definedName>
    <definedName name="Sexo">#REF!</definedName>
    <definedName name="sffff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ST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">#REF!</definedName>
    <definedName name="SHA">#REF!</definedName>
    <definedName name="shape">#REF!</definedName>
    <definedName name="SHARED_FORMULA_16___0___0">#REF!*746/(SQRT(3)*440*0.85*0.9)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 localSheetId="18" hidden="1">{"'NOTES2'!$G$9:$J$27"}</definedName>
    <definedName name="SHEET3" localSheetId="13" hidden="1">{"'NOTES2'!$G$9:$J$27"}</definedName>
    <definedName name="SHEET3" localSheetId="15" hidden="1">{"'NOTES2'!$G$9:$J$27"}</definedName>
    <definedName name="SHEET3" localSheetId="9" hidden="1">{"'NOTES2'!$G$9:$J$27"}</definedName>
    <definedName name="SHEET3" localSheetId="7" hidden="1">{"'NOTES2'!$G$9:$J$27"}</definedName>
    <definedName name="SHEET3" localSheetId="20" hidden="1">{"'NOTES2'!$G$9:$J$27"}</definedName>
    <definedName name="SHEET3" localSheetId="12" hidden="1">{"'NOTES2'!$G$9:$J$27"}</definedName>
    <definedName name="SHEET3" hidden="1">{"'NOTES2'!$G$9:$J$27"}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s" localSheetId="18" hidden="1">{#N/A,#N/A,FALSE,"GENERAL";#N/A,#N/A,FALSE,"USP 1";#N/A,#N/A,FALSE,"USP 2";#N/A,#N/A,FALSE,"UTE"}</definedName>
    <definedName name="shs" localSheetId="13" hidden="1">{#N/A,#N/A,FALSE,"GENERAL";#N/A,#N/A,FALSE,"USP 1";#N/A,#N/A,FALSE,"USP 2";#N/A,#N/A,FALSE,"UTE"}</definedName>
    <definedName name="shs" localSheetId="15" hidden="1">{#N/A,#N/A,FALSE,"GENERAL";#N/A,#N/A,FALSE,"USP 1";#N/A,#N/A,FALSE,"USP 2";#N/A,#N/A,FALSE,"UTE"}</definedName>
    <definedName name="shs" localSheetId="9" hidden="1">{#N/A,#N/A,FALSE,"GENERAL";#N/A,#N/A,FALSE,"USP 1";#N/A,#N/A,FALSE,"USP 2";#N/A,#N/A,FALSE,"UTE"}</definedName>
    <definedName name="shs" localSheetId="7" hidden="1">{#N/A,#N/A,FALSE,"GENERAL";#N/A,#N/A,FALSE,"USP 1";#N/A,#N/A,FALSE,"USP 2";#N/A,#N/A,FALSE,"UTE"}</definedName>
    <definedName name="shs" localSheetId="20" hidden="1">{#N/A,#N/A,FALSE,"GENERAL";#N/A,#N/A,FALSE,"USP 1";#N/A,#N/A,FALSE,"USP 2";#N/A,#N/A,FALSE,"UTE"}</definedName>
    <definedName name="shs" localSheetId="12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ICOD">#REF!</definedName>
    <definedName name="SIG__">#N/A</definedName>
    <definedName name="SIG2__">#N/A</definedName>
    <definedName name="SiglaAprueba">#REF!</definedName>
    <definedName name="SiglaEjecuta">#REF!</definedName>
    <definedName name="SiglaRevisa">#REF!</definedName>
    <definedName name="sigmabk">#REF!</definedName>
    <definedName name="sigmabk_c">#REF!</definedName>
    <definedName name="sigmas">#REF!</definedName>
    <definedName name="Sincomputo">#REF!</definedName>
    <definedName name="SINGOLO">#REF!</definedName>
    <definedName name="SINMOV">#REF!</definedName>
    <definedName name="SIoNO" localSheetId="4">#REF!</definedName>
    <definedName name="SIoNO" localSheetId="10">[38]AuxiliarDatos!$E$3:$E$4</definedName>
    <definedName name="SIONO">[36]Definiciones!$G$2:$G$3</definedName>
    <definedName name="SISTEMA1">#REF!</definedName>
    <definedName name="SISTEMA2">#REF!</definedName>
    <definedName name="SITE">#REF!</definedName>
    <definedName name="site_id_001">#REF!</definedName>
    <definedName name="SKID_Aux">#REF!</definedName>
    <definedName name="SKID_Cant">#REF!</definedName>
    <definedName name="SKID_T">#REF!</definedName>
    <definedName name="SKID_Tag">#REF!</definedName>
    <definedName name="SKID_Tipo">#REF!</definedName>
    <definedName name="SKID_Unid">#REF!</definedName>
    <definedName name="SmallTools">#REF!</definedName>
    <definedName name="sob">#REF!</definedName>
    <definedName name="sob_c">#REF!</definedName>
    <definedName name="sobreancho">#REF!</definedName>
    <definedName name="sobreeco">#REF!</definedName>
    <definedName name="sociedades">#REF!</definedName>
    <definedName name="sociedades1">#REF!</definedName>
    <definedName name="Sold.">#REF!</definedName>
    <definedName name="SOLD_1">#REF!</definedName>
    <definedName name="Soldador_Calificado_6G">#REF!</definedName>
    <definedName name="Soldador_Plancha">#REF!</definedName>
    <definedName name="SOLDADURA">#REF!</definedName>
    <definedName name="SOLES">#REF!</definedName>
    <definedName name="SolesDolar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5" hidden="1">#REF!</definedName>
    <definedName name="solver_opt" hidden="1">[67]DATA!#REF!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46878.6</definedName>
    <definedName name="SOP_1">#REF!</definedName>
    <definedName name="sp69sp">#REF!</definedName>
    <definedName name="SPBY1">#REF!</definedName>
    <definedName name="SPBY2">#REF!</definedName>
    <definedName name="SPBY3">#REF!</definedName>
    <definedName name="SPCHECK1">#REF!</definedName>
    <definedName name="SPCHECK2">#REF!</definedName>
    <definedName name="SPCHECK3">#REF!</definedName>
    <definedName name="SPDATE1">#REF!</definedName>
    <definedName name="SPDATE2">#REF!</definedName>
    <definedName name="SPDATE3">#REF!</definedName>
    <definedName name="SPDESC1">#REF!</definedName>
    <definedName name="SPDESC2">#REF!</definedName>
    <definedName name="SPDESC3">#REF!</definedName>
    <definedName name="spec_cmpnt_func_001">#REF!</definedName>
    <definedName name="spec_cmpnt_mounting_001">#REF!</definedName>
    <definedName name="spec_cmpnt_po_item_no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">#REF!</definedName>
    <definedName name="spec_cmpnt_price_001">#REF!</definedName>
    <definedName name="spec_cmpnt_sn">#REF!</definedName>
    <definedName name="spec_cmpnt_sn_001">#REF!</definedName>
    <definedName name="spec_cmpnt_type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_001">#REF!</definedName>
    <definedName name="spec_udf_c04">#REF!</definedName>
    <definedName name="spec_udf_c04_001">#REF!</definedName>
    <definedName name="spec_udf_c05_001">#REF!</definedName>
    <definedName name="spec_udf_c06_001">#REF!</definedName>
    <definedName name="spec_udf_c07">#REF!</definedName>
    <definedName name="spec_udf_c07_001">#REF!</definedName>
    <definedName name="spec_udf_c08_001">#REF!</definedName>
    <definedName name="spec_udf_c09_001">#REF!</definedName>
    <definedName name="spec_udf_c10">#REF!</definedName>
    <definedName name="spec_udf_c10_001">#REF!</definedName>
    <definedName name="spec_udf_c100_001">#REF!</definedName>
    <definedName name="spec_udf_c11">#REF!</definedName>
    <definedName name="spec_udf_c11_001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_001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_001">#REF!</definedName>
    <definedName name="spec_udf_c56_001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_001">#REF!</definedName>
    <definedName name="spec_udf_c62_001">#REF!</definedName>
    <definedName name="spec_udf_c63_001">#REF!</definedName>
    <definedName name="spec_udf_c64">#REF!</definedName>
    <definedName name="spec_udf_c64_001">#REF!</definedName>
    <definedName name="spec_udf_c65_001">#REF!</definedName>
    <definedName name="spec_udf_c66_001">#REF!</definedName>
    <definedName name="spec_udf_c67_001">#REF!</definedName>
    <definedName name="spec_udf_c68_001">#REF!</definedName>
    <definedName name="spec_udf_c69_001">#REF!</definedName>
    <definedName name="spec_udf_c70_001">#REF!</definedName>
    <definedName name="spec_udf_c71_001">#REF!</definedName>
    <definedName name="spec_udf_c72_001">#REF!</definedName>
    <definedName name="spec_udf_c73_001">#REF!</definedName>
    <definedName name="spec_udf_c74_001">#REF!</definedName>
    <definedName name="spec_udf_c75_001">#REF!</definedName>
    <definedName name="spec_udf_c76_001">#REF!</definedName>
    <definedName name="spec_udf_c77_001">#REF!</definedName>
    <definedName name="spec_udf_c78_001">#REF!</definedName>
    <definedName name="spec_udf_c79_001">#REF!</definedName>
    <definedName name="spec_udf_c80_001">#REF!</definedName>
    <definedName name="spec_udf_c81_001">#REF!</definedName>
    <definedName name="spec_udf_c82_001">#REF!</definedName>
    <definedName name="spec_udf_c83_001">#REF!</definedName>
    <definedName name="spec_udf_c84_001">#REF!</definedName>
    <definedName name="spec_udf_c85_001">#REF!</definedName>
    <definedName name="spec_udf_c86_001">#REF!</definedName>
    <definedName name="spec_udf_c87_001">#REF!</definedName>
    <definedName name="spec_udf_c88_001">#REF!</definedName>
    <definedName name="spec_udf_c89_001">#REF!</definedName>
    <definedName name="spec_udf_c90_001">#REF!</definedName>
    <definedName name="spec_udf_c91_001">#REF!</definedName>
    <definedName name="spec_udf_c92_001">#REF!</definedName>
    <definedName name="spec_udf_c93_001">#REF!</definedName>
    <definedName name="spec_udf_c94_001">#REF!</definedName>
    <definedName name="spec_udf_c95_001">#REF!</definedName>
    <definedName name="spec_udf_c96_001">#REF!</definedName>
    <definedName name="spec_udf_c97_001">#REF!</definedName>
    <definedName name="spec_udf_c98_001">#REF!</definedName>
    <definedName name="spec_udf_c99_001">#REF!</definedName>
    <definedName name="SpecialPrice" hidden="1">#REF!</definedName>
    <definedName name="SPECNO">#REF!</definedName>
    <definedName name="SPNOTES">#REF!</definedName>
    <definedName name="SPNOTES1">#REF!</definedName>
    <definedName name="SPNOTES2">#REF!</definedName>
    <definedName name="SPNOTES3">#REF!</definedName>
    <definedName name="SPNOTES4">#REF!</definedName>
    <definedName name="SPNOTES5">#REF!</definedName>
    <definedName name="SPNOTES6">#REF!</definedName>
    <definedName name="SPONSOR__FEE">#REF!</definedName>
    <definedName name="SPREV1">#REF!</definedName>
    <definedName name="SPREV2">#REF!</definedName>
    <definedName name="SPREV3">#REF!</definedName>
    <definedName name="SQSWS">#REF!</definedName>
    <definedName name="ss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ss_2" localSheetId="18" hidden="1">{#N/A,#N/A,FALSE,"Costo Vendido";#N/A,#N/A,FALSE,"Precio";#N/A,#N/A,FALSE,"Consumo";#N/A,#N/A,FALSE,"GDV";#N/A,#N/A,FALSE,"expestru";#N/A,#N/A,FALSE,"Graficos";#N/A,#N/A,FALSE,"Resumen "}</definedName>
    <definedName name="ss_2" localSheetId="13" hidden="1">{#N/A,#N/A,FALSE,"Costo Vendido";#N/A,#N/A,FALSE,"Precio";#N/A,#N/A,FALSE,"Consumo";#N/A,#N/A,FALSE,"GDV";#N/A,#N/A,FALSE,"expestru";#N/A,#N/A,FALSE,"Graficos";#N/A,#N/A,FALSE,"Resumen "}</definedName>
    <definedName name="ss_2" localSheetId="15" hidden="1">{#N/A,#N/A,FALSE,"Costo Vendido";#N/A,#N/A,FALSE,"Precio";#N/A,#N/A,FALSE,"Consumo";#N/A,#N/A,FALSE,"GDV";#N/A,#N/A,FALSE,"expestru";#N/A,#N/A,FALSE,"Graficos";#N/A,#N/A,FALSE,"Resumen "}</definedName>
    <definedName name="ss_2" localSheetId="9" hidden="1">{#N/A,#N/A,FALSE,"Costo Vendido";#N/A,#N/A,FALSE,"Precio";#N/A,#N/A,FALSE,"Consumo";#N/A,#N/A,FALSE,"GDV";#N/A,#N/A,FALSE,"expestru";#N/A,#N/A,FALSE,"Graficos";#N/A,#N/A,FALSE,"Resumen "}</definedName>
    <definedName name="ss_2" localSheetId="7" hidden="1">{#N/A,#N/A,FALSE,"Costo Vendido";#N/A,#N/A,FALSE,"Precio";#N/A,#N/A,FALSE,"Consumo";#N/A,#N/A,FALSE,"GDV";#N/A,#N/A,FALSE,"expestru";#N/A,#N/A,FALSE,"Graficos";#N/A,#N/A,FALSE,"Resumen "}</definedName>
    <definedName name="ss_2" localSheetId="20" hidden="1">{#N/A,#N/A,FALSE,"Costo Vendido";#N/A,#N/A,FALSE,"Precio";#N/A,#N/A,FALSE,"Consumo";#N/A,#N/A,FALSE,"GDV";#N/A,#N/A,FALSE,"expestru";#N/A,#N/A,FALSE,"Graficos";#N/A,#N/A,FALSE,"Resumen "}</definedName>
    <definedName name="ss_2" localSheetId="12" hidden="1">{#N/A,#N/A,FALSE,"Costo Vendido";#N/A,#N/A,FALSE,"Precio";#N/A,#N/A,FALSE,"Consumo";#N/A,#N/A,FALSE,"GDV";#N/A,#N/A,FALSE,"expestru";#N/A,#N/A,FALSE,"Graficos";#N/A,#N/A,FALSE,"Resumen "}</definedName>
    <definedName name="ss_2" hidden="1">{#N/A,#N/A,FALSE,"Costo Vendido";#N/A,#N/A,FALSE,"Precio";#N/A,#N/A,FALSE,"Consumo";#N/A,#N/A,FALSE,"GDV";#N/A,#N/A,FALSE,"expestru";#N/A,#N/A,FALSE,"Graficos";#N/A,#N/A,FALSE,"Resumen "}</definedName>
    <definedName name="sss" localSheetId="18" hidden="1">{#N/A,#N/A,FALSE,"Costo Vendido";#N/A,#N/A,FALSE,"Precio";#N/A,#N/A,FALSE,"Consumo";#N/A,#N/A,FALSE,"GDV";#N/A,#N/A,FALSE,"expestru";#N/A,#N/A,FALSE,"Graficos";#N/A,#N/A,FALSE,"Resumen "}</definedName>
    <definedName name="sss" localSheetId="13" hidden="1">{#N/A,#N/A,FALSE,"Costo Vendido";#N/A,#N/A,FALSE,"Precio";#N/A,#N/A,FALSE,"Consumo";#N/A,#N/A,FALSE,"GDV";#N/A,#N/A,FALSE,"expestru";#N/A,#N/A,FALSE,"Graficos";#N/A,#N/A,FALSE,"Resumen "}</definedName>
    <definedName name="sss" localSheetId="15" hidden="1">{#N/A,#N/A,FALSE,"Costo Vendido";#N/A,#N/A,FALSE,"Precio";#N/A,#N/A,FALSE,"Consumo";#N/A,#N/A,FALSE,"GDV";#N/A,#N/A,FALSE,"expestru";#N/A,#N/A,FALSE,"Graficos";#N/A,#N/A,FALSE,"Resumen "}</definedName>
    <definedName name="sss" localSheetId="9" hidden="1">{#N/A,#N/A,FALSE,"Costo Vendido";#N/A,#N/A,FALSE,"Precio";#N/A,#N/A,FALSE,"Consumo";#N/A,#N/A,FALSE,"GDV";#N/A,#N/A,FALSE,"expestru";#N/A,#N/A,FALSE,"Graficos";#N/A,#N/A,FALSE,"Resumen "}</definedName>
    <definedName name="sss" localSheetId="7" hidden="1">{#N/A,#N/A,FALSE,"Costo Vendido";#N/A,#N/A,FALSE,"Precio";#N/A,#N/A,FALSE,"Consumo";#N/A,#N/A,FALSE,"GDV";#N/A,#N/A,FALSE,"expestru";#N/A,#N/A,FALSE,"Graficos";#N/A,#N/A,FALSE,"Resumen "}</definedName>
    <definedName name="sss" localSheetId="20" hidden="1">{#N/A,#N/A,FALSE,"Costo Vendido";#N/A,#N/A,FALSE,"Precio";#N/A,#N/A,FALSE,"Consumo";#N/A,#N/A,FALSE,"GDV";#N/A,#N/A,FALSE,"expestru";#N/A,#N/A,FALSE,"Graficos";#N/A,#N/A,FALSE,"Resumen "}</definedName>
    <definedName name="sss" localSheetId="12" hidden="1">{#N/A,#N/A,FALSE,"Costo Vendido";#N/A,#N/A,FALSE,"Precio";#N/A,#N/A,FALSE,"Consumo";#N/A,#N/A,FALSE,"GDV";#N/A,#N/A,FALSE,"expestru";#N/A,#N/A,FALSE,"Graficos";#N/A,#N/A,FALSE,"Resumen "}</definedName>
    <definedName name="sss" hidden="1">{#N/A,#N/A,FALSE,"Costo Vendido";#N/A,#N/A,FALSE,"Precio";#N/A,#N/A,FALSE,"Consumo";#N/A,#N/A,FALSE,"GDV";#N/A,#N/A,FALSE,"expestru";#N/A,#N/A,FALSE,"Graficos";#N/A,#N/A,FALSE,"Resumen "}</definedName>
    <definedName name="sss_2" localSheetId="18" hidden="1">{#N/A,#N/A,FALSE,"Costo Vendido";#N/A,#N/A,FALSE,"Precio";#N/A,#N/A,FALSE,"Consumo";#N/A,#N/A,FALSE,"GDV";#N/A,#N/A,FALSE,"expestru";#N/A,#N/A,FALSE,"Graficos";#N/A,#N/A,FALSE,"Resumen "}</definedName>
    <definedName name="sss_2" localSheetId="13" hidden="1">{#N/A,#N/A,FALSE,"Costo Vendido";#N/A,#N/A,FALSE,"Precio";#N/A,#N/A,FALSE,"Consumo";#N/A,#N/A,FALSE,"GDV";#N/A,#N/A,FALSE,"expestru";#N/A,#N/A,FALSE,"Graficos";#N/A,#N/A,FALSE,"Resumen "}</definedName>
    <definedName name="sss_2" localSheetId="15" hidden="1">{#N/A,#N/A,FALSE,"Costo Vendido";#N/A,#N/A,FALSE,"Precio";#N/A,#N/A,FALSE,"Consumo";#N/A,#N/A,FALSE,"GDV";#N/A,#N/A,FALSE,"expestru";#N/A,#N/A,FALSE,"Graficos";#N/A,#N/A,FALSE,"Resumen "}</definedName>
    <definedName name="sss_2" localSheetId="9" hidden="1">{#N/A,#N/A,FALSE,"Costo Vendido";#N/A,#N/A,FALSE,"Precio";#N/A,#N/A,FALSE,"Consumo";#N/A,#N/A,FALSE,"GDV";#N/A,#N/A,FALSE,"expestru";#N/A,#N/A,FALSE,"Graficos";#N/A,#N/A,FALSE,"Resumen "}</definedName>
    <definedName name="sss_2" localSheetId="7" hidden="1">{#N/A,#N/A,FALSE,"Costo Vendido";#N/A,#N/A,FALSE,"Precio";#N/A,#N/A,FALSE,"Consumo";#N/A,#N/A,FALSE,"GDV";#N/A,#N/A,FALSE,"expestru";#N/A,#N/A,FALSE,"Graficos";#N/A,#N/A,FALSE,"Resumen "}</definedName>
    <definedName name="sss_2" localSheetId="20" hidden="1">{#N/A,#N/A,FALSE,"Costo Vendido";#N/A,#N/A,FALSE,"Precio";#N/A,#N/A,FALSE,"Consumo";#N/A,#N/A,FALSE,"GDV";#N/A,#N/A,FALSE,"expestru";#N/A,#N/A,FALSE,"Graficos";#N/A,#N/A,FALSE,"Resumen "}</definedName>
    <definedName name="sss_2" localSheetId="12" hidden="1">{#N/A,#N/A,FALSE,"Costo Vendido";#N/A,#N/A,FALSE,"Precio";#N/A,#N/A,FALSE,"Consumo";#N/A,#N/A,FALSE,"GDV";#N/A,#N/A,FALSE,"expestru";#N/A,#N/A,FALSE,"Graficos";#N/A,#N/A,FALSE,"Resumen "}</definedName>
    <definedName name="sss_2" hidden="1">{#N/A,#N/A,FALSE,"Costo Vendido";#N/A,#N/A,FALSE,"Precio";#N/A,#N/A,FALSE,"Consumo";#N/A,#N/A,FALSE,"GDV";#N/A,#N/A,FALSE,"expestru";#N/A,#N/A,FALSE,"Graficos";#N/A,#N/A,FALSE,"Resumen "}</definedName>
    <definedName name="ssshhh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localSheetId="18" hidden="1">{"'NOTES2'!$G$9:$J$27"}</definedName>
    <definedName name="SSSSS" localSheetId="13" hidden="1">{"'NOTES2'!$G$9:$J$27"}</definedName>
    <definedName name="SSSSS" localSheetId="15" hidden="1">{"'NOTES2'!$G$9:$J$27"}</definedName>
    <definedName name="SSSSS" localSheetId="9" hidden="1">{"'NOTES2'!$G$9:$J$27"}</definedName>
    <definedName name="SSSSS" localSheetId="7" hidden="1">{"'NOTES2'!$G$9:$J$27"}</definedName>
    <definedName name="SSSSS" localSheetId="20" hidden="1">{"'NOTES2'!$G$9:$J$27"}</definedName>
    <definedName name="SSSSS" localSheetId="12" hidden="1">{"'NOTES2'!$G$9:$J$27"}</definedName>
    <definedName name="SSSSS" hidden="1">{"'NOTES2'!$G$9:$J$27"}</definedName>
    <definedName name="SSSSSSS" localSheetId="18" hidden="1">{"'NOTES2'!$G$9:$J$27"}</definedName>
    <definedName name="SSSSSSS" localSheetId="13" hidden="1">{"'NOTES2'!$G$9:$J$27"}</definedName>
    <definedName name="SSSSSSS" localSheetId="15" hidden="1">{"'NOTES2'!$G$9:$J$27"}</definedName>
    <definedName name="SSSSSSS" localSheetId="9" hidden="1">{"'NOTES2'!$G$9:$J$27"}</definedName>
    <definedName name="SSSSSSS" localSheetId="7" hidden="1">{"'NOTES2'!$G$9:$J$27"}</definedName>
    <definedName name="SSSSSSS" localSheetId="20" hidden="1">{"'NOTES2'!$G$9:$J$27"}</definedName>
    <definedName name="SSSSSSS" localSheetId="12" hidden="1">{"'NOTES2'!$G$9:$J$27"}</definedName>
    <definedName name="SSSSSSS" hidden="1">{"'NOTES2'!$G$9:$J$27"}</definedName>
    <definedName name="ssssx">#REF!</definedName>
    <definedName name="ST_BLDG">#REF!</definedName>
    <definedName name="ST_CW">#REF!</definedName>
    <definedName name="st_LB_pd_fluid_phase_001">#REF!</definedName>
    <definedName name="st_LB_spec_udf_c17_001">#REF!</definedName>
    <definedName name="st_LB_spec_udf_c18_001">#REF!</definedName>
    <definedName name="STA_FE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ENU">#REF!</definedName>
    <definedName name="STEP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_AISLAC_TERM_PESOS">#REF!</definedName>
    <definedName name="SUB_CIVIL_PESOS">#REF!</definedName>
    <definedName name="SUB_CIVIL_USD">#REF!</definedName>
    <definedName name="SUB_ELECTRICIDAD_PESOS">#REF!</definedName>
    <definedName name="SUB_ELECTRICIDAD_USD">#REF!</definedName>
    <definedName name="SUB_EST_SUELOS_PESOS">#REF!</definedName>
    <definedName name="SUB_EST_SUELOS_USD">#REF!</definedName>
    <definedName name="SUB_ESTRUC_PESOS">#REF!</definedName>
    <definedName name="SUB_ESTRUC_USD">#REF!</definedName>
    <definedName name="SUB_GAMMAGRAFIA_PESOS">#REF!</definedName>
    <definedName name="SUB_GAMMAGRAFIA_USD">#REF!</definedName>
    <definedName name="SUB_INSTRUMENTACION_PESOS">#REF!</definedName>
    <definedName name="SUB_INSTRUMENTACION_USD">#REF!</definedName>
    <definedName name="SUB_PINT_CAÑ_PESOS">#REF!</definedName>
    <definedName name="SUB_SECADO_INERT_PESOS">#REF!</definedName>
    <definedName name="SUB_SECADO_INERT_USD">#REF!</definedName>
    <definedName name="SUB_ZARANDA_PESOS">#REF!</definedName>
    <definedName name="SUBA">#REF!</definedName>
    <definedName name="SUBCON">#REF!</definedName>
    <definedName name="subcontrato">#REF!</definedName>
    <definedName name="SUBOBRA">#REF!</definedName>
    <definedName name="SUBPROYECTO" localSheetId="15">#REF!</definedName>
    <definedName name="SUBPROYECTO">[24]Registros!#REF!</definedName>
    <definedName name="SubT_11628" localSheetId="15">#REF!</definedName>
    <definedName name="SubT_11628">[43]DWTables!$AE$245:$AE$264</definedName>
    <definedName name="SubtituloDocumento">#REF!</definedName>
    <definedName name="Subtotal_I">#REF!</definedName>
    <definedName name="Subtotal_II">#REF!</definedName>
    <definedName name="Subtotal_III">#REF!</definedName>
    <definedName name="Subtotal_IIIA">#REF!</definedName>
    <definedName name="Subtotal_IIIB">#REF!</definedName>
    <definedName name="Subtotal_IV">#REF!</definedName>
    <definedName name="Subtotal_IVA">#REF!</definedName>
    <definedName name="Subtotal_IVB">#REF!</definedName>
    <definedName name="Subtotal_IVC">#REF!</definedName>
    <definedName name="Subtotal_IX">#REF!</definedName>
    <definedName name="Subtotal_V">#REF!</definedName>
    <definedName name="Subtotal_VA">#REF!</definedName>
    <definedName name="Subtotal_VB">#REF!</definedName>
    <definedName name="Subtotal_VI">#REF!</definedName>
    <definedName name="Subtotal_VII">#REF!</definedName>
    <definedName name="Subtotal_VIII">#REF!</definedName>
    <definedName name="Subtotal_VIIIA">#REF!</definedName>
    <definedName name="Subtotal_VIIIB">#REF!</definedName>
    <definedName name="Subtotal_VIIIC">#REF!</definedName>
    <definedName name="Subtotal_VIIID">#REF!</definedName>
    <definedName name="Subtotal_VIIIE">#REF!</definedName>
    <definedName name="Subtotal_VIIIF">#REF!</definedName>
    <definedName name="SUELDO_MANT">#REF!</definedName>
    <definedName name="SUELDO_OP">#REF!</definedName>
    <definedName name="Suelo">#REF!</definedName>
    <definedName name="sum">#REF!</definedName>
    <definedName name="SUMA">#N/A</definedName>
    <definedName name="Suma_dias_NCP_abiertas">#REF!</definedName>
    <definedName name="sumcant1">#REF!</definedName>
    <definedName name="sumcant2">#REF!</definedName>
    <definedName name="sumcant3">#REF!</definedName>
    <definedName name="sumcod1">#REF!</definedName>
    <definedName name="sumcod2">#REF!</definedName>
    <definedName name="sumcod3">#REF!</definedName>
    <definedName name="SUMH1">#REF!</definedName>
    <definedName name="SUMH2">#REF!</definedName>
    <definedName name="SUMI">#REF!</definedName>
    <definedName name="SUMI1">#REF!</definedName>
    <definedName name="sumicif">#REF!</definedName>
    <definedName name="SUMINISTROS">#REF!</definedName>
    <definedName name="Suministros_provistos_por_el_cliente_por_us__1.146.000.">#REF!</definedName>
    <definedName name="SUMINTODAS">#REF!</definedName>
    <definedName name="SUMINUNO">#REF!</definedName>
    <definedName name="SUMMARY">#REF!</definedName>
    <definedName name="SummaryTotalPrice">#REF!</definedName>
    <definedName name="SUP_ART">#REF!</definedName>
    <definedName name="Superestructura">#REF!</definedName>
    <definedName name="superf">#REF!</definedName>
    <definedName name="superv" localSheetId="18" hidden="1">{"'8'!$B$1:$I$46"}</definedName>
    <definedName name="superv" localSheetId="13" hidden="1">{"'8'!$B$1:$I$46"}</definedName>
    <definedName name="superv" localSheetId="15" hidden="1">{"'8'!$B$1:$I$46"}</definedName>
    <definedName name="superv" localSheetId="9" hidden="1">{"'8'!$B$1:$I$46"}</definedName>
    <definedName name="superv" localSheetId="7" hidden="1">{"'8'!$B$1:$I$46"}</definedName>
    <definedName name="superv" localSheetId="20" hidden="1">{"'8'!$B$1:$I$46"}</definedName>
    <definedName name="superv" localSheetId="12" hidden="1">{"'8'!$B$1:$I$46"}</definedName>
    <definedName name="superv" hidden="1">{"'8'!$B$1:$I$46"}</definedName>
    <definedName name="SUPERV_CONSTRUCCION">#REF!</definedName>
    <definedName name="Supervisores_igual_o__6_0">#REF!</definedName>
    <definedName name="SupervisorsIndirectPersonnel">#REF!</definedName>
    <definedName name="Surf2">#REF!</definedName>
    <definedName name="SUSTENTO">#REF!</definedName>
    <definedName name="SUSTENTO6">#REF!</definedName>
    <definedName name="SUSTENTO7">#REF!</definedName>
    <definedName name="sw">#REF!</definedName>
    <definedName name="SW_A">#REF!</definedName>
    <definedName name="sw_adjcosto1">#REF!</definedName>
    <definedName name="sw_adjcosto2">#REF!</definedName>
    <definedName name="sw_adjcosto3">#REF!</definedName>
    <definedName name="SW_B">#REF!</definedName>
    <definedName name="SW_C">#REF!</definedName>
    <definedName name="SW_T">#REF!</definedName>
    <definedName name="swswsws" hidden="1">#REF!</definedName>
    <definedName name="Swvu.PLA1." localSheetId="15" hidden="1">#REF!</definedName>
    <definedName name="Swvu.PLA1." hidden="1">'[23]COP FED'!#REF!</definedName>
    <definedName name="Swvu.PLA2." localSheetId="15" hidden="1">#REF!</definedName>
    <definedName name="Swvu.PLA2." hidden="1">'[23]COP FED'!$A$1:$N$49</definedName>
    <definedName name="t">#REF!</definedName>
    <definedName name="T.C">#REF!</definedName>
    <definedName name="T_2">#REF!</definedName>
    <definedName name="T_Areas">#REF!</definedName>
    <definedName name="T_Calendario">#REF!</definedName>
    <definedName name="T_dia">#REF!</definedName>
    <definedName name="T_Lumi">[49]Anx_3_1_Datos!#REF!</definedName>
    <definedName name="T_Tipo">#REF!</definedName>
    <definedName name="T°.Altura">#REF!</definedName>
    <definedName name="T2_">#REF!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0">#REF!</definedName>
    <definedName name="tab_201">#REF!</definedName>
    <definedName name="tabimp">#REF!</definedName>
    <definedName name="tabla">#REF!</definedName>
    <definedName name="Tabla_Category">#REF!</definedName>
    <definedName name="TABLA_CURVAS">#REF!</definedName>
    <definedName name="Tabla_Deduc">#REF!</definedName>
    <definedName name="Tabla_gan">#REF!</definedName>
    <definedName name="tabla_gan2">#REF!</definedName>
    <definedName name="Tabla_gan3">#REF!</definedName>
    <definedName name="TABLA2">#REF!</definedName>
    <definedName name="TABLA3">#REF!</definedName>
    <definedName name="TABLA6.2">#REF!</definedName>
    <definedName name="TablaArea">#REF!</definedName>
    <definedName name="TABLACAR">#REF!</definedName>
    <definedName name="TablaEC">#REF!</definedName>
    <definedName name="tablafase">#REF!</definedName>
    <definedName name="TablaMes">#REF!</definedName>
    <definedName name="tablaresu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G">#REF!</definedName>
    <definedName name="Tag_Areas">#REF!</definedName>
    <definedName name="Tag_Equipos">#REF!</definedName>
    <definedName name="tag_number_note">#REF!</definedName>
    <definedName name="Tahoma">#REF!</definedName>
    <definedName name="Tanques" localSheetId="18" hidden="1">{#N/A,#N/A,TRUE,"1842CWN0"}</definedName>
    <definedName name="Tanques" localSheetId="13" hidden="1">{#N/A,#N/A,TRUE,"1842CWN0"}</definedName>
    <definedName name="Tanques" localSheetId="15" hidden="1">{#N/A,#N/A,TRUE,"1842CWN0"}</definedName>
    <definedName name="Tanques" localSheetId="9" hidden="1">{#N/A,#N/A,TRUE,"1842CWN0"}</definedName>
    <definedName name="Tanques" localSheetId="7" hidden="1">{#N/A,#N/A,TRUE,"1842CWN0"}</definedName>
    <definedName name="Tanques" localSheetId="20" hidden="1">{#N/A,#N/A,TRUE,"1842CWN0"}</definedName>
    <definedName name="Tanques" localSheetId="12" hidden="1">{#N/A,#N/A,TRUE,"1842CWN0"}</definedName>
    <definedName name="Tanques" hidden="1">{#N/A,#N/A,TRUE,"1842CWN0"}</definedName>
    <definedName name="TAREAIMP1">#REF!</definedName>
    <definedName name="TAREAIMP2">#REF!</definedName>
    <definedName name="TAREAIMP3">#REF!</definedName>
    <definedName name="TAREANUEVA">#REF!</definedName>
    <definedName name="TAREAS">#REF!</definedName>
    <definedName name="Tasa">#REF!</definedName>
    <definedName name="Tasa_cambio">#REF!</definedName>
    <definedName name="TASK">#REF!</definedName>
    <definedName name="tau">#REF!</definedName>
    <definedName name="taxplan">#REF!</definedName>
    <definedName name="Tb">#REF!</definedName>
    <definedName name="TBL_FERIADOS">#REF!</definedName>
    <definedName name="tbl_ProdInfo" hidden="1">#REF!</definedName>
    <definedName name="TC">#REF!</definedName>
    <definedName name="Tcam">#REF!</definedName>
    <definedName name="Tcambio">#REF!</definedName>
    <definedName name="TDCTO">#REF!</definedName>
    <definedName name="Tdos">#REF!</definedName>
    <definedName name="te">#REF!</definedName>
    <definedName name="TE2MANPLAACUM">#REF!</definedName>
    <definedName name="teac">#REF!</definedName>
    <definedName name="TEARG">#REF!</definedName>
    <definedName name="TEARG1">#REF!</definedName>
    <definedName name="tebra">#REF!</definedName>
    <definedName name="TECHINT">#REF!</definedName>
    <definedName name="TECHINT_INTERNATIONAL_CONSTRUCTION">"CP03"</definedName>
    <definedName name="TECHINT1">#REF!</definedName>
    <definedName name="teciv">#REF!</definedName>
    <definedName name="TECN">#REF!</definedName>
    <definedName name="TECTTER">#REF!</definedName>
    <definedName name="TECTTER1">#REF!</definedName>
    <definedName name="teduc">#REF!</definedName>
    <definedName name="teind">#REF!</definedName>
    <definedName name="temis">#REF!</definedName>
    <definedName name="TEMPERATURA">#REF!</definedName>
    <definedName name="TEMPERATURE">#REF!,#REF!</definedName>
    <definedName name="TEMPMAX">#REF!</definedName>
    <definedName name="TemporaryFacilities">#REF!</definedName>
    <definedName name="TEMPUNIT">#REF!</definedName>
    <definedName name="tenco">#REF!</definedName>
    <definedName name="TENCO_____TEURU">#REF!</definedName>
    <definedName name="Tendido" localSheetId="15">#REF!</definedName>
    <definedName name="tendido">'[54]CATALOGO CABLES BT'!$B$4:$C$4</definedName>
    <definedName name="Tension">#REF!</definedName>
    <definedName name="TEQU">#REF!</definedName>
    <definedName name="TERA">#REF!</definedName>
    <definedName name="TERCERA">#REF!</definedName>
    <definedName name="TERMINAL">#REF!</definedName>
    <definedName name="Test" localSheetId="18" hidden="1">{"'Edit'!$A$1:$V$2277"}</definedName>
    <definedName name="Test" localSheetId="13" hidden="1">{"'Edit'!$A$1:$V$2277"}</definedName>
    <definedName name="Test" localSheetId="15" hidden="1">{"'Edit'!$A$1:$V$2277"}</definedName>
    <definedName name="Test" localSheetId="9" hidden="1">{"'Edit'!$A$1:$V$2277"}</definedName>
    <definedName name="Test" localSheetId="7" hidden="1">{"'Edit'!$A$1:$V$2277"}</definedName>
    <definedName name="Test" localSheetId="20" hidden="1">{"'Edit'!$A$1:$V$2277"}</definedName>
    <definedName name="Test" localSheetId="12" hidden="1">{"'Edit'!$A$1:$V$2277"}</definedName>
    <definedName name="Test" hidden="1">{"'Edit'!$A$1:$V$2277"}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KEYS">#REF!</definedName>
    <definedName name="TESTVKEY">#REF!</definedName>
    <definedName name="TETE" localSheetId="18" hidden="1">{"'NOTES2'!$G$9:$J$27"}</definedName>
    <definedName name="TETE" localSheetId="13" hidden="1">{"'NOTES2'!$G$9:$J$27"}</definedName>
    <definedName name="TETE" localSheetId="15" hidden="1">{"'NOTES2'!$G$9:$J$27"}</definedName>
    <definedName name="TETE" localSheetId="9" hidden="1">{"'NOTES2'!$G$9:$J$27"}</definedName>
    <definedName name="TETE" localSheetId="7" hidden="1">{"'NOTES2'!$G$9:$J$27"}</definedName>
    <definedName name="TETE" localSheetId="20" hidden="1">{"'NOTES2'!$G$9:$J$27"}</definedName>
    <definedName name="TETE" localSheetId="12" hidden="1">{"'NOTES2'!$G$9:$J$27"}</definedName>
    <definedName name="TETE" hidden="1">{"'NOTES2'!$G$9:$J$27"}</definedName>
    <definedName name="TextRefCopyRangeCount" hidden="1">1</definedName>
    <definedName name="Tf">#REF!</definedName>
    <definedName name="Th5_req">'[10]D-9001'!$E$28</definedName>
    <definedName name="Th6_req">'[10]D-9001'!$E$32</definedName>
    <definedName name="Th7_req">'[10]D-9001'!$E$36</definedName>
    <definedName name="Th8_req">'[10]D-9001'!$E$40</definedName>
    <definedName name="ThirdPartyServices">#REF!</definedName>
    <definedName name="ThO">#REF!</definedName>
    <definedName name="THOJA">#REF!</definedName>
    <definedName name="THOJA1">#REF!</definedName>
    <definedName name="THOJA2">#REF!</definedName>
    <definedName name="ThPH">#REF!</definedName>
    <definedName name="ti">#REF!</definedName>
    <definedName name="TICI">#REF!</definedName>
    <definedName name="TiempoDespeje">#REF!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_ins">#REF!</definedName>
    <definedName name="tipo_pozo">#REF!</definedName>
    <definedName name="tipo_tuberia">#REF!</definedName>
    <definedName name="Tipo1">#REF!</definedName>
    <definedName name="Tipo2">#REF!</definedName>
    <definedName name="Tipo3">#REF!</definedName>
    <definedName name="Tipo4">#REF!</definedName>
    <definedName name="tipoc">#REF!</definedName>
    <definedName name="TipoCambio">#REF!</definedName>
    <definedName name="TipoCircuito">#REF!</definedName>
    <definedName name="TipoCotiz">#REF!</definedName>
    <definedName name="TipoCruce">OFFSET(#REF!,0,0,COUNTA(#REF!),1)</definedName>
    <definedName name="TipoCurva">OFFSET([36]Definiciones!$D$2,0,0,COUNTA([36]Definiciones!$D$2:$D$1048576),1)</definedName>
    <definedName name="TIPOPASO" localSheetId="15">#REF!</definedName>
    <definedName name="TIPOPASO">[24]Registros!#REF!</definedName>
    <definedName name="TIPOPIL">#REF!</definedName>
    <definedName name="TIPOPILOTE">#REF!</definedName>
    <definedName name="TiposLumi">[62]TABLAS!$B$4:$B$7</definedName>
    <definedName name="TipoSuelo">OFFSET([36]Definiciones!$H$2,0,0,COUNTA([36]Definiciones!$H$2:$H$1048576),1)</definedName>
    <definedName name="tit">#REF!</definedName>
    <definedName name="TITLE">#REF!</definedName>
    <definedName name="TITO">#REF!</definedName>
    <definedName name="TitoCif">#REF!</definedName>
    <definedName name="TitoInt">#REF!</definedName>
    <definedName name="TITULO" localSheetId="15">#REF!</definedName>
    <definedName name="TITULO">[24]Registros!#REF!</definedName>
    <definedName name="TITULO_DOC">#REF!</definedName>
    <definedName name="TituloDocumento">#REF!</definedName>
    <definedName name="TITULOS_A_IMPRIMIR" localSheetId="15">#REF!</definedName>
    <definedName name="TITULOS_A_IMPRIMIR">[68]PLANILLA!#REF!</definedName>
    <definedName name="_xlnm.Print_Titles" localSheetId="2">'LD Ingeniería de detalle'!$1:$7</definedName>
    <definedName name="_xlnm.Print_Titles">#N/A</definedName>
    <definedName name="Títulos_a_imprimir_IM">#REF!</definedName>
    <definedName name="tk">#REF!</definedName>
    <definedName name="TMAT">#REF!</definedName>
    <definedName name="TMDE">#REF!</definedName>
    <definedName name="to11_c">#REF!</definedName>
    <definedName name="todoslostipos">#REF!</definedName>
    <definedName name="TOPOGRAFIA">#REF!</definedName>
    <definedName name="Toquepala" localSheetId="18" hidden="1">{#N/A,#N/A,FALSE,"Matrix";#N/A,#N/A,FALSE,"Executive";#N/A,#N/A,FALSE,"Summary"}</definedName>
    <definedName name="Toquepala" localSheetId="13" hidden="1">{#N/A,#N/A,FALSE,"Matrix";#N/A,#N/A,FALSE,"Executive";#N/A,#N/A,FALSE,"Summary"}</definedName>
    <definedName name="Toquepala" localSheetId="15" hidden="1">{#N/A,#N/A,FALSE,"Matrix";#N/A,#N/A,FALSE,"Executive";#N/A,#N/A,FALSE,"Summary"}</definedName>
    <definedName name="Toquepala" localSheetId="9" hidden="1">{#N/A,#N/A,FALSE,"Matrix";#N/A,#N/A,FALSE,"Executive";#N/A,#N/A,FALSE,"Summary"}</definedName>
    <definedName name="Toquepala" localSheetId="7" hidden="1">{#N/A,#N/A,FALSE,"Matrix";#N/A,#N/A,FALSE,"Executive";#N/A,#N/A,FALSE,"Summary"}</definedName>
    <definedName name="Toquepala" localSheetId="20" hidden="1">{#N/A,#N/A,FALSE,"Matrix";#N/A,#N/A,FALSE,"Executive";#N/A,#N/A,FALSE,"Summary"}</definedName>
    <definedName name="Toquepala" localSheetId="12" hidden="1">{#N/A,#N/A,FALSE,"Matrix";#N/A,#N/A,FALSE,"Executive";#N/A,#N/A,FALSE,"Summary"}</definedName>
    <definedName name="Toquepala" hidden="1">{#N/A,#N/A,FALSE,"Matrix";#N/A,#N/A,FALSE,"Executive";#N/A,#N/A,FALSE,"Summary"}</definedName>
    <definedName name="tor">#REF!</definedName>
    <definedName name="tosca">#REF!</definedName>
    <definedName name="TOT">#REF!</definedName>
    <definedName name="TOT_DREN">#REF!</definedName>
    <definedName name="TOT_EDIF">#REF!</definedName>
    <definedName name="TOT_ELEC">#REF!</definedName>
    <definedName name="TOT_EQUI">#REF!</definedName>
    <definedName name="TOT_ESTR">#REF!</definedName>
    <definedName name="TOT_MOVI">#REF!</definedName>
    <definedName name="TOT_SKID">#REF!</definedName>
    <definedName name="TOT1_DREN">#REF!</definedName>
    <definedName name="TOT1_EDIF">#REF!</definedName>
    <definedName name="TOT1_ELEC">#REF!</definedName>
    <definedName name="TOT1_EQUI">#REF!</definedName>
    <definedName name="TOT1_ESTR">#REF!</definedName>
    <definedName name="TOT1_MOVI">#REF!</definedName>
    <definedName name="TOT1_SKID">#REF!</definedName>
    <definedName name="TOT10_DREN">#REF!</definedName>
    <definedName name="TOT10_ELEC">#REF!</definedName>
    <definedName name="TOT10_EQUI">#REF!</definedName>
    <definedName name="TOT10_ESTR">#REF!</definedName>
    <definedName name="TOT10_MOVI">#REF!</definedName>
    <definedName name="TOT10_SKID">#REF!</definedName>
    <definedName name="TOT2_DREN">#REF!</definedName>
    <definedName name="TOT2_ELEC">#REF!</definedName>
    <definedName name="TOT2_EQUI">#REF!</definedName>
    <definedName name="TOT2_ESTR">#REF!</definedName>
    <definedName name="TOT2_MOVI">#REF!</definedName>
    <definedName name="TOT2_SKID">#REF!</definedName>
    <definedName name="TOT3_DREN">#REF!</definedName>
    <definedName name="TOT3_ELEC">#REF!</definedName>
    <definedName name="TOT3_EQUI">#REF!</definedName>
    <definedName name="TOT3_ESTR">#REF!</definedName>
    <definedName name="TOT3_MOVI">#REF!</definedName>
    <definedName name="TOT3_SKID">#REF!</definedName>
    <definedName name="TOT4_DREN">#REF!</definedName>
    <definedName name="TOT4_EDIF">#REF!</definedName>
    <definedName name="TOT4_ELEC">#REF!</definedName>
    <definedName name="TOT4_EQUI">#REF!</definedName>
    <definedName name="TOT4_ESTR">#REF!</definedName>
    <definedName name="TOT4_MOVI">#REF!</definedName>
    <definedName name="TOT4_SKID">#REF!</definedName>
    <definedName name="TOT5_DREN">#REF!</definedName>
    <definedName name="TOT5_ELEC">#REF!</definedName>
    <definedName name="TOT5_EQUI">#REF!</definedName>
    <definedName name="TOT5_ESTR">#REF!</definedName>
    <definedName name="TOT5_MOVI">#REF!</definedName>
    <definedName name="TOT5_SKID">#REF!</definedName>
    <definedName name="TOT7_DREN">#REF!</definedName>
    <definedName name="TOT7_ELEC">#REF!</definedName>
    <definedName name="TOT7_EQUI">#REF!</definedName>
    <definedName name="TOT7_ESTR">#REF!</definedName>
    <definedName name="TOT7_MOVI">#REF!</definedName>
    <definedName name="TOT7_SKID">#REF!</definedName>
    <definedName name="TOT9_EDIF">#REF!</definedName>
    <definedName name="TOTAL" localSheetId="15">INDIRECT(CELL("direccion",INDEX(#REF!,1,MATCH("Total",#REF!,0))))</definedName>
    <definedName name="TOTAL">INDIRECT(CELL("direccion",INDEX([50]MTO!$F$6:$Z$6,1,MATCH("Total",[50]MTO!$F$6:$Z$6,0))))</definedName>
    <definedName name="TOTAL_CARTELES_PESOS">#REF!</definedName>
    <definedName name="TOTAL_CERCOS_PESOS">#REF!</definedName>
    <definedName name="TOTAL_CERCOS_USD">#REF!</definedName>
    <definedName name="TOTAL_CIVIL_PESOS">#REF!</definedName>
    <definedName name="TOTAL_CIVIL_USD">#REF!</definedName>
    <definedName name="TOTAL_COMBUST_LUBRIC">#REF!</definedName>
    <definedName name="TOTAL_CONSUMIBLES">#REF!</definedName>
    <definedName name="TOTAL_COORD_PLANIF">#REF!</definedName>
    <definedName name="TOTAL_COSTO_INDUSTRIAL_PESOS">#REF!</definedName>
    <definedName name="TOTAL_COSTOS_DIRECTOS">#REF!</definedName>
    <definedName name="TOTAL_COSTOS_INDIRECTOS">#REF!</definedName>
    <definedName name="TOTAL_ELECTRICIDAD_PESOS">#REF!</definedName>
    <definedName name="TOTAL_ELECTRICIDAD_USD">#REF!</definedName>
    <definedName name="TOTAL_ELEMENTOS_SEGURIDAD">#REF!</definedName>
    <definedName name="TOTAL_EQUIPO_SOLDADOR">#REF!</definedName>
    <definedName name="TOTAL_EQUIPOS">#REF!</definedName>
    <definedName name="TOTAL_GRAL_VENTA_PESOS">#REF!</definedName>
    <definedName name="TOTAL_GTOS_PERSONAL">#REF!</definedName>
    <definedName name="TOTAL_HH">#REF!</definedName>
    <definedName name="TOTAL_INGENIERIA">#REF!</definedName>
    <definedName name="TOTAL_INSTRUMENTACION_PESOS">#REF!</definedName>
    <definedName name="TOTAL_INSTRUMENTACION_USD">#REF!</definedName>
    <definedName name="Total_Interest">#REF!</definedName>
    <definedName name="TOTAL_IV">#REF!</definedName>
    <definedName name="TOTAL_MANTAS_PESOS">#REF!</definedName>
    <definedName name="TOTAL_MANTAS_USD">#REF!</definedName>
    <definedName name="TOTAL_MATERIALES">#REF!</definedName>
    <definedName name="TOTAL_MATERIALES_PESOS">#REF!</definedName>
    <definedName name="TOTAL_MATERIALES_USD">#REF!</definedName>
    <definedName name="Total_Materiales2">#REF!</definedName>
    <definedName name="TOTAL_MDEOBRA">#REF!</definedName>
    <definedName name="TOTAL_MOD">#REF!</definedName>
    <definedName name="TOTAL_MOI">#REF!</definedName>
    <definedName name="TOTAL_MOV_SUELOS_PESOS">#REF!</definedName>
    <definedName name="TOTAL_MOV_SUELOS_USD">#REF!</definedName>
    <definedName name="TOTAL_OBRADOR_CAMPAMENTO">#REF!</definedName>
    <definedName name="Total_Pay">#REF!</definedName>
    <definedName name="Total_Payment" localSheetId="13">Scheduled_Payment+Extra_Payment</definedName>
    <definedName name="Total_Payment" localSheetId="15">Scheduled_Payment+Extra_Payment</definedName>
    <definedName name="Total_Payment" localSheetId="9">Scheduled_Payment+Extra_Payment</definedName>
    <definedName name="Total_Payment" localSheetId="7">Scheduled_Payment+Extra_Payment</definedName>
    <definedName name="Total_Payment">Scheduled_Payment+Extra_Payment</definedName>
    <definedName name="TOTAL_PINTURA_USD">#REF!</definedName>
    <definedName name="TOTAL_PIPING_PESOS">#REF!</definedName>
    <definedName name="TOTAL_PIPING_USD">#REF!</definedName>
    <definedName name="TOTAL_PROT_CATOD_PESOS">#REF!</definedName>
    <definedName name="TOTAL_PROT_CATOD_USD">#REF!</definedName>
    <definedName name="Total_Scheduled_Jobhours">#REF!</definedName>
    <definedName name="TOTAL_SOPORTERIA_PESOS">#REF!</definedName>
    <definedName name="TOTAL_SOPORTERIA_USD">#REF!</definedName>
    <definedName name="TOTAL_SUBCONTRATOS_PESOS">#REF!</definedName>
    <definedName name="TOTAL_SUBCONTRATOS_USD">#REF!</definedName>
    <definedName name="TOTAL_SUPERVISION">#REF!</definedName>
    <definedName name="TOTAL_V">#REF!</definedName>
    <definedName name="TOTAL_VENTA">#REF!</definedName>
    <definedName name="TOTAL_VENTA_PESOS">#REF!</definedName>
    <definedName name="TOTAL_VENTA_USD">#REF!</definedName>
    <definedName name="TOTAL_VI">#REF!</definedName>
    <definedName name="TOTAL_VII">#REF!</definedName>
    <definedName name="TotalHH">#REF!</definedName>
    <definedName name="TOTALIII">#REF!</definedName>
    <definedName name="TotalProjectHours">#REF!</definedName>
    <definedName name="totconsa">#REF!</definedName>
    <definedName name="totconun">#REF!</definedName>
    <definedName name="TotHH">#REF!</definedName>
    <definedName name="TOTI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OTTES">#REF!</definedName>
    <definedName name="TP000">#REF!</definedName>
    <definedName name="TR4P">#REF!</definedName>
    <definedName name="tra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AB">#REF!</definedName>
    <definedName name="TRAMO">#REF!</definedName>
    <definedName name="TRANSFERENCIAS">#REF!</definedName>
    <definedName name="TransportationIndirectStaff">#REF!</definedName>
    <definedName name="TransportationRotation">#REF!</definedName>
    <definedName name="Transporte_e_Izajes">#REF!</definedName>
    <definedName name="TransportOnSite">#REF!</definedName>
    <definedName name="TRAPO">#REF!</definedName>
    <definedName name="TRECE">#REF!</definedName>
    <definedName name="TRECEE">#REF!</definedName>
    <definedName name="Trepano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S">#REF!</definedName>
    <definedName name="triconsa">#REF!</definedName>
    <definedName name="triconun">#REF!</definedName>
    <definedName name="tripbt" localSheetId="15">#REF!</definedName>
    <definedName name="tripbt">'[54]CATALOGO CABLES BT'!$A$25:$E$40</definedName>
    <definedName name="tripmt" localSheetId="15">#REF!</definedName>
    <definedName name="tripmt">'[54]CATALOGO CABLES MT'!$A$19:$E$30</definedName>
    <definedName name="TROJA">#REF!</definedName>
    <definedName name="TROLA">#REF!</definedName>
    <definedName name="TROLB">#REF!</definedName>
    <definedName name="TRTEMIS">#REF!</definedName>
    <definedName name="TRTEPGE">#REF!</definedName>
    <definedName name="TRTESUR">#REF!</definedName>
    <definedName name="TSUM">#REF!</definedName>
    <definedName name="TtalDevol">#REF!</definedName>
    <definedName name="TtalEnvio">#REF!</definedName>
    <definedName name="TTT">#REF!</definedName>
    <definedName name="TTTTT" hidden="1">#REF!</definedName>
    <definedName name="TTTTTTTT">#REF!</definedName>
    <definedName name="tttttttttttttt" localSheetId="18" hidden="1">{#N/A,#N/A,TRUE,"Cert.Global";#N/A,#N/A,TRUE,"Cert. M&amp;C";#N/A,#N/A,TRUE,"Cert. Engineering";#N/A,#N/A,TRUE,"Cert. Procurement ";#N/A,#N/A,TRUE,"Cert. Constr. Manag."}</definedName>
    <definedName name="tttttttttttttt" localSheetId="13" hidden="1">{#N/A,#N/A,TRUE,"Cert.Global";#N/A,#N/A,TRUE,"Cert. M&amp;C";#N/A,#N/A,TRUE,"Cert. Engineering";#N/A,#N/A,TRUE,"Cert. Procurement ";#N/A,#N/A,TRUE,"Cert. Constr. Manag."}</definedName>
    <definedName name="tttttttttttttt" localSheetId="15" hidden="1">{#N/A,#N/A,TRUE,"Cert.Global";#N/A,#N/A,TRUE,"Cert. M&amp;C";#N/A,#N/A,TRUE,"Cert. Engineering";#N/A,#N/A,TRUE,"Cert. Procurement ";#N/A,#N/A,TRUE,"Cert. Constr. Manag."}</definedName>
    <definedName name="tttttttttttttt" localSheetId="9" hidden="1">{#N/A,#N/A,TRUE,"Cert.Global";#N/A,#N/A,TRUE,"Cert. M&amp;C";#N/A,#N/A,TRUE,"Cert. Engineering";#N/A,#N/A,TRUE,"Cert. Procurement ";#N/A,#N/A,TRUE,"Cert. Constr. Manag."}</definedName>
    <definedName name="tttttttttttttt" localSheetId="7" hidden="1">{#N/A,#N/A,TRUE,"Cert.Global";#N/A,#N/A,TRUE,"Cert. M&amp;C";#N/A,#N/A,TRUE,"Cert. Engineering";#N/A,#N/A,TRUE,"Cert. Procurement ";#N/A,#N/A,TRUE,"Cert. Constr. Manag."}</definedName>
    <definedName name="tttttttttttttt" localSheetId="20" hidden="1">{#N/A,#N/A,TRUE,"Cert.Global";#N/A,#N/A,TRUE,"Cert. M&amp;C";#N/A,#N/A,TRUE,"Cert. Engineering";#N/A,#N/A,TRUE,"Cert. Procurement ";#N/A,#N/A,TRUE,"Cert. Constr. Manag."}</definedName>
    <definedName name="tttttttttttttt" localSheetId="12" hidden="1">{#N/A,#N/A,TRUE,"Cert.Global";#N/A,#N/A,TRUE,"Cert. M&amp;C";#N/A,#N/A,TRUE,"Cert. Engineering";#N/A,#N/A,TRUE,"Cert. Procurement ";#N/A,#N/A,TRUE,"Cert. Constr. Manag."}</definedName>
    <definedName name="tttttttttttttt" hidden="1">{#N/A,#N/A,TRUE,"Cert.Global";#N/A,#N/A,TRUE,"Cert. M&amp;C";#N/A,#N/A,TRUE,"Cert. Engineering";#N/A,#N/A,TRUE,"Cert. Procurement ";#N/A,#N/A,TRUE,"Cert. Constr. Manag."}</definedName>
    <definedName name="TU_Req">#REF!</definedName>
    <definedName name="tu1000prfv">#REF!</definedName>
    <definedName name="tu100prfv">#REF!</definedName>
    <definedName name="tu1200prfv">#REF!</definedName>
    <definedName name="tu1500prfv">#REF!</definedName>
    <definedName name="tu150prfv">#REF!</definedName>
    <definedName name="tu200prfv">#REF!</definedName>
    <definedName name="tu250prfv">#REF!</definedName>
    <definedName name="tu300prfv">#REF!</definedName>
    <definedName name="tu350prfv">#REF!</definedName>
    <definedName name="tu400prfv">#REF!</definedName>
    <definedName name="tu450prfv">#REF!</definedName>
    <definedName name="tu500prfv">#REF!</definedName>
    <definedName name="tu600prfv">#REF!</definedName>
    <definedName name="tu700prfv">#REF!</definedName>
    <definedName name="tu800prfv">#REF!</definedName>
    <definedName name="tu900prfv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no">#REF!</definedName>
    <definedName name="TURNO">#REF!</definedName>
    <definedName name="Turnos">#REF!</definedName>
    <definedName name="tuu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VAP">#REF!</definedName>
    <definedName name="TVAPU">#REF!</definedName>
    <definedName name="TVAR">#REF!</definedName>
    <definedName name="u" localSheetId="18" hidden="1">{#N/A,#N/A,FALSE,"Work progress mensile";#N/A,#N/A,FALSE,"Work progress mensile IE1"}</definedName>
    <definedName name="u" localSheetId="13" hidden="1">{#N/A,#N/A,FALSE,"Work progress mensile";#N/A,#N/A,FALSE,"Work progress mensile IE1"}</definedName>
    <definedName name="U" localSheetId="15">{#N/A,#N/A,FALSE,"Work progress mensile";#N/A,#N/A,FALSE,"Work progress mensile IE1"}</definedName>
    <definedName name="u" localSheetId="9" hidden="1">{#N/A,#N/A,FALSE,"Work progress mensile";#N/A,#N/A,FALSE,"Work progress mensile IE1"}</definedName>
    <definedName name="u" localSheetId="7" hidden="1">{#N/A,#N/A,FALSE,"Work progress mensile";#N/A,#N/A,FALSE,"Work progress mensile IE1"}</definedName>
    <definedName name="u" localSheetId="20" hidden="1">{#N/A,#N/A,FALSE,"Work progress mensile";#N/A,#N/A,FALSE,"Work progress mensile IE1"}</definedName>
    <definedName name="u" localSheetId="12" hidden="1">{#N/A,#N/A,FALSE,"Work progress mensile";#N/A,#N/A,FALSE,"Work progress mensile IE1"}</definedName>
    <definedName name="u" hidden="1">{#N/A,#N/A,FALSE,"Work progress mensile";#N/A,#N/A,FALSE,"Work progress mensile IE1"}</definedName>
    <definedName name="U26cargas" localSheetId="15">#REF!</definedName>
    <definedName name="U26cargas">'[54]U26-ListaCargas'!$A$4:$I$43</definedName>
    <definedName name="U27cargas">#REF!</definedName>
    <definedName name="UBICA_ACTUAL">#REF!</definedName>
    <definedName name="UCA_Sum">#REF!</definedName>
    <definedName name="UCorriente">#REF!</definedName>
    <definedName name="UCorrienteArranque">#REF!</definedName>
    <definedName name="UCorrienteCorregida">#REF!</definedName>
    <definedName name="UCorrientenominal">#REF!</definedName>
    <definedName name="UD.ABB">#REF!</definedName>
    <definedName name="UD.AXENS">#REF!</definedName>
    <definedName name="UD.SHELL">#REF!</definedName>
    <definedName name="UD.UOP">#REF!</definedName>
    <definedName name="uefe">#REF!</definedName>
    <definedName name="ueyeryu">#REF!</definedName>
    <definedName name="UF">#REF!</definedName>
    <definedName name="UGConsol">#REF!</definedName>
    <definedName name="UIcc3">#REF!</definedName>
    <definedName name="UIccadmisible">#REF!</definedName>
    <definedName name="UIccRed">#REF!</definedName>
    <definedName name="uj">#REF!</definedName>
    <definedName name="ujki">#REF!</definedName>
    <definedName name="UKred">#REF!</definedName>
    <definedName name="ULongitud">#REF!</definedName>
    <definedName name="UM">#REF!</definedName>
    <definedName name="Un.">#REF!</definedName>
    <definedName name="UN_PRI">#REF!</definedName>
    <definedName name="UNI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#REF!</definedName>
    <definedName name="UNIDAD">#REF!</definedName>
    <definedName name="UNIDADIMP1">#REF!</definedName>
    <definedName name="UNIDADIMP2">#REF!</definedName>
    <definedName name="UNIDADIMP3">#REF!</definedName>
    <definedName name="UNION150">#REF!</definedName>
    <definedName name="unipbt" localSheetId="15">#REF!</definedName>
    <definedName name="unipbt">'[54]CATALOGO CABLES BT'!$A$6:$E$24</definedName>
    <definedName name="unipmt" localSheetId="15">#REF!</definedName>
    <definedName name="unipmt">'[54]CATALOGO CABLES MT'!$A$6:$E$18</definedName>
    <definedName name="unit_id_001">#REF!</definedName>
    <definedName name="uno">#REF!</definedName>
    <definedName name="uom_id_001">#REF!</definedName>
    <definedName name="UP">#REF!</definedName>
    <definedName name="Up_En">#REF!,#REF!</definedName>
    <definedName name="Up_Sp">#REF!,#REF!</definedName>
    <definedName name="UPotencia">#REF!</definedName>
    <definedName name="UReactancia">#REF!</definedName>
    <definedName name="UResistencia">#REF!</definedName>
    <definedName name="us">#REF!</definedName>
    <definedName name="usd" localSheetId="15">#REF!</definedName>
    <definedName name="usd">[69]resu!$G$408</definedName>
    <definedName name="usd.B">#REF!</definedName>
    <definedName name="usd.lb">#REF!</definedName>
    <definedName name="USD_Miles">#REF!</definedName>
    <definedName name="USeccion">#REF!</definedName>
    <definedName name="user_name_001">#REF!</definedName>
    <definedName name="UTension">#REF!</definedName>
    <definedName name="uti">#REF!</definedName>
    <definedName name="UTiempo">#REF!</definedName>
    <definedName name="Utilidad">#REF!</definedName>
    <definedName name="Utilizacion">#REF!</definedName>
    <definedName name="uu" hidden="1">#REF!</definedName>
    <definedName name="uuu" localSheetId="18" hidden="1">{#N/A,#N/A,FALSE,"Work progress mensile";#N/A,#N/A,FALSE,"Work progress mensile IE1"}</definedName>
    <definedName name="uuu" localSheetId="13" hidden="1">{#N/A,#N/A,FALSE,"Work progress mensile";#N/A,#N/A,FALSE,"Work progress mensile IE1"}</definedName>
    <definedName name="uuu" localSheetId="15" hidden="1">{#N/A,#N/A,FALSE,"Work progress mensile";#N/A,#N/A,FALSE,"Work progress mensile IE1"}</definedName>
    <definedName name="uuu" localSheetId="9" hidden="1">{#N/A,#N/A,FALSE,"Work progress mensile";#N/A,#N/A,FALSE,"Work progress mensile IE1"}</definedName>
    <definedName name="uuu" localSheetId="7" hidden="1">{#N/A,#N/A,FALSE,"Work progress mensile";#N/A,#N/A,FALSE,"Work progress mensile IE1"}</definedName>
    <definedName name="uuu" localSheetId="20" hidden="1">{#N/A,#N/A,FALSE,"Work progress mensile";#N/A,#N/A,FALSE,"Work progress mensile IE1"}</definedName>
    <definedName name="uuu" localSheetId="12" hidden="1">{#N/A,#N/A,FALSE,"Work progress mensile";#N/A,#N/A,FALSE,"Work progress mensile IE1"}</definedName>
    <definedName name="uuu" hidden="1">{#N/A,#N/A,FALSE,"Work progress mensile";#N/A,#N/A,FALSE,"Work progress mensile IE1"}</definedName>
    <definedName name="uuuu" localSheetId="18" hidden="1">{"DECIMAL",#N/A,FALSE,"02"}</definedName>
    <definedName name="uuuu" localSheetId="13" hidden="1">{"DECIMAL",#N/A,FALSE,"02"}</definedName>
    <definedName name="uuuu" localSheetId="15" hidden="1">{"DECIMAL",#N/A,FALSE,"02"}</definedName>
    <definedName name="uuuu" localSheetId="9" hidden="1">{"DECIMAL",#N/A,FALSE,"02"}</definedName>
    <definedName name="uuuu" localSheetId="7" hidden="1">{"DECIMAL",#N/A,FALSE,"02"}</definedName>
    <definedName name="uuuu" localSheetId="20" hidden="1">{"DECIMAL",#N/A,FALSE,"02"}</definedName>
    <definedName name="uuuu" localSheetId="12" hidden="1">{"DECIMAL",#N/A,FALSE,"02"}</definedName>
    <definedName name="uuuu" hidden="1">{"DECIMAL",#N/A,FALSE,"02"}</definedName>
    <definedName name="uuuuuu" localSheetId="18" hidden="1">{#N/A,#N/A,FALSE,"Work progress mensile";#N/A,#N/A,FALSE,"Work progress mensile IE1"}</definedName>
    <definedName name="uuuuuu" localSheetId="13" hidden="1">{#N/A,#N/A,FALSE,"Work progress mensile";#N/A,#N/A,FALSE,"Work progress mensile IE1"}</definedName>
    <definedName name="uuuuuu" localSheetId="15" hidden="1">{#N/A,#N/A,FALSE,"Work progress mensile";#N/A,#N/A,FALSE,"Work progress mensile IE1"}</definedName>
    <definedName name="uuuuuu" localSheetId="9" hidden="1">{#N/A,#N/A,FALSE,"Work progress mensile";#N/A,#N/A,FALSE,"Work progress mensile IE1"}</definedName>
    <definedName name="uuuuuu" localSheetId="7" hidden="1">{#N/A,#N/A,FALSE,"Work progress mensile";#N/A,#N/A,FALSE,"Work progress mensile IE1"}</definedName>
    <definedName name="uuuuuu" localSheetId="20" hidden="1">{#N/A,#N/A,FALSE,"Work progress mensile";#N/A,#N/A,FALSE,"Work progress mensile IE1"}</definedName>
    <definedName name="uuuuuu" localSheetId="12" hidden="1">{#N/A,#N/A,FALSE,"Work progress mensile";#N/A,#N/A,FALSE,"Work progress mensile IE1"}</definedName>
    <definedName name="uuuuuu" hidden="1">{#N/A,#N/A,FALSE,"Work progress mensile";#N/A,#N/A,FALSE,"Work progress mensile IE1"}</definedName>
    <definedName name="uuuuuuu" localSheetId="18" hidden="1">{#N/A,#N/A,FALSE,"Work progress mensile";#N/A,#N/A,FALSE,"Work progress mensile IE1"}</definedName>
    <definedName name="uuuuuuu" localSheetId="13" hidden="1">{#N/A,#N/A,FALSE,"Work progress mensile";#N/A,#N/A,FALSE,"Work progress mensile IE1"}</definedName>
    <definedName name="uuuuuuu" localSheetId="15" hidden="1">{#N/A,#N/A,FALSE,"Work progress mensile";#N/A,#N/A,FALSE,"Work progress mensile IE1"}</definedName>
    <definedName name="uuuuuuu" localSheetId="9" hidden="1">{#N/A,#N/A,FALSE,"Work progress mensile";#N/A,#N/A,FALSE,"Work progress mensile IE1"}</definedName>
    <definedName name="uuuuuuu" localSheetId="7" hidden="1">{#N/A,#N/A,FALSE,"Work progress mensile";#N/A,#N/A,FALSE,"Work progress mensile IE1"}</definedName>
    <definedName name="uuuuuuu" localSheetId="20" hidden="1">{#N/A,#N/A,FALSE,"Work progress mensile";#N/A,#N/A,FALSE,"Work progress mensile IE1"}</definedName>
    <definedName name="uuuuuuu" localSheetId="12" hidden="1">{#N/A,#N/A,FALSE,"Work progress mensile";#N/A,#N/A,FALSE,"Work progress mensile IE1"}</definedName>
    <definedName name="uuuuuuu" hidden="1">{#N/A,#N/A,FALSE,"Work progress mensile";#N/A,#N/A,FALSE,"Work progress mensile IE1"}</definedName>
    <definedName name="uuuuuuuu" localSheetId="18" hidden="1">{"NORMAL",#N/A,FALSE,"02"}</definedName>
    <definedName name="uuuuuuuu" localSheetId="13" hidden="1">{"NORMAL",#N/A,FALSE,"02"}</definedName>
    <definedName name="uuuuuuuu" localSheetId="15" hidden="1">{"NORMAL",#N/A,FALSE,"02"}</definedName>
    <definedName name="uuuuuuuu" localSheetId="9" hidden="1">{"NORMAL",#N/A,FALSE,"02"}</definedName>
    <definedName name="uuuuuuuu" localSheetId="7" hidden="1">{"NORMAL",#N/A,FALSE,"02"}</definedName>
    <definedName name="uuuuuuuu" localSheetId="20" hidden="1">{"NORMAL",#N/A,FALSE,"02"}</definedName>
    <definedName name="uuuuuuuu" localSheetId="12" hidden="1">{"NORMAL",#N/A,FALSE,"02"}</definedName>
    <definedName name="uuuuuuuu" hidden="1">{"NORMAL",#N/A,FALSE,"02"}</definedName>
    <definedName name="UUUUUUUUU" localSheetId="18" hidden="1">{#N/A,#N/A,TRUE,"Cert.Global";#N/A,#N/A,TRUE,"Cert. M&amp;C";#N/A,#N/A,TRUE,"Cert. Engineering";#N/A,#N/A,TRUE,"Cert. Procurement ";#N/A,#N/A,TRUE,"Cert. Constr. Manag."}</definedName>
    <definedName name="UUUUUUUUU" localSheetId="13" hidden="1">{#N/A,#N/A,TRUE,"Cert.Global";#N/A,#N/A,TRUE,"Cert. M&amp;C";#N/A,#N/A,TRUE,"Cert. Engineering";#N/A,#N/A,TRUE,"Cert. Procurement ";#N/A,#N/A,TRUE,"Cert. Constr. Manag."}</definedName>
    <definedName name="UUUUUUUUU" localSheetId="15" hidden="1">{#N/A,#N/A,TRUE,"Cert.Global";#N/A,#N/A,TRUE,"Cert. M&amp;C";#N/A,#N/A,TRUE,"Cert. Engineering";#N/A,#N/A,TRUE,"Cert. Procurement ";#N/A,#N/A,TRUE,"Cert. Constr. Manag."}</definedName>
    <definedName name="UUUUUUUUU" localSheetId="9" hidden="1">{#N/A,#N/A,TRUE,"Cert.Global";#N/A,#N/A,TRUE,"Cert. M&amp;C";#N/A,#N/A,TRUE,"Cert. Engineering";#N/A,#N/A,TRUE,"Cert. Procurement ";#N/A,#N/A,TRUE,"Cert. Constr. Manag."}</definedName>
    <definedName name="UUUUUUUUU" localSheetId="7" hidden="1">{#N/A,#N/A,TRUE,"Cert.Global";#N/A,#N/A,TRUE,"Cert. M&amp;C";#N/A,#N/A,TRUE,"Cert. Engineering";#N/A,#N/A,TRUE,"Cert. Procurement ";#N/A,#N/A,TRUE,"Cert. Constr. Manag."}</definedName>
    <definedName name="UUUUUUUUU" localSheetId="20" hidden="1">{#N/A,#N/A,TRUE,"Cert.Global";#N/A,#N/A,TRUE,"Cert. M&amp;C";#N/A,#N/A,TRUE,"Cert. Engineering";#N/A,#N/A,TRUE,"Cert. Procurement ";#N/A,#N/A,TRUE,"Cert. Constr. Manag."}</definedName>
    <definedName name="UUUUUUUUU" localSheetId="12" hidden="1">{#N/A,#N/A,TRUE,"Cert.Global";#N/A,#N/A,TRUE,"Cert. M&amp;C";#N/A,#N/A,TRUE,"Cert. Engineering";#N/A,#N/A,TRUE,"Cert. Procurement ";#N/A,#N/A,TRUE,"Cert. Constr. Manag."}</definedName>
    <definedName name="UUUUUUUUU" hidden="1">{#N/A,#N/A,TRUE,"Cert.Global";#N/A,#N/A,TRUE,"Cert. M&amp;C";#N/A,#N/A,TRUE,"Cert. Engineering";#N/A,#N/A,TRUE,"Cert. Procurement ";#N/A,#N/A,TRUE,"Cert. Constr. Manag."}</definedName>
    <definedName name="uuuuuuuuuuuuuuuuuuuuuuuuu">#REF!</definedName>
    <definedName name="uy">#REF!</definedName>
    <definedName name="v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_Egro">#REF!</definedName>
    <definedName name="V_Pisc">#REF!</definedName>
    <definedName name="V_SEPT">#REF!</definedName>
    <definedName name="V0">#REF!</definedName>
    <definedName name="V5_req">'[10]D-9001'!$E$29</definedName>
    <definedName name="V6_req">'[10]D-9001'!$E$33</definedName>
    <definedName name="V7_req">'[10]D-9001'!$E$37</definedName>
    <definedName name="V8_req">'[10]D-9001'!$E$41</definedName>
    <definedName name="Vacnogozadas">#REF!</definedName>
    <definedName name="Vacotrosaños">#REF!</definedName>
    <definedName name="Valor_afecto">#REF!</definedName>
    <definedName name="Valor_Contrato">#REF!</definedName>
    <definedName name="VALOR_ESP">#REF!</definedName>
    <definedName name="Valor_Estimado">#REF!</definedName>
    <definedName name="Valor_no_Afect.">#REF!</definedName>
    <definedName name="VALOR_USD">#REF!</definedName>
    <definedName name="VALORES">#REF!</definedName>
    <definedName name="Valorizacion">#REF!</definedName>
    <definedName name="Valorizado">#REF!</definedName>
    <definedName name="ValorPulg10Campo">#N/A</definedName>
    <definedName name="ValorPulg12Campo">#N/A</definedName>
    <definedName name="ValorPulg2Campo">#N/A</definedName>
    <definedName name="ValorPulg4Campo">#N/A</definedName>
    <definedName name="ValorPulg6Campo">#N/A</definedName>
    <definedName name="ValorPulg8Campo">#N/A</definedName>
    <definedName name="Values_Entered" localSheetId="15">IF(#REF!*#REF!*#REF!*#REF!&gt;0,1,0)</definedName>
    <definedName name="Values_Entered">IF([59]!Loan_Amount*[59]!Interest_Rate*[59]!Loan_Years*[59]!Loan_Start&gt;0,1,0)</definedName>
    <definedName name="VAR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cant1">#REF!</definedName>
    <definedName name="varcant2">#REF!</definedName>
    <definedName name="varcant3">#REF!</definedName>
    <definedName name="varcod1">#REF!</definedName>
    <definedName name="varcod2">#REF!</definedName>
    <definedName name="varcod3">#REF!</definedName>
    <definedName name="VARH1">#REF!</definedName>
    <definedName name="VARI">#REF!</definedName>
    <definedName name="VARI1">#REF!</definedName>
    <definedName name="Variable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RIOSTODAS">#REF!</definedName>
    <definedName name="VARIOSUNO">#REF!</definedName>
    <definedName name="VAT_Costos">#REF!</definedName>
    <definedName name="Vc">'[10]D-9001'!$G$19</definedName>
    <definedName name="VCXNVJHKKLY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E">#REF!</definedName>
    <definedName name="VENTA">#REF!</definedName>
    <definedName name="VENTA_NETA">#REF!</definedName>
    <definedName name="ventavalor">#REF!</definedName>
    <definedName name="Ver">#REF!</definedName>
    <definedName name="VERI">#REF!</definedName>
    <definedName name="versionAW" hidden="1">#REF!</definedName>
    <definedName name="verti" localSheetId="18" hidden="1">{"desarrollo",#N/A,FALSE,"Cámara Camión";"resumen",#N/A,FALSE,"Cámara Camión";"eqprod",#N/A,FALSE,"Cámara Camión"}</definedName>
    <definedName name="verti" localSheetId="13" hidden="1">{"desarrollo",#N/A,FALSE,"Cámara Camión";"resumen",#N/A,FALSE,"Cámara Camión";"eqprod",#N/A,FALSE,"Cámara Camión"}</definedName>
    <definedName name="verti" localSheetId="15" hidden="1">{"desarrollo",#N/A,FALSE,"Cámara Camión";"resumen",#N/A,FALSE,"Cámara Camión";"eqprod",#N/A,FALSE,"Cámara Camión"}</definedName>
    <definedName name="verti" localSheetId="9" hidden="1">{"desarrollo",#N/A,FALSE,"Cámara Camión";"resumen",#N/A,FALSE,"Cámara Camión";"eqprod",#N/A,FALSE,"Cámara Camión"}</definedName>
    <definedName name="verti" localSheetId="7" hidden="1">{"desarrollo",#N/A,FALSE,"Cámara Camión";"resumen",#N/A,FALSE,"Cámara Camión";"eqprod",#N/A,FALSE,"Cámara Camión"}</definedName>
    <definedName name="verti" localSheetId="20" hidden="1">{"desarrollo",#N/A,FALSE,"Cámara Camión";"resumen",#N/A,FALSE,"Cámara Camión";"eqprod",#N/A,FALSE,"Cámara Camión"}</definedName>
    <definedName name="verti" localSheetId="12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8" hidden="1">{"desarrollo",#N/A,FALSE,"LHD Camión";"eqdllo",#N/A,FALSE,"LHD Camión";"eqprod",#N/A,FALSE,"LHD Camión";"Resumen",#N/A,FALSE,"LHD Camión"}</definedName>
    <definedName name="vertical" localSheetId="13" hidden="1">{"desarrollo",#N/A,FALSE,"LHD Camión";"eqdllo",#N/A,FALSE,"LHD Camión";"eqprod",#N/A,FALSE,"LHD Camión";"Resumen",#N/A,FALSE,"LHD Camión"}</definedName>
    <definedName name="vertical" localSheetId="15" hidden="1">{"desarrollo",#N/A,FALSE,"LHD Camión";"eqdllo",#N/A,FALSE,"LHD Camión";"eqprod",#N/A,FALSE,"LHD Camión";"Resumen",#N/A,FALSE,"LHD Camión"}</definedName>
    <definedName name="vertical" localSheetId="9" hidden="1">{"desarrollo",#N/A,FALSE,"LHD Camión";"eqdllo",#N/A,FALSE,"LHD Camión";"eqprod",#N/A,FALSE,"LHD Camión";"Resumen",#N/A,FALSE,"LHD Camión"}</definedName>
    <definedName name="vertical" localSheetId="7" hidden="1">{"desarrollo",#N/A,FALSE,"LHD Camión";"eqdllo",#N/A,FALSE,"LHD Camión";"eqprod",#N/A,FALSE,"LHD Camión";"Resumen",#N/A,FALSE,"LHD Camión"}</definedName>
    <definedName name="vertical" localSheetId="20" hidden="1">{"desarrollo",#N/A,FALSE,"LHD Camión";"eqdllo",#N/A,FALSE,"LHD Camión";"eqprod",#N/A,FALSE,"LHD Camión";"Resumen",#N/A,FALSE,"LHD Camión"}</definedName>
    <definedName name="vertical" localSheetId="12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ESSCAP">#REF!</definedName>
    <definedName name="VESSCAPU">#REF!</definedName>
    <definedName name="Vessel_History">#REF!</definedName>
    <definedName name="vfh">#REF!</definedName>
    <definedName name="Vg">'[10]D-9001'!$G$22</definedName>
    <definedName name="Vg_max">'[10]D-9001'!$E$22</definedName>
    <definedName name="VH">#N/A</definedName>
    <definedName name="Viandaextra">#REF!</definedName>
    <definedName name="Viandas">#REF!</definedName>
    <definedName name="vig">#REF!</definedName>
    <definedName name="VIGA01">#REF!</definedName>
    <definedName name="VIGA02">#REF!</definedName>
    <definedName name="VIGA03">#REF!</definedName>
    <definedName name="vi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SCOSIDAD">#REF!</definedName>
    <definedName name="VISCU">#REF!</definedName>
    <definedName name="viuda" localSheetId="15" hidden="1">#REF!</definedName>
    <definedName name="viuda" hidden="1">'[55]LIMA-CANTA'!#REF!</definedName>
    <definedName name="vmoneda">#REF!</definedName>
    <definedName name="VOLT">#N/A</definedName>
    <definedName name="volta_para_tela_principal">#N/A</definedName>
    <definedName name="VOLVO">#REF!</definedName>
    <definedName name="VT">#N/A</definedName>
    <definedName name="vta_a">#REF!</definedName>
    <definedName name="vta_b">#REF!</definedName>
    <definedName name="vta_c">#REF!</definedName>
    <definedName name="vta_mat">#REF!</definedName>
    <definedName name="vta_serv">#REF!</definedName>
    <definedName name="vta_t">#REF!</definedName>
    <definedName name="vvvvvvvvvvvvvvvvv" localSheetId="18" hidden="1">{"HW",#N/A,FALSE,"1998"}</definedName>
    <definedName name="vvvvvvvvvvvvvvvvv" localSheetId="13" hidden="1">{"HW",#N/A,FALSE,"1998"}</definedName>
    <definedName name="vvvvvvvvvvvvvvvvv" localSheetId="15" hidden="1">{"HW",#N/A,FALSE,"1998"}</definedName>
    <definedName name="vvvvvvvvvvvvvvvvv" localSheetId="9" hidden="1">{"HW",#N/A,FALSE,"1998"}</definedName>
    <definedName name="vvvvvvvvvvvvvvvvv" localSheetId="7" hidden="1">{"HW",#N/A,FALSE,"1998"}</definedName>
    <definedName name="vvvvvvvvvvvvvvvvv" localSheetId="20" hidden="1">{"HW",#N/A,FALSE,"1998"}</definedName>
    <definedName name="vvvvvvvvvvvvvvvvv" localSheetId="12" hidden="1">{"HW",#N/A,FALSE,"1998"}</definedName>
    <definedName name="vvvvvvvvvvvvvvvvv" hidden="1">{"HW",#N/A,FALSE,"1998"}</definedName>
    <definedName name="w" hidden="1">#REF!</definedName>
    <definedName name="W2W2W">#REF!</definedName>
    <definedName name="W3_PEDIDOS_DE_MAS_DE_2MM_EUROS">#REF!</definedName>
    <definedName name="WBS">#REF!</definedName>
    <definedName name="WCC" localSheetId="18" hidden="1">{#N/A,#N/A,TRUE,"Report"}</definedName>
    <definedName name="WCC" localSheetId="13" hidden="1">{#N/A,#N/A,TRUE,"Report"}</definedName>
    <definedName name="WCC" localSheetId="15" hidden="1">{#N/A,#N/A,TRUE,"Report"}</definedName>
    <definedName name="WCC" localSheetId="9" hidden="1">{#N/A,#N/A,TRUE,"Report"}</definedName>
    <definedName name="WCC" localSheetId="7" hidden="1">{#N/A,#N/A,TRUE,"Report"}</definedName>
    <definedName name="WCC" localSheetId="20" hidden="1">{#N/A,#N/A,TRUE,"Report"}</definedName>
    <definedName name="WCC" localSheetId="12" hidden="1">{#N/A,#N/A,TRUE,"Report"}</definedName>
    <definedName name="WCC" hidden="1">{#N/A,#N/A,TRUE,"Report"}</definedName>
    <definedName name="wede">#REF!</definedName>
    <definedName name="Weekly_n">#REF!</definedName>
    <definedName name="weq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WRTYA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gf346tbg">#REF!</definedName>
    <definedName name="WHATS" localSheetId="18" hidden="1">{"'Edit'!$A$1:$V$2277"}</definedName>
    <definedName name="WHATS" localSheetId="13" hidden="1">{"'Edit'!$A$1:$V$2277"}</definedName>
    <definedName name="WHATS" localSheetId="15" hidden="1">{"'Edit'!$A$1:$V$2277"}</definedName>
    <definedName name="WHATS" localSheetId="9" hidden="1">{"'Edit'!$A$1:$V$2277"}</definedName>
    <definedName name="WHATS" localSheetId="7" hidden="1">{"'Edit'!$A$1:$V$2277"}</definedName>
    <definedName name="WHATS" localSheetId="20" hidden="1">{"'Edit'!$A$1:$V$2277"}</definedName>
    <definedName name="WHATS" localSheetId="12" hidden="1">{"'Edit'!$A$1:$V$2277"}</definedName>
    <definedName name="WHATS" hidden="1">{"'Edit'!$A$1:$V$2277"}</definedName>
    <definedName name="WORK">#REF!</definedName>
    <definedName name="wra" localSheetId="15" hidden="1">#REF!</definedName>
    <definedName name="wra" hidden="1">'[55]LIMA-CANTA'!#REF!</definedName>
    <definedName name="wrn" localSheetId="18" hidden="1">{#N/A,#N/A,TRUE,"Est. de Fact.";#N/A,#N/A,TRUE,"Capitulo 19";#N/A,#N/A,TRUE,"Proyecto P855"}</definedName>
    <definedName name="wrn" localSheetId="13" hidden="1">{#N/A,#N/A,TRUE,"Est. de Fact.";#N/A,#N/A,TRUE,"Capitulo 19";#N/A,#N/A,TRUE,"Proyecto P855"}</definedName>
    <definedName name="wrn" localSheetId="15" hidden="1">{#N/A,#N/A,TRUE,"Est. de Fact.";#N/A,#N/A,TRUE,"Capitulo 19";#N/A,#N/A,TRUE,"Proyecto P855"}</definedName>
    <definedName name="wrn" localSheetId="9" hidden="1">{#N/A,#N/A,TRUE,"Est. de Fact.";#N/A,#N/A,TRUE,"Capitulo 19";#N/A,#N/A,TRUE,"Proyecto P855"}</definedName>
    <definedName name="wrn" localSheetId="7" hidden="1">{#N/A,#N/A,TRUE,"Est. de Fact.";#N/A,#N/A,TRUE,"Capitulo 19";#N/A,#N/A,TRUE,"Proyecto P855"}</definedName>
    <definedName name="wrn" localSheetId="20" hidden="1">{#N/A,#N/A,TRUE,"Est. de Fact.";#N/A,#N/A,TRUE,"Capitulo 19";#N/A,#N/A,TRUE,"Proyecto P855"}</definedName>
    <definedName name="wrn" localSheetId="12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8" hidden="1">{"NORMAL",#N/A,FALSE,"02"}</definedName>
    <definedName name="wrn.02INFORME." localSheetId="13" hidden="1">{"NORMAL",#N/A,FALSE,"02"}</definedName>
    <definedName name="wrn.02INFORME." localSheetId="15" hidden="1">{"NORMAL",#N/A,FALSE,"02"}</definedName>
    <definedName name="wrn.02INFORME." localSheetId="9" hidden="1">{"NORMAL",#N/A,FALSE,"02"}</definedName>
    <definedName name="wrn.02INFORME." localSheetId="7" hidden="1">{"NORMAL",#N/A,FALSE,"02"}</definedName>
    <definedName name="wrn.02INFORME." localSheetId="20" hidden="1">{"NORMAL",#N/A,FALSE,"02"}</definedName>
    <definedName name="wrn.02INFORME." localSheetId="12" hidden="1">{"NORMAL",#N/A,FALSE,"02"}</definedName>
    <definedName name="wrn.02INFORME." hidden="1">{"NORMAL",#N/A,FALSE,"02"}</definedName>
    <definedName name="wrn.02INFORME._2" localSheetId="18" hidden="1">{"NORMAL",#N/A,FALSE,"02"}</definedName>
    <definedName name="wrn.02INFORME._2" localSheetId="13" hidden="1">{"NORMAL",#N/A,FALSE,"02"}</definedName>
    <definedName name="wrn.02INFORME._2" localSheetId="15" hidden="1">{"NORMAL",#N/A,FALSE,"02"}</definedName>
    <definedName name="wrn.02INFORME._2" localSheetId="9" hidden="1">{"NORMAL",#N/A,FALSE,"02"}</definedName>
    <definedName name="wrn.02INFORME._2" localSheetId="7" hidden="1">{"NORMAL",#N/A,FALSE,"02"}</definedName>
    <definedName name="wrn.02INFORME._2" localSheetId="20" hidden="1">{"NORMAL",#N/A,FALSE,"02"}</definedName>
    <definedName name="wrn.02INFORME._2" localSheetId="12" hidden="1">{"NORMAL",#N/A,FALSE,"02"}</definedName>
    <definedName name="wrn.02INFORME._2" hidden="1">{"NORMAL",#N/A,FALSE,"02"}</definedName>
    <definedName name="wrn.02informe1" localSheetId="18" hidden="1">{"NORMAL",#N/A,FALSE,"02"}</definedName>
    <definedName name="wrn.02informe1" localSheetId="13" hidden="1">{"NORMAL",#N/A,FALSE,"02"}</definedName>
    <definedName name="wrn.02informe1" localSheetId="15" hidden="1">{"NORMAL",#N/A,FALSE,"02"}</definedName>
    <definedName name="wrn.02informe1" localSheetId="9" hidden="1">{"NORMAL",#N/A,FALSE,"02"}</definedName>
    <definedName name="wrn.02informe1" localSheetId="7" hidden="1">{"NORMAL",#N/A,FALSE,"02"}</definedName>
    <definedName name="wrn.02informe1" localSheetId="20" hidden="1">{"NORMAL",#N/A,FALSE,"02"}</definedName>
    <definedName name="wrn.02informe1" localSheetId="12" hidden="1">{"NORMAL",#N/A,FALSE,"02"}</definedName>
    <definedName name="wrn.02informe1" hidden="1">{"NORMAL",#N/A,FALSE,"02"}</definedName>
    <definedName name="wrn.2." localSheetId="18" hidden="1">{"4",#N/A,FALSE,"Flujos Caja - Mon. 1999"}</definedName>
    <definedName name="wrn.2." localSheetId="13" hidden="1">{"4",#N/A,FALSE,"Flujos Caja - Mon. 1999"}</definedName>
    <definedName name="wrn.2." localSheetId="15" hidden="1">{"4",#N/A,FALSE,"Flujos Caja - Mon. 1999"}</definedName>
    <definedName name="wrn.2." localSheetId="9" hidden="1">{"4",#N/A,FALSE,"Flujos Caja - Mon. 1999"}</definedName>
    <definedName name="wrn.2." localSheetId="7" hidden="1">{"4",#N/A,FALSE,"Flujos Caja - Mon. 1999"}</definedName>
    <definedName name="wrn.2." localSheetId="20" hidden="1">{"4",#N/A,FALSE,"Flujos Caja - Mon. 1999"}</definedName>
    <definedName name="wrn.2." localSheetId="12" hidden="1">{"4",#N/A,FALSE,"Flujos Caja - Mon. 1999"}</definedName>
    <definedName name="wrn.2." hidden="1">{"4",#N/A,FALSE,"Flujos Caja - Mon. 1999"}</definedName>
    <definedName name="wrn.all." localSheetId="1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9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7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RA." localSheetId="18" hidden="1">{"ARA1",#N/A,FALSE,"ENG-ARA";"ARAhours",#N/A,FALSE,"ENG-ARA";"ARA$",#N/A,FALSE,"ENG-ARA"}</definedName>
    <definedName name="wrn.ARA." localSheetId="13" hidden="1">{"ARA1",#N/A,FALSE,"ENG-ARA";"ARAhours",#N/A,FALSE,"ENG-ARA";"ARA$",#N/A,FALSE,"ENG-ARA"}</definedName>
    <definedName name="wrn.ARA." localSheetId="15" hidden="1">{"ARA1",#N/A,FALSE,"ENG-ARA";"ARAhours",#N/A,FALSE,"ENG-ARA";"ARA$",#N/A,FALSE,"ENG-ARA"}</definedName>
    <definedName name="wrn.ARA." localSheetId="9" hidden="1">{"ARA1",#N/A,FALSE,"ENG-ARA";"ARAhours",#N/A,FALSE,"ENG-ARA";"ARA$",#N/A,FALSE,"ENG-ARA"}</definedName>
    <definedName name="wrn.ARA." localSheetId="7" hidden="1">{"ARA1",#N/A,FALSE,"ENG-ARA";"ARAhours",#N/A,FALSE,"ENG-ARA";"ARA$",#N/A,FALSE,"ENG-ARA"}</definedName>
    <definedName name="wrn.ARA." localSheetId="20" hidden="1">{"ARA1",#N/A,FALSE,"ENG-ARA";"ARAhours",#N/A,FALSE,"ENG-ARA";"ARA$",#N/A,FALSE,"ENG-ARA"}</definedName>
    <definedName name="wrn.ARA." localSheetId="12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valiação._.de._.Cargos." localSheetId="18" hidden="1">{"Avaliação de Cargos (Class Mens Todas)",#N/A,FALSE,"BANCO DE DADOS MENSALISTAS";"Avaliação de Cargos (Class Mens Todas)",#N/A,FALSE,"BANCO DE DADOS MENSALISTAS"}</definedName>
    <definedName name="wrn.Avaliação._.de._.Cargos." localSheetId="13" hidden="1">{"Avaliação de Cargos (Class Mens Todas)",#N/A,FALSE,"BANCO DE DADOS MENSALISTAS";"Avaliação de Cargos (Class Mens Todas)",#N/A,FALSE,"BANCO DE DADOS MENSALISTAS"}</definedName>
    <definedName name="wrn.Avaliação._.de._.Cargos." localSheetId="15" hidden="1">{"Avaliação de Cargos (Class Mens Todas)",#N/A,FALSE,"BANCO DE DADOS MENSALISTAS";"Avaliação de Cargos (Class Mens Todas)",#N/A,FALSE,"BANCO DE DADOS MENSALISTAS"}</definedName>
    <definedName name="wrn.Avaliação._.de._.Cargos." localSheetId="9" hidden="1">{"Avaliação de Cargos (Class Mens Todas)",#N/A,FALSE,"BANCO DE DADOS MENSALISTAS";"Avaliação de Cargos (Class Mens Todas)",#N/A,FALSE,"BANCO DE DADOS MENSALISTAS"}</definedName>
    <definedName name="wrn.Avaliação._.de._.Cargos." localSheetId="7" hidden="1">{"Avaliação de Cargos (Class Mens Todas)",#N/A,FALSE,"BANCO DE DADOS MENSALISTAS";"Avaliação de Cargos (Class Mens Todas)",#N/A,FALSE,"BANCO DE DADOS MENSALISTAS"}</definedName>
    <definedName name="wrn.Avaliação._.de._.Cargos." localSheetId="20" hidden="1">{"Avaliação de Cargos (Class Mens Todas)",#N/A,FALSE,"BANCO DE DADOS MENSALISTAS";"Avaliação de Cargos (Class Mens Todas)",#N/A,FALSE,"BANCO DE DADOS MENSALISTAS"}</definedName>
    <definedName name="wrn.Avaliação._.de._.Cargos." localSheetId="12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echtel._.hours." localSheetId="18" hidden="1">{"bechtel1",#N/A,TRUE,"BECHTEL";"bechtelhours",#N/A,TRUE,"BECHTEL";"bechtel$",#N/A,TRUE,"BECHTEL"}</definedName>
    <definedName name="wrn.bechtel._.hours." localSheetId="13" hidden="1">{"bechtel1",#N/A,TRUE,"BECHTEL";"bechtelhours",#N/A,TRUE,"BECHTEL";"bechtel$",#N/A,TRUE,"BECHTEL"}</definedName>
    <definedName name="wrn.bechtel._.hours." localSheetId="15" hidden="1">{"bechtel1",#N/A,TRUE,"BECHTEL";"bechtelhours",#N/A,TRUE,"BECHTEL";"bechtel$",#N/A,TRUE,"BECHTEL"}</definedName>
    <definedName name="wrn.bechtel._.hours." localSheetId="9" hidden="1">{"bechtel1",#N/A,TRUE,"BECHTEL";"bechtelhours",#N/A,TRUE,"BECHTEL";"bechtel$",#N/A,TRUE,"BECHTEL"}</definedName>
    <definedName name="wrn.bechtel._.hours." localSheetId="7" hidden="1">{"bechtel1",#N/A,TRUE,"BECHTEL";"bechtelhours",#N/A,TRUE,"BECHTEL";"bechtel$",#N/A,TRUE,"BECHTEL"}</definedName>
    <definedName name="wrn.bechtel._.hours." localSheetId="20" hidden="1">{"bechtel1",#N/A,TRUE,"BECHTEL";"bechtelhours",#N/A,TRUE,"BECHTEL";"bechtel$",#N/A,TRUE,"BECHTEL"}</definedName>
    <definedName name="wrn.bechtel._.hours." localSheetId="12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CALCULO." localSheetId="18" hidden="1">{#N/A,#N/A,FALSE,"CARGAS";#N/A,#N/A,FALSE,"TABLEROS";#N/A,#N/A,FALSE,"MT";#N/A,#N/A,FALSE,"BT STX";#N/A,#N/A,FALSE,"CORTO";#N/A,#N/A,FALSE,"CAB-MT";#N/A,#N/A,FALSE,"CAB-BM"}</definedName>
    <definedName name="wrn.CALCULO." localSheetId="13" hidden="1">{#N/A,#N/A,FALSE,"CARGAS";#N/A,#N/A,FALSE,"TABLEROS";#N/A,#N/A,FALSE,"MT";#N/A,#N/A,FALSE,"BT STX";#N/A,#N/A,FALSE,"CORTO";#N/A,#N/A,FALSE,"CAB-MT";#N/A,#N/A,FALSE,"CAB-BM"}</definedName>
    <definedName name="wrn.CALCULO." localSheetId="15" hidden="1">{#N/A,#N/A,FALSE,"CARGAS";#N/A,#N/A,FALSE,"TABLEROS";#N/A,#N/A,FALSE,"MT";#N/A,#N/A,FALSE,"BT STX";#N/A,#N/A,FALSE,"CORTO";#N/A,#N/A,FALSE,"CAB-MT";#N/A,#N/A,FALSE,"CAB-BM"}</definedName>
    <definedName name="wrn.CALCULO." localSheetId="9" hidden="1">{#N/A,#N/A,FALSE,"CARGAS";#N/A,#N/A,FALSE,"TABLEROS";#N/A,#N/A,FALSE,"MT";#N/A,#N/A,FALSE,"BT STX";#N/A,#N/A,FALSE,"CORTO";#N/A,#N/A,FALSE,"CAB-MT";#N/A,#N/A,FALSE,"CAB-BM"}</definedName>
    <definedName name="wrn.CALCULO." localSheetId="7" hidden="1">{#N/A,#N/A,FALSE,"CARGAS";#N/A,#N/A,FALSE,"TABLEROS";#N/A,#N/A,FALSE,"MT";#N/A,#N/A,FALSE,"BT STX";#N/A,#N/A,FALSE,"CORTO";#N/A,#N/A,FALSE,"CAB-MT";#N/A,#N/A,FALSE,"CAB-BM"}</definedName>
    <definedName name="wrn.CALCULO." localSheetId="20" hidden="1">{#N/A,#N/A,FALSE,"CARGAS";#N/A,#N/A,FALSE,"TABLEROS";#N/A,#N/A,FALSE,"MT";#N/A,#N/A,FALSE,"BT STX";#N/A,#N/A,FALSE,"CORTO";#N/A,#N/A,FALSE,"CAB-MT";#N/A,#N/A,FALSE,"CAB-BM"}</definedName>
    <definedName name="wrn.CALCULO." localSheetId="12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maracamion." localSheetId="18" hidden="1">{"desarrollo",#N/A,FALSE,"Cámara Camión";"resumen",#N/A,FALSE,"Cámara Camión";"eqprod",#N/A,FALSE,"Cámara Camión"}</definedName>
    <definedName name="wrn.Camaracamion." localSheetId="13" hidden="1">{"desarrollo",#N/A,FALSE,"Cámara Camión";"resumen",#N/A,FALSE,"Cámara Camión";"eqprod",#N/A,FALSE,"Cámara Camión"}</definedName>
    <definedName name="wrn.Camaracamion." localSheetId="15" hidden="1">{"desarrollo",#N/A,FALSE,"Cámara Camión";"resumen",#N/A,FALSE,"Cámara Camión";"eqprod",#N/A,FALSE,"Cámara Camión"}</definedName>
    <definedName name="wrn.Camaracamion." localSheetId="9" hidden="1">{"desarrollo",#N/A,FALSE,"Cámara Camión";"resumen",#N/A,FALSE,"Cámara Camión";"eqprod",#N/A,FALSE,"Cámara Camión"}</definedName>
    <definedName name="wrn.Camaracamion." localSheetId="7" hidden="1">{"desarrollo",#N/A,FALSE,"Cámara Camión";"resumen",#N/A,FALSE,"Cámara Camión";"eqprod",#N/A,FALSE,"Cámara Camión"}</definedName>
    <definedName name="wrn.Camaracamion." localSheetId="20" hidden="1">{"desarrollo",#N/A,FALSE,"Cámara Camión";"resumen",#N/A,FALSE,"Cámara Camión";"eqprod",#N/A,FALSE,"Cámara Camión"}</definedName>
    <definedName name="wrn.Camaracamion." localSheetId="12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acity._.Calculations._.for._.FM3." localSheetId="18" hidden="1">{#N/A,#N/A,TRUE,"Report"}</definedName>
    <definedName name="wrn.Capacity._.Calculations._.for._.FM3." localSheetId="13" hidden="1">{#N/A,#N/A,TRUE,"Report"}</definedName>
    <definedName name="wrn.Capacity._.Calculations._.for._.FM3." localSheetId="15" hidden="1">{#N/A,#N/A,TRUE,"Report"}</definedName>
    <definedName name="wrn.Capacity._.Calculations._.for._.FM3." localSheetId="9" hidden="1">{#N/A,#N/A,TRUE,"Report"}</definedName>
    <definedName name="wrn.Capacity._.Calculations._.for._.FM3." localSheetId="7" hidden="1">{#N/A,#N/A,TRUE,"Report"}</definedName>
    <definedName name="wrn.Capacity._.Calculations._.for._.FM3." localSheetId="20" hidden="1">{#N/A,#N/A,TRUE,"Report"}</definedName>
    <definedName name="wrn.Capacity._.Calculations._.for._.FM3." localSheetId="12" hidden="1">{#N/A,#N/A,TRUE,"Report"}</definedName>
    <definedName name="wrn.Capacity._.Calculations._.for._.FM3." hidden="1">{#N/A,#N/A,TRUE,"Report"}</definedName>
    <definedName name="wrn.CIGG." localSheetId="18" hidden="1">{"CI+GG(BASE)",#N/A,FALSE,"CI+GG(BASE)";"GG",#N/A,FALSE,"CI+GG(BASE)";"CI",#N/A,FALSE,"CI+GG(BASE)"}</definedName>
    <definedName name="wrn.CIGG." localSheetId="13" hidden="1">{"CI+GG(BASE)",#N/A,FALSE,"CI+GG(BASE)";"GG",#N/A,FALSE,"CI+GG(BASE)";"CI",#N/A,FALSE,"CI+GG(BASE)"}</definedName>
    <definedName name="wrn.CIGG." localSheetId="15" hidden="1">{"CI+GG(BASE)",#N/A,FALSE,"CI+GG(BASE)";"GG",#N/A,FALSE,"CI+GG(BASE)";"CI",#N/A,FALSE,"CI+GG(BASE)"}</definedName>
    <definedName name="wrn.CIGG." localSheetId="9" hidden="1">{"CI+GG(BASE)",#N/A,FALSE,"CI+GG(BASE)";"GG",#N/A,FALSE,"CI+GG(BASE)";"CI",#N/A,FALSE,"CI+GG(BASE)"}</definedName>
    <definedName name="wrn.CIGG." localSheetId="7" hidden="1">{"CI+GG(BASE)",#N/A,FALSE,"CI+GG(BASE)";"GG",#N/A,FALSE,"CI+GG(BASE)";"CI",#N/A,FALSE,"CI+GG(BASE)"}</definedName>
    <definedName name="wrn.CIGG." localSheetId="20" hidden="1">{"CI+GG(BASE)",#N/A,FALSE,"CI+GG(BASE)";"GG",#N/A,FALSE,"CI+GG(BASE)";"CI",#N/A,FALSE,"CI+GG(BASE)"}</definedName>
    <definedName name="wrn.CIGG." localSheetId="1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vil._.works." localSheetId="18" hidden="1">{#N/A,#N/A,TRUE,"1842CWN0"}</definedName>
    <definedName name="wrn.civil._.works." localSheetId="13" hidden="1">{#N/A,#N/A,TRUE,"1842CWN0"}</definedName>
    <definedName name="wrn.civil._.works." localSheetId="15" hidden="1">{#N/A,#N/A,TRUE,"1842CWN0"}</definedName>
    <definedName name="wrn.civil._.works." localSheetId="9" hidden="1">{#N/A,#N/A,TRUE,"1842CWN0"}</definedName>
    <definedName name="wrn.civil._.works." localSheetId="7" hidden="1">{#N/A,#N/A,TRUE,"1842CWN0"}</definedName>
    <definedName name="wrn.civil._.works." localSheetId="20" hidden="1">{#N/A,#N/A,TRUE,"1842CWN0"}</definedName>
    <definedName name="wrn.civil._.works." localSheetId="12" hidden="1">{#N/A,#N/A,TRUE,"1842CWN0"}</definedName>
    <definedName name="wrn.civil._.works." hidden="1">{#N/A,#N/A,TRUE,"1842CWN0"}</definedName>
    <definedName name="wrn.COMPLETO.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260.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UMAT." localSheetId="18" hidden="1">{#N/A,#N/A,FALSE,"SERIE_150";#N/A,#N/A,FALSE,"SERIE_600 "}</definedName>
    <definedName name="wrn.COMPUMAT." localSheetId="13" hidden="1">{#N/A,#N/A,FALSE,"SERIE_150";#N/A,#N/A,FALSE,"SERIE_600 "}</definedName>
    <definedName name="wrn.COMPUMAT." localSheetId="3" hidden="1">{#N/A,#N/A,FALSE,"SERIE_150";#N/A,#N/A,FALSE,"SERIE_600 "}</definedName>
    <definedName name="wrn.COMPUMAT." localSheetId="15" hidden="1">{#N/A,#N/A,FALSE,"SERIE_150";#N/A,#N/A,FALSE,"SERIE_600 "}</definedName>
    <definedName name="wrn.COMPUMAT." localSheetId="9" hidden="1">{#N/A,#N/A,FALSE,"SERIE_150";#N/A,#N/A,FALSE,"SERIE_600 "}</definedName>
    <definedName name="wrn.COMPUMAT." localSheetId="7" hidden="1">{#N/A,#N/A,FALSE,"SERIE_150";#N/A,#N/A,FALSE,"SERIE_600 "}</definedName>
    <definedName name="wrn.COMPUMAT." localSheetId="20" hidden="1">{#N/A,#N/A,FALSE,"SERIE_150";#N/A,#N/A,FALSE,"SERIE_600 "}</definedName>
    <definedName name="wrn.COMPUMAT." localSheetId="12" hidden="1">{#N/A,#N/A,FALSE,"SERIE_150";#N/A,#N/A,FALSE,"SERIE_600 "}</definedName>
    <definedName name="wrn.COMPUMAT." hidden="1">{#N/A,#N/A,FALSE,"SERIE_150";#N/A,#N/A,FALSE,"SERIE_600 "}</definedName>
    <definedName name="wrn.COST_SHEETS." localSheetId="18" hidden="1">{#N/A,#N/A,FALSE,"WBS 1.06";#N/A,#N/A,FALSE,"WBS 1.14";#N/A,#N/A,FALSE,"WBS 1.17";#N/A,#N/A,FALSE,"WBS 1.18"}</definedName>
    <definedName name="wrn.COST_SHEETS." localSheetId="13" hidden="1">{#N/A,#N/A,FALSE,"WBS 1.06";#N/A,#N/A,FALSE,"WBS 1.14";#N/A,#N/A,FALSE,"WBS 1.17";#N/A,#N/A,FALSE,"WBS 1.18"}</definedName>
    <definedName name="wrn.COST_SHEETS." localSheetId="15" hidden="1">{#N/A,#N/A,FALSE,"WBS 1.06";#N/A,#N/A,FALSE,"WBS 1.14";#N/A,#N/A,FALSE,"WBS 1.17";#N/A,#N/A,FALSE,"WBS 1.18"}</definedName>
    <definedName name="wrn.COST_SHEETS." localSheetId="9" hidden="1">{#N/A,#N/A,FALSE,"WBS 1.06";#N/A,#N/A,FALSE,"WBS 1.14";#N/A,#N/A,FALSE,"WBS 1.17";#N/A,#N/A,FALSE,"WBS 1.18"}</definedName>
    <definedName name="wrn.COST_SHEETS." localSheetId="7" hidden="1">{#N/A,#N/A,FALSE,"WBS 1.06";#N/A,#N/A,FALSE,"WBS 1.14";#N/A,#N/A,FALSE,"WBS 1.17";#N/A,#N/A,FALSE,"WBS 1.18"}</definedName>
    <definedName name="wrn.COST_SHEETS." localSheetId="20" hidden="1">{#N/A,#N/A,FALSE,"WBS 1.06";#N/A,#N/A,FALSE,"WBS 1.14";#N/A,#N/A,FALSE,"WBS 1.17";#N/A,#N/A,FALSE,"WBS 1.18"}</definedName>
    <definedName name="wrn.COST_SHEETS." localSheetId="12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uentaEconomica." localSheetId="18" hidden="1">{#N/A,#N/A,FALSE,"Costo Vendido";#N/A,#N/A,FALSE,"Precio";#N/A,#N/A,FALSE,"Consumo";#N/A,#N/A,FALSE,"GDV";#N/A,#N/A,FALSE,"expestru";#N/A,#N/A,FALSE,"Graficos";#N/A,#N/A,FALSE,"Resumen "}</definedName>
    <definedName name="wrn.CuentaEconomica." localSheetId="13" hidden="1">{#N/A,#N/A,FALSE,"Costo Vendido";#N/A,#N/A,FALSE,"Precio";#N/A,#N/A,FALSE,"Consumo";#N/A,#N/A,FALSE,"GDV";#N/A,#N/A,FALSE,"expestru";#N/A,#N/A,FALSE,"Graficos";#N/A,#N/A,FALSE,"Resumen "}</definedName>
    <definedName name="wrn.CuentaEconomica." localSheetId="15" hidden="1">{#N/A,#N/A,FALSE,"Costo Vendido";#N/A,#N/A,FALSE,"Precio";#N/A,#N/A,FALSE,"Consumo";#N/A,#N/A,FALSE,"GDV";#N/A,#N/A,FALSE,"expestru";#N/A,#N/A,FALSE,"Graficos";#N/A,#N/A,FALSE,"Resumen "}</definedName>
    <definedName name="wrn.CuentaEconomica." localSheetId="9" hidden="1">{#N/A,#N/A,FALSE,"Costo Vendido";#N/A,#N/A,FALSE,"Precio";#N/A,#N/A,FALSE,"Consumo";#N/A,#N/A,FALSE,"GDV";#N/A,#N/A,FALSE,"expestru";#N/A,#N/A,FALSE,"Graficos";#N/A,#N/A,FALSE,"Resumen "}</definedName>
    <definedName name="wrn.CuentaEconomica." localSheetId="7" hidden="1">{#N/A,#N/A,FALSE,"Costo Vendido";#N/A,#N/A,FALSE,"Precio";#N/A,#N/A,FALSE,"Consumo";#N/A,#N/A,FALSE,"GDV";#N/A,#N/A,FALSE,"expestru";#N/A,#N/A,FALSE,"Graficos";#N/A,#N/A,FALSE,"Resumen "}</definedName>
    <definedName name="wrn.CuentaEconomica." localSheetId="20" hidden="1">{#N/A,#N/A,FALSE,"Costo Vendido";#N/A,#N/A,FALSE,"Precio";#N/A,#N/A,FALSE,"Consumo";#N/A,#N/A,FALSE,"GDV";#N/A,#N/A,FALSE,"expestru";#N/A,#N/A,FALSE,"Graficos";#N/A,#N/A,FALSE,"Resumen "}</definedName>
    <definedName name="wrn.CuentaEconomica." localSheetId="12" hidden="1">{#N/A,#N/A,FALSE,"Costo Vendido";#N/A,#N/A,FALSE,"Precio";#N/A,#N/A,FALSE,"Consumo";#N/A,#N/A,FALSE,"GDV";#N/A,#N/A,FALSE,"expestru";#N/A,#N/A,FALSE,"Graficos";#N/A,#N/A,FALSE,"Resumen "}</definedName>
    <definedName name="wrn.CuentaEconomica." hidden="1">{#N/A,#N/A,FALSE,"Costo Vendido";#N/A,#N/A,FALSE,"Precio";#N/A,#N/A,FALSE,"Consumo";#N/A,#N/A,FALSE,"GDV";#N/A,#N/A,FALSE,"expestru";#N/A,#N/A,FALSE,"Graficos";#N/A,#N/A,FALSE,"Resumen "}</definedName>
    <definedName name="wrn.CuentaEconomica._2" localSheetId="18" hidden="1">{#N/A,#N/A,FALSE,"Costo Vendido";#N/A,#N/A,FALSE,"Precio";#N/A,#N/A,FALSE,"Consumo";#N/A,#N/A,FALSE,"GDV";#N/A,#N/A,FALSE,"expestru";#N/A,#N/A,FALSE,"Graficos";#N/A,#N/A,FALSE,"Resumen "}</definedName>
    <definedName name="wrn.CuentaEconomica._2" localSheetId="13" hidden="1">{#N/A,#N/A,FALSE,"Costo Vendido";#N/A,#N/A,FALSE,"Precio";#N/A,#N/A,FALSE,"Consumo";#N/A,#N/A,FALSE,"GDV";#N/A,#N/A,FALSE,"expestru";#N/A,#N/A,FALSE,"Graficos";#N/A,#N/A,FALSE,"Resumen "}</definedName>
    <definedName name="wrn.CuentaEconomica._2" localSheetId="15" hidden="1">{#N/A,#N/A,FALSE,"Costo Vendido";#N/A,#N/A,FALSE,"Precio";#N/A,#N/A,FALSE,"Consumo";#N/A,#N/A,FALSE,"GDV";#N/A,#N/A,FALSE,"expestru";#N/A,#N/A,FALSE,"Graficos";#N/A,#N/A,FALSE,"Resumen "}</definedName>
    <definedName name="wrn.CuentaEconomica._2" localSheetId="9" hidden="1">{#N/A,#N/A,FALSE,"Costo Vendido";#N/A,#N/A,FALSE,"Precio";#N/A,#N/A,FALSE,"Consumo";#N/A,#N/A,FALSE,"GDV";#N/A,#N/A,FALSE,"expestru";#N/A,#N/A,FALSE,"Graficos";#N/A,#N/A,FALSE,"Resumen "}</definedName>
    <definedName name="wrn.CuentaEconomica._2" localSheetId="7" hidden="1">{#N/A,#N/A,FALSE,"Costo Vendido";#N/A,#N/A,FALSE,"Precio";#N/A,#N/A,FALSE,"Consumo";#N/A,#N/A,FALSE,"GDV";#N/A,#N/A,FALSE,"expestru";#N/A,#N/A,FALSE,"Graficos";#N/A,#N/A,FALSE,"Resumen "}</definedName>
    <definedName name="wrn.CuentaEconomica._2" localSheetId="20" hidden="1">{#N/A,#N/A,FALSE,"Costo Vendido";#N/A,#N/A,FALSE,"Precio";#N/A,#N/A,FALSE,"Consumo";#N/A,#N/A,FALSE,"GDV";#N/A,#N/A,FALSE,"expestru";#N/A,#N/A,FALSE,"Graficos";#N/A,#N/A,FALSE,"Resumen "}</definedName>
    <definedName name="wrn.CuentaEconomica._2" localSheetId="12" hidden="1">{#N/A,#N/A,FALSE,"Costo Vendido";#N/A,#N/A,FALSE,"Precio";#N/A,#N/A,FALSE,"Consumo";#N/A,#N/A,FALSE,"GDV";#N/A,#N/A,FALSE,"expestru";#N/A,#N/A,FALSE,"Graficos";#N/A,#N/A,FALSE,"Resumen "}</definedName>
    <definedName name="wrn.CuentaEconomica._2" hidden="1">{#N/A,#N/A,FALSE,"Costo Vendido";#N/A,#N/A,FALSE,"Precio";#N/A,#N/A,FALSE,"Consumo";#N/A,#N/A,FALSE,"GDV";#N/A,#N/A,FALSE,"expestru";#N/A,#N/A,FALSE,"Graficos";#N/A,#N/A,FALSE,"Resumen "}</definedName>
    <definedName name="wrn.DECIMAL." localSheetId="18" hidden="1">{"DECIMAL",#N/A,FALSE,"02"}</definedName>
    <definedName name="wrn.DECIMAL." localSheetId="13" hidden="1">{"DECIMAL",#N/A,FALSE,"02"}</definedName>
    <definedName name="wrn.DECIMAL." localSheetId="15" hidden="1">{"DECIMAL",#N/A,FALSE,"02"}</definedName>
    <definedName name="wrn.DECIMAL." localSheetId="9" hidden="1">{"DECIMAL",#N/A,FALSE,"02"}</definedName>
    <definedName name="wrn.DECIMAL." localSheetId="7" hidden="1">{"DECIMAL",#N/A,FALSE,"02"}</definedName>
    <definedName name="wrn.DECIMAL." localSheetId="20" hidden="1">{"DECIMAL",#N/A,FALSE,"02"}</definedName>
    <definedName name="wrn.DECIMAL." localSheetId="12" hidden="1">{"DECIMAL",#N/A,FALSE,"02"}</definedName>
    <definedName name="wrn.DECIMAL." hidden="1">{"DECIMAL",#N/A,FALSE,"02"}</definedName>
    <definedName name="wrn.DECIMAL._2" localSheetId="18" hidden="1">{"DECIMAL",#N/A,FALSE,"02"}</definedName>
    <definedName name="wrn.DECIMAL._2" localSheetId="13" hidden="1">{"DECIMAL",#N/A,FALSE,"02"}</definedName>
    <definedName name="wrn.DECIMAL._2" localSheetId="15" hidden="1">{"DECIMAL",#N/A,FALSE,"02"}</definedName>
    <definedName name="wrn.DECIMAL._2" localSheetId="9" hidden="1">{"DECIMAL",#N/A,FALSE,"02"}</definedName>
    <definedName name="wrn.DECIMAL._2" localSheetId="7" hidden="1">{"DECIMAL",#N/A,FALSE,"02"}</definedName>
    <definedName name="wrn.DECIMAL._2" localSheetId="20" hidden="1">{"DECIMAL",#N/A,FALSE,"02"}</definedName>
    <definedName name="wrn.DECIMAL._2" localSheetId="12" hidden="1">{"DECIMAL",#N/A,FALSE,"02"}</definedName>
    <definedName name="wrn.DECIMAL._2" hidden="1">{"DECIMAL",#N/A,FALSE,"02"}</definedName>
    <definedName name="wrn.decimal1" localSheetId="18" hidden="1">{"DECIMAL",#N/A,FALSE,"02"}</definedName>
    <definedName name="wrn.decimal1" localSheetId="13" hidden="1">{"DECIMAL",#N/A,FALSE,"02"}</definedName>
    <definedName name="wrn.decimal1" localSheetId="15" hidden="1">{"DECIMAL",#N/A,FALSE,"02"}</definedName>
    <definedName name="wrn.decimal1" localSheetId="9" hidden="1">{"DECIMAL",#N/A,FALSE,"02"}</definedName>
    <definedName name="wrn.decimal1" localSheetId="7" hidden="1">{"DECIMAL",#N/A,FALSE,"02"}</definedName>
    <definedName name="wrn.decimal1" localSheetId="20" hidden="1">{"DECIMAL",#N/A,FALSE,"02"}</definedName>
    <definedName name="wrn.decimal1" localSheetId="12" hidden="1">{"DECIMAL",#N/A,FALSE,"02"}</definedName>
    <definedName name="wrn.decimal1" hidden="1">{"DECIMAL",#N/A,FALSE,"02"}</definedName>
    <definedName name="wrn.DESDOBRE." localSheetId="18" hidden="1">{#N/A,#N/A,FALSE,"CPV";#N/A,#N/A,FALSE,"Pareto";#N/A,#N/A,FALSE,"Gráficos"}</definedName>
    <definedName name="wrn.DESDOBRE." localSheetId="13" hidden="1">{#N/A,#N/A,FALSE,"CPV";#N/A,#N/A,FALSE,"Pareto";#N/A,#N/A,FALSE,"Gráficos"}</definedName>
    <definedName name="wrn.DESDOBRE." localSheetId="15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7" hidden="1">{#N/A,#N/A,FALSE,"CPV";#N/A,#N/A,FALSE,"Pareto";#N/A,#N/A,FALSE,"Gráficos"}</definedName>
    <definedName name="wrn.DESDOBRE." localSheetId="20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hidden="1">{#N/A,#N/A,FALSE,"CPV";#N/A,#N/A,FALSE,"Pareto";#N/A,#N/A,FALSE,"Gráficos"}</definedName>
    <definedName name="wrn.Detail.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8" hidden="1">{#N/A,#N/A,FALSE,"summary";#N/A,#N/A,FALSE,"SumGraph"}</definedName>
    <definedName name="wrn.El._.Indio._.Production._.Summary." localSheetId="13" hidden="1">{#N/A,#N/A,FALSE,"summary";#N/A,#N/A,FALSE,"SumGraph"}</definedName>
    <definedName name="wrn.El._.Indio._.Production._.Summary." localSheetId="15" hidden="1">{#N/A,#N/A,FALSE,"summary";#N/A,#N/A,FALSE,"SumGraph"}</definedName>
    <definedName name="wrn.El._.Indio._.Production._.Summary." localSheetId="9" hidden="1">{#N/A,#N/A,FALSE,"summary";#N/A,#N/A,FALSE,"SumGraph"}</definedName>
    <definedName name="wrn.El._.Indio._.Production._.Summary." localSheetId="7" hidden="1">{#N/A,#N/A,FALSE,"summary";#N/A,#N/A,FALSE,"SumGraph"}</definedName>
    <definedName name="wrn.El._.Indio._.Production._.Summary." localSheetId="20" hidden="1">{#N/A,#N/A,FALSE,"summary";#N/A,#N/A,FALSE,"SumGraph"}</definedName>
    <definedName name="wrn.El._.Indio._.Production._.Summary." localSheetId="12" hidden="1">{#N/A,#N/A,FALSE,"summary";#N/A,#N/A,FALSE,"SumGraph"}</definedName>
    <definedName name="wrn.El._.Indio._.Production._.Summary." hidden="1">{#N/A,#N/A,FALSE,"summary";#N/A,#N/A,FALSE,"SumGraph"}</definedName>
    <definedName name="wrn.ep10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lujos." localSheetId="18" hidden="1">{"FlujoGastos",#N/A,FALSE,"Base";"FlujoGastos",#N/A,FALSE,"Buzón Tren";"FlujoGastos",#N/A,FALSE,"Buzón Camión";"FlujoGastos",#N/A,FALSE,"LHD Camión";"FlujoGastos",#N/A,FALSE,"Cámara Camión"}</definedName>
    <definedName name="wrn.flujos." localSheetId="13" hidden="1">{"FlujoGastos",#N/A,FALSE,"Base";"FlujoGastos",#N/A,FALSE,"Buzón Tren";"FlujoGastos",#N/A,FALSE,"Buzón Camión";"FlujoGastos",#N/A,FALSE,"LHD Camión";"FlujoGastos",#N/A,FALSE,"Cámara Camión"}</definedName>
    <definedName name="wrn.flujos." localSheetId="15" hidden="1">{"FlujoGastos",#N/A,FALSE,"Base";"FlujoGastos",#N/A,FALSE,"Buzón Tren";"FlujoGastos",#N/A,FALSE,"Buzón Camión";"FlujoGastos",#N/A,FALSE,"LHD Camión";"FlujoGastos",#N/A,FALSE,"Cámara Camión"}</definedName>
    <definedName name="wrn.flujos." localSheetId="9" hidden="1">{"FlujoGastos",#N/A,FALSE,"Base";"FlujoGastos",#N/A,FALSE,"Buzón Tren";"FlujoGastos",#N/A,FALSE,"Buzón Camión";"FlujoGastos",#N/A,FALSE,"LHD Camión";"FlujoGastos",#N/A,FALSE,"Cámara Camión"}</definedName>
    <definedName name="wrn.flujos." localSheetId="7" hidden="1">{"FlujoGastos",#N/A,FALSE,"Base";"FlujoGastos",#N/A,FALSE,"Buzón Tren";"FlujoGastos",#N/A,FALSE,"Buzón Camión";"FlujoGastos",#N/A,FALSE,"LHD Camión";"FlujoGastos",#N/A,FALSE,"Cámara Camión"}</definedName>
    <definedName name="wrn.flujos." localSheetId="20" hidden="1">{"FlujoGastos",#N/A,FALSE,"Base";"FlujoGastos",#N/A,FALSE,"Buzón Tren";"FlujoGastos",#N/A,FALSE,"Buzón Camión";"FlujoGastos",#N/A,FALSE,"LHD Camión";"FlujoGastos",#N/A,FALSE,"Cámara Camión"}</definedName>
    <definedName name="wrn.flujos." localSheetId="12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ecast." localSheetId="18" hidden="1">{#N/A,#N/A,FALSE,"model"}</definedName>
    <definedName name="wrn.forecast." localSheetId="13" hidden="1">{#N/A,#N/A,FALSE,"model"}</definedName>
    <definedName name="wrn.forecast." localSheetId="15" hidden="1">{#N/A,#N/A,FALSE,"model"}</definedName>
    <definedName name="wrn.forecast." localSheetId="9" hidden="1">{#N/A,#N/A,FALSE,"model"}</definedName>
    <definedName name="wrn.forecast." localSheetId="7" hidden="1">{#N/A,#N/A,FALSE,"model"}</definedName>
    <definedName name="wrn.forecast." localSheetId="20" hidden="1">{#N/A,#N/A,FALSE,"model"}</definedName>
    <definedName name="wrn.forecast." localSheetId="12" hidden="1">{#N/A,#N/A,FALSE,"model"}</definedName>
    <definedName name="wrn.forecast." hidden="1">{#N/A,#N/A,FALSE,"model"}</definedName>
    <definedName name="wrn.FORECAST1." localSheetId="15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localSheetId="18" hidden="1">{#N/A,#N/A,FALSE,"model"}</definedName>
    <definedName name="wrn.forecast2" localSheetId="13" hidden="1">{#N/A,#N/A,FALSE,"model"}</definedName>
    <definedName name="wrn.forecast2" localSheetId="15" hidden="1">{#N/A,#N/A,FALSE,"model"}</definedName>
    <definedName name="wrn.forecast2" localSheetId="9" hidden="1">{#N/A,#N/A,FALSE,"model"}</definedName>
    <definedName name="wrn.forecast2" localSheetId="7" hidden="1">{#N/A,#N/A,FALSE,"model"}</definedName>
    <definedName name="wrn.forecast2" localSheetId="20" hidden="1">{#N/A,#N/A,FALSE,"model"}</definedName>
    <definedName name="wrn.forecast2" localSheetId="12" hidden="1">{#N/A,#N/A,FALSE,"model"}</definedName>
    <definedName name="wrn.forecast2" hidden="1">{#N/A,#N/A,FALSE,"model"}</definedName>
    <definedName name="wrn.forecastassumptions." localSheetId="18" hidden="1">{#N/A,#N/A,FALSE,"model"}</definedName>
    <definedName name="wrn.forecastassumptions." localSheetId="13" hidden="1">{#N/A,#N/A,FALSE,"model"}</definedName>
    <definedName name="wrn.forecastassumptions." localSheetId="15" hidden="1">{#N/A,#N/A,FALSE,"model"}</definedName>
    <definedName name="wrn.forecastassumptions." localSheetId="9" hidden="1">{#N/A,#N/A,FALSE,"model"}</definedName>
    <definedName name="wrn.forecastassumptions." localSheetId="7" hidden="1">{#N/A,#N/A,FALSE,"model"}</definedName>
    <definedName name="wrn.forecastassumptions." localSheetId="20" hidden="1">{#N/A,#N/A,FALSE,"model"}</definedName>
    <definedName name="wrn.forecastassumptions." localSheetId="12" hidden="1">{#N/A,#N/A,FALSE,"model"}</definedName>
    <definedName name="wrn.forecastassumptions." hidden="1">{#N/A,#N/A,FALSE,"model"}</definedName>
    <definedName name="wrn.forecastassumptions2" localSheetId="18" hidden="1">{#N/A,#N/A,FALSE,"model"}</definedName>
    <definedName name="wrn.forecastassumptions2" localSheetId="13" hidden="1">{#N/A,#N/A,FALSE,"model"}</definedName>
    <definedName name="wrn.forecastassumptions2" localSheetId="15" hidden="1">{#N/A,#N/A,FALSE,"model"}</definedName>
    <definedName name="wrn.forecastassumptions2" localSheetId="9" hidden="1">{#N/A,#N/A,FALSE,"model"}</definedName>
    <definedName name="wrn.forecastassumptions2" localSheetId="7" hidden="1">{#N/A,#N/A,FALSE,"model"}</definedName>
    <definedName name="wrn.forecastassumptions2" localSheetId="20" hidden="1">{#N/A,#N/A,FALSE,"model"}</definedName>
    <definedName name="wrn.forecastassumptions2" localSheetId="12" hidden="1">{#N/A,#N/A,FALSE,"model"}</definedName>
    <definedName name="wrn.forecastassumptions2" hidden="1">{#N/A,#N/A,FALSE,"model"}</definedName>
    <definedName name="wrn.forecastROIC." localSheetId="18" hidden="1">{#N/A,#N/A,FALSE,"model"}</definedName>
    <definedName name="wrn.forecastROIC." localSheetId="13" hidden="1">{#N/A,#N/A,FALSE,"model"}</definedName>
    <definedName name="wrn.forecastROIC." localSheetId="15" hidden="1">{#N/A,#N/A,FALSE,"model"}</definedName>
    <definedName name="wrn.forecastROIC." localSheetId="9" hidden="1">{#N/A,#N/A,FALSE,"model"}</definedName>
    <definedName name="wrn.forecastROIC." localSheetId="7" hidden="1">{#N/A,#N/A,FALSE,"model"}</definedName>
    <definedName name="wrn.forecastROIC." localSheetId="20" hidden="1">{#N/A,#N/A,FALSE,"model"}</definedName>
    <definedName name="wrn.forecastROIC." localSheetId="12" hidden="1">{#N/A,#N/A,FALSE,"model"}</definedName>
    <definedName name="wrn.forecastROIC." hidden="1">{#N/A,#N/A,FALSE,"model"}</definedName>
    <definedName name="wrn.forecastROIC2" localSheetId="18" hidden="1">{#N/A,#N/A,FALSE,"model"}</definedName>
    <definedName name="wrn.forecastROIC2" localSheetId="13" hidden="1">{#N/A,#N/A,FALSE,"model"}</definedName>
    <definedName name="wrn.forecastROIC2" localSheetId="15" hidden="1">{#N/A,#N/A,FALSE,"model"}</definedName>
    <definedName name="wrn.forecastROIC2" localSheetId="9" hidden="1">{#N/A,#N/A,FALSE,"model"}</definedName>
    <definedName name="wrn.forecastROIC2" localSheetId="7" hidden="1">{#N/A,#N/A,FALSE,"model"}</definedName>
    <definedName name="wrn.forecastROIC2" localSheetId="20" hidden="1">{#N/A,#N/A,FALSE,"model"}</definedName>
    <definedName name="wrn.forecastROIC2" localSheetId="12" hidden="1">{#N/A,#N/A,FALSE,"model"}</definedName>
    <definedName name="wrn.forecastROIC2" hidden="1">{#N/A,#N/A,FALSE,"model"}</definedName>
    <definedName name="wrn.forecastROIC3" localSheetId="18" hidden="1">{#N/A,#N/A,FALSE,"model"}</definedName>
    <definedName name="wrn.forecastROIC3" localSheetId="13" hidden="1">{#N/A,#N/A,FALSE,"model"}</definedName>
    <definedName name="wrn.forecastROIC3" localSheetId="15" hidden="1">{#N/A,#N/A,FALSE,"model"}</definedName>
    <definedName name="wrn.forecastROIC3" localSheetId="9" hidden="1">{#N/A,#N/A,FALSE,"model"}</definedName>
    <definedName name="wrn.forecastROIC3" localSheetId="7" hidden="1">{#N/A,#N/A,FALSE,"model"}</definedName>
    <definedName name="wrn.forecastROIC3" localSheetId="20" hidden="1">{#N/A,#N/A,FALSE,"model"}</definedName>
    <definedName name="wrn.forecastROIC3" localSheetId="12" hidden="1">{#N/A,#N/A,FALSE,"model"}</definedName>
    <definedName name="wrn.forecastROIC3" hidden="1">{#N/A,#N/A,FALSE,"model"}</definedName>
    <definedName name="wrn.FORMATOS." localSheetId="1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9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18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9" hidden="1">{#N/A,#N/A,FALSE,"E-1";#N/A,#N/A,FALSE,"E-2";#N/A,#N/A,FALSE,"F-1";#N/A,#N/A,FALSE,"F-2";#N/A,#N/A,FALSE,"F-3";#N/A,#N/A,FALSE,"F-4";#N/A,#N/A,FALSE,"F-5";#N/A,#N/A,FALSE,"F-6";#N/A,#N/A,FALSE,"Matrix"}</definedName>
    <definedName name="wrn.Forms." localSheetId="7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0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2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20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NCIA." localSheetId="18" hidden="1">{#N/A,#N/A,TRUE,"INGENIERIA";#N/A,#N/A,TRUE,"COMPRAS";#N/A,#N/A,TRUE,"DIRECCION";#N/A,#N/A,TRUE,"RESUMEN"}</definedName>
    <definedName name="wrn.GERENCIA." localSheetId="13" hidden="1">{#N/A,#N/A,TRUE,"INGENIERIA";#N/A,#N/A,TRUE,"COMPRAS";#N/A,#N/A,TRUE,"DIRECCION";#N/A,#N/A,TRUE,"RESUMEN"}</definedName>
    <definedName name="wrn.GERENCIA." localSheetId="15" hidden="1">{#N/A,#N/A,TRUE,"INGENIERIA";#N/A,#N/A,TRUE,"COMPRAS";#N/A,#N/A,TRUE,"DIRECCION";#N/A,#N/A,TRUE,"RESUMEN"}</definedName>
    <definedName name="wrn.GERENCIA." localSheetId="9" hidden="1">{#N/A,#N/A,TRUE,"INGENIERIA";#N/A,#N/A,TRUE,"COMPRAS";#N/A,#N/A,TRUE,"DIRECCION";#N/A,#N/A,TRUE,"RESUMEN"}</definedName>
    <definedName name="wrn.GERENCIA." localSheetId="7" hidden="1">{#N/A,#N/A,TRUE,"INGENIERIA";#N/A,#N/A,TRUE,"COMPRAS";#N/A,#N/A,TRUE,"DIRECCION";#N/A,#N/A,TRUE,"RESUMEN"}</definedName>
    <definedName name="wrn.GERENCIA." localSheetId="20" hidden="1">{#N/A,#N/A,TRUE,"INGENIERIA";#N/A,#N/A,TRUE,"COMPRAS";#N/A,#N/A,TRUE,"DIRECCION";#N/A,#N/A,TRUE,"RESUMEN"}</definedName>
    <definedName name="wrn.GERENCIA." localSheetId="12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20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._2" localSheetId="18" hidden="1">{#N/A,#N/A,TRUE,"Cert.Global";#N/A,#N/A,TRUE,"Cert. M&amp;C";#N/A,#N/A,TRUE,"Cert. Engineering";#N/A,#N/A,TRUE,"Cert. Procurement ";#N/A,#N/A,TRUE,"Cert. Constr. Manag."}</definedName>
    <definedName name="wrn.Graficos._.CG._2" localSheetId="13" hidden="1">{#N/A,#N/A,TRUE,"Cert.Global";#N/A,#N/A,TRUE,"Cert. M&amp;C";#N/A,#N/A,TRUE,"Cert. Engineering";#N/A,#N/A,TRUE,"Cert. Procurement ";#N/A,#N/A,TRUE,"Cert. Constr. Manag."}</definedName>
    <definedName name="wrn.Graficos._.CG._2" localSheetId="15" hidden="1">{#N/A,#N/A,TRUE,"Cert.Global";#N/A,#N/A,TRUE,"Cert. M&amp;C";#N/A,#N/A,TRUE,"Cert. Engineering";#N/A,#N/A,TRUE,"Cert. Procurement ";#N/A,#N/A,TRUE,"Cert. Constr. Manag."}</definedName>
    <definedName name="wrn.Graficos._.CG._2" localSheetId="9" hidden="1">{#N/A,#N/A,TRUE,"Cert.Global";#N/A,#N/A,TRUE,"Cert. M&amp;C";#N/A,#N/A,TRUE,"Cert. Engineering";#N/A,#N/A,TRUE,"Cert. Procurement ";#N/A,#N/A,TRUE,"Cert. Constr. Manag."}</definedName>
    <definedName name="wrn.Graficos._.CG._2" localSheetId="7" hidden="1">{#N/A,#N/A,TRUE,"Cert.Global";#N/A,#N/A,TRUE,"Cert. M&amp;C";#N/A,#N/A,TRUE,"Cert. Engineering";#N/A,#N/A,TRUE,"Cert. Procurement ";#N/A,#N/A,TRUE,"Cert. Constr. Manag."}</definedName>
    <definedName name="wrn.Graficos._.CG._2" localSheetId="20" hidden="1">{#N/A,#N/A,TRUE,"Cert.Global";#N/A,#N/A,TRUE,"Cert. M&amp;C";#N/A,#N/A,TRUE,"Cert. Engineering";#N/A,#N/A,TRUE,"Cert. Procurement ";#N/A,#N/A,TRUE,"Cert. Constr. Manag."}</definedName>
    <definedName name="wrn.Graficos._.CG._2" localSheetId="12" hidden="1">{#N/A,#N/A,TRUE,"Cert.Global";#N/A,#N/A,TRUE,"Cert. M&amp;C";#N/A,#N/A,TRUE,"Cert. Engineering";#N/A,#N/A,TRUE,"Cert. Procurement ";#N/A,#N/A,TRUE,"Cert. Constr. Manag."}</definedName>
    <definedName name="wrn.Graficos._.CG._2" hidden="1">{#N/A,#N/A,TRUE,"Cert.Global";#N/A,#N/A,TRUE,"Cert. M&amp;C";#N/A,#N/A,TRUE,"Cert. Engineering";#N/A,#N/A,TRUE,"Cert. Procurement ";#N/A,#N/A,TRUE,"Cert. Constr. Manag."}</definedName>
    <definedName name="wrn.graficos._.cg1" localSheetId="18" hidden="1">{#N/A,#N/A,TRUE,"Cert.Global";#N/A,#N/A,TRUE,"Cert. M&amp;C";#N/A,#N/A,TRUE,"Cert. Engineering";#N/A,#N/A,TRUE,"Cert. Procurement ";#N/A,#N/A,TRUE,"Cert. Constr. Manag."}</definedName>
    <definedName name="wrn.graficos._.cg1" localSheetId="13" hidden="1">{#N/A,#N/A,TRUE,"Cert.Global";#N/A,#N/A,TRUE,"Cert. M&amp;C";#N/A,#N/A,TRUE,"Cert. Engineering";#N/A,#N/A,TRUE,"Cert. Procurement ";#N/A,#N/A,TRUE,"Cert. Constr. Manag."}</definedName>
    <definedName name="wrn.graficos._.cg1" localSheetId="15" hidden="1">{#N/A,#N/A,TRUE,"Cert.Global";#N/A,#N/A,TRUE,"Cert. M&amp;C";#N/A,#N/A,TRUE,"Cert. Engineering";#N/A,#N/A,TRUE,"Cert. Procurement ";#N/A,#N/A,TRUE,"Cert. Constr. Manag."}</definedName>
    <definedName name="wrn.graficos._.cg1" localSheetId="9" hidden="1">{#N/A,#N/A,TRUE,"Cert.Global";#N/A,#N/A,TRUE,"Cert. M&amp;C";#N/A,#N/A,TRUE,"Cert. Engineering";#N/A,#N/A,TRUE,"Cert. Procurement ";#N/A,#N/A,TRUE,"Cert. Constr. Manag."}</definedName>
    <definedName name="wrn.graficos._.cg1" localSheetId="7" hidden="1">{#N/A,#N/A,TRUE,"Cert.Global";#N/A,#N/A,TRUE,"Cert. M&amp;C";#N/A,#N/A,TRUE,"Cert. Engineering";#N/A,#N/A,TRUE,"Cert. Procurement ";#N/A,#N/A,TRUE,"Cert. Constr. Manag."}</definedName>
    <definedName name="wrn.graficos._.cg1" localSheetId="20" hidden="1">{#N/A,#N/A,TRUE,"Cert.Global";#N/A,#N/A,TRUE,"Cert. M&amp;C";#N/A,#N/A,TRUE,"Cert. Engineering";#N/A,#N/A,TRUE,"Cert. Procurement ";#N/A,#N/A,TRUE,"Cert. Constr. Manag."}</definedName>
    <definedName name="wrn.graficos._.cg1" localSheetId="12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F_1." localSheetId="18" hidden="1">{"VISTA_1",#N/A,FALSE,"GRAFO"}</definedName>
    <definedName name="wrn.GRF_1." localSheetId="13" hidden="1">{"VISTA_1",#N/A,FALSE,"GRAFO"}</definedName>
    <definedName name="wrn.GRF_1." localSheetId="15" hidden="1">{"VISTA_1",#N/A,FALSE,"GRAFO"}</definedName>
    <definedName name="wrn.GRF_1." localSheetId="9" hidden="1">{"VISTA_1",#N/A,FALSE,"GRAFO"}</definedName>
    <definedName name="wrn.GRF_1." localSheetId="7" hidden="1">{"VISTA_1",#N/A,FALSE,"GRAFO"}</definedName>
    <definedName name="wrn.GRF_1." localSheetId="20" hidden="1">{"VISTA_1",#N/A,FALSE,"GRAFO"}</definedName>
    <definedName name="wrn.GRF_1." localSheetId="12" hidden="1">{"VISTA_1",#N/A,FALSE,"GRAFO"}</definedName>
    <definedName name="wrn.GRF_1." hidden="1">{"VISTA_1",#N/A,FALSE,"GRAFO"}</definedName>
    <definedName name="wrn.history." localSheetId="18" hidden="1">{#N/A,#N/A,FALSE,"model"}</definedName>
    <definedName name="wrn.history." localSheetId="13" hidden="1">{#N/A,#N/A,FALSE,"model"}</definedName>
    <definedName name="wrn.history." localSheetId="15" hidden="1">{#N/A,#N/A,FALSE,"model"}</definedName>
    <definedName name="wrn.history." localSheetId="9" hidden="1">{#N/A,#N/A,FALSE,"model"}</definedName>
    <definedName name="wrn.history." localSheetId="7" hidden="1">{#N/A,#N/A,FALSE,"model"}</definedName>
    <definedName name="wrn.history." localSheetId="20" hidden="1">{#N/A,#N/A,FALSE,"model"}</definedName>
    <definedName name="wrn.history." localSheetId="12" hidden="1">{#N/A,#N/A,FALSE,"model"}</definedName>
    <definedName name="wrn.history." hidden="1">{#N/A,#N/A,FALSE,"model"}</definedName>
    <definedName name="wrn.history2" localSheetId="18" hidden="1">{#N/A,#N/A,FALSE,"model"}</definedName>
    <definedName name="wrn.history2" localSheetId="13" hidden="1">{#N/A,#N/A,FALSE,"model"}</definedName>
    <definedName name="wrn.history2" localSheetId="15" hidden="1">{#N/A,#N/A,FALSE,"model"}</definedName>
    <definedName name="wrn.history2" localSheetId="9" hidden="1">{#N/A,#N/A,FALSE,"model"}</definedName>
    <definedName name="wrn.history2" localSheetId="7" hidden="1">{#N/A,#N/A,FALSE,"model"}</definedName>
    <definedName name="wrn.history2" localSheetId="20" hidden="1">{#N/A,#N/A,FALSE,"model"}</definedName>
    <definedName name="wrn.history2" localSheetId="12" hidden="1">{#N/A,#N/A,FALSE,"model"}</definedName>
    <definedName name="wrn.history2" hidden="1">{#N/A,#N/A,FALSE,"model"}</definedName>
    <definedName name="wrn.histROIC." localSheetId="18" hidden="1">{#N/A,#N/A,FALSE,"model"}</definedName>
    <definedName name="wrn.histROIC." localSheetId="13" hidden="1">{#N/A,#N/A,FALSE,"model"}</definedName>
    <definedName name="wrn.histROIC." localSheetId="15" hidden="1">{#N/A,#N/A,FALSE,"model"}</definedName>
    <definedName name="wrn.histROIC." localSheetId="9" hidden="1">{#N/A,#N/A,FALSE,"model"}</definedName>
    <definedName name="wrn.histROIC." localSheetId="7" hidden="1">{#N/A,#N/A,FALSE,"model"}</definedName>
    <definedName name="wrn.histROIC." localSheetId="20" hidden="1">{#N/A,#N/A,FALSE,"model"}</definedName>
    <definedName name="wrn.histROIC." localSheetId="12" hidden="1">{#N/A,#N/A,FALSE,"model"}</definedName>
    <definedName name="wrn.histROIC." hidden="1">{#N/A,#N/A,FALSE,"model"}</definedName>
    <definedName name="wrn.histROIC2" localSheetId="18" hidden="1">{#N/A,#N/A,FALSE,"model"}</definedName>
    <definedName name="wrn.histROIC2" localSheetId="13" hidden="1">{#N/A,#N/A,FALSE,"model"}</definedName>
    <definedName name="wrn.histROIC2" localSheetId="15" hidden="1">{#N/A,#N/A,FALSE,"model"}</definedName>
    <definedName name="wrn.histROIC2" localSheetId="9" hidden="1">{#N/A,#N/A,FALSE,"model"}</definedName>
    <definedName name="wrn.histROIC2" localSheetId="7" hidden="1">{#N/A,#N/A,FALSE,"model"}</definedName>
    <definedName name="wrn.histROIC2" localSheetId="20" hidden="1">{#N/A,#N/A,FALSE,"model"}</definedName>
    <definedName name="wrn.histROIC2" localSheetId="12" hidden="1">{#N/A,#N/A,FALSE,"model"}</definedName>
    <definedName name="wrn.histROIC2" hidden="1">{#N/A,#N/A,FALSE,"model"}</definedName>
    <definedName name="wrn.hojas." localSheetId="18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3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5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9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7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20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localSheetId="12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ojas." hidden="1">{#N/A,#N/A,FALSE,"(15) 2x2";#N/A,#N/A,FALSE,"(15) 4x2";#N/A,#N/A,FALSE,"(15) 8x2";#N/A,#N/A,FALSE,"(15) 16x2";#N/A,#N/A,FALSE,"(23) 2x2";#N/A,#N/A,FALSE,"(23) 4x2";#N/A,#N/A,FALSE,"(23) 8x2";#N/A,#N/A,FALSE,"(23) 16x2";#N/A,#N/A,FALSE,"(38) 4x2";#N/A,#N/A,FALSE,"(38) 8x2";#N/A,#N/A,FALSE,"(38) 16x2"}</definedName>
    <definedName name="wrn.HW." localSheetId="18" hidden="1">{"HW",#N/A,FALSE,"1998"}</definedName>
    <definedName name="wrn.HW." localSheetId="13" hidden="1">{"HW",#N/A,FALSE,"1998"}</definedName>
    <definedName name="wrn.HW." localSheetId="15" hidden="1">{"HW",#N/A,FALSE,"1998"}</definedName>
    <definedName name="wrn.HW." localSheetId="9" hidden="1">{"HW",#N/A,FALSE,"1998"}</definedName>
    <definedName name="wrn.HW." localSheetId="7" hidden="1">{"HW",#N/A,FALSE,"1998"}</definedName>
    <definedName name="wrn.HW." localSheetId="20" hidden="1">{"HW",#N/A,FALSE,"1998"}</definedName>
    <definedName name="wrn.HW." localSheetId="12" hidden="1">{"HW",#N/A,FALSE,"1998"}</definedName>
    <definedName name="wrn.HW." hidden="1">{"HW",#N/A,FALSE,"1998"}</definedName>
    <definedName name="wrn.INDIRECTOS." localSheetId="18" hidden="1">{#N/A,#N/A,FALSE,"FASE81";#N/A,#N/A,FALSE,"FASE83";#N/A,#N/A,FALSE,"FASE85"}</definedName>
    <definedName name="wrn.INDIRECTOS." localSheetId="13" hidden="1">{#N/A,#N/A,FALSE,"FASE81";#N/A,#N/A,FALSE,"FASE83";#N/A,#N/A,FALSE,"FASE85"}</definedName>
    <definedName name="wrn.INDIRECTOS." localSheetId="3" hidden="1">{#N/A,#N/A,FALSE,"FASE81";#N/A,#N/A,FALSE,"FASE83";#N/A,#N/A,FALSE,"FASE85"}</definedName>
    <definedName name="wrn.INDIRECTOS." localSheetId="15" hidden="1">{#N/A,#N/A,FALSE,"FASE81";#N/A,#N/A,FALSE,"FASE83";#N/A,#N/A,FALSE,"FASE85"}</definedName>
    <definedName name="wrn.INDIRECTOS." localSheetId="9" hidden="1">{#N/A,#N/A,FALSE,"FASE81";#N/A,#N/A,FALSE,"FASE83";#N/A,#N/A,FALSE,"FASE85"}</definedName>
    <definedName name="wrn.INDIRECTOS." localSheetId="7" hidden="1">{#N/A,#N/A,FALSE,"FASE81";#N/A,#N/A,FALSE,"FASE83";#N/A,#N/A,FALSE,"FASE85"}</definedName>
    <definedName name="wrn.INDIRECTOS." localSheetId="20" hidden="1">{#N/A,#N/A,FALSE,"FASE81";#N/A,#N/A,FALSE,"FASE83";#N/A,#N/A,FALSE,"FASE85"}</definedName>
    <definedName name="wrn.INDIRECTOS." localSheetId="12" hidden="1">{#N/A,#N/A,FALSE,"FASE81";#N/A,#N/A,FALSE,"FASE83";#N/A,#N/A,FALSE,"FASE85"}</definedName>
    <definedName name="wrn.INDIRECTOS." hidden="1">{#N/A,#N/A,FALSE,"FASE81";#N/A,#N/A,FALSE,"FASE83";#N/A,#N/A,FALSE,"FASE85"}</definedName>
    <definedName name="wrn.INFO1." localSheetId="18" hidden="1">{#N/A,#N/A,FALSE,"CUADRILLA"}</definedName>
    <definedName name="wrn.INFO1." localSheetId="13" hidden="1">{#N/A,#N/A,FALSE,"CUADRILLA"}</definedName>
    <definedName name="wrn.INFO1." localSheetId="15" hidden="1">{#N/A,#N/A,FALSE,"CUADRILLA"}</definedName>
    <definedName name="wrn.INFO1." localSheetId="9" hidden="1">{#N/A,#N/A,FALSE,"CUADRILLA"}</definedName>
    <definedName name="wrn.INFO1." localSheetId="7" hidden="1">{#N/A,#N/A,FALSE,"CUADRILLA"}</definedName>
    <definedName name="wrn.INFO1." localSheetId="20" hidden="1">{#N/A,#N/A,FALSE,"CUADRILLA"}</definedName>
    <definedName name="wrn.INFO1." localSheetId="12" hidden="1">{#N/A,#N/A,FALSE,"CUADRILLA"}</definedName>
    <definedName name="wrn.INFO1." hidden="1">{#N/A,#N/A,FALSE,"CUADRILLA"}</definedName>
    <definedName name="wrn.INFO1._2" localSheetId="18" hidden="1">{#N/A,#N/A,FALSE,"CUADRILLA"}</definedName>
    <definedName name="wrn.INFO1._2" localSheetId="13" hidden="1">{#N/A,#N/A,FALSE,"CUADRILLA"}</definedName>
    <definedName name="wrn.INFO1._2" localSheetId="15" hidden="1">{#N/A,#N/A,FALSE,"CUADRILLA"}</definedName>
    <definedName name="wrn.INFO1._2" localSheetId="9" hidden="1">{#N/A,#N/A,FALSE,"CUADRILLA"}</definedName>
    <definedName name="wrn.INFO1._2" localSheetId="7" hidden="1">{#N/A,#N/A,FALSE,"CUADRILLA"}</definedName>
    <definedName name="wrn.INFO1._2" localSheetId="20" hidden="1">{#N/A,#N/A,FALSE,"CUADRILLA"}</definedName>
    <definedName name="wrn.INFO1._2" localSheetId="12" hidden="1">{#N/A,#N/A,FALSE,"CUADRILLA"}</definedName>
    <definedName name="wrn.INFO1._2" hidden="1">{#N/A,#N/A,FALSE,"CUADRILLA"}</definedName>
    <definedName name="wrn.INFORME._.No.._.30." localSheetId="18" hidden="1">{#N/A,#N/A,FALSE,"DET-CAMB.";#N/A,#N/A,FALSE,"PRESUP.";#N/A,#N/A,FALSE,"RESUMEN";#N/A,#N/A,FALSE,"CT";#N/A,#N/A,FALSE,"PD";#N/A,#N/A,FALSE,"PR"}</definedName>
    <definedName name="wrn.INFORME._.No.._.30." localSheetId="13" hidden="1">{#N/A,#N/A,FALSE,"DET-CAMB.";#N/A,#N/A,FALSE,"PRESUP.";#N/A,#N/A,FALSE,"RESUMEN";#N/A,#N/A,FALSE,"CT";#N/A,#N/A,FALSE,"PD";#N/A,#N/A,FALSE,"PR"}</definedName>
    <definedName name="wrn.INFORME._.No.._.30." localSheetId="15" hidden="1">{#N/A,#N/A,FALSE,"DET-CAMB.";#N/A,#N/A,FALSE,"PRESUP.";#N/A,#N/A,FALSE,"RESUMEN";#N/A,#N/A,FALSE,"CT";#N/A,#N/A,FALSE,"PD";#N/A,#N/A,FALSE,"PR"}</definedName>
    <definedName name="wrn.INFORME._.No.._.30." localSheetId="9" hidden="1">{#N/A,#N/A,FALSE,"DET-CAMB.";#N/A,#N/A,FALSE,"PRESUP.";#N/A,#N/A,FALSE,"RESUMEN";#N/A,#N/A,FALSE,"CT";#N/A,#N/A,FALSE,"PD";#N/A,#N/A,FALSE,"PR"}</definedName>
    <definedName name="wrn.INFORME._.No.._.30." localSheetId="7" hidden="1">{#N/A,#N/A,FALSE,"DET-CAMB.";#N/A,#N/A,FALSE,"PRESUP.";#N/A,#N/A,FALSE,"RESUMEN";#N/A,#N/A,FALSE,"CT";#N/A,#N/A,FALSE,"PD";#N/A,#N/A,FALSE,"PR"}</definedName>
    <definedName name="wrn.INFORME._.No.._.30." localSheetId="20" hidden="1">{#N/A,#N/A,FALSE,"DET-CAMB.";#N/A,#N/A,FALSE,"PRESUP.";#N/A,#N/A,FALSE,"RESUMEN";#N/A,#N/A,FALSE,"CT";#N/A,#N/A,FALSE,"PD";#N/A,#N/A,FALSE,"PR"}</definedName>
    <definedName name="wrn.INFORME._.No.._.30." localSheetId="12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8" hidden="1">{"desarrollo",#N/A,FALSE,"LHD Camión";"eqdllo",#N/A,FALSE,"LHD Camión";"eqprod",#N/A,FALSE,"LHD Camión";"Resumen",#N/A,FALSE,"LHD Camión"}</definedName>
    <definedName name="wrn.LHDCAMION." localSheetId="13" hidden="1">{"desarrollo",#N/A,FALSE,"LHD Camión";"eqdllo",#N/A,FALSE,"LHD Camión";"eqprod",#N/A,FALSE,"LHD Camión";"Resumen",#N/A,FALSE,"LHD Camión"}</definedName>
    <definedName name="wrn.LHDCAMION." localSheetId="15" hidden="1">{"desarrollo",#N/A,FALSE,"LHD Camión";"eqdllo",#N/A,FALSE,"LHD Camión";"eqprod",#N/A,FALSE,"LHD Camión";"Resumen",#N/A,FALSE,"LHD Camión"}</definedName>
    <definedName name="wrn.LHDCAMION." localSheetId="9" hidden="1">{"desarrollo",#N/A,FALSE,"LHD Camión";"eqdllo",#N/A,FALSE,"LHD Camión";"eqprod",#N/A,FALSE,"LHD Camión";"Resumen",#N/A,FALSE,"LHD Camión"}</definedName>
    <definedName name="wrn.LHDCAMION." localSheetId="7" hidden="1">{"desarrollo",#N/A,FALSE,"LHD Camión";"eqdllo",#N/A,FALSE,"LHD Camión";"eqprod",#N/A,FALSE,"LHD Camión";"Resumen",#N/A,FALSE,"LHD Camión"}</definedName>
    <definedName name="wrn.LHDCAMION." localSheetId="20" hidden="1">{"desarrollo",#N/A,FALSE,"LHD Camión";"eqdllo",#N/A,FALSE,"LHD Camión";"eqprod",#N/A,FALSE,"LHD Camión";"Resumen",#N/A,FALSE,"LHD Camión"}</definedName>
    <definedName name="wrn.LHDCAMION." localSheetId="12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8" hidden="1">{#N/A,#N/A,FALSE,"Lista Eq.yMaq."}</definedName>
    <definedName name="wrn.Lista._.Eq.yMaq.." localSheetId="13" hidden="1">{#N/A,#N/A,FALSE,"Lista Eq.yMaq."}</definedName>
    <definedName name="wrn.Lista._.Eq.yMaq.." localSheetId="15" hidden="1">{#N/A,#N/A,FALSE,"Lista Eq.yMaq."}</definedName>
    <definedName name="wrn.Lista._.Eq.yMaq.." localSheetId="9" hidden="1">{#N/A,#N/A,FALSE,"Lista Eq.yMaq."}</definedName>
    <definedName name="wrn.Lista._.Eq.yMaq.." localSheetId="7" hidden="1">{#N/A,#N/A,FALSE,"Lista Eq.yMaq."}</definedName>
    <definedName name="wrn.Lista._.Eq.yMaq.." localSheetId="20" hidden="1">{#N/A,#N/A,FALSE,"Lista Eq.yMaq."}</definedName>
    <definedName name="wrn.Lista._.Eq.yMaq.." localSheetId="12" hidden="1">{#N/A,#N/A,FALSE,"Lista Eq.yMaq."}</definedName>
    <definedName name="wrn.Lista._.Eq.yMaq.." hidden="1">{#N/A,#N/A,FALSE,"Lista Eq.yMaq."}</definedName>
    <definedName name="wrn.LISTADOC." localSheetId="18" hidden="1">{#N/A,#N/A,FALSE,"GENERAL";#N/A,#N/A,FALSE,"USP 1";#N/A,#N/A,FALSE,"USP 2";#N/A,#N/A,FALSE,"UTE"}</definedName>
    <definedName name="wrn.LISTADOC." localSheetId="13" hidden="1">{#N/A,#N/A,FALSE,"GENERAL";#N/A,#N/A,FALSE,"USP 1";#N/A,#N/A,FALSE,"USP 2";#N/A,#N/A,FALSE,"UTE"}</definedName>
    <definedName name="wrn.LISTADOC." localSheetId="3" hidden="1">{#N/A,#N/A,FALSE,"GENERAL";#N/A,#N/A,FALSE,"USP 1";#N/A,#N/A,FALSE,"USP 2";#N/A,#N/A,FALSE,"UTE"}</definedName>
    <definedName name="wrn.LISTADOC." localSheetId="15" hidden="1">{#N/A,#N/A,FALSE,"GENERAL";#N/A,#N/A,FALSE,"USP 1";#N/A,#N/A,FALSE,"USP 2";#N/A,#N/A,FALSE,"UTE"}</definedName>
    <definedName name="wrn.LISTADOC." localSheetId="9" hidden="1">{#N/A,#N/A,FALSE,"GENERAL";#N/A,#N/A,FALSE,"USP 1";#N/A,#N/A,FALSE,"USP 2";#N/A,#N/A,FALSE,"UTE"}</definedName>
    <definedName name="wrn.LISTADOC." localSheetId="7" hidden="1">{#N/A,#N/A,FALSE,"GENERAL";#N/A,#N/A,FALSE,"USP 1";#N/A,#N/A,FALSE,"USP 2";#N/A,#N/A,FALSE,"UTE"}</definedName>
    <definedName name="wrn.LISTADOC." localSheetId="20" hidden="1">{#N/A,#N/A,FALSE,"GENERAL";#N/A,#N/A,FALSE,"USP 1";#N/A,#N/A,FALSE,"USP 2";#N/A,#N/A,FALSE,"UTE"}</definedName>
    <definedName name="wrn.LISTADOC." localSheetId="12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wrn.LPU._.MG." localSheetId="1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CV." localSheetId="18" hidden="1">{#N/A,#N/A,TRUE,"FLEXIL"}</definedName>
    <definedName name="wrn.MCV." localSheetId="13" hidden="1">{#N/A,#N/A,TRUE,"FLEXIL"}</definedName>
    <definedName name="wrn.MCV." localSheetId="15" hidden="1">{#N/A,#N/A,TRUE,"FLEXIL"}</definedName>
    <definedName name="wrn.MCV." localSheetId="9" hidden="1">{#N/A,#N/A,TRUE,"FLEXIL"}</definedName>
    <definedName name="wrn.MCV." localSheetId="7" hidden="1">{#N/A,#N/A,TRUE,"FLEXIL"}</definedName>
    <definedName name="wrn.MCV." localSheetId="20" hidden="1">{#N/A,#N/A,TRUE,"FLEXIL"}</definedName>
    <definedName name="wrn.MCV." localSheetId="12" hidden="1">{#N/A,#N/A,TRUE,"FLEXIL"}</definedName>
    <definedName name="wrn.MCV." hidden="1">{#N/A,#N/A,TRUE,"FLEXIL"}</definedName>
    <definedName name="wrn.MO." localSheetId="18" hidden="1">{"MO(BASE)",#N/A,FALSE,"MO(BASE)";"MO(BASE)1",#N/A,FALSE,"MO(BASE)";"MO(BASE)2",#N/A,FALSE,"MO(BASE)"}</definedName>
    <definedName name="wrn.MO." localSheetId="13" hidden="1">{"MO(BASE)",#N/A,FALSE,"MO(BASE)";"MO(BASE)1",#N/A,FALSE,"MO(BASE)";"MO(BASE)2",#N/A,FALSE,"MO(BASE)"}</definedName>
    <definedName name="wrn.MO." localSheetId="15" hidden="1">{"MO(BASE)",#N/A,FALSE,"MO(BASE)";"MO(BASE)1",#N/A,FALSE,"MO(BASE)";"MO(BASE)2",#N/A,FALSE,"MO(BASE)"}</definedName>
    <definedName name="wrn.MO." localSheetId="9" hidden="1">{"MO(BASE)",#N/A,FALSE,"MO(BASE)";"MO(BASE)1",#N/A,FALSE,"MO(BASE)";"MO(BASE)2",#N/A,FALSE,"MO(BASE)"}</definedName>
    <definedName name="wrn.MO." localSheetId="7" hidden="1">{"MO(BASE)",#N/A,FALSE,"MO(BASE)";"MO(BASE)1",#N/A,FALSE,"MO(BASE)";"MO(BASE)2",#N/A,FALSE,"MO(BASE)"}</definedName>
    <definedName name="wrn.MO." localSheetId="20" hidden="1">{"MO(BASE)",#N/A,FALSE,"MO(BASE)";"MO(BASE)1",#N/A,FALSE,"MO(BASE)";"MO(BASE)2",#N/A,FALSE,"MO(BASE)"}</definedName>
    <definedName name="wrn.MO." localSheetId="12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NEDA._.99." localSheetId="18" hidden="1">{"3",#N/A,FALSE,"Flujos Caja - Mon. 1999";"INGRESOS MONEDA 1999",#N/A,FALSE,"Flujos Caja - Mon. 1999"}</definedName>
    <definedName name="wrn.MONEDA._.99." localSheetId="13" hidden="1">{"3",#N/A,FALSE,"Flujos Caja - Mon. 1999";"INGRESOS MONEDA 1999",#N/A,FALSE,"Flujos Caja - Mon. 1999"}</definedName>
    <definedName name="wrn.MONEDA._.99." localSheetId="15" hidden="1">{"3",#N/A,FALSE,"Flujos Caja - Mon. 1999";"INGRESOS MONEDA 1999",#N/A,FALSE,"Flujos Caja - Mon. 1999"}</definedName>
    <definedName name="wrn.MONEDA._.99." localSheetId="9" hidden="1">{"3",#N/A,FALSE,"Flujos Caja - Mon. 1999";"INGRESOS MONEDA 1999",#N/A,FALSE,"Flujos Caja - Mon. 1999"}</definedName>
    <definedName name="wrn.MONEDA._.99." localSheetId="7" hidden="1">{"3",#N/A,FALSE,"Flujos Caja - Mon. 1999";"INGRESOS MONEDA 1999",#N/A,FALSE,"Flujos Caja - Mon. 1999"}</definedName>
    <definedName name="wrn.MONEDA._.99." localSheetId="20" hidden="1">{"3",#N/A,FALSE,"Flujos Caja - Mon. 1999";"INGRESOS MONEDA 1999",#N/A,FALSE,"Flujos Caja - Mon. 1999"}</definedName>
    <definedName name="wrn.MONEDA._.99." localSheetId="12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_.Package." localSheetId="18" hidden="1">{#N/A,#N/A,FALSE,"Global Wls Trend";#N/A,#N/A,FALSE,"Region Trend";#N/A,#N/A,FALSE,"PBU Trend"}</definedName>
    <definedName name="wrn.Month._.Report._.Package." localSheetId="13" hidden="1">{#N/A,#N/A,FALSE,"Global Wls Trend";#N/A,#N/A,FALSE,"Region Trend";#N/A,#N/A,FALSE,"PBU Trend"}</definedName>
    <definedName name="wrn.Month._.Report._.Package." localSheetId="15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7" hidden="1">{#N/A,#N/A,FALSE,"Global Wls Trend";#N/A,#N/A,FALSE,"Region Trend";#N/A,#N/A,FALSE,"PBU Trend"}</definedName>
    <definedName name="wrn.Month._.Report._.Package." localSheetId="20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18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Nelson._.Summary." localSheetId="18" hidden="1">{#N/A,#N/A,FALSE,"subcontract"}</definedName>
    <definedName name="wrn.Nelson._.Summary." localSheetId="13" hidden="1">{#N/A,#N/A,FALSE,"subcontract"}</definedName>
    <definedName name="wrn.Nelson._.Summary." localSheetId="15" hidden="1">{#N/A,#N/A,FALSE,"subcontract"}</definedName>
    <definedName name="wrn.Nelson._.Summary." localSheetId="9" hidden="1">{#N/A,#N/A,FALSE,"subcontract"}</definedName>
    <definedName name="wrn.Nelson._.Summary." localSheetId="7" hidden="1">{#N/A,#N/A,FALSE,"subcontract"}</definedName>
    <definedName name="wrn.Nelson._.Summary." localSheetId="20" hidden="1">{#N/A,#N/A,FALSE,"subcontract"}</definedName>
    <definedName name="wrn.Nelson._.Summary." localSheetId="12" hidden="1">{#N/A,#N/A,FALSE,"subcontract"}</definedName>
    <definedName name="wrn.Nelson._.Summary." hidden="1">{#N/A,#N/A,FALSE,"subcontract"}</definedName>
    <definedName name="wrn.pablo." localSheetId="18" hidden="1">{#N/A,#N/A,FALSE,"Hoja1";#N/A,#N/A,FALSE,"Hoja2"}</definedName>
    <definedName name="wrn.pablo." localSheetId="13" hidden="1">{#N/A,#N/A,FALSE,"Hoja1";#N/A,#N/A,FALSE,"Hoja2"}</definedName>
    <definedName name="wrn.pablo." localSheetId="15" hidden="1">{#N/A,#N/A,FALSE,"Hoja1";#N/A,#N/A,FALSE,"Hoja2"}</definedName>
    <definedName name="wrn.pablo." localSheetId="9" hidden="1">{#N/A,#N/A,FALSE,"Hoja1";#N/A,#N/A,FALSE,"Hoja2"}</definedName>
    <definedName name="wrn.pablo." localSheetId="7" hidden="1">{#N/A,#N/A,FALSE,"Hoja1";#N/A,#N/A,FALSE,"Hoja2"}</definedName>
    <definedName name="wrn.pablo." localSheetId="20" hidden="1">{#N/A,#N/A,FALSE,"Hoja1";#N/A,#N/A,FALSE,"Hoja2"}</definedName>
    <definedName name="wrn.pablo." localSheetId="12" hidden="1">{#N/A,#N/A,FALSE,"Hoja1";#N/A,#N/A,FALSE,"Hoja2"}</definedName>
    <definedName name="wrn.pablo." hidden="1">{#N/A,#N/A,FALSE,"Hoja1";#N/A,#N/A,FALSE,"Hoja2"}</definedName>
    <definedName name="wrn.pag_1." localSheetId="18" hidden="1">{#N/A,#N/A,FALSE,"COPERTINA"}</definedName>
    <definedName name="wrn.pag_1." localSheetId="13" hidden="1">{#N/A,#N/A,FALSE,"COPERTINA"}</definedName>
    <definedName name="wrn.pag_1." localSheetId="15" hidden="1">{#N/A,#N/A,FALSE,"COPERTINA"}</definedName>
    <definedName name="wrn.pag_1." localSheetId="9" hidden="1">{#N/A,#N/A,FALSE,"COPERTINA"}</definedName>
    <definedName name="wrn.pag_1." localSheetId="7" hidden="1">{#N/A,#N/A,FALSE,"COPERTINA"}</definedName>
    <definedName name="wrn.pag_1." localSheetId="20" hidden="1">{#N/A,#N/A,FALSE,"COPERTINA"}</definedName>
    <definedName name="wrn.pag_1." localSheetId="12" hidden="1">{#N/A,#N/A,FALSE,"COPERTINA"}</definedName>
    <definedName name="wrn.pag_1." hidden="1">{#N/A,#N/A,FALSE,"COPERTINA"}</definedName>
    <definedName name="wrn.Payroll." localSheetId="15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18" hidden="1">{#N/A,#N/A,FALSE,"PEND INC";#N/A,#N/A,FALSE,"PEND MINM"}</definedName>
    <definedName name="wrn.pendientes." localSheetId="13" hidden="1">{#N/A,#N/A,FALSE,"PEND INC";#N/A,#N/A,FALSE,"PEND MINM"}</definedName>
    <definedName name="wrn.pendientes." localSheetId="15" hidden="1">{#N/A,#N/A,FALSE,"PEND INC";#N/A,#N/A,FALSE,"PEND MINM"}</definedName>
    <definedName name="wrn.pendientes." localSheetId="9" hidden="1">{#N/A,#N/A,FALSE,"PEND INC";#N/A,#N/A,FALSE,"PEND MINM"}</definedName>
    <definedName name="wrn.pendientes." localSheetId="7" hidden="1">{#N/A,#N/A,FALSE,"PEND INC";#N/A,#N/A,FALSE,"PEND MINM"}</definedName>
    <definedName name="wrn.pendientes." localSheetId="20" hidden="1">{#N/A,#N/A,FALSE,"PEND INC";#N/A,#N/A,FALSE,"PEND MINM"}</definedName>
    <definedName name="wrn.pendientes." localSheetId="12" hidden="1">{#N/A,#N/A,FALSE,"PEND INC";#N/A,#N/A,FALSE,"PEND MINM"}</definedName>
    <definedName name="wrn.pendientes." hidden="1">{#N/A,#N/A,FALSE,"PEND INC";#N/A,#N/A,FALSE,"PEND MINM"}</definedName>
    <definedName name="wrn.PEPE." localSheetId="15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Presentación._.Budget." localSheetId="1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Presupuesto2000._.Astra_YPF." localSheetId="18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3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5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9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7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20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localSheetId="12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esupuesto2000._.Astra_YPF." hidden="1">{#N/A,#N/A,TRUE,"GN&amp;E";#N/A,#N/A,TRUE,"Indice";#N/A,#N/A,TRUE,"Crit consol";#N/A,#N/A,TRUE,"Hoja1";#N/A,#N/A,TRUE,"Hoja2";#N/A,#N/A,TRUE,"Hoja3";#N/A,#N/A,TRUE,"Hoja4";#N/A,#N/A,TRUE,"Hoja5";#N/A,#N/A,TRUE,"Hoja6";#N/A,#N/A,TRUE,"Hoja7";#N/A,#N/A,TRUE,"Hoja8";#N/A,#N/A,TRUE,"Hoja9";#N/A,#N/A,TRUE,"Hoja10";#N/A,#N/A,TRUE,"Hoja11";#N/A,#N/A,TRUE,"Hoja12";#N/A,#N/A,TRUE,"Hoja13";#N/A,#N/A,TRUE,"Hoja14";#N/A,#N/A,TRUE,"Hoja15";#N/A,#N/A,TRUE,"Hoja16";#N/A,#N/A,TRUE,"Hoja17";#N/A,#N/A,TRUE,"Hoja18"}</definedName>
    <definedName name="wrn.print._.all." localSheetId="18" hidden="1">{#N/A,#N/A,FALSE,"$170M Cash";#N/A,#N/A,FALSE,"$250M Cash";#N/A,#N/A,FALSE,"$325M Cash"}</definedName>
    <definedName name="wrn.print._.all." localSheetId="13" hidden="1">{#N/A,#N/A,FALSE,"$170M Cash";#N/A,#N/A,FALSE,"$250M Cash";#N/A,#N/A,FALSE,"$325M Cash"}</definedName>
    <definedName name="wrn.print._.all." localSheetId="15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7" hidden="1">{#N/A,#N/A,FALSE,"$170M Cash";#N/A,#N/A,FALSE,"$250M Cash";#N/A,#N/A,FALSE,"$325M Cash"}</definedName>
    <definedName name="wrn.print._.all." localSheetId="20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1." localSheetId="18" hidden="1">{#N/A,#N/A,TRUE,"Est. de Fact.";#N/A,#N/A,TRUE,"Capitulo 19";#N/A,#N/A,TRUE,"Proyecto P855"}</definedName>
    <definedName name="wrn.print1." localSheetId="13" hidden="1">{#N/A,#N/A,TRUE,"Est. de Fact.";#N/A,#N/A,TRUE,"Capitulo 19";#N/A,#N/A,TRUE,"Proyecto P855"}</definedName>
    <definedName name="wrn.print1." localSheetId="15" hidden="1">{#N/A,#N/A,TRUE,"Est. de Fact.";#N/A,#N/A,TRUE,"Capitulo 19";#N/A,#N/A,TRUE,"Proyecto P855"}</definedName>
    <definedName name="wrn.print1." localSheetId="9" hidden="1">{#N/A,#N/A,TRUE,"Est. de Fact.";#N/A,#N/A,TRUE,"Capitulo 19";#N/A,#N/A,TRUE,"Proyecto P855"}</definedName>
    <definedName name="wrn.print1." localSheetId="7" hidden="1">{#N/A,#N/A,TRUE,"Est. de Fact.";#N/A,#N/A,TRUE,"Capitulo 19";#N/A,#N/A,TRUE,"Proyecto P855"}</definedName>
    <definedName name="wrn.print1." localSheetId="20" hidden="1">{#N/A,#N/A,TRUE,"Est. de Fact.";#N/A,#N/A,TRUE,"Capitulo 19";#N/A,#N/A,TRUE,"Proyecto P855"}</definedName>
    <definedName name="wrn.print1." localSheetId="12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allD.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7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0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2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18" hidden="1">{#N/A,#N/A,FALSE,"MAQUINA"}</definedName>
    <definedName name="wrn.PROCART." localSheetId="13" hidden="1">{#N/A,#N/A,FALSE,"MAQUINA"}</definedName>
    <definedName name="wrn.PROCART." localSheetId="15" hidden="1">{#N/A,#N/A,FALSE,"MAQUINA"}</definedName>
    <definedName name="wrn.PROCART." localSheetId="9" hidden="1">{#N/A,#N/A,FALSE,"MAQUINA"}</definedName>
    <definedName name="wrn.PROCART." localSheetId="7" hidden="1">{#N/A,#N/A,FALSE,"MAQUINA"}</definedName>
    <definedName name="wrn.PROCART." localSheetId="20" hidden="1">{#N/A,#N/A,FALSE,"MAQUINA"}</definedName>
    <definedName name="wrn.PROCART." localSheetId="12" hidden="1">{#N/A,#N/A,FALSE,"MAQUINA"}</definedName>
    <definedName name="wrn.PROCART." hidden="1">{#N/A,#N/A,FALSE,"MAQUINA"}</definedName>
    <definedName name="wrn.R1_Sh1." localSheetId="18" hidden="1">{"V_sh1_01",#N/A,FALSE,"Sh1_ver_iso"}</definedName>
    <definedName name="wrn.R1_Sh1." localSheetId="13" hidden="1">{"V_sh1_01",#N/A,FALSE,"Sh1_ver_iso"}</definedName>
    <definedName name="wrn.R1_Sh1." localSheetId="15" hidden="1">{"V_sh1_01",#N/A,FALSE,"Sh1_ver_iso"}</definedName>
    <definedName name="wrn.R1_Sh1." localSheetId="9" hidden="1">{"V_sh1_01",#N/A,FALSE,"Sh1_ver_iso"}</definedName>
    <definedName name="wrn.R1_Sh1." localSheetId="7" hidden="1">{"V_sh1_01",#N/A,FALSE,"Sh1_ver_iso"}</definedName>
    <definedName name="wrn.R1_Sh1." localSheetId="20" hidden="1">{"V_sh1_01",#N/A,FALSE,"Sh1_ver_iso"}</definedName>
    <definedName name="wrn.R1_Sh1." localSheetId="12" hidden="1">{"V_sh1_01",#N/A,FALSE,"Sh1_ver_iso"}</definedName>
    <definedName name="wrn.R1_Sh1." hidden="1">{"V_sh1_01",#N/A,FALSE,"Sh1_ver_iso"}</definedName>
    <definedName name="wrn.R2_Sh2." localSheetId="18" hidden="1">{"V_sh1_01",#N/A,TRUE,"Sh1_"}</definedName>
    <definedName name="wrn.R2_Sh2." localSheetId="13" hidden="1">{"V_sh1_01",#N/A,TRUE,"Sh1_"}</definedName>
    <definedName name="wrn.R2_Sh2." localSheetId="15" hidden="1">{"V_sh1_01",#N/A,TRUE,"Sh1_"}</definedName>
    <definedName name="wrn.R2_Sh2." localSheetId="9" hidden="1">{"V_sh1_01",#N/A,TRUE,"Sh1_"}</definedName>
    <definedName name="wrn.R2_Sh2." localSheetId="7" hidden="1">{"V_sh1_01",#N/A,TRUE,"Sh1_"}</definedName>
    <definedName name="wrn.R2_Sh2." localSheetId="20" hidden="1">{"V_sh1_01",#N/A,TRUE,"Sh1_"}</definedName>
    <definedName name="wrn.R2_Sh2." localSheetId="12" hidden="1">{"V_sh1_01",#N/A,TRUE,"Sh1_"}</definedName>
    <definedName name="wrn.R2_Sh2." hidden="1">{"V_sh1_01",#N/A,TRUE,"Sh1_"}</definedName>
    <definedName name="wrn.Report._.1." localSheetId="18" hidden="1">{#N/A,#N/A,FALSE,"Work progress mensile";#N/A,#N/A,FALSE,"Work progress mensile IE1"}</definedName>
    <definedName name="wrn.Report._.1." localSheetId="13" hidden="1">{#N/A,#N/A,FALSE,"Work progress mensile";#N/A,#N/A,FALSE,"Work progress mensile IE1"}</definedName>
    <definedName name="wrn.Report._.1." localSheetId="15" hidden="1">{#N/A,#N/A,FALSE,"Work progress mensile";#N/A,#N/A,FALSE,"Work progress mensile IE1"}</definedName>
    <definedName name="wrn.Report._.1." localSheetId="9" hidden="1">{#N/A,#N/A,FALSE,"Work progress mensile";#N/A,#N/A,FALSE,"Work progress mensile IE1"}</definedName>
    <definedName name="wrn.Report._.1." localSheetId="7" hidden="1">{#N/A,#N/A,FALSE,"Work progress mensile";#N/A,#N/A,FALSE,"Work progress mensile IE1"}</definedName>
    <definedName name="wrn.Report._.1." localSheetId="20" hidden="1">{#N/A,#N/A,FALSE,"Work progress mensile";#N/A,#N/A,FALSE,"Work progress mensile IE1"}</definedName>
    <definedName name="wrn.Report._.1." localSheetId="12" hidden="1">{#N/A,#N/A,FALSE,"Work progress mensile";#N/A,#N/A,FALSE,"Work progress mensile IE1"}</definedName>
    <definedName name="wrn.Report._.1." hidden="1">{#N/A,#N/A,FALSE,"Work progress mensile";#N/A,#N/A,FALSE,"Work progress mensile IE1"}</definedName>
    <definedName name="wrn.Report._.Mensual." localSheetId="18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20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.Report._.Mensual._2" localSheetId="18" hidden="1">{#N/A,#N/A,FALSE,"Monthly report";#N/A,#N/A,FALSE,"M.R. UEM";#N/A,#N/A,FALSE,"M.R. VCM"}</definedName>
    <definedName name="wrn.Report._.Mensual._2" localSheetId="13" hidden="1">{#N/A,#N/A,FALSE,"Monthly report";#N/A,#N/A,FALSE,"M.R. UEM";#N/A,#N/A,FALSE,"M.R. VCM"}</definedName>
    <definedName name="wrn.Report._.Mensual._2" localSheetId="15" hidden="1">{#N/A,#N/A,FALSE,"Monthly report";#N/A,#N/A,FALSE,"M.R. UEM";#N/A,#N/A,FALSE,"M.R. VCM"}</definedName>
    <definedName name="wrn.Report._.Mensual._2" localSheetId="9" hidden="1">{#N/A,#N/A,FALSE,"Monthly report";#N/A,#N/A,FALSE,"M.R. UEM";#N/A,#N/A,FALSE,"M.R. VCM"}</definedName>
    <definedName name="wrn.Report._.Mensual._2" localSheetId="7" hidden="1">{#N/A,#N/A,FALSE,"Monthly report";#N/A,#N/A,FALSE,"M.R. UEM";#N/A,#N/A,FALSE,"M.R. VCM"}</definedName>
    <definedName name="wrn.Report._.Mensual._2" localSheetId="20" hidden="1">{#N/A,#N/A,FALSE,"Monthly report";#N/A,#N/A,FALSE,"M.R. UEM";#N/A,#N/A,FALSE,"M.R. VCM"}</definedName>
    <definedName name="wrn.Report._.Mensual._2" localSheetId="12" hidden="1">{#N/A,#N/A,FALSE,"Monthly report";#N/A,#N/A,FALSE,"M.R. UEM";#N/A,#N/A,FALSE,"M.R. VCM"}</definedName>
    <definedName name="wrn.Report._.Mensual._2" hidden="1">{#N/A,#N/A,FALSE,"Monthly report";#N/A,#N/A,FALSE,"M.R. UEM";#N/A,#N/A,FALSE,"M.R. VCM"}</definedName>
    <definedName name="wrn.report._.Mensual1" localSheetId="18" hidden="1">{#N/A,#N/A,FALSE,"Monthly report";#N/A,#N/A,FALSE,"M.R. UEM";#N/A,#N/A,FALSE,"M.R. VCM"}</definedName>
    <definedName name="wrn.report._.Mensual1" localSheetId="13" hidden="1">{#N/A,#N/A,FALSE,"Monthly report";#N/A,#N/A,FALSE,"M.R. UEM";#N/A,#N/A,FALSE,"M.R. VCM"}</definedName>
    <definedName name="wrn.report._.Mensual1" localSheetId="15" hidden="1">{#N/A,#N/A,FALSE,"Monthly report";#N/A,#N/A,FALSE,"M.R. UEM";#N/A,#N/A,FALSE,"M.R. VCM"}</definedName>
    <definedName name="wrn.report._.Mensual1" localSheetId="9" hidden="1">{#N/A,#N/A,FALSE,"Monthly report";#N/A,#N/A,FALSE,"M.R. UEM";#N/A,#N/A,FALSE,"M.R. VCM"}</definedName>
    <definedName name="wrn.report._.Mensual1" localSheetId="7" hidden="1">{#N/A,#N/A,FALSE,"Monthly report";#N/A,#N/A,FALSE,"M.R. UEM";#N/A,#N/A,FALSE,"M.R. VCM"}</definedName>
    <definedName name="wrn.report._.Mensual1" localSheetId="20" hidden="1">{#N/A,#N/A,FALSE,"Monthly report";#N/A,#N/A,FALSE,"M.R. UEM";#N/A,#N/A,FALSE,"M.R. VCM"}</definedName>
    <definedName name="wrn.report._.Mensual1" localSheetId="12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umen." localSheetId="18" hidden="1">{#N/A,#N/A,FALSE,"Costo instalación"}</definedName>
    <definedName name="wrn.Resumen." localSheetId="13" hidden="1">{#N/A,#N/A,FALSE,"Costo instalación"}</definedName>
    <definedName name="wrn.Resumen." localSheetId="15" hidden="1">{#N/A,#N/A,FALSE,"Costo instalación"}</definedName>
    <definedName name="wrn.Resumen." localSheetId="9" hidden="1">{#N/A,#N/A,FALSE,"Costo instalación"}</definedName>
    <definedName name="wrn.Resumen." localSheetId="7" hidden="1">{#N/A,#N/A,FALSE,"Costo instalación"}</definedName>
    <definedName name="wrn.Resumen." localSheetId="20" hidden="1">{#N/A,#N/A,FALSE,"Costo instalación"}</definedName>
    <definedName name="wrn.Resumen." localSheetId="12" hidden="1">{#N/A,#N/A,FALSE,"Costo instalación"}</definedName>
    <definedName name="wrn.Resumen." hidden="1">{#N/A,#N/A,FALSE,"Costo instalación"}</definedName>
    <definedName name="wrn.Sale_Local_Q2." localSheetId="15" hidden="1">{"Sales_Local_Q2",#N/A,FALSE,"Q1_2000"}</definedName>
    <definedName name="wrn.Sale_Local_Q2." hidden="1">{"Sales_Local_Q2",#N/A,FALSE,"Q1_2000"}</definedName>
    <definedName name="wrn.Sale_Local_Q4." localSheetId="15" hidden="1">{"Sales_Local_Q4",#N/A,FALSE,"Q4_1999"}</definedName>
    <definedName name="wrn.Sale_Local_Q4." hidden="1">{"Sales_Local_Q4",#N/A,FALSE,"Q4_1999"}</definedName>
    <definedName name="wrn.Summary." localSheetId="18" hidden="1">{#N/A,#N/A,FALSE,"Matrix";#N/A,#N/A,FALSE,"Executive";#N/A,#N/A,FALSE,"Summary"}</definedName>
    <definedName name="wrn.Summary." localSheetId="13" hidden="1">{#N/A,#N/A,FALSE,"Matrix";#N/A,#N/A,FALSE,"Executive";#N/A,#N/A,FALSE,"Summary"}</definedName>
    <definedName name="wrn.Summary." localSheetId="15" hidden="1">{#N/A,#N/A,FALSE,"Matrix";#N/A,#N/A,FALSE,"Executive";#N/A,#N/A,FALSE,"Summary"}</definedName>
    <definedName name="wrn.Summary." localSheetId="9" hidden="1">{#N/A,#N/A,FALSE,"Matrix";#N/A,#N/A,FALSE,"Executive";#N/A,#N/A,FALSE,"Summary"}</definedName>
    <definedName name="wrn.Summary." localSheetId="7" hidden="1">{#N/A,#N/A,FALSE,"Matrix";#N/A,#N/A,FALSE,"Executive";#N/A,#N/A,FALSE,"Summary"}</definedName>
    <definedName name="wrn.Summary." localSheetId="20" hidden="1">{#N/A,#N/A,FALSE,"Matrix";#N/A,#N/A,FALSE,"Executive";#N/A,#N/A,FALSE,"Summary"}</definedName>
    <definedName name="wrn.Summary." localSheetId="12" hidden="1">{#N/A,#N/A,FALSE,"Matrix";#N/A,#N/A,FALSE,"Executive";#N/A,#N/A,FALSE,"Summary"}</definedName>
    <definedName name="wrn.Summary." hidden="1">{#N/A,#N/A,FALSE,"Matrix";#N/A,#N/A,FALSE,"Executive";#N/A,#N/A,FALSE,"Summary"}</definedName>
    <definedName name="wrn.unidades.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RIOS." localSheetId="18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3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5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9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7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20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1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OLCAN." localSheetId="18" hidden="1">{#N/A,#N/A,FALSE,"Resumen"}</definedName>
    <definedName name="wrn.VOLCAN." localSheetId="13" hidden="1">{#N/A,#N/A,FALSE,"Resumen"}</definedName>
    <definedName name="wrn.VOLCAN." localSheetId="15" hidden="1">{#N/A,#N/A,FALSE,"Resumen"}</definedName>
    <definedName name="wrn.VOLCAN." localSheetId="9" hidden="1">{#N/A,#N/A,FALSE,"Resumen"}</definedName>
    <definedName name="wrn.VOLCAN." localSheetId="7" hidden="1">{#N/A,#N/A,FALSE,"Resumen"}</definedName>
    <definedName name="wrn.VOLCAN." localSheetId="20" hidden="1">{#N/A,#N/A,FALSE,"Resumen"}</definedName>
    <definedName name="wrn.VOLCAN." localSheetId="12" hidden="1">{#N/A,#N/A,FALSE,"Resumen"}</definedName>
    <definedName name="wrn.VOLCAN." hidden="1">{#N/A,#N/A,FALSE,"Resumen"}</definedName>
    <definedName name="wrn1.history" localSheetId="18" hidden="1">{#N/A,#N/A,FALSE,"model"}</definedName>
    <definedName name="wrn1.history" localSheetId="13" hidden="1">{#N/A,#N/A,FALSE,"model"}</definedName>
    <definedName name="wrn1.history" localSheetId="15" hidden="1">{#N/A,#N/A,FALSE,"model"}</definedName>
    <definedName name="wrn1.history" localSheetId="9" hidden="1">{#N/A,#N/A,FALSE,"model"}</definedName>
    <definedName name="wrn1.history" localSheetId="7" hidden="1">{#N/A,#N/A,FALSE,"model"}</definedName>
    <definedName name="wrn1.history" localSheetId="20" hidden="1">{#N/A,#N/A,FALSE,"model"}</definedName>
    <definedName name="wrn1.history" localSheetId="12" hidden="1">{#N/A,#N/A,FALSE,"model"}</definedName>
    <definedName name="wrn1.history" hidden="1">{#N/A,#N/A,FALSE,"model"}</definedName>
    <definedName name="wrn1.print._.all." localSheetId="18" hidden="1">{#N/A,#N/A,FALSE,"$170M Cash";#N/A,#N/A,FALSE,"$250M Cash";#N/A,#N/A,FALSE,"$325M Cash"}</definedName>
    <definedName name="wrn1.print._.all." localSheetId="13" hidden="1">{#N/A,#N/A,FALSE,"$170M Cash";#N/A,#N/A,FALSE,"$250M Cash";#N/A,#N/A,FALSE,"$325M Cash"}</definedName>
    <definedName name="wrn1.print._.all." localSheetId="15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7" hidden="1">{#N/A,#N/A,FALSE,"$170M Cash";#N/A,#N/A,FALSE,"$250M Cash";#N/A,#N/A,FALSE,"$325M Cash"}</definedName>
    <definedName name="wrn1.print._.all." localSheetId="20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n3.histroic" localSheetId="18" hidden="1">{#N/A,#N/A,FALSE,"model"}</definedName>
    <definedName name="wrn3.histroic" localSheetId="13" hidden="1">{#N/A,#N/A,FALSE,"model"}</definedName>
    <definedName name="wrn3.histroic" localSheetId="15" hidden="1">{#N/A,#N/A,FALSE,"model"}</definedName>
    <definedName name="wrn3.histroic" localSheetId="9" hidden="1">{#N/A,#N/A,FALSE,"model"}</definedName>
    <definedName name="wrn3.histroic" localSheetId="7" hidden="1">{#N/A,#N/A,FALSE,"model"}</definedName>
    <definedName name="wrn3.histroic" localSheetId="20" hidden="1">{#N/A,#N/A,FALSE,"model"}</definedName>
    <definedName name="wrn3.histroic" localSheetId="12" hidden="1">{#N/A,#N/A,FALSE,"model"}</definedName>
    <definedName name="wrn3.histroic" hidden="1">{#N/A,#N/A,FALSE,"model"}</definedName>
    <definedName name="wrncompleto260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8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3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5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9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7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2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localSheetId="1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completo26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t" localSheetId="18" hidden="1">{#N/A,#N/A,FALSE,"$170M Cash";#N/A,#N/A,FALSE,"$250M Cash";#N/A,#N/A,FALSE,"$325M Cash"}</definedName>
    <definedName name="wrt" localSheetId="13" hidden="1">{#N/A,#N/A,FALSE,"$170M Cash";#N/A,#N/A,FALSE,"$250M Cash";#N/A,#N/A,FALSE,"$325M Cash"}</definedName>
    <definedName name="wrt" localSheetId="15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7" hidden="1">{#N/A,#N/A,FALSE,"$170M Cash";#N/A,#N/A,FALSE,"$250M Cash";#N/A,#N/A,FALSE,"$325M Cash"}</definedName>
    <definedName name="wrt" localSheetId="20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rttydgbhsdg">#REF!</definedName>
    <definedName name="wsdf" localSheetId="18" hidden="1">{#N/A,#N/A,FALSE,"Total_OC015";#N/A,#N/A,FALSE,"ADMIN";#N/A,#N/A,FALSE,"PROCES";#N/A,#N/A,FALSE,"mecan";#N/A,#N/A,FALSE,"civil";#N/A,#N/A,FALSE,"CAÑER";#N/A,#N/A,FALSE,"ELEC";#N/A,#N/A,FALSE,"INSTR"}</definedName>
    <definedName name="wsdf" localSheetId="13" hidden="1">{#N/A,#N/A,FALSE,"Total_OC015";#N/A,#N/A,FALSE,"ADMIN";#N/A,#N/A,FALSE,"PROCES";#N/A,#N/A,FALSE,"mecan";#N/A,#N/A,FALSE,"civil";#N/A,#N/A,FALSE,"CAÑER";#N/A,#N/A,FALSE,"ELEC";#N/A,#N/A,FALSE,"INSTR"}</definedName>
    <definedName name="wsdf" localSheetId="15" hidden="1">{#N/A,#N/A,FALSE,"Total_OC015";#N/A,#N/A,FALSE,"ADMIN";#N/A,#N/A,FALSE,"PROCES";#N/A,#N/A,FALSE,"mecan";#N/A,#N/A,FALSE,"civil";#N/A,#N/A,FALSE,"CAÑER";#N/A,#N/A,FALSE,"ELEC";#N/A,#N/A,FALSE,"INSTR"}</definedName>
    <definedName name="wsdf" localSheetId="9" hidden="1">{#N/A,#N/A,FALSE,"Total_OC015";#N/A,#N/A,FALSE,"ADMIN";#N/A,#N/A,FALSE,"PROCES";#N/A,#N/A,FALSE,"mecan";#N/A,#N/A,FALSE,"civil";#N/A,#N/A,FALSE,"CAÑER";#N/A,#N/A,FALSE,"ELEC";#N/A,#N/A,FALSE,"INSTR"}</definedName>
    <definedName name="wsdf" localSheetId="7" hidden="1">{#N/A,#N/A,FALSE,"Total_OC015";#N/A,#N/A,FALSE,"ADMIN";#N/A,#N/A,FALSE,"PROCES";#N/A,#N/A,FALSE,"mecan";#N/A,#N/A,FALSE,"civil";#N/A,#N/A,FALSE,"CAÑER";#N/A,#N/A,FALSE,"ELEC";#N/A,#N/A,FALSE,"INSTR"}</definedName>
    <definedName name="wsdf" localSheetId="20" hidden="1">{#N/A,#N/A,FALSE,"Total_OC015";#N/A,#N/A,FALSE,"ADMIN";#N/A,#N/A,FALSE,"PROCES";#N/A,#N/A,FALSE,"mecan";#N/A,#N/A,FALSE,"civil";#N/A,#N/A,FALSE,"CAÑER";#N/A,#N/A,FALSE,"ELEC";#N/A,#N/A,FALSE,"INSTR"}</definedName>
    <definedName name="wsdf" localSheetId="12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Q">#REF!</definedName>
    <definedName name="WSW">#REF!</definedName>
    <definedName name="WSWSS">#REF!</definedName>
    <definedName name="wsxwsx">#N/A</definedName>
    <definedName name="wtsgrstr" localSheetId="18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9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8" hidden="1">{#N/A,#N/A,TRUE,"Report"}</definedName>
    <definedName name="ww" localSheetId="13" hidden="1">{#N/A,#N/A,TRUE,"Report"}</definedName>
    <definedName name="ww" localSheetId="15" hidden="1">{#N/A,#N/A,TRUE,"Report"}</definedName>
    <definedName name="ww" localSheetId="9" hidden="1">{#N/A,#N/A,TRUE,"Report"}</definedName>
    <definedName name="ww" localSheetId="7" hidden="1">{#N/A,#N/A,TRUE,"Report"}</definedName>
    <definedName name="ww" localSheetId="20" hidden="1">{#N/A,#N/A,TRUE,"Report"}</definedName>
    <definedName name="ww" localSheetId="12" hidden="1">{#N/A,#N/A,TRUE,"Report"}</definedName>
    <definedName name="ww" hidden="1">{#N/A,#N/A,TRUE,"Report"}</definedName>
    <definedName name="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wwwww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x">#REF!</definedName>
    <definedName name="WY">#N/A</definedName>
    <definedName name="Wz">#REF!</definedName>
    <definedName name="X">#REF!</definedName>
    <definedName name="X_KP">#REF!</definedName>
    <definedName name="xa">#REF!</definedName>
    <definedName name="xb">#REF!</definedName>
    <definedName name="xd" localSheetId="18" hidden="1">{#N/A,#N/A,TRUE,"Est. de Fact.";#N/A,#N/A,TRUE,"Capitulo 19";#N/A,#N/A,TRUE,"Proyecto P855"}</definedName>
    <definedName name="xd" localSheetId="13" hidden="1">{#N/A,#N/A,TRUE,"Est. de Fact.";#N/A,#N/A,TRUE,"Capitulo 19";#N/A,#N/A,TRUE,"Proyecto P855"}</definedName>
    <definedName name="xd" localSheetId="15" hidden="1">{#N/A,#N/A,TRUE,"Est. de Fact.";#N/A,#N/A,TRUE,"Capitulo 19";#N/A,#N/A,TRUE,"Proyecto P855"}</definedName>
    <definedName name="xd" localSheetId="9" hidden="1">{#N/A,#N/A,TRUE,"Est. de Fact.";#N/A,#N/A,TRUE,"Capitulo 19";#N/A,#N/A,TRUE,"Proyecto P855"}</definedName>
    <definedName name="xd" localSheetId="7" hidden="1">{#N/A,#N/A,TRUE,"Est. de Fact.";#N/A,#N/A,TRUE,"Capitulo 19";#N/A,#N/A,TRUE,"Proyecto P855"}</definedName>
    <definedName name="xd" localSheetId="20" hidden="1">{#N/A,#N/A,TRUE,"Est. de Fact.";#N/A,#N/A,TRUE,"Capitulo 19";#N/A,#N/A,TRUE,"Proyecto P855"}</definedName>
    <definedName name="xd" localSheetId="12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f">#REF!</definedName>
    <definedName name="xGraph11" localSheetId="15" hidden="1">#REF!</definedName>
    <definedName name="xGraph11" hidden="1">'[55]LIMA-CANTA'!#REF!</definedName>
    <definedName name="Xifl">#REF!</definedName>
    <definedName name="xo" localSheetId="18" hidden="1">{#N/A,#N/A,FALSE,"Global by BU";#N/A,#N/A,FALSE,"U.S. by BU";#N/A,#N/A,FALSE,"Canada by BU";#N/A,#N/A,FALSE,"Europe by BU";#N/A,#N/A,FALSE,"Asia by BU";#N/A,#N/A,FALSE,"Cala by BU"}</definedName>
    <definedName name="xo" localSheetId="13" hidden="1">{#N/A,#N/A,FALSE,"Global by BU";#N/A,#N/A,FALSE,"U.S. by BU";#N/A,#N/A,FALSE,"Canada by BU";#N/A,#N/A,FALSE,"Europe by BU";#N/A,#N/A,FALSE,"Asia by BU";#N/A,#N/A,FALSE,"Cala by BU"}</definedName>
    <definedName name="xo" localSheetId="15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7" hidden="1">{#N/A,#N/A,FALSE,"Global by BU";#N/A,#N/A,FALSE,"U.S. by BU";#N/A,#N/A,FALSE,"Canada by BU";#N/A,#N/A,FALSE,"Europe by BU";#N/A,#N/A,FALSE,"Asia by BU";#N/A,#N/A,FALSE,"Cala by BU"}</definedName>
    <definedName name="xo" localSheetId="20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s" localSheetId="18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3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5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9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7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20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localSheetId="1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s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xx" localSheetId="1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 localSheetId="18" hidden="1">{#N/A,#N/A,FALSE,"GENERAL";#N/A,#N/A,FALSE,"USP 1";#N/A,#N/A,FALSE,"USP 2";#N/A,#N/A,FALSE,"UTE"}</definedName>
    <definedName name="XXX" localSheetId="13" hidden="1">{#N/A,#N/A,FALSE,"GENERAL";#N/A,#N/A,FALSE,"USP 1";#N/A,#N/A,FALSE,"USP 2";#N/A,#N/A,FALSE,"UTE"}</definedName>
    <definedName name="XXX" localSheetId="15" hidden="1">{#N/A,#N/A,FALSE,"GENERAL";#N/A,#N/A,FALSE,"USP 1";#N/A,#N/A,FALSE,"USP 2";#N/A,#N/A,FALSE,"UTE"}</definedName>
    <definedName name="XXX" localSheetId="9" hidden="1">{#N/A,#N/A,FALSE,"GENERAL";#N/A,#N/A,FALSE,"USP 1";#N/A,#N/A,FALSE,"USP 2";#N/A,#N/A,FALSE,"UTE"}</definedName>
    <definedName name="XXX" localSheetId="7" hidden="1">{#N/A,#N/A,FALSE,"GENERAL";#N/A,#N/A,FALSE,"USP 1";#N/A,#N/A,FALSE,"USP 2";#N/A,#N/A,FALSE,"UTE"}</definedName>
    <definedName name="XXX" localSheetId="20" hidden="1">{#N/A,#N/A,FALSE,"GENERAL";#N/A,#N/A,FALSE,"USP 1";#N/A,#N/A,FALSE,"USP 2";#N/A,#N/A,FALSE,"UTE"}</definedName>
    <definedName name="XXX" localSheetId="12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_2" localSheetId="18" hidden="1">{"NORMAL",#N/A,FALSE,"02"}</definedName>
    <definedName name="XXX_2" localSheetId="13" hidden="1">{"NORMAL",#N/A,FALSE,"02"}</definedName>
    <definedName name="XXX_2" localSheetId="15" hidden="1">{"NORMAL",#N/A,FALSE,"02"}</definedName>
    <definedName name="XXX_2" localSheetId="9" hidden="1">{"NORMAL",#N/A,FALSE,"02"}</definedName>
    <definedName name="XXX_2" localSheetId="7" hidden="1">{"NORMAL",#N/A,FALSE,"02"}</definedName>
    <definedName name="XXX_2" localSheetId="20" hidden="1">{"NORMAL",#N/A,FALSE,"02"}</definedName>
    <definedName name="XXX_2" localSheetId="12" hidden="1">{"NORMAL",#N/A,FALSE,"02"}</definedName>
    <definedName name="XXX_2" hidden="1">{"NORMAL",#N/A,FALSE,"02"}</definedName>
    <definedName name="xxx1" localSheetId="18" hidden="1">{"NORMAL",#N/A,FALSE,"02"}</definedName>
    <definedName name="xxx1" localSheetId="13" hidden="1">{"NORMAL",#N/A,FALSE,"02"}</definedName>
    <definedName name="xxx1" localSheetId="15" hidden="1">{"NORMAL",#N/A,FALSE,"02"}</definedName>
    <definedName name="xxx1" localSheetId="9" hidden="1">{"NORMAL",#N/A,FALSE,"02"}</definedName>
    <definedName name="xxx1" localSheetId="7" hidden="1">{"NORMAL",#N/A,FALSE,"02"}</definedName>
    <definedName name="xxx1" localSheetId="20" hidden="1">{"NORMAL",#N/A,FALSE,"02"}</definedName>
    <definedName name="xxx1" localSheetId="12" hidden="1">{"NORMAL",#N/A,FALSE,"02"}</definedName>
    <definedName name="xxx1" hidden="1">{"NORMAL",#N/A,FALSE,"02"}</definedName>
    <definedName name="XXXX" localSheetId="18" hidden="1">{#N/A,#N/A,FALSE,"GENERAL";#N/A,#N/A,FALSE,"USP 1";#N/A,#N/A,FALSE,"USP 2";#N/A,#N/A,FALSE,"UTE"}</definedName>
    <definedName name="XXXX" localSheetId="13" hidden="1">{#N/A,#N/A,FALSE,"GENERAL";#N/A,#N/A,FALSE,"USP 1";#N/A,#N/A,FALSE,"USP 2";#N/A,#N/A,FALSE,"UTE"}</definedName>
    <definedName name="XXXX" localSheetId="15" hidden="1">{#N/A,#N/A,FALSE,"GENERAL";#N/A,#N/A,FALSE,"USP 1";#N/A,#N/A,FALSE,"USP 2";#N/A,#N/A,FALSE,"UTE"}</definedName>
    <definedName name="XXXX" localSheetId="9" hidden="1">{#N/A,#N/A,FALSE,"GENERAL";#N/A,#N/A,FALSE,"USP 1";#N/A,#N/A,FALSE,"USP 2";#N/A,#N/A,FALSE,"UTE"}</definedName>
    <definedName name="XXXX" localSheetId="7" hidden="1">{#N/A,#N/A,FALSE,"GENERAL";#N/A,#N/A,FALSE,"USP 1";#N/A,#N/A,FALSE,"USP 2";#N/A,#N/A,FALSE,"UTE"}</definedName>
    <definedName name="XXXX" localSheetId="20" hidden="1">{#N/A,#N/A,FALSE,"GENERAL";#N/A,#N/A,FALSE,"USP 1";#N/A,#N/A,FALSE,"USP 2";#N/A,#N/A,FALSE,"UTE"}</definedName>
    <definedName name="XXXX" localSheetId="12" hidden="1">{#N/A,#N/A,FALSE,"GENERAL";#N/A,#N/A,FALSE,"USP 1";#N/A,#N/A,FALSE,"USP 2";#N/A,#N/A,FALSE,"UTE"}</definedName>
    <definedName name="XXXX" hidden="1">{#N/A,#N/A,FALSE,"GENERAL";#N/A,#N/A,FALSE,"USP 1";#N/A,#N/A,FALSE,"USP 2";#N/A,#N/A,FALSE,"UTE"}</definedName>
    <definedName name="x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8" hidden="1">{"'NOTES2'!$G$9:$J$27"}</definedName>
    <definedName name="XXXXXX" localSheetId="13" hidden="1">{"'NOTES2'!$G$9:$J$27"}</definedName>
    <definedName name="XXXXXX" localSheetId="15" hidden="1">{"'NOTES2'!$G$9:$J$27"}</definedName>
    <definedName name="XXXXXX" localSheetId="9" hidden="1">{"'NOTES2'!$G$9:$J$27"}</definedName>
    <definedName name="XXXXXX" localSheetId="7" hidden="1">{"'NOTES2'!$G$9:$J$27"}</definedName>
    <definedName name="XXXXXX" localSheetId="20" hidden="1">{"'NOTES2'!$G$9:$J$27"}</definedName>
    <definedName name="XXXXXX" localSheetId="12" hidden="1">{"'NOTES2'!$G$9:$J$27"}</definedName>
    <definedName name="XXXXXX" hidden="1">{"'NOTES2'!$G$9:$J$27"}</definedName>
    <definedName name="xxxxxxxxxx" localSheetId="18" hidden="1">{"DECIMAL",#N/A,FALSE,"02"}</definedName>
    <definedName name="xxxxxxxxxx" localSheetId="13" hidden="1">{"DECIMAL",#N/A,FALSE,"02"}</definedName>
    <definedName name="xxxxxxxxxx" localSheetId="15" hidden="1">{"DECIMAL",#N/A,FALSE,"02"}</definedName>
    <definedName name="xxxxxxxxxx" localSheetId="9" hidden="1">{"DECIMAL",#N/A,FALSE,"02"}</definedName>
    <definedName name="xxxxxxxxxx" localSheetId="7" hidden="1">{"DECIMAL",#N/A,FALSE,"02"}</definedName>
    <definedName name="xxxxxxxxxx" localSheetId="20" hidden="1">{"DECIMAL",#N/A,FALSE,"02"}</definedName>
    <definedName name="xxxxxxxxxx" localSheetId="12" hidden="1">{"DECIMAL",#N/A,FALSE,"02"}</definedName>
    <definedName name="xxxxxxxxxx" hidden="1">{"DECIMAL",#N/A,FALSE,"02"}</definedName>
    <definedName name="xxxxxxxxxxxx" localSheetId="18" hidden="1">{"'Edit'!$A$1:$V$2277"}</definedName>
    <definedName name="xxxxxxxxxxxx" localSheetId="13" hidden="1">{"'Edit'!$A$1:$V$2277"}</definedName>
    <definedName name="xxxxxxxxxxxx" localSheetId="15" hidden="1">{"'Edit'!$A$1:$V$2277"}</definedName>
    <definedName name="xxxxxxxxxxxx" localSheetId="9" hidden="1">{"'Edit'!$A$1:$V$2277"}</definedName>
    <definedName name="xxxxxxxxxxxx" localSheetId="7" hidden="1">{"'Edit'!$A$1:$V$2277"}</definedName>
    <definedName name="xxxxxxxxxxxx" localSheetId="20" hidden="1">{"'Edit'!$A$1:$V$2277"}</definedName>
    <definedName name="xxxxxxxxxxxx" localSheetId="12" hidden="1">{"'Edit'!$A$1:$V$2277"}</definedName>
    <definedName name="xxxxxxxxxxxx" hidden="1">{"'Edit'!$A$1:$V$2277"}</definedName>
    <definedName name="XZ" localSheetId="18" hidden="1">{"'NOTES2'!$G$9:$J$27"}</definedName>
    <definedName name="XZ" localSheetId="13" hidden="1">{"'NOTES2'!$G$9:$J$27"}</definedName>
    <definedName name="XZ" localSheetId="15" hidden="1">{"'NOTES2'!$G$9:$J$27"}</definedName>
    <definedName name="XZ" localSheetId="9" hidden="1">{"'NOTES2'!$G$9:$J$27"}</definedName>
    <definedName name="XZ" localSheetId="7" hidden="1">{"'NOTES2'!$G$9:$J$27"}</definedName>
    <definedName name="XZ" localSheetId="20" hidden="1">{"'NOTES2'!$G$9:$J$27"}</definedName>
    <definedName name="XZ" localSheetId="12" hidden="1">{"'NOTES2'!$G$9:$J$27"}</definedName>
    <definedName name="XZ" hidden="1">{"'NOTES2'!$G$9:$J$27"}</definedName>
    <definedName name="Y" hidden="1">#REF!</definedName>
    <definedName name="Yacimiento">#REF!</definedName>
    <definedName name="YF">#REF!</definedName>
    <definedName name="YM">#REF!</definedName>
    <definedName name="yo" localSheetId="15" hidden="1">#REF!</definedName>
    <definedName name="yo" hidden="1">[17]INST!#REF!</definedName>
    <definedName name="YPF" localSheetId="18" hidden="1">{#N/A,#N/A,TRUE,"INGENIERIA";#N/A,#N/A,TRUE,"COMPRAS";#N/A,#N/A,TRUE,"DIRECCION";#N/A,#N/A,TRUE,"RESUMEN"}</definedName>
    <definedName name="YPF" localSheetId="13" hidden="1">{#N/A,#N/A,TRUE,"INGENIERIA";#N/A,#N/A,TRUE,"COMPRAS";#N/A,#N/A,TRUE,"DIRECCION";#N/A,#N/A,TRUE,"RESUMEN"}</definedName>
    <definedName name="YPF" localSheetId="15" hidden="1">{#N/A,#N/A,TRUE,"INGENIERIA";#N/A,#N/A,TRUE,"COMPRAS";#N/A,#N/A,TRUE,"DIRECCION";#N/A,#N/A,TRUE,"RESUMEN"}</definedName>
    <definedName name="YPF" localSheetId="9" hidden="1">{#N/A,#N/A,TRUE,"INGENIERIA";#N/A,#N/A,TRUE,"COMPRAS";#N/A,#N/A,TRUE,"DIRECCION";#N/A,#N/A,TRUE,"RESUMEN"}</definedName>
    <definedName name="YPF" localSheetId="7" hidden="1">{#N/A,#N/A,TRUE,"INGENIERIA";#N/A,#N/A,TRUE,"COMPRAS";#N/A,#N/A,TRUE,"DIRECCION";#N/A,#N/A,TRUE,"RESUMEN"}</definedName>
    <definedName name="YPF" localSheetId="20" hidden="1">{#N/A,#N/A,TRUE,"INGENIERIA";#N/A,#N/A,TRUE,"COMPRAS";#N/A,#N/A,TRUE,"DIRECCION";#N/A,#N/A,TRUE,"RESUMEN"}</definedName>
    <definedName name="YPF" localSheetId="12" hidden="1">{#N/A,#N/A,TRUE,"INGENIERIA";#N/A,#N/A,TRUE,"COMPRAS";#N/A,#N/A,TRUE,"DIRECCION";#N/A,#N/A,TRUE,"RESUMEN"}</definedName>
    <definedName name="YPF" hidden="1">{#N/A,#N/A,TRUE,"INGENIERIA";#N/A,#N/A,TRUE,"COMPRAS";#N/A,#N/A,TRUE,"DIRECCION";#N/A,#N/A,TRUE,"RESUMEN"}</definedName>
    <definedName name="YU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" localSheetId="18" hidden="1">{#N/A,#N/A,FALSE,"Total_OC015";#N/A,#N/A,FALSE,"ADMIN";#N/A,#N/A,FALSE,"PROCES";#N/A,#N/A,FALSE,"mecan";#N/A,#N/A,FALSE,"civil";#N/A,#N/A,FALSE,"CAÑER";#N/A,#N/A,FALSE,"ELEC";#N/A,#N/A,FALSE,"INSTR"}</definedName>
    <definedName name="yy" localSheetId="13" hidden="1">{#N/A,#N/A,FALSE,"Total_OC015";#N/A,#N/A,FALSE,"ADMIN";#N/A,#N/A,FALSE,"PROCES";#N/A,#N/A,FALSE,"mecan";#N/A,#N/A,FALSE,"civil";#N/A,#N/A,FALSE,"CAÑER";#N/A,#N/A,FALSE,"ELEC";#N/A,#N/A,FALSE,"INSTR"}</definedName>
    <definedName name="yy" localSheetId="15" hidden="1">{#N/A,#N/A,FALSE,"Total_OC015";#N/A,#N/A,FALSE,"ADMIN";#N/A,#N/A,FALSE,"PROCES";#N/A,#N/A,FALSE,"mecan";#N/A,#N/A,FALSE,"civil";#N/A,#N/A,FALSE,"CAÑER";#N/A,#N/A,FALSE,"ELEC";#N/A,#N/A,FALSE,"INSTR"}</definedName>
    <definedName name="yy" localSheetId="9" hidden="1">{#N/A,#N/A,FALSE,"Total_OC015";#N/A,#N/A,FALSE,"ADMIN";#N/A,#N/A,FALSE,"PROCES";#N/A,#N/A,FALSE,"mecan";#N/A,#N/A,FALSE,"civil";#N/A,#N/A,FALSE,"CAÑER";#N/A,#N/A,FALSE,"ELEC";#N/A,#N/A,FALSE,"INSTR"}</definedName>
    <definedName name="yy" localSheetId="7" hidden="1">{#N/A,#N/A,FALSE,"Total_OC015";#N/A,#N/A,FALSE,"ADMIN";#N/A,#N/A,FALSE,"PROCES";#N/A,#N/A,FALSE,"mecan";#N/A,#N/A,FALSE,"civil";#N/A,#N/A,FALSE,"CAÑER";#N/A,#N/A,FALSE,"ELEC";#N/A,#N/A,FALSE,"INSTR"}</definedName>
    <definedName name="yy" localSheetId="20" hidden="1">{#N/A,#N/A,FALSE,"Total_OC015";#N/A,#N/A,FALSE,"ADMIN";#N/A,#N/A,FALSE,"PROCES";#N/A,#N/A,FALSE,"mecan";#N/A,#N/A,FALSE,"civil";#N/A,#N/A,FALSE,"CAÑER";#N/A,#N/A,FALSE,"ELEC";#N/A,#N/A,FALSE,"INSTR"}</definedName>
    <definedName name="yy" localSheetId="12" hidden="1">{#N/A,#N/A,FALSE,"Total_OC015";#N/A,#N/A,FALSE,"ADMIN";#N/A,#N/A,FALSE,"PROCES";#N/A,#N/A,FALSE,"mecan";#N/A,#N/A,FALSE,"civil";#N/A,#N/A,FALSE,"CAÑER";#N/A,#N/A,FALSE,"ELEC";#N/A,#N/A,FALSE,"INSTR"}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>#REF!</definedName>
    <definedName name="YYYYYYY">#REF!</definedName>
    <definedName name="Z">#REF!</definedName>
    <definedName name="Z_475EDF68_F4A5_11D7_BBD7_00065BB20AF1_.wvu.Rows" hidden="1">#REF!,#REF!,#REF!,#REF!,#REF!,#REF!,#REF!,#REF!,#REF!,#REF!,#REF!,#REF!,#REF!,#REF!,#REF!,#REF!,#REF!,#REF!,#REF!,#REF!,#REF!,#REF!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7A64942C_7D97_45D6_9FA4_21B9F43754B6_.wvu.Cols" hidden="1">#REF!</definedName>
    <definedName name="Z_7A64942C_7D97_45D6_9FA4_21B9F43754B6_.wvu.FilterData" hidden="1">#REF!</definedName>
    <definedName name="Z_7A64942C_7D97_45D6_9FA4_21B9F43754B6_.wvu.PrintArea" hidden="1">#REF!</definedName>
    <definedName name="Z_7A64942C_7D97_45D6_9FA4_21B9F43754B6_.wvu.PrintTitles" hidden="1">#REF!</definedName>
    <definedName name="Z_7A64942C_7D97_45D6_9FA4_21B9F43754B6_.wvu.Rows" hidden="1">#REF!,#REF!</definedName>
    <definedName name="ZANJAS">#REF!</definedName>
    <definedName name="Zb">#REF!</definedName>
    <definedName name="ZETA">#REF!</definedName>
    <definedName name="Zonas">OFFSET(#REF!,0,0,COUNTA(#REF!),1)</definedName>
    <definedName name="zse" localSheetId="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9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f" localSheetId="18" hidden="1">{#N/A,#N/A,TRUE,"FLEXIL"}</definedName>
    <definedName name="zsfsf" localSheetId="13" hidden="1">{#N/A,#N/A,TRUE,"FLEXIL"}</definedName>
    <definedName name="zsfsf" localSheetId="15" hidden="1">{#N/A,#N/A,TRUE,"FLEXIL"}</definedName>
    <definedName name="zsfsf" localSheetId="9" hidden="1">{#N/A,#N/A,TRUE,"FLEXIL"}</definedName>
    <definedName name="zsfsf" localSheetId="7" hidden="1">{#N/A,#N/A,TRUE,"FLEXIL"}</definedName>
    <definedName name="zsfsf" localSheetId="20" hidden="1">{#N/A,#N/A,TRUE,"FLEXIL"}</definedName>
    <definedName name="zsfsf" localSheetId="12" hidden="1">{#N/A,#N/A,TRUE,"FLEXIL"}</definedName>
    <definedName name="zsfsf" hidden="1">{#N/A,#N/A,TRUE,"FLEXIL"}</definedName>
    <definedName name="ZXFG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15" hidden="1">#REF!</definedName>
    <definedName name="zzz" hidden="1">[16]INST!#REF!</definedName>
    <definedName name="zzzza">#REF!</definedName>
    <definedName name="zzzzzz" localSheetId="1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8" hidden="1">{"Avaliação de Cargos (Class Mens Todas)",#N/A,FALSE,"BANCO DE DADOS MENSALISTAS";"Avaliação de Cargos (Class Mens Todas)",#N/A,FALSE,"BANCO DE DADOS MENSALISTAS"}</definedName>
    <definedName name="ZZZZZZZZ" localSheetId="13" hidden="1">{"Avaliação de Cargos (Class Mens Todas)",#N/A,FALSE,"BANCO DE DADOS MENSALISTAS";"Avaliação de Cargos (Class Mens Todas)",#N/A,FALSE,"BANCO DE DADOS MENSALISTAS"}</definedName>
    <definedName name="ZZZZZZZZ" localSheetId="15" hidden="1">{"Avaliação de Cargos (Class Mens Todas)",#N/A,FALSE,"BANCO DE DADOS MENSALISTAS";"Avaliação de Cargos (Class Mens Todas)",#N/A,FALSE,"BANCO DE DADOS MENSALISTAS"}</definedName>
    <definedName name="ZZZZZZZZ" localSheetId="9" hidden="1">{"Avaliação de Cargos (Class Mens Todas)",#N/A,FALSE,"BANCO DE DADOS MENSALISTAS";"Avaliação de Cargos (Class Mens Todas)",#N/A,FALSE,"BANCO DE DADOS MENSALISTAS"}</definedName>
    <definedName name="ZZZZZZZZ" localSheetId="7" hidden="1">{"Avaliação de Cargos (Class Mens Todas)",#N/A,FALSE,"BANCO DE DADOS MENSALISTAS";"Avaliação de Cargos (Class Mens Todas)",#N/A,FALSE,"BANCO DE DADOS MENSALISTAS"}</definedName>
    <definedName name="ZZZZZZZZ" localSheetId="20" hidden="1">{"Avaliação de Cargos (Class Mens Todas)",#N/A,FALSE,"BANCO DE DADOS MENSALISTAS";"Avaliação de Cargos (Class Mens Todas)",#N/A,FALSE,"BANCO DE DADOS MENSALISTAS"}</definedName>
    <definedName name="ZZZZZZZZ" localSheetId="12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zzzzzzzzzzz" localSheetId="18" hidden="1">{"DECIMAL",#N/A,FALSE,"02"}</definedName>
    <definedName name="zzzzzzzzzzz" localSheetId="13" hidden="1">{"DECIMAL",#N/A,FALSE,"02"}</definedName>
    <definedName name="zzzzzzzzzzz" localSheetId="15" hidden="1">{"DECIMAL",#N/A,FALSE,"02"}</definedName>
    <definedName name="zzzzzzzzzzz" localSheetId="9" hidden="1">{"DECIMAL",#N/A,FALSE,"02"}</definedName>
    <definedName name="zzzzzzzzzzz" localSheetId="7" hidden="1">{"DECIMAL",#N/A,FALSE,"02"}</definedName>
    <definedName name="zzzzzzzzzzz" localSheetId="20" hidden="1">{"DECIMAL",#N/A,FALSE,"02"}</definedName>
    <definedName name="zzzzzzzzzzz" localSheetId="12" hidden="1">{"DECIMAL",#N/A,FALSE,"02"}</definedName>
    <definedName name="zzzzzzzzzzz" hidden="1">{"DECIMAL",#N/A,FALSE,"02"}</definedName>
  </definedNames>
  <calcPr calcId="191028"/>
  <pivotCaches>
    <pivotCache cacheId="0" r:id="rId92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38" l="1"/>
  <c r="AK80" i="28" l="1"/>
  <c r="CI87" i="28"/>
  <c r="CJ87" i="28" s="1"/>
  <c r="CF87" i="28"/>
  <c r="CG87" i="28" s="1"/>
  <c r="BU87" i="28"/>
  <c r="BT87" i="28" s="1"/>
  <c r="BN87" i="28" s="1"/>
  <c r="BM87" i="28" s="1"/>
  <c r="BG87" i="28" s="1"/>
  <c r="BF87" i="28" s="1"/>
  <c r="AZ87" i="28" s="1"/>
  <c r="BB87" i="28"/>
  <c r="BI87" i="28" s="1"/>
  <c r="AH87" i="28"/>
  <c r="AP87" i="28" s="1"/>
  <c r="O87" i="28"/>
  <c r="E87" i="28"/>
  <c r="AA10" i="38"/>
  <c r="AB10" i="38" s="1"/>
  <c r="X10" i="38"/>
  <c r="R10" i="38"/>
  <c r="Q10" i="38"/>
  <c r="K10" i="38"/>
  <c r="J10" i="38"/>
  <c r="BP87" i="28" l="1"/>
  <c r="BK87" i="28"/>
  <c r="BD87" i="28"/>
  <c r="AY87" i="28"/>
  <c r="AN87" i="28" s="1"/>
  <c r="AM87" i="28" s="1"/>
  <c r="AF87" i="28" s="1"/>
  <c r="K20" i="38"/>
  <c r="AJ87" i="28" l="1"/>
  <c r="AE87" i="28"/>
  <c r="U87" i="28" s="1"/>
  <c r="BR87" i="28"/>
  <c r="BW87" i="28"/>
  <c r="AR87" i="28"/>
  <c r="AK83" i="28"/>
  <c r="CB87" i="28" l="1"/>
  <c r="BY87" i="28"/>
  <c r="T87" i="28"/>
  <c r="M87" i="28" s="1"/>
  <c r="Y87" i="28"/>
  <c r="AA20" i="38"/>
  <c r="AB20" i="38" s="1"/>
  <c r="X20" i="38"/>
  <c r="Q20" i="38"/>
  <c r="N20" i="38"/>
  <c r="R20" i="38" s="1"/>
  <c r="J20" i="38"/>
  <c r="G20" i="38"/>
  <c r="CI132" i="28"/>
  <c r="CJ132" i="28" s="1"/>
  <c r="CF132" i="28"/>
  <c r="CG132" i="28" s="1"/>
  <c r="BU132" i="28"/>
  <c r="BT132" i="28" s="1"/>
  <c r="BN132" i="28" s="1"/>
  <c r="BM132" i="28" s="1"/>
  <c r="BG132" i="28" s="1"/>
  <c r="BF132" i="28" s="1"/>
  <c r="AZ132" i="28" s="1"/>
  <c r="AY132" i="28" s="1"/>
  <c r="AN132" i="28" s="1"/>
  <c r="AM132" i="28" s="1"/>
  <c r="AF132" i="28" s="1"/>
  <c r="AH132" i="28"/>
  <c r="AP132" i="28" s="1"/>
  <c r="E132" i="28"/>
  <c r="O96" i="28"/>
  <c r="W96" i="28" s="1"/>
  <c r="AH96" i="28" s="1"/>
  <c r="AP96" i="28" s="1"/>
  <c r="CI96" i="28"/>
  <c r="CJ96" i="28" s="1"/>
  <c r="CF96" i="28"/>
  <c r="CG96" i="28" s="1"/>
  <c r="BU96" i="28"/>
  <c r="BT96" i="28" s="1"/>
  <c r="BN96" i="28" s="1"/>
  <c r="BM96" i="28" s="1"/>
  <c r="BG96" i="28" s="1"/>
  <c r="BF96" i="28" s="1"/>
  <c r="AZ96" i="28" s="1"/>
  <c r="AY96" i="28" s="1"/>
  <c r="AN96" i="28" s="1"/>
  <c r="AM96" i="28" s="1"/>
  <c r="AF96" i="28" s="1"/>
  <c r="K31" i="38"/>
  <c r="Q106" i="38"/>
  <c r="N106" i="38"/>
  <c r="R106" i="38" s="1"/>
  <c r="AA106" i="38"/>
  <c r="J106" i="38"/>
  <c r="CI113" i="28"/>
  <c r="CJ113" i="28" s="1"/>
  <c r="CF113" i="28"/>
  <c r="CG113" i="28" s="1"/>
  <c r="BU113" i="28"/>
  <c r="BT113" i="28" s="1"/>
  <c r="BN113" i="28" s="1"/>
  <c r="BM113" i="28" s="1"/>
  <c r="BG113" i="28" s="1"/>
  <c r="BF113" i="28" s="1"/>
  <c r="AZ113" i="28" s="1"/>
  <c r="AY113" i="28" s="1"/>
  <c r="AN113" i="28" s="1"/>
  <c r="AH113" i="28"/>
  <c r="AP113" i="28" s="1"/>
  <c r="BB113" i="28" s="1"/>
  <c r="O113" i="28"/>
  <c r="E113" i="28"/>
  <c r="AH121" i="28"/>
  <c r="CI121" i="28"/>
  <c r="CJ121" i="28" s="1"/>
  <c r="CF121" i="28"/>
  <c r="CG121" i="28" s="1"/>
  <c r="BU121" i="28"/>
  <c r="BT121" i="28" s="1"/>
  <c r="BN121" i="28" s="1"/>
  <c r="BM121" i="28" s="1"/>
  <c r="BG121" i="28" s="1"/>
  <c r="BF121" i="28" s="1"/>
  <c r="AZ121" i="28" s="1"/>
  <c r="BB121" i="28"/>
  <c r="BI121" i="28" s="1"/>
  <c r="CI88" i="28"/>
  <c r="CJ88" i="28" s="1"/>
  <c r="CF88" i="28"/>
  <c r="CG88" i="28" s="1"/>
  <c r="BU88" i="28"/>
  <c r="BT88" i="28" s="1"/>
  <c r="BN88" i="28" s="1"/>
  <c r="BM88" i="28" s="1"/>
  <c r="BG88" i="28" s="1"/>
  <c r="BF88" i="28" s="1"/>
  <c r="AZ88" i="28" s="1"/>
  <c r="AY88" i="28" s="1"/>
  <c r="AN88" i="28" s="1"/>
  <c r="AM88" i="28" s="1"/>
  <c r="AF88" i="28" s="1"/>
  <c r="AE88" i="28" s="1"/>
  <c r="U88" i="28" s="1"/>
  <c r="T88" i="28" s="1"/>
  <c r="M88" i="28" s="1"/>
  <c r="L88" i="28" s="1"/>
  <c r="F88" i="28" s="1"/>
  <c r="I88" i="28" s="1"/>
  <c r="AH88" i="28"/>
  <c r="O88" i="28"/>
  <c r="E88" i="28"/>
  <c r="L87" i="28" l="1"/>
  <c r="F87" i="28" s="1"/>
  <c r="I87" i="28" s="1"/>
  <c r="Q87" i="28"/>
  <c r="BB132" i="28"/>
  <c r="AR132" i="28"/>
  <c r="AJ132" i="28"/>
  <c r="AE132" i="28"/>
  <c r="U132" i="28" s="1"/>
  <c r="AJ96" i="28"/>
  <c r="AE96" i="28"/>
  <c r="U96" i="28" s="1"/>
  <c r="BB96" i="28"/>
  <c r="AR96" i="28"/>
  <c r="BD113" i="28"/>
  <c r="BI113" i="28"/>
  <c r="AM113" i="28"/>
  <c r="AF113" i="28" s="1"/>
  <c r="AR113" i="28"/>
  <c r="BD121" i="28"/>
  <c r="AY121" i="28"/>
  <c r="AN121" i="28" s="1"/>
  <c r="BP121" i="28"/>
  <c r="BK121" i="28"/>
  <c r="Q88" i="28"/>
  <c r="AJ88" i="28"/>
  <c r="Y88" i="28"/>
  <c r="AP88" i="28"/>
  <c r="C9" i="43"/>
  <c r="C6" i="43"/>
  <c r="C5" i="43"/>
  <c r="C8" i="43"/>
  <c r="C7" i="43"/>
  <c r="C10" i="43"/>
  <c r="C4" i="43"/>
  <c r="C3" i="43"/>
  <c r="AK76" i="28"/>
  <c r="AK82" i="28"/>
  <c r="AR88" i="28" l="1"/>
  <c r="BB88" i="28"/>
  <c r="T132" i="28"/>
  <c r="M132" i="28" s="1"/>
  <c r="Y132" i="28"/>
  <c r="BD132" i="28"/>
  <c r="BI132" i="28"/>
  <c r="BD96" i="28"/>
  <c r="BI96" i="28"/>
  <c r="T96" i="28"/>
  <c r="M96" i="28" s="1"/>
  <c r="Y96" i="28"/>
  <c r="AJ113" i="28"/>
  <c r="AE113" i="28"/>
  <c r="U113" i="28" s="1"/>
  <c r="BP113" i="28"/>
  <c r="BK113" i="28"/>
  <c r="BR121" i="28"/>
  <c r="BW121" i="28"/>
  <c r="W10" i="38" s="1"/>
  <c r="AR121" i="28"/>
  <c r="AM121" i="28"/>
  <c r="AF121" i="28" s="1"/>
  <c r="AK78" i="28"/>
  <c r="E4" i="42"/>
  <c r="E5" i="42"/>
  <c r="E6" i="42"/>
  <c r="E7" i="42"/>
  <c r="E8" i="42"/>
  <c r="E9" i="42"/>
  <c r="E10" i="42"/>
  <c r="E3" i="42"/>
  <c r="E17" i="42"/>
  <c r="D10" i="42"/>
  <c r="D9" i="42"/>
  <c r="D8" i="42"/>
  <c r="D7" i="42"/>
  <c r="D5" i="42"/>
  <c r="BI88" i="28" l="1"/>
  <c r="BD88" i="28"/>
  <c r="BP132" i="28"/>
  <c r="BK132" i="28"/>
  <c r="L132" i="28"/>
  <c r="F132" i="28" s="1"/>
  <c r="I132" i="28" s="1"/>
  <c r="Q132" i="28"/>
  <c r="Q96" i="28"/>
  <c r="L96" i="28"/>
  <c r="F96" i="28" s="1"/>
  <c r="I96" i="28" s="1"/>
  <c r="BP96" i="28"/>
  <c r="BK96" i="28"/>
  <c r="BR113" i="28"/>
  <c r="BW113" i="28"/>
  <c r="Y113" i="28"/>
  <c r="T113" i="28"/>
  <c r="M113" i="28" s="1"/>
  <c r="AE121" i="28"/>
  <c r="U121" i="28" s="1"/>
  <c r="AJ121" i="28"/>
  <c r="CB121" i="28"/>
  <c r="BY121" i="28"/>
  <c r="AA19" i="38"/>
  <c r="AB19" i="38" s="1"/>
  <c r="X19" i="38"/>
  <c r="G19" i="38"/>
  <c r="J19" i="38"/>
  <c r="N19" i="38"/>
  <c r="R19" i="38" s="1"/>
  <c r="Q19" i="38"/>
  <c r="BU131" i="28"/>
  <c r="BT131" i="28" s="1"/>
  <c r="BN131" i="28" s="1"/>
  <c r="BM131" i="28" s="1"/>
  <c r="BG131" i="28" s="1"/>
  <c r="BF131" i="28" s="1"/>
  <c r="AZ131" i="28" s="1"/>
  <c r="AY131" i="28" s="1"/>
  <c r="AN131" i="28" s="1"/>
  <c r="AM131" i="28" s="1"/>
  <c r="AF131" i="28" s="1"/>
  <c r="AE131" i="28" s="1"/>
  <c r="U131" i="28" s="1"/>
  <c r="T131" i="28" s="1"/>
  <c r="M131" i="28" s="1"/>
  <c r="L131" i="28" s="1"/>
  <c r="F131" i="28" s="1"/>
  <c r="I131" i="28" s="1"/>
  <c r="CF131" i="28"/>
  <c r="CG131" i="28" s="1"/>
  <c r="CI131" i="28"/>
  <c r="CJ131" i="28" s="1"/>
  <c r="O131" i="28"/>
  <c r="E131" i="28"/>
  <c r="AA15" i="38"/>
  <c r="AB15" i="38" s="1"/>
  <c r="X15" i="38"/>
  <c r="J15" i="38"/>
  <c r="K15" i="38"/>
  <c r="Q15" i="38"/>
  <c r="R15" i="38" s="1"/>
  <c r="BU127" i="28"/>
  <c r="BT127" i="28" s="1"/>
  <c r="BN127" i="28" s="1"/>
  <c r="BM127" i="28" s="1"/>
  <c r="BG127" i="28" s="1"/>
  <c r="BF127" i="28" s="1"/>
  <c r="AZ127" i="28" s="1"/>
  <c r="AY127" i="28" s="1"/>
  <c r="AN127" i="28" s="1"/>
  <c r="AM127" i="28" s="1"/>
  <c r="AF127" i="28" s="1"/>
  <c r="AE127" i="28" s="1"/>
  <c r="U127" i="28" s="1"/>
  <c r="T127" i="28" s="1"/>
  <c r="M127" i="28" s="1"/>
  <c r="CF127" i="28"/>
  <c r="CG127" i="28" s="1"/>
  <c r="CI127" i="28"/>
  <c r="CJ127" i="28" s="1"/>
  <c r="O127" i="28"/>
  <c r="W127" i="28" s="1"/>
  <c r="CI74" i="28"/>
  <c r="CJ74" i="28" s="1"/>
  <c r="CF74" i="28"/>
  <c r="CG74" i="28" s="1"/>
  <c r="BU74" i="28"/>
  <c r="BT74" i="28" s="1"/>
  <c r="BN74" i="28" s="1"/>
  <c r="BM74" i="28" s="1"/>
  <c r="BG74" i="28" s="1"/>
  <c r="BF74" i="28" s="1"/>
  <c r="AZ74" i="28" s="1"/>
  <c r="AY74" i="28" s="1"/>
  <c r="AN74" i="28" s="1"/>
  <c r="AM74" i="28" s="1"/>
  <c r="AF74" i="28" s="1"/>
  <c r="AE74" i="28" s="1"/>
  <c r="U74" i="28" s="1"/>
  <c r="T74" i="28" s="1"/>
  <c r="M74" i="28" s="1"/>
  <c r="O74" i="28"/>
  <c r="W74" i="28" s="1"/>
  <c r="AH74" i="28" s="1"/>
  <c r="Q81" i="38"/>
  <c r="N81" i="38"/>
  <c r="G81" i="38"/>
  <c r="AA31" i="38"/>
  <c r="AB31" i="38" s="1"/>
  <c r="X31" i="38"/>
  <c r="Q31" i="38"/>
  <c r="N31" i="38"/>
  <c r="R31" i="38" s="1"/>
  <c r="G31" i="38"/>
  <c r="O21" i="28"/>
  <c r="AH21" i="28" s="1"/>
  <c r="CI21" i="28"/>
  <c r="CJ21" i="28" s="1"/>
  <c r="CF21" i="28"/>
  <c r="CG21" i="28" s="1"/>
  <c r="BU21" i="28"/>
  <c r="BT21" i="28" s="1"/>
  <c r="BN21" i="28" s="1"/>
  <c r="BM21" i="28" s="1"/>
  <c r="BG21" i="28" s="1"/>
  <c r="BF21" i="28" s="1"/>
  <c r="AZ21" i="28" s="1"/>
  <c r="AY21" i="28" s="1"/>
  <c r="AN21" i="28" s="1"/>
  <c r="AM21" i="28" s="1"/>
  <c r="AF21" i="28" s="1"/>
  <c r="AE21" i="28" s="1"/>
  <c r="U21" i="28" s="1"/>
  <c r="T21" i="28" s="1"/>
  <c r="M21" i="28" s="1"/>
  <c r="E21" i="28"/>
  <c r="O43" i="28"/>
  <c r="F102" i="38"/>
  <c r="F101" i="38"/>
  <c r="F100" i="38"/>
  <c r="F97" i="38"/>
  <c r="F94" i="38"/>
  <c r="F93" i="38"/>
  <c r="F91" i="38"/>
  <c r="F90" i="38"/>
  <c r="F88" i="38"/>
  <c r="F87" i="38"/>
  <c r="F86" i="38"/>
  <c r="F78" i="38"/>
  <c r="F73" i="38"/>
  <c r="F68" i="38"/>
  <c r="F67" i="38"/>
  <c r="F66" i="38"/>
  <c r="F65" i="38"/>
  <c r="F64" i="38"/>
  <c r="F63" i="38"/>
  <c r="F62" i="38"/>
  <c r="F60" i="38"/>
  <c r="F57" i="38"/>
  <c r="F55" i="38"/>
  <c r="F53" i="38"/>
  <c r="F50" i="38"/>
  <c r="F47" i="38"/>
  <c r="F43" i="38"/>
  <c r="F39" i="38"/>
  <c r="F38" i="38"/>
  <c r="F37" i="38"/>
  <c r="F36" i="38"/>
  <c r="F35" i="38"/>
  <c r="F34" i="38"/>
  <c r="F33" i="38"/>
  <c r="F32" i="38"/>
  <c r="F28" i="38"/>
  <c r="F21" i="38"/>
  <c r="F17" i="38"/>
  <c r="F11" i="38"/>
  <c r="O126" i="28"/>
  <c r="W126" i="28" s="1"/>
  <c r="AH126" i="28" s="1"/>
  <c r="BB126" i="28" s="1"/>
  <c r="BI126" i="28" s="1"/>
  <c r="BP126" i="28" s="1"/>
  <c r="CI126" i="28"/>
  <c r="CJ126" i="28" s="1"/>
  <c r="CF126" i="28"/>
  <c r="CG126" i="28" s="1"/>
  <c r="BU126" i="28"/>
  <c r="BT126" i="28" s="1"/>
  <c r="BN126" i="28" s="1"/>
  <c r="BM126" i="28" s="1"/>
  <c r="BG126" i="28" s="1"/>
  <c r="BF126" i="28" s="1"/>
  <c r="AZ126" i="28" s="1"/>
  <c r="AA13" i="38"/>
  <c r="AB13" i="38" s="1"/>
  <c r="X13" i="38"/>
  <c r="Q13" i="38"/>
  <c r="R13" i="38" s="1"/>
  <c r="K13" i="38"/>
  <c r="J13" i="38"/>
  <c r="G13" i="38"/>
  <c r="AH119" i="28"/>
  <c r="BB119" i="28"/>
  <c r="BI119" i="28" s="1"/>
  <c r="BP119" i="28" s="1"/>
  <c r="BU119" i="28"/>
  <c r="BT119" i="28" s="1"/>
  <c r="BN119" i="28" s="1"/>
  <c r="BM119" i="28" s="1"/>
  <c r="BG119" i="28" s="1"/>
  <c r="CF119" i="28"/>
  <c r="CG119" i="28" s="1"/>
  <c r="CI119" i="28"/>
  <c r="CJ119" i="28" s="1"/>
  <c r="BP88" i="28" l="1"/>
  <c r="BK88" i="28"/>
  <c r="R81" i="38"/>
  <c r="BR132" i="28"/>
  <c r="BW132" i="28"/>
  <c r="W20" i="38" s="1"/>
  <c r="BR96" i="28"/>
  <c r="BW96" i="28"/>
  <c r="L113" i="28"/>
  <c r="F113" i="28" s="1"/>
  <c r="I113" i="28" s="1"/>
  <c r="Q113" i="28"/>
  <c r="CB113" i="28"/>
  <c r="BY113" i="28"/>
  <c r="Y121" i="28"/>
  <c r="T121" i="28"/>
  <c r="M121" i="28" s="1"/>
  <c r="Q131" i="28"/>
  <c r="AH127" i="28"/>
  <c r="Y127" i="28"/>
  <c r="Q127" i="28"/>
  <c r="L127" i="28"/>
  <c r="F127" i="28" s="1"/>
  <c r="I127" i="28" s="1"/>
  <c r="AP74" i="28"/>
  <c r="AJ74" i="28"/>
  <c r="L74" i="28"/>
  <c r="F74" i="28" s="1"/>
  <c r="I74" i="28" s="1"/>
  <c r="Q74" i="28"/>
  <c r="Y74" i="28"/>
  <c r="AJ21" i="28"/>
  <c r="Y21" i="28"/>
  <c r="AP21" i="28"/>
  <c r="Q21" i="28"/>
  <c r="L21" i="28"/>
  <c r="F21" i="28" s="1"/>
  <c r="I21" i="28" s="1"/>
  <c r="BW126" i="28"/>
  <c r="BR126" i="28"/>
  <c r="AY126" i="28"/>
  <c r="AN126" i="28" s="1"/>
  <c r="BD126" i="28"/>
  <c r="BK126" i="28"/>
  <c r="BR119" i="28"/>
  <c r="BW119" i="28"/>
  <c r="BF119" i="28"/>
  <c r="AZ119" i="28" s="1"/>
  <c r="BK119" i="28"/>
  <c r="BR88" i="28" l="1"/>
  <c r="BW88" i="28"/>
  <c r="CB132" i="28"/>
  <c r="BY132" i="28"/>
  <c r="CB96" i="28"/>
  <c r="BY96" i="28"/>
  <c r="L121" i="28"/>
  <c r="F121" i="28" s="1"/>
  <c r="I121" i="28" s="1"/>
  <c r="Q121" i="28"/>
  <c r="AP127" i="28"/>
  <c r="AJ127" i="28"/>
  <c r="Y131" i="28"/>
  <c r="AH131" i="28"/>
  <c r="BB74" i="28"/>
  <c r="AR74" i="28"/>
  <c r="AR21" i="28"/>
  <c r="BB21" i="28"/>
  <c r="AR126" i="28"/>
  <c r="AM126" i="28"/>
  <c r="AF126" i="28" s="1"/>
  <c r="CB126" i="28"/>
  <c r="BY126" i="28"/>
  <c r="BD119" i="28"/>
  <c r="AY119" i="28"/>
  <c r="AN119" i="28" s="1"/>
  <c r="CB119" i="28"/>
  <c r="BY119" i="28"/>
  <c r="CB88" i="28" l="1"/>
  <c r="BY88" i="28"/>
  <c r="AR127" i="28"/>
  <c r="BB127" i="28"/>
  <c r="AP131" i="28"/>
  <c r="AJ131" i="28"/>
  <c r="BI74" i="28"/>
  <c r="BD74" i="28"/>
  <c r="BI21" i="28"/>
  <c r="BD21" i="28"/>
  <c r="AE126" i="28"/>
  <c r="U126" i="28" s="1"/>
  <c r="AJ126" i="28"/>
  <c r="AR119" i="28"/>
  <c r="AM119" i="28"/>
  <c r="AF119" i="28" s="1"/>
  <c r="BB131" i="28" l="1"/>
  <c r="AR131" i="28"/>
  <c r="BI127" i="28"/>
  <c r="BD127" i="28"/>
  <c r="BP74" i="28"/>
  <c r="BK74" i="28"/>
  <c r="BP21" i="28"/>
  <c r="BK21" i="28"/>
  <c r="T126" i="28"/>
  <c r="M126" i="28" s="1"/>
  <c r="Y126" i="28"/>
  <c r="AE119" i="28"/>
  <c r="U119" i="28" s="1"/>
  <c r="AJ119" i="28"/>
  <c r="BI131" i="28" l="1"/>
  <c r="BD131" i="28"/>
  <c r="BP127" i="28"/>
  <c r="BK127" i="28"/>
  <c r="BW74" i="28"/>
  <c r="BR74" i="28"/>
  <c r="BR21" i="28"/>
  <c r="BW21" i="28"/>
  <c r="Q126" i="28"/>
  <c r="L126" i="28"/>
  <c r="F126" i="28" s="1"/>
  <c r="I126" i="28" s="1"/>
  <c r="Y119" i="28"/>
  <c r="T119" i="28"/>
  <c r="M119" i="28" s="1"/>
  <c r="BR127" i="28" l="1"/>
  <c r="BW127" i="28"/>
  <c r="BP131" i="28"/>
  <c r="BK131" i="28"/>
  <c r="CB74" i="28"/>
  <c r="BY74" i="28"/>
  <c r="W31" i="38"/>
  <c r="BY21" i="28"/>
  <c r="CB21" i="28"/>
  <c r="L119" i="28"/>
  <c r="F119" i="28" s="1"/>
  <c r="I119" i="28" s="1"/>
  <c r="Q119" i="28"/>
  <c r="BW131" i="28" l="1"/>
  <c r="BR131" i="28"/>
  <c r="CB127" i="28"/>
  <c r="BY127" i="28"/>
  <c r="W15" i="38"/>
  <c r="S15" i="30"/>
  <c r="CJ5" i="28"/>
  <c r="CJ6" i="28"/>
  <c r="CJ7" i="28"/>
  <c r="CJ8" i="28"/>
  <c r="CJ9" i="28"/>
  <c r="CJ10" i="28"/>
  <c r="CJ11" i="28"/>
  <c r="CJ12" i="28"/>
  <c r="CJ4" i="28"/>
  <c r="CI13" i="28"/>
  <c r="CJ13" i="28" s="1"/>
  <c r="CI14" i="28"/>
  <c r="CJ14" i="28" s="1"/>
  <c r="CI15" i="28"/>
  <c r="CJ15" i="28" s="1"/>
  <c r="CI16" i="28"/>
  <c r="CJ16" i="28" s="1"/>
  <c r="CI17" i="28"/>
  <c r="CJ17" i="28" s="1"/>
  <c r="CI18" i="28"/>
  <c r="CJ18" i="28" s="1"/>
  <c r="CI19" i="28"/>
  <c r="CJ19" i="28" s="1"/>
  <c r="CI20" i="28"/>
  <c r="CJ20" i="28" s="1"/>
  <c r="CI22" i="28"/>
  <c r="CJ22" i="28" s="1"/>
  <c r="CI23" i="28"/>
  <c r="CJ23" i="28" s="1"/>
  <c r="CI24" i="28"/>
  <c r="CJ24" i="28" s="1"/>
  <c r="CI25" i="28"/>
  <c r="CJ25" i="28" s="1"/>
  <c r="CI26" i="28"/>
  <c r="CJ26" i="28" s="1"/>
  <c r="CI27" i="28"/>
  <c r="CJ27" i="28" s="1"/>
  <c r="CI28" i="28"/>
  <c r="CJ28" i="28" s="1"/>
  <c r="CI29" i="28"/>
  <c r="CJ29" i="28" s="1"/>
  <c r="CI30" i="28"/>
  <c r="CJ30" i="28" s="1"/>
  <c r="CI31" i="28"/>
  <c r="CJ31" i="28" s="1"/>
  <c r="CI32" i="28"/>
  <c r="CJ32" i="28" s="1"/>
  <c r="CI33" i="28"/>
  <c r="CJ33" i="28" s="1"/>
  <c r="CI34" i="28"/>
  <c r="CJ34" i="28" s="1"/>
  <c r="CI35" i="28"/>
  <c r="CJ35" i="28" s="1"/>
  <c r="CI36" i="28"/>
  <c r="CJ36" i="28" s="1"/>
  <c r="CI37" i="28"/>
  <c r="CJ37" i="28" s="1"/>
  <c r="CI38" i="28"/>
  <c r="CJ38" i="28" s="1"/>
  <c r="CI39" i="28"/>
  <c r="CJ39" i="28" s="1"/>
  <c r="CI40" i="28"/>
  <c r="CJ40" i="28" s="1"/>
  <c r="CI41" i="28"/>
  <c r="CJ41" i="28" s="1"/>
  <c r="CI42" i="28"/>
  <c r="CJ42" i="28" s="1"/>
  <c r="CI43" i="28"/>
  <c r="CJ43" i="28" s="1"/>
  <c r="CI44" i="28"/>
  <c r="CJ44" i="28" s="1"/>
  <c r="CI45" i="28"/>
  <c r="CJ45" i="28" s="1"/>
  <c r="CI46" i="28"/>
  <c r="CJ46" i="28" s="1"/>
  <c r="CI47" i="28"/>
  <c r="CJ47" i="28" s="1"/>
  <c r="CI48" i="28"/>
  <c r="CJ48" i="28" s="1"/>
  <c r="CI49" i="28"/>
  <c r="CJ49" i="28" s="1"/>
  <c r="CI50" i="28"/>
  <c r="CJ50" i="28" s="1"/>
  <c r="CI51" i="28"/>
  <c r="CJ51" i="28" s="1"/>
  <c r="CI52" i="28"/>
  <c r="CJ52" i="28" s="1"/>
  <c r="CI53" i="28"/>
  <c r="CJ53" i="28" s="1"/>
  <c r="CI54" i="28"/>
  <c r="CJ54" i="28" s="1"/>
  <c r="CI55" i="28"/>
  <c r="CJ55" i="28" s="1"/>
  <c r="CI56" i="28"/>
  <c r="CJ56" i="28" s="1"/>
  <c r="CI57" i="28"/>
  <c r="CJ57" i="28" s="1"/>
  <c r="CI58" i="28"/>
  <c r="CJ58" i="28" s="1"/>
  <c r="CI59" i="28"/>
  <c r="CJ59" i="28" s="1"/>
  <c r="CI60" i="28"/>
  <c r="CJ60" i="28" s="1"/>
  <c r="CI61" i="28"/>
  <c r="CJ61" i="28" s="1"/>
  <c r="CI62" i="28"/>
  <c r="CJ62" i="28" s="1"/>
  <c r="CI63" i="28"/>
  <c r="CJ63" i="28" s="1"/>
  <c r="CI64" i="28"/>
  <c r="CJ64" i="28" s="1"/>
  <c r="CI65" i="28"/>
  <c r="CJ65" i="28" s="1"/>
  <c r="CI66" i="28"/>
  <c r="CJ66" i="28" s="1"/>
  <c r="CI67" i="28"/>
  <c r="CJ67" i="28" s="1"/>
  <c r="CI68" i="28"/>
  <c r="CJ68" i="28" s="1"/>
  <c r="CI69" i="28"/>
  <c r="CJ69" i="28" s="1"/>
  <c r="CI70" i="28"/>
  <c r="CJ70" i="28" s="1"/>
  <c r="CI71" i="28"/>
  <c r="CJ71" i="28" s="1"/>
  <c r="CI72" i="28"/>
  <c r="CJ72" i="28" s="1"/>
  <c r="CI73" i="28"/>
  <c r="CJ73" i="28" s="1"/>
  <c r="CI75" i="28"/>
  <c r="CJ75" i="28" s="1"/>
  <c r="CI76" i="28"/>
  <c r="CJ76" i="28" s="1"/>
  <c r="CI77" i="28"/>
  <c r="CJ77" i="28" s="1"/>
  <c r="CI78" i="28"/>
  <c r="CJ78" i="28" s="1"/>
  <c r="CI79" i="28"/>
  <c r="CJ79" i="28" s="1"/>
  <c r="CI80" i="28"/>
  <c r="CJ80" i="28" s="1"/>
  <c r="CI81" i="28"/>
  <c r="CJ81" i="28" s="1"/>
  <c r="CI82" i="28"/>
  <c r="CJ82" i="28" s="1"/>
  <c r="CI83" i="28"/>
  <c r="CJ83" i="28" s="1"/>
  <c r="CI84" i="28"/>
  <c r="CJ84" i="28" s="1"/>
  <c r="CI85" i="28"/>
  <c r="CJ85" i="28" s="1"/>
  <c r="CI86" i="28"/>
  <c r="CJ86" i="28" s="1"/>
  <c r="CI89" i="28"/>
  <c r="CJ89" i="28" s="1"/>
  <c r="CI91" i="28"/>
  <c r="CJ91" i="28" s="1"/>
  <c r="CI92" i="28"/>
  <c r="CJ92" i="28" s="1"/>
  <c r="CI93" i="28"/>
  <c r="CI94" i="28"/>
  <c r="CJ94" i="28" s="1"/>
  <c r="CI95" i="28"/>
  <c r="CJ95" i="28" s="1"/>
  <c r="CI97" i="28"/>
  <c r="CJ97" i="28" s="1"/>
  <c r="CI98" i="28"/>
  <c r="CJ98" i="28" s="1"/>
  <c r="CI99" i="28"/>
  <c r="CJ99" i="28" s="1"/>
  <c r="CI100" i="28"/>
  <c r="CJ100" i="28" s="1"/>
  <c r="CI101" i="28"/>
  <c r="CJ101" i="28" s="1"/>
  <c r="CI102" i="28"/>
  <c r="CJ102" i="28" s="1"/>
  <c r="CI103" i="28"/>
  <c r="CJ103" i="28" s="1"/>
  <c r="CI104" i="28"/>
  <c r="CJ104" i="28" s="1"/>
  <c r="CI105" i="28"/>
  <c r="CJ105" i="28" s="1"/>
  <c r="CI106" i="28"/>
  <c r="CJ106" i="28" s="1"/>
  <c r="CI107" i="28"/>
  <c r="CJ107" i="28" s="1"/>
  <c r="CI108" i="28"/>
  <c r="CJ108" i="28" s="1"/>
  <c r="CI109" i="28"/>
  <c r="CJ109" i="28" s="1"/>
  <c r="CI110" i="28"/>
  <c r="CJ110" i="28" s="1"/>
  <c r="CI111" i="28"/>
  <c r="CJ111" i="28" s="1"/>
  <c r="CI112" i="28"/>
  <c r="CJ112" i="28" s="1"/>
  <c r="CI114" i="28"/>
  <c r="CJ114" i="28" s="1"/>
  <c r="CI115" i="28"/>
  <c r="CJ115" i="28" s="1"/>
  <c r="CI116" i="28"/>
  <c r="CJ116" i="28" s="1"/>
  <c r="CI117" i="28"/>
  <c r="CJ117" i="28" s="1"/>
  <c r="CI118" i="28"/>
  <c r="CJ118" i="28" s="1"/>
  <c r="CI120" i="28"/>
  <c r="CJ120" i="28" s="1"/>
  <c r="CI122" i="28"/>
  <c r="CJ122" i="28" s="1"/>
  <c r="CI123" i="28"/>
  <c r="CJ123" i="28" s="1"/>
  <c r="CI124" i="28"/>
  <c r="CJ124" i="28" s="1"/>
  <c r="CI125" i="28"/>
  <c r="CJ125" i="28" s="1"/>
  <c r="CI128" i="28"/>
  <c r="CJ128" i="28" s="1"/>
  <c r="CI129" i="28"/>
  <c r="CJ129" i="28" s="1"/>
  <c r="CI130" i="28"/>
  <c r="CJ130" i="28" s="1"/>
  <c r="CI133" i="28"/>
  <c r="CJ133" i="28" s="1"/>
  <c r="W19" i="38" l="1"/>
  <c r="BY131" i="28"/>
  <c r="CB131" i="28"/>
  <c r="Q6" i="38"/>
  <c r="Q8" i="38"/>
  <c r="Q9" i="38"/>
  <c r="Q11" i="38"/>
  <c r="Q12" i="38"/>
  <c r="Q14" i="38"/>
  <c r="Q16" i="38"/>
  <c r="Q17" i="38"/>
  <c r="Q18" i="38"/>
  <c r="Q21" i="38"/>
  <c r="Q22" i="38"/>
  <c r="Q23" i="38"/>
  <c r="Q24" i="38"/>
  <c r="Q25" i="38"/>
  <c r="Q26" i="38"/>
  <c r="Q28" i="38"/>
  <c r="Q30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79" i="38"/>
  <c r="Q80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9" i="38"/>
  <c r="Q100" i="38"/>
  <c r="Q101" i="38"/>
  <c r="Q102" i="38"/>
  <c r="Q103" i="38"/>
  <c r="Q104" i="38"/>
  <c r="Q105" i="38"/>
  <c r="Q107" i="38"/>
  <c r="Q108" i="38"/>
  <c r="Q109" i="38"/>
  <c r="Q110" i="38"/>
  <c r="X21" i="38"/>
  <c r="X35" i="38"/>
  <c r="CF130" i="28"/>
  <c r="CG130" i="28" s="1"/>
  <c r="BU130" i="28"/>
  <c r="BT130" i="28" s="1"/>
  <c r="BN130" i="28" s="1"/>
  <c r="BM130" i="28" s="1"/>
  <c r="BG130" i="28" s="1"/>
  <c r="BF130" i="28" s="1"/>
  <c r="AZ130" i="28" s="1"/>
  <c r="AY130" i="28" s="1"/>
  <c r="AN130" i="28" s="1"/>
  <c r="O130" i="28"/>
  <c r="W130" i="28" s="1"/>
  <c r="E130" i="28"/>
  <c r="AA21" i="38"/>
  <c r="AB21" i="38" s="1"/>
  <c r="N21" i="38"/>
  <c r="K21" i="38"/>
  <c r="J21" i="38"/>
  <c r="G21" i="38"/>
  <c r="CF25" i="28"/>
  <c r="CG25" i="28" s="1"/>
  <c r="BU25" i="28"/>
  <c r="BT25" i="28" s="1"/>
  <c r="BN25" i="28" s="1"/>
  <c r="BM25" i="28" s="1"/>
  <c r="BG25" i="28" s="1"/>
  <c r="BF25" i="28" s="1"/>
  <c r="AZ25" i="28" s="1"/>
  <c r="AY25" i="28" s="1"/>
  <c r="AN25" i="28" s="1"/>
  <c r="AM25" i="28" s="1"/>
  <c r="AF25" i="28" s="1"/>
  <c r="AE25" i="28" s="1"/>
  <c r="U25" i="28" s="1"/>
  <c r="T25" i="28" s="1"/>
  <c r="M25" i="28" s="1"/>
  <c r="O25" i="28"/>
  <c r="W25" i="28" s="1"/>
  <c r="E25" i="28"/>
  <c r="AA35" i="38"/>
  <c r="AB35" i="38" s="1"/>
  <c r="N35" i="38"/>
  <c r="K35" i="38"/>
  <c r="J35" i="38"/>
  <c r="G35" i="38"/>
  <c r="N88" i="38"/>
  <c r="R88" i="38" s="1"/>
  <c r="K88" i="38"/>
  <c r="J88" i="38"/>
  <c r="G88" i="38"/>
  <c r="CF81" i="28"/>
  <c r="CG81" i="28" s="1"/>
  <c r="BU81" i="28"/>
  <c r="BT81" i="28" s="1"/>
  <c r="BN81" i="28" s="1"/>
  <c r="BM81" i="28" s="1"/>
  <c r="BG81" i="28" s="1"/>
  <c r="BF81" i="28" s="1"/>
  <c r="AZ81" i="28" s="1"/>
  <c r="AY81" i="28" s="1"/>
  <c r="AN81" i="28" s="1"/>
  <c r="AM81" i="28" s="1"/>
  <c r="AF81" i="28" s="1"/>
  <c r="AE81" i="28" s="1"/>
  <c r="U81" i="28" s="1"/>
  <c r="T81" i="28" s="1"/>
  <c r="M81" i="28" s="1"/>
  <c r="L81" i="28" s="1"/>
  <c r="F81" i="28" s="1"/>
  <c r="I81" i="28" s="1"/>
  <c r="O81" i="28"/>
  <c r="W81" i="28" s="1"/>
  <c r="AA66" i="38"/>
  <c r="AB66" i="38" s="1"/>
  <c r="N66" i="38"/>
  <c r="R66" i="38" s="1"/>
  <c r="K66" i="38"/>
  <c r="J66" i="38"/>
  <c r="G66" i="38"/>
  <c r="CF56" i="28"/>
  <c r="CG56" i="28" s="1"/>
  <c r="BU56" i="28"/>
  <c r="BT56" i="28" s="1"/>
  <c r="BN56" i="28" s="1"/>
  <c r="BM56" i="28" s="1"/>
  <c r="BG56" i="28" s="1"/>
  <c r="BF56" i="28" s="1"/>
  <c r="AZ56" i="28" s="1"/>
  <c r="AY56" i="28" s="1"/>
  <c r="AN56" i="28" s="1"/>
  <c r="AM56" i="28" s="1"/>
  <c r="AF56" i="28" s="1"/>
  <c r="AE56" i="28" s="1"/>
  <c r="U56" i="28" s="1"/>
  <c r="T56" i="28" s="1"/>
  <c r="M56" i="28" s="1"/>
  <c r="O56" i="28"/>
  <c r="W56" i="28" s="1"/>
  <c r="O133" i="28"/>
  <c r="Q109" i="40"/>
  <c r="P109" i="40"/>
  <c r="N109" i="40"/>
  <c r="R109" i="40" s="1"/>
  <c r="M109" i="40"/>
  <c r="L109" i="40"/>
  <c r="K109" i="40"/>
  <c r="J109" i="40"/>
  <c r="I109" i="40"/>
  <c r="G109" i="40"/>
  <c r="F109" i="40"/>
  <c r="E109" i="40"/>
  <c r="T102" i="40"/>
  <c r="Z102" i="40" s="1"/>
  <c r="AA102" i="40" s="1"/>
  <c r="Q102" i="40"/>
  <c r="O102" i="40"/>
  <c r="W102" i="40" s="1"/>
  <c r="N102" i="40"/>
  <c r="R102" i="40" s="1"/>
  <c r="K102" i="40"/>
  <c r="J102" i="40"/>
  <c r="G102" i="40"/>
  <c r="F102" i="40"/>
  <c r="D102" i="40"/>
  <c r="T101" i="40"/>
  <c r="Z101" i="40" s="1"/>
  <c r="AA101" i="40" s="1"/>
  <c r="Q101" i="40"/>
  <c r="O101" i="40"/>
  <c r="W101" i="40" s="1"/>
  <c r="N101" i="40"/>
  <c r="R101" i="40" s="1"/>
  <c r="K101" i="40"/>
  <c r="J101" i="40"/>
  <c r="G101" i="40"/>
  <c r="F101" i="40"/>
  <c r="D101" i="40"/>
  <c r="T100" i="40"/>
  <c r="Z100" i="40" s="1"/>
  <c r="AA100" i="40" s="1"/>
  <c r="Q100" i="40"/>
  <c r="O100" i="40"/>
  <c r="W100" i="40" s="1"/>
  <c r="N100" i="40"/>
  <c r="R100" i="40" s="1"/>
  <c r="K100" i="40"/>
  <c r="J100" i="40"/>
  <c r="G100" i="40"/>
  <c r="F100" i="40"/>
  <c r="D100" i="40"/>
  <c r="T99" i="40"/>
  <c r="Z99" i="40" s="1"/>
  <c r="AA99" i="40" s="1"/>
  <c r="Q99" i="40"/>
  <c r="O99" i="40"/>
  <c r="W99" i="40" s="1"/>
  <c r="N99" i="40"/>
  <c r="R99" i="40" s="1"/>
  <c r="K99" i="40"/>
  <c r="J99" i="40"/>
  <c r="G99" i="40"/>
  <c r="F99" i="40"/>
  <c r="D99" i="40"/>
  <c r="T98" i="40"/>
  <c r="Z98" i="40" s="1"/>
  <c r="AA98" i="40" s="1"/>
  <c r="Q98" i="40"/>
  <c r="O98" i="40"/>
  <c r="W98" i="40" s="1"/>
  <c r="N98" i="40"/>
  <c r="R98" i="40" s="1"/>
  <c r="K98" i="40"/>
  <c r="J98" i="40"/>
  <c r="G98" i="40"/>
  <c r="F98" i="40"/>
  <c r="D98" i="40"/>
  <c r="T97" i="40"/>
  <c r="Z97" i="40" s="1"/>
  <c r="AA97" i="40" s="1"/>
  <c r="Q97" i="40"/>
  <c r="O97" i="40"/>
  <c r="N97" i="40"/>
  <c r="J97" i="40"/>
  <c r="I97" i="40"/>
  <c r="G97" i="40"/>
  <c r="F97" i="40"/>
  <c r="D97" i="40"/>
  <c r="T96" i="40"/>
  <c r="Z96" i="40" s="1"/>
  <c r="AA96" i="40" s="1"/>
  <c r="Q96" i="40"/>
  <c r="O96" i="40"/>
  <c r="W96" i="40" s="1"/>
  <c r="N96" i="40"/>
  <c r="R96" i="40" s="1"/>
  <c r="K96" i="40"/>
  <c r="J96" i="40"/>
  <c r="G96" i="40"/>
  <c r="F96" i="40"/>
  <c r="D96" i="40"/>
  <c r="T95" i="40"/>
  <c r="Z95" i="40" s="1"/>
  <c r="AA95" i="40" s="1"/>
  <c r="Q95" i="40"/>
  <c r="O95" i="40"/>
  <c r="W95" i="40" s="1"/>
  <c r="N95" i="40"/>
  <c r="R95" i="40" s="1"/>
  <c r="K95" i="40"/>
  <c r="J95" i="40"/>
  <c r="G95" i="40"/>
  <c r="F95" i="40"/>
  <c r="T94" i="40"/>
  <c r="Q94" i="40"/>
  <c r="O94" i="40"/>
  <c r="W94" i="40" s="1"/>
  <c r="N94" i="40"/>
  <c r="R94" i="40" s="1"/>
  <c r="K94" i="40"/>
  <c r="J94" i="40"/>
  <c r="G94" i="40"/>
  <c r="F94" i="40"/>
  <c r="T93" i="40"/>
  <c r="Z93" i="40" s="1"/>
  <c r="AA93" i="40" s="1"/>
  <c r="Q93" i="40"/>
  <c r="O93" i="40"/>
  <c r="W93" i="40" s="1"/>
  <c r="N93" i="40"/>
  <c r="R93" i="40" s="1"/>
  <c r="K93" i="40"/>
  <c r="J93" i="40"/>
  <c r="G93" i="40"/>
  <c r="F93" i="40"/>
  <c r="D93" i="40"/>
  <c r="T92" i="40"/>
  <c r="Z92" i="40" s="1"/>
  <c r="AA92" i="40" s="1"/>
  <c r="Q92" i="40"/>
  <c r="O92" i="40"/>
  <c r="W92" i="40" s="1"/>
  <c r="N92" i="40"/>
  <c r="M92" i="40"/>
  <c r="J92" i="40"/>
  <c r="G92" i="40"/>
  <c r="F92" i="40"/>
  <c r="D92" i="40"/>
  <c r="T91" i="40"/>
  <c r="Z91" i="40" s="1"/>
  <c r="AA91" i="40" s="1"/>
  <c r="Q91" i="40"/>
  <c r="O91" i="40"/>
  <c r="W91" i="40" s="1"/>
  <c r="N91" i="40"/>
  <c r="K91" i="40"/>
  <c r="J91" i="40"/>
  <c r="G91" i="40"/>
  <c r="F91" i="40"/>
  <c r="D91" i="40"/>
  <c r="T90" i="40"/>
  <c r="Z90" i="40" s="1"/>
  <c r="AA90" i="40" s="1"/>
  <c r="Q90" i="40"/>
  <c r="O90" i="40"/>
  <c r="W90" i="40" s="1"/>
  <c r="N90" i="40"/>
  <c r="R90" i="40" s="1"/>
  <c r="K90" i="40"/>
  <c r="J90" i="40"/>
  <c r="G90" i="40"/>
  <c r="F90" i="40"/>
  <c r="T89" i="40"/>
  <c r="Z89" i="40" s="1"/>
  <c r="AA89" i="40" s="1"/>
  <c r="Q89" i="40"/>
  <c r="O89" i="40"/>
  <c r="W89" i="40" s="1"/>
  <c r="N89" i="40"/>
  <c r="R89" i="40" s="1"/>
  <c r="K89" i="40"/>
  <c r="J89" i="40"/>
  <c r="G89" i="40"/>
  <c r="F89" i="40"/>
  <c r="D89" i="40"/>
  <c r="T88" i="40"/>
  <c r="Z88" i="40" s="1"/>
  <c r="AA88" i="40" s="1"/>
  <c r="Q88" i="40"/>
  <c r="O88" i="40"/>
  <c r="W88" i="40" s="1"/>
  <c r="N88" i="40"/>
  <c r="J88" i="40"/>
  <c r="I88" i="40"/>
  <c r="G88" i="40"/>
  <c r="F88" i="40"/>
  <c r="T87" i="40"/>
  <c r="Z87" i="40" s="1"/>
  <c r="AA87" i="40" s="1"/>
  <c r="Q87" i="40"/>
  <c r="O87" i="40"/>
  <c r="W87" i="40" s="1"/>
  <c r="N87" i="40"/>
  <c r="R87" i="40" s="1"/>
  <c r="K87" i="40"/>
  <c r="J87" i="40"/>
  <c r="G87" i="40"/>
  <c r="F87" i="40"/>
  <c r="T86" i="40"/>
  <c r="Z86" i="40" s="1"/>
  <c r="AA86" i="40" s="1"/>
  <c r="Q86" i="40"/>
  <c r="O86" i="40"/>
  <c r="W86" i="40" s="1"/>
  <c r="N86" i="40"/>
  <c r="R86" i="40" s="1"/>
  <c r="K86" i="40"/>
  <c r="J86" i="40"/>
  <c r="G86" i="40"/>
  <c r="F86" i="40"/>
  <c r="D86" i="40"/>
  <c r="T85" i="40"/>
  <c r="Z85" i="40" s="1"/>
  <c r="AA85" i="40" s="1"/>
  <c r="Q85" i="40"/>
  <c r="O85" i="40"/>
  <c r="W85" i="40" s="1"/>
  <c r="N85" i="40"/>
  <c r="R85" i="40" s="1"/>
  <c r="K85" i="40"/>
  <c r="J85" i="40"/>
  <c r="G85" i="40"/>
  <c r="F85" i="40"/>
  <c r="D85" i="40"/>
  <c r="T84" i="40"/>
  <c r="Z84" i="40" s="1"/>
  <c r="AA84" i="40" s="1"/>
  <c r="Q84" i="40"/>
  <c r="O84" i="40"/>
  <c r="W84" i="40" s="1"/>
  <c r="N84" i="40"/>
  <c r="R84" i="40" s="1"/>
  <c r="K84" i="40"/>
  <c r="J84" i="40"/>
  <c r="G84" i="40"/>
  <c r="F84" i="40"/>
  <c r="T83" i="40"/>
  <c r="Q83" i="40"/>
  <c r="O83" i="40"/>
  <c r="W83" i="40" s="1"/>
  <c r="N83" i="40"/>
  <c r="R83" i="40" s="1"/>
  <c r="K83" i="40"/>
  <c r="J83" i="40"/>
  <c r="G83" i="40"/>
  <c r="F83" i="40"/>
  <c r="T82" i="40"/>
  <c r="Q82" i="40"/>
  <c r="O82" i="40"/>
  <c r="W82" i="40" s="1"/>
  <c r="N82" i="40"/>
  <c r="R82" i="40" s="1"/>
  <c r="K82" i="40"/>
  <c r="J82" i="40"/>
  <c r="G82" i="40"/>
  <c r="F82" i="40"/>
  <c r="T81" i="40"/>
  <c r="Q81" i="40"/>
  <c r="O81" i="40"/>
  <c r="W81" i="40" s="1"/>
  <c r="N81" i="40"/>
  <c r="R81" i="40" s="1"/>
  <c r="K81" i="40"/>
  <c r="J81" i="40"/>
  <c r="G81" i="40"/>
  <c r="F81" i="40"/>
  <c r="T80" i="40"/>
  <c r="Q80" i="40"/>
  <c r="O80" i="40"/>
  <c r="W80" i="40" s="1"/>
  <c r="N80" i="40"/>
  <c r="R80" i="40" s="1"/>
  <c r="K80" i="40"/>
  <c r="J80" i="40"/>
  <c r="G80" i="40"/>
  <c r="F80" i="40"/>
  <c r="T79" i="40"/>
  <c r="Q79" i="40"/>
  <c r="O79" i="40"/>
  <c r="W79" i="40" s="1"/>
  <c r="N79" i="40"/>
  <c r="R79" i="40" s="1"/>
  <c r="K79" i="40"/>
  <c r="J79" i="40"/>
  <c r="G79" i="40"/>
  <c r="F79" i="40"/>
  <c r="T78" i="40"/>
  <c r="Q78" i="40"/>
  <c r="O78" i="40"/>
  <c r="W78" i="40" s="1"/>
  <c r="N78" i="40"/>
  <c r="R78" i="40" s="1"/>
  <c r="K78" i="40"/>
  <c r="J78" i="40"/>
  <c r="G78" i="40"/>
  <c r="F78" i="40"/>
  <c r="T77" i="40"/>
  <c r="Q77" i="40"/>
  <c r="O77" i="40"/>
  <c r="W77" i="40" s="1"/>
  <c r="N77" i="40"/>
  <c r="R77" i="40" s="1"/>
  <c r="K77" i="40"/>
  <c r="J77" i="40"/>
  <c r="G77" i="40"/>
  <c r="F77" i="40"/>
  <c r="T76" i="40"/>
  <c r="Q76" i="40"/>
  <c r="O76" i="40"/>
  <c r="W76" i="40" s="1"/>
  <c r="N76" i="40"/>
  <c r="K76" i="40"/>
  <c r="J76" i="40"/>
  <c r="G76" i="40"/>
  <c r="F76" i="40"/>
  <c r="T75" i="40"/>
  <c r="Q75" i="40"/>
  <c r="O75" i="40"/>
  <c r="W75" i="40" s="1"/>
  <c r="N75" i="40"/>
  <c r="R75" i="40" s="1"/>
  <c r="K75" i="40"/>
  <c r="J75" i="40"/>
  <c r="G75" i="40"/>
  <c r="F75" i="40"/>
  <c r="T74" i="40"/>
  <c r="Q74" i="40"/>
  <c r="O74" i="40"/>
  <c r="W74" i="40" s="1"/>
  <c r="N74" i="40"/>
  <c r="K74" i="40"/>
  <c r="J74" i="40"/>
  <c r="G74" i="40"/>
  <c r="F74" i="40"/>
  <c r="T73" i="40"/>
  <c r="Q73" i="40"/>
  <c r="O73" i="40"/>
  <c r="W73" i="40" s="1"/>
  <c r="N73" i="40"/>
  <c r="K73" i="40"/>
  <c r="J73" i="40"/>
  <c r="G73" i="40"/>
  <c r="F73" i="40"/>
  <c r="T72" i="40"/>
  <c r="Z72" i="40" s="1"/>
  <c r="AA72" i="40" s="1"/>
  <c r="Q72" i="40"/>
  <c r="O72" i="40"/>
  <c r="W72" i="40" s="1"/>
  <c r="N72" i="40"/>
  <c r="R72" i="40" s="1"/>
  <c r="K72" i="40"/>
  <c r="J72" i="40"/>
  <c r="G72" i="40"/>
  <c r="F72" i="40"/>
  <c r="T71" i="40"/>
  <c r="Z71" i="40" s="1"/>
  <c r="AA71" i="40" s="1"/>
  <c r="Q71" i="40"/>
  <c r="O71" i="40"/>
  <c r="W71" i="40" s="1"/>
  <c r="N71" i="40"/>
  <c r="R71" i="40" s="1"/>
  <c r="K71" i="40"/>
  <c r="J71" i="40"/>
  <c r="G71" i="40"/>
  <c r="F71" i="40"/>
  <c r="T70" i="40"/>
  <c r="Z70" i="40" s="1"/>
  <c r="AA70" i="40" s="1"/>
  <c r="Q70" i="40"/>
  <c r="O70" i="40"/>
  <c r="W70" i="40" s="1"/>
  <c r="N70" i="40"/>
  <c r="R70" i="40" s="1"/>
  <c r="K70" i="40"/>
  <c r="J70" i="40"/>
  <c r="G70" i="40"/>
  <c r="F70" i="40"/>
  <c r="T69" i="40"/>
  <c r="Z69" i="40" s="1"/>
  <c r="AA69" i="40" s="1"/>
  <c r="Q69" i="40"/>
  <c r="O69" i="40"/>
  <c r="W69" i="40" s="1"/>
  <c r="N69" i="40"/>
  <c r="R69" i="40" s="1"/>
  <c r="K69" i="40"/>
  <c r="J69" i="40"/>
  <c r="G69" i="40"/>
  <c r="F69" i="40"/>
  <c r="T68" i="40"/>
  <c r="Z68" i="40" s="1"/>
  <c r="AA68" i="40" s="1"/>
  <c r="Q68" i="40"/>
  <c r="O68" i="40"/>
  <c r="W68" i="40" s="1"/>
  <c r="N68" i="40"/>
  <c r="K68" i="40"/>
  <c r="J68" i="40"/>
  <c r="G68" i="40"/>
  <c r="F68" i="40"/>
  <c r="T67" i="40"/>
  <c r="Z67" i="40" s="1"/>
  <c r="AA67" i="40" s="1"/>
  <c r="Q67" i="40"/>
  <c r="O67" i="40"/>
  <c r="W67" i="40" s="1"/>
  <c r="N67" i="40"/>
  <c r="R67" i="40" s="1"/>
  <c r="K67" i="40"/>
  <c r="J67" i="40"/>
  <c r="G67" i="40"/>
  <c r="F67" i="40"/>
  <c r="T66" i="40"/>
  <c r="Z66" i="40" s="1"/>
  <c r="AA66" i="40" s="1"/>
  <c r="Q66" i="40"/>
  <c r="O66" i="40"/>
  <c r="W66" i="40" s="1"/>
  <c r="N66" i="40"/>
  <c r="R66" i="40" s="1"/>
  <c r="K66" i="40"/>
  <c r="J66" i="40"/>
  <c r="G66" i="40"/>
  <c r="F66" i="40"/>
  <c r="T65" i="40"/>
  <c r="Z65" i="40" s="1"/>
  <c r="AA65" i="40" s="1"/>
  <c r="Q65" i="40"/>
  <c r="O65" i="40"/>
  <c r="W65" i="40" s="1"/>
  <c r="N65" i="40"/>
  <c r="R65" i="40" s="1"/>
  <c r="K65" i="40"/>
  <c r="J65" i="40"/>
  <c r="G65" i="40"/>
  <c r="F65" i="40"/>
  <c r="T64" i="40"/>
  <c r="Z64" i="40" s="1"/>
  <c r="AA64" i="40" s="1"/>
  <c r="Q64" i="40"/>
  <c r="O64" i="40"/>
  <c r="W64" i="40" s="1"/>
  <c r="N64" i="40"/>
  <c r="R64" i="40" s="1"/>
  <c r="K64" i="40"/>
  <c r="J64" i="40"/>
  <c r="G64" i="40"/>
  <c r="F64" i="40"/>
  <c r="T63" i="40"/>
  <c r="Z63" i="40" s="1"/>
  <c r="AA63" i="40" s="1"/>
  <c r="Q63" i="40"/>
  <c r="O63" i="40"/>
  <c r="W63" i="40" s="1"/>
  <c r="N63" i="40"/>
  <c r="R63" i="40" s="1"/>
  <c r="K63" i="40"/>
  <c r="J63" i="40"/>
  <c r="G63" i="40"/>
  <c r="F63" i="40"/>
  <c r="T62" i="40"/>
  <c r="Z62" i="40" s="1"/>
  <c r="AA62" i="40" s="1"/>
  <c r="Q62" i="40"/>
  <c r="O62" i="40"/>
  <c r="W62" i="40" s="1"/>
  <c r="N62" i="40"/>
  <c r="K62" i="40"/>
  <c r="J62" i="40"/>
  <c r="G62" i="40"/>
  <c r="F62" i="40"/>
  <c r="T61" i="40"/>
  <c r="Z61" i="40" s="1"/>
  <c r="AA61" i="40" s="1"/>
  <c r="Q61" i="40"/>
  <c r="O61" i="40"/>
  <c r="W61" i="40" s="1"/>
  <c r="N61" i="40"/>
  <c r="R61" i="40" s="1"/>
  <c r="K61" i="40"/>
  <c r="J61" i="40"/>
  <c r="G61" i="40"/>
  <c r="F61" i="40"/>
  <c r="T60" i="40"/>
  <c r="Z60" i="40" s="1"/>
  <c r="AA60" i="40" s="1"/>
  <c r="Q60" i="40"/>
  <c r="O60" i="40"/>
  <c r="W60" i="40" s="1"/>
  <c r="N60" i="40"/>
  <c r="R60" i="40" s="1"/>
  <c r="K60" i="40"/>
  <c r="J60" i="40"/>
  <c r="G60" i="40"/>
  <c r="F60" i="40"/>
  <c r="T59" i="40"/>
  <c r="Z59" i="40" s="1"/>
  <c r="AA59" i="40" s="1"/>
  <c r="Q59" i="40"/>
  <c r="O59" i="40"/>
  <c r="W59" i="40" s="1"/>
  <c r="N59" i="40"/>
  <c r="R59" i="40" s="1"/>
  <c r="K59" i="40"/>
  <c r="J59" i="40"/>
  <c r="G59" i="40"/>
  <c r="F59" i="40"/>
  <c r="T58" i="40"/>
  <c r="Z58" i="40" s="1"/>
  <c r="AA58" i="40" s="1"/>
  <c r="Q58" i="40"/>
  <c r="O58" i="40"/>
  <c r="W58" i="40" s="1"/>
  <c r="N58" i="40"/>
  <c r="R58" i="40" s="1"/>
  <c r="K58" i="40"/>
  <c r="J58" i="40"/>
  <c r="G58" i="40"/>
  <c r="F58" i="40"/>
  <c r="T57" i="40"/>
  <c r="Z57" i="40" s="1"/>
  <c r="AA57" i="40" s="1"/>
  <c r="Q57" i="40"/>
  <c r="O57" i="40"/>
  <c r="W57" i="40" s="1"/>
  <c r="N57" i="40"/>
  <c r="R57" i="40" s="1"/>
  <c r="K57" i="40"/>
  <c r="J57" i="40"/>
  <c r="G57" i="40"/>
  <c r="F57" i="40"/>
  <c r="T56" i="40"/>
  <c r="Z56" i="40" s="1"/>
  <c r="AA56" i="40" s="1"/>
  <c r="Q56" i="40"/>
  <c r="O56" i="40"/>
  <c r="W56" i="40" s="1"/>
  <c r="N56" i="40"/>
  <c r="R56" i="40" s="1"/>
  <c r="K56" i="40"/>
  <c r="J56" i="40"/>
  <c r="G56" i="40"/>
  <c r="F56" i="40"/>
  <c r="T55" i="40"/>
  <c r="Z55" i="40" s="1"/>
  <c r="AA55" i="40" s="1"/>
  <c r="Q55" i="40"/>
  <c r="O55" i="40"/>
  <c r="W55" i="40" s="1"/>
  <c r="N55" i="40"/>
  <c r="R55" i="40" s="1"/>
  <c r="K55" i="40"/>
  <c r="J55" i="40"/>
  <c r="G55" i="40"/>
  <c r="F55" i="40"/>
  <c r="T54" i="40"/>
  <c r="Z54" i="40" s="1"/>
  <c r="AA54" i="40" s="1"/>
  <c r="Q54" i="40"/>
  <c r="O54" i="40"/>
  <c r="W54" i="40" s="1"/>
  <c r="N54" i="40"/>
  <c r="K54" i="40"/>
  <c r="J54" i="40"/>
  <c r="G54" i="40"/>
  <c r="F54" i="40"/>
  <c r="T53" i="40"/>
  <c r="Z53" i="40" s="1"/>
  <c r="AA53" i="40" s="1"/>
  <c r="Q53" i="40"/>
  <c r="O53" i="40"/>
  <c r="W53" i="40" s="1"/>
  <c r="N53" i="40"/>
  <c r="R53" i="40" s="1"/>
  <c r="K53" i="40"/>
  <c r="J53" i="40"/>
  <c r="G53" i="40"/>
  <c r="F53" i="40"/>
  <c r="T52" i="40"/>
  <c r="Z52" i="40" s="1"/>
  <c r="AA52" i="40" s="1"/>
  <c r="Q52" i="40"/>
  <c r="O52" i="40"/>
  <c r="W52" i="40" s="1"/>
  <c r="N52" i="40"/>
  <c r="K52" i="40"/>
  <c r="J52" i="40"/>
  <c r="G52" i="40"/>
  <c r="F52" i="40"/>
  <c r="T51" i="40"/>
  <c r="Z51" i="40" s="1"/>
  <c r="AA51" i="40" s="1"/>
  <c r="Q51" i="40"/>
  <c r="O51" i="40"/>
  <c r="W51" i="40" s="1"/>
  <c r="N51" i="40"/>
  <c r="R51" i="40" s="1"/>
  <c r="K51" i="40"/>
  <c r="J51" i="40"/>
  <c r="G51" i="40"/>
  <c r="F51" i="40"/>
  <c r="T50" i="40"/>
  <c r="Z50" i="40" s="1"/>
  <c r="AA50" i="40" s="1"/>
  <c r="Q50" i="40"/>
  <c r="O50" i="40"/>
  <c r="W50" i="40" s="1"/>
  <c r="N50" i="40"/>
  <c r="R50" i="40" s="1"/>
  <c r="K50" i="40"/>
  <c r="J50" i="40"/>
  <c r="G50" i="40"/>
  <c r="F50" i="40"/>
  <c r="T49" i="40"/>
  <c r="Z49" i="40" s="1"/>
  <c r="AA49" i="40" s="1"/>
  <c r="Q49" i="40"/>
  <c r="O49" i="40"/>
  <c r="W49" i="40" s="1"/>
  <c r="N49" i="40"/>
  <c r="R49" i="40" s="1"/>
  <c r="K49" i="40"/>
  <c r="J49" i="40"/>
  <c r="G49" i="40"/>
  <c r="F49" i="40"/>
  <c r="T48" i="40"/>
  <c r="Z48" i="40" s="1"/>
  <c r="AA48" i="40" s="1"/>
  <c r="Q48" i="40"/>
  <c r="O48" i="40"/>
  <c r="W48" i="40" s="1"/>
  <c r="N48" i="40"/>
  <c r="R48" i="40" s="1"/>
  <c r="K48" i="40"/>
  <c r="J48" i="40"/>
  <c r="G48" i="40"/>
  <c r="F48" i="40"/>
  <c r="T47" i="40"/>
  <c r="Z47" i="40" s="1"/>
  <c r="AA47" i="40" s="1"/>
  <c r="Q47" i="40"/>
  <c r="O47" i="40"/>
  <c r="W47" i="40" s="1"/>
  <c r="N47" i="40"/>
  <c r="R47" i="40" s="1"/>
  <c r="K47" i="40"/>
  <c r="J47" i="40"/>
  <c r="G47" i="40"/>
  <c r="F47" i="40"/>
  <c r="T46" i="40"/>
  <c r="Z46" i="40" s="1"/>
  <c r="AA46" i="40" s="1"/>
  <c r="Q46" i="40"/>
  <c r="O46" i="40"/>
  <c r="W46" i="40" s="1"/>
  <c r="N46" i="40"/>
  <c r="R46" i="40" s="1"/>
  <c r="K46" i="40"/>
  <c r="J46" i="40"/>
  <c r="G46" i="40"/>
  <c r="F46" i="40"/>
  <c r="T45" i="40"/>
  <c r="Z45" i="40" s="1"/>
  <c r="AA45" i="40" s="1"/>
  <c r="Q45" i="40"/>
  <c r="O45" i="40"/>
  <c r="W45" i="40" s="1"/>
  <c r="N45" i="40"/>
  <c r="R45" i="40" s="1"/>
  <c r="K45" i="40"/>
  <c r="J45" i="40"/>
  <c r="G45" i="40"/>
  <c r="F45" i="40"/>
  <c r="T44" i="40"/>
  <c r="Z44" i="40" s="1"/>
  <c r="AA44" i="40" s="1"/>
  <c r="Q44" i="40"/>
  <c r="O44" i="40"/>
  <c r="W44" i="40" s="1"/>
  <c r="N44" i="40"/>
  <c r="R44" i="40" s="1"/>
  <c r="K44" i="40"/>
  <c r="J44" i="40"/>
  <c r="G44" i="40"/>
  <c r="F44" i="40"/>
  <c r="T43" i="40"/>
  <c r="Z43" i="40" s="1"/>
  <c r="AA43" i="40" s="1"/>
  <c r="Q43" i="40"/>
  <c r="O43" i="40"/>
  <c r="W43" i="40" s="1"/>
  <c r="N43" i="40"/>
  <c r="R43" i="40" s="1"/>
  <c r="K43" i="40"/>
  <c r="J43" i="40"/>
  <c r="G43" i="40"/>
  <c r="F43" i="40"/>
  <c r="T42" i="40"/>
  <c r="Z42" i="40" s="1"/>
  <c r="AA42" i="40" s="1"/>
  <c r="Q42" i="40"/>
  <c r="O42" i="40"/>
  <c r="W42" i="40" s="1"/>
  <c r="N42" i="40"/>
  <c r="R42" i="40" s="1"/>
  <c r="K42" i="40"/>
  <c r="J42" i="40"/>
  <c r="G42" i="40"/>
  <c r="F42" i="40"/>
  <c r="T41" i="40"/>
  <c r="Z41" i="40" s="1"/>
  <c r="AA41" i="40" s="1"/>
  <c r="Q41" i="40"/>
  <c r="O41" i="40"/>
  <c r="W41" i="40" s="1"/>
  <c r="N41" i="40"/>
  <c r="R41" i="40" s="1"/>
  <c r="K41" i="40"/>
  <c r="J41" i="40"/>
  <c r="G41" i="40"/>
  <c r="F41" i="40"/>
  <c r="T40" i="40"/>
  <c r="Z40" i="40" s="1"/>
  <c r="AA40" i="40" s="1"/>
  <c r="Q40" i="40"/>
  <c r="O40" i="40"/>
  <c r="W40" i="40" s="1"/>
  <c r="N40" i="40"/>
  <c r="R40" i="40" s="1"/>
  <c r="K40" i="40"/>
  <c r="J40" i="40"/>
  <c r="G40" i="40"/>
  <c r="F40" i="40"/>
  <c r="T39" i="40"/>
  <c r="Z39" i="40" s="1"/>
  <c r="AA39" i="40" s="1"/>
  <c r="Q39" i="40"/>
  <c r="O39" i="40"/>
  <c r="W39" i="40" s="1"/>
  <c r="N39" i="40"/>
  <c r="R39" i="40" s="1"/>
  <c r="K39" i="40"/>
  <c r="J39" i="40"/>
  <c r="G39" i="40"/>
  <c r="F39" i="40"/>
  <c r="T38" i="40"/>
  <c r="Z38" i="40" s="1"/>
  <c r="AA38" i="40" s="1"/>
  <c r="Q38" i="40"/>
  <c r="O38" i="40"/>
  <c r="W38" i="40" s="1"/>
  <c r="N38" i="40"/>
  <c r="R38" i="40" s="1"/>
  <c r="K38" i="40"/>
  <c r="J38" i="40"/>
  <c r="G38" i="40"/>
  <c r="F38" i="40"/>
  <c r="T37" i="40"/>
  <c r="Z37" i="40" s="1"/>
  <c r="AA37" i="40" s="1"/>
  <c r="Q37" i="40"/>
  <c r="O37" i="40"/>
  <c r="W37" i="40" s="1"/>
  <c r="N37" i="40"/>
  <c r="R37" i="40" s="1"/>
  <c r="K37" i="40"/>
  <c r="J37" i="40"/>
  <c r="G37" i="40"/>
  <c r="F37" i="40"/>
  <c r="T36" i="40"/>
  <c r="Z36" i="40" s="1"/>
  <c r="AA36" i="40" s="1"/>
  <c r="Q36" i="40"/>
  <c r="O36" i="40"/>
  <c r="W36" i="40" s="1"/>
  <c r="N36" i="40"/>
  <c r="R36" i="40" s="1"/>
  <c r="K36" i="40"/>
  <c r="J36" i="40"/>
  <c r="G36" i="40"/>
  <c r="F36" i="40"/>
  <c r="T35" i="40"/>
  <c r="Z35" i="40" s="1"/>
  <c r="AA35" i="40" s="1"/>
  <c r="Q35" i="40"/>
  <c r="O35" i="40"/>
  <c r="W35" i="40" s="1"/>
  <c r="N35" i="40"/>
  <c r="J35" i="40"/>
  <c r="I35" i="40"/>
  <c r="G35" i="40"/>
  <c r="F35" i="40"/>
  <c r="T34" i="40"/>
  <c r="Z34" i="40" s="1"/>
  <c r="AA34" i="40" s="1"/>
  <c r="Q34" i="40"/>
  <c r="O34" i="40"/>
  <c r="W34" i="40" s="1"/>
  <c r="N34" i="40"/>
  <c r="J34" i="40"/>
  <c r="I34" i="40"/>
  <c r="G34" i="40"/>
  <c r="F34" i="40"/>
  <c r="T33" i="40"/>
  <c r="Z33" i="40" s="1"/>
  <c r="AA33" i="40" s="1"/>
  <c r="Q33" i="40"/>
  <c r="O33" i="40"/>
  <c r="W33" i="40" s="1"/>
  <c r="N33" i="40"/>
  <c r="J33" i="40"/>
  <c r="I33" i="40"/>
  <c r="G33" i="40"/>
  <c r="F33" i="40"/>
  <c r="T32" i="40"/>
  <c r="Z32" i="40" s="1"/>
  <c r="AA32" i="40" s="1"/>
  <c r="Q32" i="40"/>
  <c r="O32" i="40"/>
  <c r="W32" i="40" s="1"/>
  <c r="N32" i="40"/>
  <c r="R32" i="40" s="1"/>
  <c r="K32" i="40"/>
  <c r="J32" i="40"/>
  <c r="G32" i="40"/>
  <c r="F32" i="40"/>
  <c r="T31" i="40"/>
  <c r="Z31" i="40" s="1"/>
  <c r="AA31" i="40" s="1"/>
  <c r="Q31" i="40"/>
  <c r="O31" i="40"/>
  <c r="W31" i="40" s="1"/>
  <c r="N31" i="40"/>
  <c r="R31" i="40" s="1"/>
  <c r="K31" i="40"/>
  <c r="J31" i="40"/>
  <c r="G31" i="40"/>
  <c r="F31" i="40"/>
  <c r="T30" i="40"/>
  <c r="Z30" i="40" s="1"/>
  <c r="AA30" i="40" s="1"/>
  <c r="Q30" i="40"/>
  <c r="O30" i="40"/>
  <c r="W30" i="40" s="1"/>
  <c r="N30" i="40"/>
  <c r="R30" i="40" s="1"/>
  <c r="K30" i="40"/>
  <c r="J30" i="40"/>
  <c r="G30" i="40"/>
  <c r="F30" i="40"/>
  <c r="T29" i="40"/>
  <c r="Z29" i="40" s="1"/>
  <c r="AA29" i="40" s="1"/>
  <c r="Q29" i="40"/>
  <c r="O29" i="40"/>
  <c r="W29" i="40" s="1"/>
  <c r="N29" i="40"/>
  <c r="R29" i="40" s="1"/>
  <c r="K29" i="40"/>
  <c r="J29" i="40"/>
  <c r="G29" i="40"/>
  <c r="F29" i="40"/>
  <c r="T28" i="40"/>
  <c r="Z28" i="40" s="1"/>
  <c r="AA28" i="40" s="1"/>
  <c r="Q28" i="40"/>
  <c r="O28" i="40"/>
  <c r="W28" i="40" s="1"/>
  <c r="N28" i="40"/>
  <c r="R28" i="40" s="1"/>
  <c r="K28" i="40"/>
  <c r="J28" i="40"/>
  <c r="G28" i="40"/>
  <c r="F28" i="40"/>
  <c r="T27" i="40"/>
  <c r="Z27" i="40" s="1"/>
  <c r="AA27" i="40" s="1"/>
  <c r="Q27" i="40"/>
  <c r="O27" i="40"/>
  <c r="W27" i="40" s="1"/>
  <c r="N27" i="40"/>
  <c r="R27" i="40" s="1"/>
  <c r="K27" i="40"/>
  <c r="J27" i="40"/>
  <c r="G27" i="40"/>
  <c r="F27" i="40"/>
  <c r="T26" i="40"/>
  <c r="Z26" i="40" s="1"/>
  <c r="AA26" i="40" s="1"/>
  <c r="Q26" i="40"/>
  <c r="O26" i="40"/>
  <c r="W26" i="40" s="1"/>
  <c r="N26" i="40"/>
  <c r="R26" i="40" s="1"/>
  <c r="K26" i="40"/>
  <c r="J26" i="40"/>
  <c r="G26" i="40"/>
  <c r="F26" i="40"/>
  <c r="T25" i="40"/>
  <c r="Z25" i="40" s="1"/>
  <c r="AA25" i="40" s="1"/>
  <c r="Q25" i="40"/>
  <c r="O25" i="40"/>
  <c r="W25" i="40" s="1"/>
  <c r="N25" i="40"/>
  <c r="K25" i="40"/>
  <c r="J25" i="40"/>
  <c r="G25" i="40"/>
  <c r="F25" i="40"/>
  <c r="T24" i="40"/>
  <c r="Z24" i="40" s="1"/>
  <c r="AA24" i="40" s="1"/>
  <c r="Q24" i="40"/>
  <c r="O24" i="40"/>
  <c r="W24" i="40" s="1"/>
  <c r="N24" i="40"/>
  <c r="J24" i="40"/>
  <c r="G24" i="40"/>
  <c r="F24" i="40"/>
  <c r="T23" i="40"/>
  <c r="Z23" i="40" s="1"/>
  <c r="AA23" i="40" s="1"/>
  <c r="Q23" i="40"/>
  <c r="O23" i="40"/>
  <c r="W23" i="40" s="1"/>
  <c r="N23" i="40"/>
  <c r="R23" i="40" s="1"/>
  <c r="K23" i="40"/>
  <c r="J23" i="40"/>
  <c r="G23" i="40"/>
  <c r="F23" i="40"/>
  <c r="T22" i="40"/>
  <c r="Z22" i="40" s="1"/>
  <c r="AA22" i="40" s="1"/>
  <c r="Q22" i="40"/>
  <c r="O22" i="40"/>
  <c r="W22" i="40" s="1"/>
  <c r="N22" i="40"/>
  <c r="J22" i="40"/>
  <c r="I22" i="40"/>
  <c r="G22" i="40"/>
  <c r="F22" i="40"/>
  <c r="T21" i="40"/>
  <c r="Z21" i="40" s="1"/>
  <c r="AA21" i="40" s="1"/>
  <c r="Q21" i="40"/>
  <c r="O21" i="40"/>
  <c r="N21" i="40"/>
  <c r="R21" i="40" s="1"/>
  <c r="K21" i="40"/>
  <c r="J21" i="40"/>
  <c r="G21" i="40"/>
  <c r="F21" i="40"/>
  <c r="T20" i="40"/>
  <c r="Z20" i="40" s="1"/>
  <c r="AA20" i="40" s="1"/>
  <c r="Q20" i="40"/>
  <c r="O20" i="40"/>
  <c r="N20" i="40"/>
  <c r="R20" i="40" s="1"/>
  <c r="K20" i="40"/>
  <c r="J20" i="40"/>
  <c r="G20" i="40"/>
  <c r="F20" i="40"/>
  <c r="T19" i="40"/>
  <c r="Z19" i="40" s="1"/>
  <c r="AA19" i="40" s="1"/>
  <c r="Q19" i="40"/>
  <c r="O19" i="40"/>
  <c r="N19" i="40"/>
  <c r="R19" i="40" s="1"/>
  <c r="K19" i="40"/>
  <c r="J19" i="40"/>
  <c r="G19" i="40"/>
  <c r="F19" i="40"/>
  <c r="T18" i="40"/>
  <c r="Z18" i="40" s="1"/>
  <c r="AA18" i="40" s="1"/>
  <c r="Q18" i="40"/>
  <c r="O18" i="40"/>
  <c r="N18" i="40"/>
  <c r="R18" i="40" s="1"/>
  <c r="K18" i="40"/>
  <c r="J18" i="40"/>
  <c r="G18" i="40"/>
  <c r="F18" i="40"/>
  <c r="T17" i="40"/>
  <c r="Z17" i="40" s="1"/>
  <c r="AA17" i="40" s="1"/>
  <c r="Q17" i="40"/>
  <c r="O17" i="40"/>
  <c r="N17" i="40"/>
  <c r="R17" i="40" s="1"/>
  <c r="K17" i="40"/>
  <c r="J17" i="40"/>
  <c r="G17" i="40"/>
  <c r="F17" i="40"/>
  <c r="T16" i="40"/>
  <c r="Z16" i="40" s="1"/>
  <c r="AA16" i="40" s="1"/>
  <c r="Q16" i="40"/>
  <c r="O16" i="40"/>
  <c r="N16" i="40"/>
  <c r="K16" i="40"/>
  <c r="J16" i="40"/>
  <c r="G16" i="40"/>
  <c r="F16" i="40"/>
  <c r="T15" i="40"/>
  <c r="Z15" i="40" s="1"/>
  <c r="AA15" i="40" s="1"/>
  <c r="Q15" i="40"/>
  <c r="O15" i="40"/>
  <c r="N15" i="40"/>
  <c r="R15" i="40" s="1"/>
  <c r="K15" i="40"/>
  <c r="J15" i="40"/>
  <c r="G15" i="40"/>
  <c r="F15" i="40"/>
  <c r="T14" i="40"/>
  <c r="Z14" i="40" s="1"/>
  <c r="AA14" i="40" s="1"/>
  <c r="Q14" i="40"/>
  <c r="O14" i="40"/>
  <c r="N14" i="40"/>
  <c r="R14" i="40" s="1"/>
  <c r="K14" i="40"/>
  <c r="J14" i="40"/>
  <c r="G14" i="40"/>
  <c r="F14" i="40"/>
  <c r="T13" i="40"/>
  <c r="Z13" i="40" s="1"/>
  <c r="Q13" i="40"/>
  <c r="O13" i="40"/>
  <c r="N13" i="40"/>
  <c r="R13" i="40" s="1"/>
  <c r="K13" i="40"/>
  <c r="J13" i="40"/>
  <c r="G13" i="40"/>
  <c r="F13" i="40"/>
  <c r="E13" i="40" s="1"/>
  <c r="T12" i="40"/>
  <c r="Z12" i="40" s="1"/>
  <c r="AA12" i="40" s="1"/>
  <c r="Q12" i="40"/>
  <c r="O12" i="40"/>
  <c r="W12" i="40" s="1"/>
  <c r="N12" i="40"/>
  <c r="M12" i="40"/>
  <c r="K12" i="40"/>
  <c r="J12" i="40"/>
  <c r="G12" i="40"/>
  <c r="F12" i="40"/>
  <c r="Q11" i="40"/>
  <c r="N11" i="40"/>
  <c r="R11" i="40" s="1"/>
  <c r="K11" i="40"/>
  <c r="J11" i="40"/>
  <c r="G11" i="40"/>
  <c r="F11" i="40"/>
  <c r="Q10" i="40"/>
  <c r="O10" i="40"/>
  <c r="N10" i="40"/>
  <c r="K10" i="40"/>
  <c r="J10" i="40"/>
  <c r="G10" i="40"/>
  <c r="F10" i="40"/>
  <c r="T9" i="40"/>
  <c r="Z9" i="40" s="1"/>
  <c r="Q9" i="40"/>
  <c r="O9" i="40"/>
  <c r="N9" i="40"/>
  <c r="K9" i="40"/>
  <c r="J9" i="40"/>
  <c r="G9" i="40"/>
  <c r="F9" i="40"/>
  <c r="E9" i="40" s="1"/>
  <c r="T8" i="40"/>
  <c r="Z8" i="40" s="1"/>
  <c r="AA8" i="40" s="1"/>
  <c r="Q8" i="40"/>
  <c r="O8" i="40"/>
  <c r="W8" i="40" s="1"/>
  <c r="N8" i="40"/>
  <c r="M8" i="40"/>
  <c r="K8" i="40"/>
  <c r="J8" i="40"/>
  <c r="I8" i="40"/>
  <c r="G8" i="40"/>
  <c r="F8" i="40"/>
  <c r="T7" i="40"/>
  <c r="Z7" i="40" s="1"/>
  <c r="AA7" i="40" s="1"/>
  <c r="Q7" i="40"/>
  <c r="O7" i="40"/>
  <c r="W7" i="40" s="1"/>
  <c r="N7" i="40"/>
  <c r="M7" i="40"/>
  <c r="K7" i="40"/>
  <c r="J7" i="40"/>
  <c r="G7" i="40"/>
  <c r="F7" i="40"/>
  <c r="T6" i="40"/>
  <c r="Z6" i="40" s="1"/>
  <c r="AA6" i="40" s="1"/>
  <c r="Q6" i="40"/>
  <c r="O6" i="40"/>
  <c r="W6" i="40" s="1"/>
  <c r="N6" i="40"/>
  <c r="J6" i="40"/>
  <c r="G6" i="40"/>
  <c r="F6" i="40"/>
  <c r="W5" i="40"/>
  <c r="Q5" i="40"/>
  <c r="N5" i="40"/>
  <c r="J5" i="40"/>
  <c r="I5" i="40"/>
  <c r="G5" i="40"/>
  <c r="F5" i="40"/>
  <c r="W4" i="40"/>
  <c r="Q4" i="40"/>
  <c r="N4" i="40"/>
  <c r="J4" i="40"/>
  <c r="I4" i="40"/>
  <c r="G4" i="40"/>
  <c r="F4" i="40"/>
  <c r="W3" i="40"/>
  <c r="R3" i="40"/>
  <c r="Q3" i="40"/>
  <c r="M3" i="40"/>
  <c r="J3" i="40"/>
  <c r="I3" i="40"/>
  <c r="G3" i="40"/>
  <c r="F3" i="40"/>
  <c r="J98" i="38"/>
  <c r="R76" i="40" l="1"/>
  <c r="R73" i="40"/>
  <c r="R74" i="40"/>
  <c r="R5" i="40"/>
  <c r="R10" i="40"/>
  <c r="R9" i="40"/>
  <c r="AM130" i="28"/>
  <c r="AF130" i="28" s="1"/>
  <c r="AE130" i="28" s="1"/>
  <c r="U130" i="28" s="1"/>
  <c r="T130" i="28" s="1"/>
  <c r="M130" i="28" s="1"/>
  <c r="L130" i="28" s="1"/>
  <c r="F130" i="28" s="1"/>
  <c r="I130" i="28" s="1"/>
  <c r="I15" i="30"/>
  <c r="X66" i="38"/>
  <c r="X88" i="38"/>
  <c r="AH130" i="28"/>
  <c r="R21" i="38"/>
  <c r="AH25" i="28"/>
  <c r="Y25" i="28"/>
  <c r="L25" i="28"/>
  <c r="F25" i="28" s="1"/>
  <c r="I25" i="28" s="1"/>
  <c r="Q25" i="28"/>
  <c r="R35" i="38"/>
  <c r="AH81" i="28"/>
  <c r="Y81" i="28"/>
  <c r="Q81" i="28"/>
  <c r="L56" i="28"/>
  <c r="F56" i="28" s="1"/>
  <c r="I56" i="28" s="1"/>
  <c r="Q56" i="28"/>
  <c r="AH56" i="28"/>
  <c r="Y56" i="28"/>
  <c r="R4" i="40"/>
  <c r="W97" i="40"/>
  <c r="W14" i="40"/>
  <c r="W18" i="40"/>
  <c r="W17" i="40"/>
  <c r="W21" i="40"/>
  <c r="W16" i="40"/>
  <c r="W20" i="40"/>
  <c r="W15" i="40"/>
  <c r="W19" i="40"/>
  <c r="Q130" i="28" l="1"/>
  <c r="Y130" i="28"/>
  <c r="AJ130" i="28"/>
  <c r="AP25" i="28"/>
  <c r="AJ25" i="28"/>
  <c r="AP81" i="28"/>
  <c r="AJ81" i="28"/>
  <c r="AP56" i="28"/>
  <c r="AJ56" i="28"/>
  <c r="AA9" i="38"/>
  <c r="R9" i="38"/>
  <c r="K9" i="38"/>
  <c r="J9" i="38"/>
  <c r="G9" i="38"/>
  <c r="AA14" i="38"/>
  <c r="R14" i="38"/>
  <c r="K14" i="38"/>
  <c r="J14" i="38"/>
  <c r="G14" i="38"/>
  <c r="W125" i="28"/>
  <c r="CF125" i="28"/>
  <c r="CG125" i="28" s="1"/>
  <c r="BU125" i="28"/>
  <c r="BT125" i="28" s="1"/>
  <c r="BN125" i="28" s="1"/>
  <c r="BM125" i="28" s="1"/>
  <c r="BG125" i="28" s="1"/>
  <c r="BF125" i="28" s="1"/>
  <c r="AZ125" i="28" s="1"/>
  <c r="AY125" i="28" s="1"/>
  <c r="AN125" i="28" s="1"/>
  <c r="BB130" i="28" l="1"/>
  <c r="AR130" i="28"/>
  <c r="BB25" i="28"/>
  <c r="AR25" i="28"/>
  <c r="BB81" i="28"/>
  <c r="AR81" i="28"/>
  <c r="BB56" i="28"/>
  <c r="AR56" i="28"/>
  <c r="M13" i="40"/>
  <c r="L13" i="40" s="1"/>
  <c r="I13" i="40"/>
  <c r="H13" i="40" s="1"/>
  <c r="AM125" i="28"/>
  <c r="AF125" i="28" s="1"/>
  <c r="AE125" i="28" s="1"/>
  <c r="U125" i="28" s="1"/>
  <c r="T125" i="28" s="1"/>
  <c r="M125" i="28" s="1"/>
  <c r="I9" i="40"/>
  <c r="H9" i="40" s="1"/>
  <c r="CF120" i="28"/>
  <c r="CG120" i="28" s="1"/>
  <c r="BU120" i="28"/>
  <c r="BT120" i="28" s="1"/>
  <c r="BN120" i="28" s="1"/>
  <c r="BM120" i="28" s="1"/>
  <c r="BG120" i="28" s="1"/>
  <c r="BF120" i="28" s="1"/>
  <c r="AZ120" i="28" s="1"/>
  <c r="BI130" i="28" l="1"/>
  <c r="BD130" i="28"/>
  <c r="BI25" i="28"/>
  <c r="BD25" i="28"/>
  <c r="BI81" i="28"/>
  <c r="BD81" i="28"/>
  <c r="BI56" i="28"/>
  <c r="BD56" i="28"/>
  <c r="X14" i="38"/>
  <c r="BB125" i="28"/>
  <c r="BI125" i="28" s="1"/>
  <c r="BK125" i="28" s="1"/>
  <c r="AR125" i="28"/>
  <c r="W13" i="40"/>
  <c r="AA13" i="40"/>
  <c r="AH120" i="28"/>
  <c r="M9" i="40" s="1"/>
  <c r="L9" i="40" s="1"/>
  <c r="AB14" i="38"/>
  <c r="AJ125" i="28"/>
  <c r="Y125" i="28"/>
  <c r="Q125" i="28"/>
  <c r="L125" i="28"/>
  <c r="F125" i="28" s="1"/>
  <c r="I125" i="28" s="1"/>
  <c r="AY120" i="28"/>
  <c r="AN120" i="28" s="1"/>
  <c r="BP130" i="28" l="1"/>
  <c r="BK130" i="28"/>
  <c r="BP25" i="28"/>
  <c r="BK25" i="28"/>
  <c r="BP81" i="28"/>
  <c r="BK81" i="28"/>
  <c r="BP56" i="28"/>
  <c r="BK56" i="28"/>
  <c r="BD125" i="28"/>
  <c r="BP125" i="28"/>
  <c r="BR125" i="28" s="1"/>
  <c r="W9" i="40"/>
  <c r="AA9" i="40"/>
  <c r="BB120" i="28"/>
  <c r="AR120" i="28"/>
  <c r="AM120" i="28"/>
  <c r="AF120" i="28" s="1"/>
  <c r="BW130" i="28" l="1"/>
  <c r="BR130" i="28"/>
  <c r="BW25" i="28"/>
  <c r="W35" i="38" s="1"/>
  <c r="BR25" i="28"/>
  <c r="BW81" i="28"/>
  <c r="W88" i="38" s="1"/>
  <c r="BR81" i="28"/>
  <c r="BW56" i="28"/>
  <c r="W66" i="38" s="1"/>
  <c r="BR56" i="28"/>
  <c r="BW125" i="28"/>
  <c r="W14" i="38"/>
  <c r="BI120" i="28"/>
  <c r="BD120" i="28"/>
  <c r="X9" i="38"/>
  <c r="AB9" i="38"/>
  <c r="AE120" i="28"/>
  <c r="U120" i="28" s="1"/>
  <c r="AJ120" i="28"/>
  <c r="CB125" i="28" l="1"/>
  <c r="W13" i="38"/>
  <c r="V13" i="40"/>
  <c r="P13" i="40" s="1"/>
  <c r="CB130" i="28"/>
  <c r="BY130" i="28"/>
  <c r="CB25" i="28"/>
  <c r="BY25" i="28"/>
  <c r="CB81" i="28"/>
  <c r="BY81" i="28"/>
  <c r="CB56" i="28"/>
  <c r="BY56" i="28"/>
  <c r="BY125" i="28"/>
  <c r="BP120" i="28"/>
  <c r="BK120" i="28"/>
  <c r="Y120" i="28"/>
  <c r="T120" i="28"/>
  <c r="M120" i="28" s="1"/>
  <c r="BW120" i="28" l="1"/>
  <c r="V9" i="40" s="1"/>
  <c r="P9" i="40" s="1"/>
  <c r="BR120" i="28"/>
  <c r="Q120" i="28"/>
  <c r="L120" i="28"/>
  <c r="F120" i="28" s="1"/>
  <c r="I120" i="28" s="1"/>
  <c r="W9" i="38" l="1"/>
  <c r="BY120" i="28"/>
  <c r="CB120" i="28"/>
  <c r="G11" i="38"/>
  <c r="J11" i="38"/>
  <c r="K11" i="38"/>
  <c r="N11" i="38"/>
  <c r="R11" i="38" s="1"/>
  <c r="X101" i="38" l="1"/>
  <c r="X90" i="38" l="1"/>
  <c r="X82" i="38"/>
  <c r="X89" i="38"/>
  <c r="X87" i="38"/>
  <c r="X86" i="38"/>
  <c r="X80" i="38"/>
  <c r="X85" i="38"/>
  <c r="X79" i="38"/>
  <c r="X84" i="38"/>
  <c r="X83" i="38"/>
  <c r="AH118" i="28"/>
  <c r="L117" i="38"/>
  <c r="N7" i="31"/>
  <c r="N8" i="31"/>
  <c r="N6" i="31"/>
  <c r="AA8" i="38"/>
  <c r="K8" i="38"/>
  <c r="J8" i="38"/>
  <c r="G8" i="38"/>
  <c r="Q117" i="38"/>
  <c r="P117" i="38"/>
  <c r="N117" i="38"/>
  <c r="M117" i="38"/>
  <c r="K117" i="38"/>
  <c r="J117" i="38"/>
  <c r="I117" i="38"/>
  <c r="G117" i="38"/>
  <c r="F117" i="38"/>
  <c r="E117" i="38"/>
  <c r="AB17" i="39"/>
  <c r="AB16" i="39"/>
  <c r="P12" i="39"/>
  <c r="P11" i="39"/>
  <c r="P10" i="39"/>
  <c r="P5" i="39"/>
  <c r="P4" i="39"/>
  <c r="P3" i="39"/>
  <c r="R117" i="38" l="1"/>
  <c r="X8" i="38"/>
  <c r="R8" i="38"/>
  <c r="AB18" i="39"/>
  <c r="O98" i="28"/>
  <c r="I85" i="40" s="1"/>
  <c r="AB8" i="38" l="1"/>
  <c r="G82" i="38"/>
  <c r="J82" i="38"/>
  <c r="K82" i="38"/>
  <c r="N82" i="38"/>
  <c r="R82" i="38" s="1"/>
  <c r="G83" i="38"/>
  <c r="J83" i="38"/>
  <c r="N83" i="38"/>
  <c r="R83" i="38" s="1"/>
  <c r="G84" i="38"/>
  <c r="J84" i="38"/>
  <c r="N84" i="38"/>
  <c r="R84" i="38" s="1"/>
  <c r="G85" i="38"/>
  <c r="J85" i="38"/>
  <c r="N85" i="38"/>
  <c r="R85" i="38" s="1"/>
  <c r="G86" i="38"/>
  <c r="J86" i="38"/>
  <c r="N86" i="38"/>
  <c r="R86" i="38" s="1"/>
  <c r="G87" i="38"/>
  <c r="J87" i="38"/>
  <c r="N87" i="38"/>
  <c r="R87" i="38" s="1"/>
  <c r="G89" i="38"/>
  <c r="J89" i="38"/>
  <c r="N89" i="38"/>
  <c r="R89" i="38" s="1"/>
  <c r="G90" i="38"/>
  <c r="J90" i="38"/>
  <c r="N90" i="38"/>
  <c r="R90" i="38" s="1"/>
  <c r="CF94" i="28" l="1"/>
  <c r="CG94" i="28" s="1"/>
  <c r="BU94" i="28"/>
  <c r="BT94" i="28" s="1"/>
  <c r="BN94" i="28" s="1"/>
  <c r="BM94" i="28" s="1"/>
  <c r="BG94" i="28" s="1"/>
  <c r="BF94" i="28" s="1"/>
  <c r="AZ94" i="28" s="1"/>
  <c r="AY94" i="28" s="1"/>
  <c r="AN94" i="28" s="1"/>
  <c r="AM94" i="28" s="1"/>
  <c r="AF94" i="28" s="1"/>
  <c r="AE94" i="28" s="1"/>
  <c r="U94" i="28" s="1"/>
  <c r="T94" i="28" s="1"/>
  <c r="M94" i="28" s="1"/>
  <c r="L94" i="28" s="1"/>
  <c r="F94" i="28" s="1"/>
  <c r="I94" i="28" s="1"/>
  <c r="O94" i="28"/>
  <c r="AH94" i="28" l="1"/>
  <c r="Y94" i="28"/>
  <c r="Q94" i="28"/>
  <c r="W8" i="38" l="1"/>
  <c r="V8" i="40"/>
  <c r="P8" i="40" s="1"/>
  <c r="R8" i="40" s="1"/>
  <c r="AJ94" i="28"/>
  <c r="BB94" i="28" l="1"/>
  <c r="AR94" i="28"/>
  <c r="BI94" i="28" l="1"/>
  <c r="BD94" i="28"/>
  <c r="BP94" i="28" l="1"/>
  <c r="BK94" i="28"/>
  <c r="BW94" i="28" l="1"/>
  <c r="BR94" i="28"/>
  <c r="CB94" i="28" l="1"/>
  <c r="BY94" i="28"/>
  <c r="CF95" i="28" l="1"/>
  <c r="CG95" i="28" s="1"/>
  <c r="BU95" i="28"/>
  <c r="BT95" i="28" s="1"/>
  <c r="BN95" i="28" s="1"/>
  <c r="BM95" i="28" s="1"/>
  <c r="BG95" i="28" s="1"/>
  <c r="BF95" i="28" s="1"/>
  <c r="AZ95" i="28" s="1"/>
  <c r="AY95" i="28" s="1"/>
  <c r="AN95" i="28" s="1"/>
  <c r="AM95" i="28" s="1"/>
  <c r="AF95" i="28" s="1"/>
  <c r="AE95" i="28" s="1"/>
  <c r="U95" i="28" s="1"/>
  <c r="T95" i="28" s="1"/>
  <c r="M95" i="28" s="1"/>
  <c r="L95" i="28" s="1"/>
  <c r="F95" i="28" s="1"/>
  <c r="I95" i="28" s="1"/>
  <c r="N101" i="38"/>
  <c r="R101" i="38" s="1"/>
  <c r="J101" i="38"/>
  <c r="G101" i="38"/>
  <c r="Q95" i="28" l="1"/>
  <c r="W95" i="28"/>
  <c r="I84" i="40" s="1"/>
  <c r="AA110" i="38"/>
  <c r="N110" i="38"/>
  <c r="R110" i="38" s="1"/>
  <c r="J110" i="38"/>
  <c r="G110" i="38"/>
  <c r="D110" i="38"/>
  <c r="AA109" i="38"/>
  <c r="N109" i="38"/>
  <c r="R109" i="38" s="1"/>
  <c r="J109" i="38"/>
  <c r="G109" i="38"/>
  <c r="D109" i="38"/>
  <c r="AA108" i="38"/>
  <c r="N108" i="38"/>
  <c r="R108" i="38" s="1"/>
  <c r="J108" i="38"/>
  <c r="G108" i="38"/>
  <c r="D108" i="38"/>
  <c r="AA107" i="38"/>
  <c r="N107" i="38"/>
  <c r="R107" i="38" s="1"/>
  <c r="J107" i="38"/>
  <c r="G107" i="38"/>
  <c r="D107" i="38"/>
  <c r="AA105" i="38"/>
  <c r="N105" i="38"/>
  <c r="R105" i="38" s="1"/>
  <c r="J105" i="38"/>
  <c r="G105" i="38"/>
  <c r="D105" i="38"/>
  <c r="AA104" i="38"/>
  <c r="N104" i="38"/>
  <c r="R104" i="38" s="1"/>
  <c r="J104" i="38"/>
  <c r="G104" i="38"/>
  <c r="D104" i="38"/>
  <c r="AA103" i="38"/>
  <c r="N103" i="38"/>
  <c r="R103" i="38" s="1"/>
  <c r="J103" i="38"/>
  <c r="G103" i="38"/>
  <c r="D103" i="38"/>
  <c r="AA102" i="38"/>
  <c r="N102" i="38"/>
  <c r="R102" i="38" s="1"/>
  <c r="G102" i="38"/>
  <c r="AA100" i="38"/>
  <c r="N100" i="38"/>
  <c r="R100" i="38" s="1"/>
  <c r="K100" i="38"/>
  <c r="J100" i="38"/>
  <c r="G100" i="38"/>
  <c r="D100" i="38"/>
  <c r="AA99" i="38"/>
  <c r="R99" i="38"/>
  <c r="J99" i="38"/>
  <c r="G99" i="38"/>
  <c r="D99" i="38"/>
  <c r="AA98" i="38"/>
  <c r="N98" i="38"/>
  <c r="R98" i="38" s="1"/>
  <c r="G98" i="38"/>
  <c r="D98" i="38"/>
  <c r="AA97" i="38"/>
  <c r="N97" i="38"/>
  <c r="R97" i="38" s="1"/>
  <c r="K97" i="38"/>
  <c r="J97" i="38"/>
  <c r="G97" i="38"/>
  <c r="AA96" i="38"/>
  <c r="N96" i="38"/>
  <c r="R96" i="38" s="1"/>
  <c r="J96" i="38"/>
  <c r="G96" i="38"/>
  <c r="D96" i="38"/>
  <c r="AA95" i="38"/>
  <c r="N95" i="38"/>
  <c r="J95" i="38"/>
  <c r="G95" i="38"/>
  <c r="AA94" i="38"/>
  <c r="N94" i="38"/>
  <c r="R94" i="38" s="1"/>
  <c r="J94" i="38"/>
  <c r="G94" i="38"/>
  <c r="AA93" i="38"/>
  <c r="N93" i="38"/>
  <c r="R93" i="38" s="1"/>
  <c r="J93" i="38"/>
  <c r="G93" i="38"/>
  <c r="D93" i="38"/>
  <c r="AA92" i="38"/>
  <c r="N92" i="38"/>
  <c r="R92" i="38" s="1"/>
  <c r="J92" i="38"/>
  <c r="G92" i="38"/>
  <c r="D92" i="38"/>
  <c r="AA91" i="38"/>
  <c r="N91" i="38"/>
  <c r="R91" i="38" s="1"/>
  <c r="K91" i="38"/>
  <c r="J91" i="38"/>
  <c r="G91" i="38"/>
  <c r="AA80" i="38"/>
  <c r="N80" i="38"/>
  <c r="R80" i="38" s="1"/>
  <c r="G80" i="38"/>
  <c r="AA79" i="38"/>
  <c r="N79" i="38"/>
  <c r="R79" i="38" s="1"/>
  <c r="J79" i="38"/>
  <c r="G79" i="38"/>
  <c r="AA78" i="38"/>
  <c r="N78" i="38"/>
  <c r="R78" i="38" s="1"/>
  <c r="K78" i="38"/>
  <c r="J78" i="38"/>
  <c r="G78" i="38"/>
  <c r="AA77" i="38"/>
  <c r="N77" i="38"/>
  <c r="R77" i="38" s="1"/>
  <c r="J77" i="38"/>
  <c r="G77" i="38"/>
  <c r="AA76" i="38"/>
  <c r="R76" i="38"/>
  <c r="J76" i="38"/>
  <c r="G76" i="38"/>
  <c r="AA75" i="38"/>
  <c r="N75" i="38"/>
  <c r="R75" i="38" s="1"/>
  <c r="J75" i="38"/>
  <c r="G75" i="38"/>
  <c r="AA74" i="38"/>
  <c r="N74" i="38"/>
  <c r="R74" i="38" s="1"/>
  <c r="J74" i="38"/>
  <c r="G74" i="38"/>
  <c r="AA73" i="38"/>
  <c r="N73" i="38"/>
  <c r="R73" i="38" s="1"/>
  <c r="J73" i="38"/>
  <c r="G73" i="38"/>
  <c r="AA72" i="38"/>
  <c r="N72" i="38"/>
  <c r="R72" i="38" s="1"/>
  <c r="J72" i="38"/>
  <c r="G72" i="38"/>
  <c r="AA71" i="38"/>
  <c r="N71" i="38"/>
  <c r="R71" i="38" s="1"/>
  <c r="J71" i="38"/>
  <c r="G71" i="38"/>
  <c r="AA70" i="38"/>
  <c r="N70" i="38"/>
  <c r="R70" i="38" s="1"/>
  <c r="J70" i="38"/>
  <c r="G70" i="38"/>
  <c r="AA69" i="38"/>
  <c r="N69" i="38"/>
  <c r="R69" i="38" s="1"/>
  <c r="J69" i="38"/>
  <c r="G69" i="38"/>
  <c r="AA68" i="38"/>
  <c r="N68" i="38"/>
  <c r="R68" i="38" s="1"/>
  <c r="K68" i="38"/>
  <c r="J68" i="38"/>
  <c r="G68" i="38"/>
  <c r="AA67" i="38"/>
  <c r="N67" i="38"/>
  <c r="R67" i="38" s="1"/>
  <c r="J67" i="38"/>
  <c r="G67" i="38"/>
  <c r="AA65" i="38"/>
  <c r="N65" i="38"/>
  <c r="R65" i="38" s="1"/>
  <c r="J65" i="38"/>
  <c r="G65" i="38"/>
  <c r="AA64" i="38"/>
  <c r="N64" i="38"/>
  <c r="R64" i="38" s="1"/>
  <c r="K64" i="38"/>
  <c r="J64" i="38"/>
  <c r="G64" i="38"/>
  <c r="AA63" i="38"/>
  <c r="N63" i="38"/>
  <c r="R63" i="38" s="1"/>
  <c r="K63" i="38"/>
  <c r="J63" i="38"/>
  <c r="G63" i="38"/>
  <c r="AA62" i="38"/>
  <c r="N62" i="38"/>
  <c r="R62" i="38" s="1"/>
  <c r="K62" i="38"/>
  <c r="J62" i="38"/>
  <c r="G62" i="38"/>
  <c r="AA61" i="38"/>
  <c r="N61" i="38"/>
  <c r="R61" i="38" s="1"/>
  <c r="J61" i="38"/>
  <c r="G61" i="38"/>
  <c r="AA60" i="38"/>
  <c r="N60" i="38"/>
  <c r="R60" i="38" s="1"/>
  <c r="K60" i="38"/>
  <c r="J60" i="38"/>
  <c r="G60" i="38"/>
  <c r="AA59" i="38"/>
  <c r="N59" i="38"/>
  <c r="R59" i="38" s="1"/>
  <c r="J59" i="38"/>
  <c r="G59" i="38"/>
  <c r="AA58" i="38"/>
  <c r="N58" i="38"/>
  <c r="R58" i="38" s="1"/>
  <c r="J58" i="38"/>
  <c r="G58" i="38"/>
  <c r="AA57" i="38"/>
  <c r="N57" i="38"/>
  <c r="R57" i="38" s="1"/>
  <c r="J57" i="38"/>
  <c r="G57" i="38"/>
  <c r="AA56" i="38"/>
  <c r="N56" i="38"/>
  <c r="R56" i="38" s="1"/>
  <c r="J56" i="38"/>
  <c r="G56" i="38"/>
  <c r="AA55" i="38"/>
  <c r="N55" i="38"/>
  <c r="R55" i="38" s="1"/>
  <c r="K55" i="38"/>
  <c r="J55" i="38"/>
  <c r="G55" i="38"/>
  <c r="AA54" i="38"/>
  <c r="N54" i="38"/>
  <c r="R54" i="38" s="1"/>
  <c r="K54" i="38"/>
  <c r="J54" i="38"/>
  <c r="G54" i="38"/>
  <c r="AA53" i="38"/>
  <c r="N53" i="38"/>
  <c r="R53" i="38" s="1"/>
  <c r="J53" i="38"/>
  <c r="G53" i="38"/>
  <c r="AA52" i="38"/>
  <c r="N52" i="38"/>
  <c r="R52" i="38" s="1"/>
  <c r="K52" i="38"/>
  <c r="J52" i="38"/>
  <c r="G52" i="38"/>
  <c r="AA51" i="38"/>
  <c r="N51" i="38"/>
  <c r="R51" i="38" s="1"/>
  <c r="J51" i="38"/>
  <c r="G51" i="38"/>
  <c r="AA50" i="38"/>
  <c r="N50" i="38"/>
  <c r="R50" i="38" s="1"/>
  <c r="K50" i="38"/>
  <c r="J50" i="38"/>
  <c r="G50" i="38"/>
  <c r="AA49" i="38"/>
  <c r="N49" i="38"/>
  <c r="R49" i="38" s="1"/>
  <c r="J49" i="38"/>
  <c r="G49" i="38"/>
  <c r="AA48" i="38"/>
  <c r="N48" i="38"/>
  <c r="R48" i="38" s="1"/>
  <c r="J48" i="38"/>
  <c r="G48" i="38"/>
  <c r="AA47" i="38"/>
  <c r="N47" i="38"/>
  <c r="R47" i="38" s="1"/>
  <c r="K47" i="38"/>
  <c r="J47" i="38"/>
  <c r="G47" i="38"/>
  <c r="AA46" i="38"/>
  <c r="N46" i="38"/>
  <c r="R46" i="38" s="1"/>
  <c r="J46" i="38"/>
  <c r="G46" i="38"/>
  <c r="AA45" i="38"/>
  <c r="N45" i="38"/>
  <c r="R45" i="38" s="1"/>
  <c r="J45" i="38"/>
  <c r="G45" i="38"/>
  <c r="AA44" i="38"/>
  <c r="N44" i="38"/>
  <c r="R44" i="38" s="1"/>
  <c r="J44" i="38"/>
  <c r="G44" i="38"/>
  <c r="AA43" i="38"/>
  <c r="N43" i="38"/>
  <c r="R43" i="38" s="1"/>
  <c r="J43" i="38"/>
  <c r="G43" i="38"/>
  <c r="AA42" i="38"/>
  <c r="N42" i="38"/>
  <c r="R42" i="38" s="1"/>
  <c r="J42" i="38"/>
  <c r="G42" i="38"/>
  <c r="AA41" i="38"/>
  <c r="N41" i="38"/>
  <c r="R41" i="38" s="1"/>
  <c r="J41" i="38"/>
  <c r="G41" i="38"/>
  <c r="AA40" i="38"/>
  <c r="N40" i="38"/>
  <c r="R40" i="38" s="1"/>
  <c r="J40" i="38"/>
  <c r="G40" i="38"/>
  <c r="AA39" i="38"/>
  <c r="N39" i="38"/>
  <c r="R39" i="38" s="1"/>
  <c r="K39" i="38"/>
  <c r="J39" i="38"/>
  <c r="G39" i="38"/>
  <c r="AA38" i="38"/>
  <c r="N38" i="38"/>
  <c r="R38" i="38" s="1"/>
  <c r="K38" i="38"/>
  <c r="J38" i="38"/>
  <c r="G38" i="38"/>
  <c r="AA37" i="38"/>
  <c r="N37" i="38"/>
  <c r="R37" i="38" s="1"/>
  <c r="K37" i="38"/>
  <c r="J37" i="38"/>
  <c r="G37" i="38"/>
  <c r="AA36" i="38"/>
  <c r="N36" i="38"/>
  <c r="R36" i="38" s="1"/>
  <c r="K36" i="38"/>
  <c r="J36" i="38"/>
  <c r="G36" i="38"/>
  <c r="AA34" i="38"/>
  <c r="N34" i="38"/>
  <c r="R34" i="38" s="1"/>
  <c r="K34" i="38"/>
  <c r="J34" i="38"/>
  <c r="G34" i="38"/>
  <c r="AA33" i="38"/>
  <c r="N33" i="38"/>
  <c r="R33" i="38" s="1"/>
  <c r="K33" i="38"/>
  <c r="J33" i="38"/>
  <c r="G33" i="38"/>
  <c r="AA32" i="38"/>
  <c r="N32" i="38"/>
  <c r="R32" i="38" s="1"/>
  <c r="K32" i="38"/>
  <c r="J32" i="38"/>
  <c r="G32" i="38"/>
  <c r="AA30" i="38"/>
  <c r="N30" i="38"/>
  <c r="R30" i="38" s="1"/>
  <c r="G30" i="38"/>
  <c r="AA29" i="38"/>
  <c r="R29" i="38"/>
  <c r="J29" i="38"/>
  <c r="G29" i="38"/>
  <c r="AA28" i="38"/>
  <c r="N28" i="38"/>
  <c r="R28" i="38" s="1"/>
  <c r="K28" i="38"/>
  <c r="J28" i="38"/>
  <c r="G28" i="38"/>
  <c r="AA27" i="38"/>
  <c r="R27" i="38"/>
  <c r="J27" i="38"/>
  <c r="G27" i="38"/>
  <c r="AA26" i="38"/>
  <c r="N26" i="38"/>
  <c r="R26" i="38" s="1"/>
  <c r="K26" i="38"/>
  <c r="J26" i="38"/>
  <c r="G26" i="38"/>
  <c r="AA25" i="38"/>
  <c r="N25" i="38"/>
  <c r="G25" i="38"/>
  <c r="AA24" i="38"/>
  <c r="N24" i="38"/>
  <c r="R24" i="38" s="1"/>
  <c r="G24" i="38"/>
  <c r="AA23" i="38"/>
  <c r="N23" i="38"/>
  <c r="R23" i="38" s="1"/>
  <c r="K23" i="38"/>
  <c r="J23" i="38"/>
  <c r="G23" i="38"/>
  <c r="AA22" i="38"/>
  <c r="N22" i="38"/>
  <c r="R22" i="38" s="1"/>
  <c r="J22" i="38"/>
  <c r="G22" i="38"/>
  <c r="AA18" i="38"/>
  <c r="N18" i="38"/>
  <c r="J18" i="38"/>
  <c r="G18" i="38"/>
  <c r="AA17" i="38"/>
  <c r="N17" i="38"/>
  <c r="R17" i="38" s="1"/>
  <c r="K17" i="38"/>
  <c r="J17" i="38"/>
  <c r="G17" i="38"/>
  <c r="AA16" i="38"/>
  <c r="N16" i="38"/>
  <c r="R16" i="38" s="1"/>
  <c r="K16" i="38"/>
  <c r="J16" i="38"/>
  <c r="G16" i="38"/>
  <c r="AA12" i="38"/>
  <c r="N12" i="38"/>
  <c r="K12" i="38"/>
  <c r="J12" i="38"/>
  <c r="G12" i="38"/>
  <c r="AA7" i="38"/>
  <c r="R7" i="38"/>
  <c r="K7" i="38"/>
  <c r="J7" i="38"/>
  <c r="G7" i="38"/>
  <c r="AA6" i="38"/>
  <c r="R6" i="38"/>
  <c r="J6" i="38"/>
  <c r="G6" i="38"/>
  <c r="Q5" i="38"/>
  <c r="N5" i="38"/>
  <c r="J5" i="38"/>
  <c r="G5" i="38"/>
  <c r="Q4" i="38"/>
  <c r="N4" i="38"/>
  <c r="J4" i="38"/>
  <c r="G4" i="38"/>
  <c r="Q3" i="38"/>
  <c r="R3" i="38" s="1"/>
  <c r="J3" i="38"/>
  <c r="G3" i="38"/>
  <c r="K17" i="30"/>
  <c r="S17" i="30"/>
  <c r="E17" i="30"/>
  <c r="I83" i="37"/>
  <c r="R5" i="38" l="1"/>
  <c r="R12" i="38"/>
  <c r="R18" i="38"/>
  <c r="Y95" i="28"/>
  <c r="AH95" i="28"/>
  <c r="R25" i="38"/>
  <c r="R95" i="38"/>
  <c r="I107" i="37"/>
  <c r="I117" i="37"/>
  <c r="I100" i="37"/>
  <c r="O8" i="28"/>
  <c r="O102" i="28"/>
  <c r="O103" i="28"/>
  <c r="O104" i="28"/>
  <c r="O105" i="28"/>
  <c r="O108" i="28"/>
  <c r="O109" i="28"/>
  <c r="O111" i="28"/>
  <c r="O114" i="28"/>
  <c r="W114" i="28" s="1"/>
  <c r="O115" i="28"/>
  <c r="O122" i="28"/>
  <c r="O123" i="28"/>
  <c r="O9" i="28"/>
  <c r="O10" i="28"/>
  <c r="O11" i="28"/>
  <c r="O12" i="28"/>
  <c r="O17" i="28"/>
  <c r="O33" i="28"/>
  <c r="W33" i="28" s="1"/>
  <c r="O34" i="28"/>
  <c r="O35" i="28"/>
  <c r="O38" i="28"/>
  <c r="O39" i="28"/>
  <c r="O41" i="28"/>
  <c r="O42" i="28"/>
  <c r="O44" i="28"/>
  <c r="O47" i="28"/>
  <c r="O48" i="28"/>
  <c r="O49" i="28"/>
  <c r="O50" i="28"/>
  <c r="O53" i="28"/>
  <c r="O54" i="28"/>
  <c r="O60" i="28"/>
  <c r="O61" i="28"/>
  <c r="O62" i="28"/>
  <c r="O63" i="28"/>
  <c r="O64" i="28"/>
  <c r="O65" i="28"/>
  <c r="O66" i="28"/>
  <c r="O67" i="28"/>
  <c r="O68" i="28"/>
  <c r="O71" i="28"/>
  <c r="O72" i="28"/>
  <c r="O73" i="28"/>
  <c r="O80" i="28"/>
  <c r="O82" i="28"/>
  <c r="O86" i="28"/>
  <c r="O90" i="28"/>
  <c r="O91" i="28"/>
  <c r="O92" i="28"/>
  <c r="O99" i="28"/>
  <c r="O100" i="28"/>
  <c r="O101" i="28"/>
  <c r="F54" i="37"/>
  <c r="I48" i="37"/>
  <c r="I47" i="37"/>
  <c r="I46" i="37"/>
  <c r="I45" i="37"/>
  <c r="I44" i="37"/>
  <c r="I43" i="37"/>
  <c r="I42" i="37"/>
  <c r="I41" i="37"/>
  <c r="I37" i="37"/>
  <c r="I36" i="37"/>
  <c r="I35" i="37"/>
  <c r="I34" i="37"/>
  <c r="I33" i="37"/>
  <c r="I32" i="37"/>
  <c r="I31" i="37"/>
  <c r="I30" i="37"/>
  <c r="I54" i="37" s="1"/>
  <c r="F18" i="37"/>
  <c r="I17" i="37"/>
  <c r="I16" i="37"/>
  <c r="I15" i="37"/>
  <c r="I14" i="37"/>
  <c r="I13" i="37"/>
  <c r="I12" i="37"/>
  <c r="I11" i="37"/>
  <c r="I10" i="37"/>
  <c r="I9" i="37"/>
  <c r="I8" i="37"/>
  <c r="I7" i="37"/>
  <c r="I4" i="37"/>
  <c r="AJ95" i="28" l="1"/>
  <c r="AP95" i="28"/>
  <c r="M84" i="40" s="1"/>
  <c r="I18" i="37"/>
  <c r="X91" i="38" l="1"/>
  <c r="AB91" i="38"/>
  <c r="BB95" i="28"/>
  <c r="AR95" i="28"/>
  <c r="S14" i="30"/>
  <c r="S13" i="30"/>
  <c r="S10" i="30"/>
  <c r="S11" i="30"/>
  <c r="K10" i="30"/>
  <c r="E14" i="30"/>
  <c r="BD95" i="28" l="1"/>
  <c r="BI95" i="28"/>
  <c r="CF73" i="28"/>
  <c r="CG73" i="28" s="1"/>
  <c r="BU73" i="28"/>
  <c r="BT73" i="28" s="1"/>
  <c r="BN73" i="28" s="1"/>
  <c r="BM73" i="28" s="1"/>
  <c r="BG73" i="28" s="1"/>
  <c r="BF73" i="28" s="1"/>
  <c r="AZ73" i="28" s="1"/>
  <c r="AY73" i="28" s="1"/>
  <c r="AN73" i="28" s="1"/>
  <c r="AM73" i="28" s="1"/>
  <c r="AF73" i="28" s="1"/>
  <c r="AE73" i="28" s="1"/>
  <c r="U73" i="28" s="1"/>
  <c r="T73" i="28" s="1"/>
  <c r="M73" i="28" s="1"/>
  <c r="L73" i="28" s="1"/>
  <c r="F73" i="28" s="1"/>
  <c r="I73" i="28" s="1"/>
  <c r="W124" i="28"/>
  <c r="I12" i="40" s="1"/>
  <c r="W118" i="28"/>
  <c r="I7" i="40" s="1"/>
  <c r="CF124" i="28"/>
  <c r="CG124" i="28" s="1"/>
  <c r="BU124" i="28"/>
  <c r="BT124" i="28" s="1"/>
  <c r="BN124" i="28" s="1"/>
  <c r="BM124" i="28" s="1"/>
  <c r="BG124" i="28" s="1"/>
  <c r="BF124" i="28" s="1"/>
  <c r="AZ124" i="28" s="1"/>
  <c r="AY124" i="28" s="1"/>
  <c r="AN124" i="28" s="1"/>
  <c r="AA75" i="29"/>
  <c r="AA79" i="29"/>
  <c r="AA81" i="29"/>
  <c r="Z75" i="29"/>
  <c r="Z79" i="29"/>
  <c r="Z81" i="29"/>
  <c r="Z82" i="29"/>
  <c r="AA82" i="29" s="1"/>
  <c r="Z88" i="29"/>
  <c r="AA88" i="29" s="1"/>
  <c r="Z89" i="29"/>
  <c r="AA89" i="29" s="1"/>
  <c r="Z90" i="29"/>
  <c r="AA90" i="29" s="1"/>
  <c r="Z91" i="29"/>
  <c r="AA91" i="29" s="1"/>
  <c r="Z92" i="29"/>
  <c r="AA92" i="29" s="1"/>
  <c r="Z93" i="29"/>
  <c r="AA93" i="29" s="1"/>
  <c r="T16" i="29"/>
  <c r="Z16" i="29" s="1"/>
  <c r="AA16" i="29" s="1"/>
  <c r="AH124" i="28" l="1"/>
  <c r="BK95" i="28"/>
  <c r="BP95" i="28"/>
  <c r="AM124" i="28"/>
  <c r="AF124" i="28" s="1"/>
  <c r="AE124" i="28" s="1"/>
  <c r="U124" i="28" s="1"/>
  <c r="Y124" i="28" s="1"/>
  <c r="I14" i="30"/>
  <c r="K14" i="30" s="1"/>
  <c r="Q73" i="28"/>
  <c r="W73" i="28"/>
  <c r="AR124" i="28"/>
  <c r="CF5" i="28"/>
  <c r="CG5" i="28" s="1"/>
  <c r="CF6" i="28"/>
  <c r="CG6" i="28" s="1"/>
  <c r="CF7" i="28"/>
  <c r="CG7" i="28" s="1"/>
  <c r="CF8" i="28"/>
  <c r="CG8" i="28" s="1"/>
  <c r="CF9" i="28"/>
  <c r="CG9" i="28" s="1"/>
  <c r="CF10" i="28"/>
  <c r="CG10" i="28" s="1"/>
  <c r="CF11" i="28"/>
  <c r="CG11" i="28" s="1"/>
  <c r="CF12" i="28"/>
  <c r="CG12" i="28" s="1"/>
  <c r="CF13" i="28"/>
  <c r="CG13" i="28" s="1"/>
  <c r="CF14" i="28"/>
  <c r="CG14" i="28" s="1"/>
  <c r="CF15" i="28"/>
  <c r="CG15" i="28" s="1"/>
  <c r="CF16" i="28"/>
  <c r="CG16" i="28" s="1"/>
  <c r="CF17" i="28"/>
  <c r="CG17" i="28" s="1"/>
  <c r="CF18" i="28"/>
  <c r="CG18" i="28" s="1"/>
  <c r="CF19" i="28"/>
  <c r="CG19" i="28" s="1"/>
  <c r="CF20" i="28"/>
  <c r="CG20" i="28" s="1"/>
  <c r="CF22" i="28"/>
  <c r="CG22" i="28" s="1"/>
  <c r="CF23" i="28"/>
  <c r="CG23" i="28" s="1"/>
  <c r="CF24" i="28"/>
  <c r="CG24" i="28" s="1"/>
  <c r="CF26" i="28"/>
  <c r="CG26" i="28" s="1"/>
  <c r="CF27" i="28"/>
  <c r="CG27" i="28" s="1"/>
  <c r="CF28" i="28"/>
  <c r="CG28" i="28" s="1"/>
  <c r="CF29" i="28"/>
  <c r="CG29" i="28" s="1"/>
  <c r="CF30" i="28"/>
  <c r="CG30" i="28" s="1"/>
  <c r="CF31" i="28"/>
  <c r="CG31" i="28" s="1"/>
  <c r="CF32" i="28"/>
  <c r="CG32" i="28" s="1"/>
  <c r="CF33" i="28"/>
  <c r="CG33" i="28" s="1"/>
  <c r="CF34" i="28"/>
  <c r="CG34" i="28" s="1"/>
  <c r="CF35" i="28"/>
  <c r="CG35" i="28" s="1"/>
  <c r="CF36" i="28"/>
  <c r="CG36" i="28" s="1"/>
  <c r="CF37" i="28"/>
  <c r="CG37" i="28" s="1"/>
  <c r="CF38" i="28"/>
  <c r="CG38" i="28" s="1"/>
  <c r="CF39" i="28"/>
  <c r="CG39" i="28" s="1"/>
  <c r="CF40" i="28"/>
  <c r="CG40" i="28" s="1"/>
  <c r="CF41" i="28"/>
  <c r="CG41" i="28" s="1"/>
  <c r="CF42" i="28"/>
  <c r="CG42" i="28" s="1"/>
  <c r="CF43" i="28"/>
  <c r="CG43" i="28" s="1"/>
  <c r="CF44" i="28"/>
  <c r="CG44" i="28" s="1"/>
  <c r="CF45" i="28"/>
  <c r="CG45" i="28" s="1"/>
  <c r="CF46" i="28"/>
  <c r="CG46" i="28" s="1"/>
  <c r="CF47" i="28"/>
  <c r="CG47" i="28" s="1"/>
  <c r="CF48" i="28"/>
  <c r="CG48" i="28" s="1"/>
  <c r="CF49" i="28"/>
  <c r="CG49" i="28" s="1"/>
  <c r="CF50" i="28"/>
  <c r="CG50" i="28" s="1"/>
  <c r="CF51" i="28"/>
  <c r="CG51" i="28" s="1"/>
  <c r="CF52" i="28"/>
  <c r="CG52" i="28" s="1"/>
  <c r="CF53" i="28"/>
  <c r="CG53" i="28" s="1"/>
  <c r="CF54" i="28"/>
  <c r="CG54" i="28" s="1"/>
  <c r="CF55" i="28"/>
  <c r="CG55" i="28" s="1"/>
  <c r="CF57" i="28"/>
  <c r="CG57" i="28" s="1"/>
  <c r="CF58" i="28"/>
  <c r="CG58" i="28" s="1"/>
  <c r="CF59" i="28"/>
  <c r="CG59" i="28" s="1"/>
  <c r="CF60" i="28"/>
  <c r="CG60" i="28" s="1"/>
  <c r="CF61" i="28"/>
  <c r="CG61" i="28" s="1"/>
  <c r="CF62" i="28"/>
  <c r="CG62" i="28" s="1"/>
  <c r="CF63" i="28"/>
  <c r="CG63" i="28" s="1"/>
  <c r="CF64" i="28"/>
  <c r="CG64" i="28" s="1"/>
  <c r="CF65" i="28"/>
  <c r="CG65" i="28" s="1"/>
  <c r="CF66" i="28"/>
  <c r="CG66" i="28" s="1"/>
  <c r="CF67" i="28"/>
  <c r="CG67" i="28" s="1"/>
  <c r="CF68" i="28"/>
  <c r="CG68" i="28" s="1"/>
  <c r="CF69" i="28"/>
  <c r="CG69" i="28" s="1"/>
  <c r="CF70" i="28"/>
  <c r="CG70" i="28" s="1"/>
  <c r="CF71" i="28"/>
  <c r="CG71" i="28" s="1"/>
  <c r="CF72" i="28"/>
  <c r="CG72" i="28" s="1"/>
  <c r="CF75" i="28"/>
  <c r="CG75" i="28" s="1"/>
  <c r="CF76" i="28"/>
  <c r="CG76" i="28" s="1"/>
  <c r="CF77" i="28"/>
  <c r="CG77" i="28" s="1"/>
  <c r="CF78" i="28"/>
  <c r="CG78" i="28" s="1"/>
  <c r="CF79" i="28"/>
  <c r="CG79" i="28" s="1"/>
  <c r="CF80" i="28"/>
  <c r="CG80" i="28" s="1"/>
  <c r="CF82" i="28"/>
  <c r="CG82" i="28" s="1"/>
  <c r="CF83" i="28"/>
  <c r="CG83" i="28" s="1"/>
  <c r="CF84" i="28"/>
  <c r="CG84" i="28" s="1"/>
  <c r="CF85" i="28"/>
  <c r="CG85" i="28" s="1"/>
  <c r="CF86" i="28"/>
  <c r="CG86" i="28" s="1"/>
  <c r="CF89" i="28"/>
  <c r="CG89" i="28" s="1"/>
  <c r="CF90" i="28"/>
  <c r="CG90" i="28" s="1"/>
  <c r="CF91" i="28"/>
  <c r="CG91" i="28" s="1"/>
  <c r="CF92" i="28"/>
  <c r="CG92" i="28" s="1"/>
  <c r="CF93" i="28"/>
  <c r="CG93" i="28" s="1"/>
  <c r="CF97" i="28"/>
  <c r="CG97" i="28" s="1"/>
  <c r="CF98" i="28"/>
  <c r="CG98" i="28" s="1"/>
  <c r="CF99" i="28"/>
  <c r="CG99" i="28" s="1"/>
  <c r="CF100" i="28"/>
  <c r="CG100" i="28" s="1"/>
  <c r="CF101" i="28"/>
  <c r="CG101" i="28" s="1"/>
  <c r="CF102" i="28"/>
  <c r="CG102" i="28" s="1"/>
  <c r="CF103" i="28"/>
  <c r="CG103" i="28" s="1"/>
  <c r="CF104" i="28"/>
  <c r="CG104" i="28" s="1"/>
  <c r="CF105" i="28"/>
  <c r="CG105" i="28" s="1"/>
  <c r="CF106" i="28"/>
  <c r="CG106" i="28" s="1"/>
  <c r="CF107" i="28"/>
  <c r="CG107" i="28" s="1"/>
  <c r="CF108" i="28"/>
  <c r="CG108" i="28" s="1"/>
  <c r="CF109" i="28"/>
  <c r="CG109" i="28" s="1"/>
  <c r="CF110" i="28"/>
  <c r="CG110" i="28" s="1"/>
  <c r="CF111" i="28"/>
  <c r="CG111" i="28" s="1"/>
  <c r="CF112" i="28"/>
  <c r="CG112" i="28" s="1"/>
  <c r="CF114" i="28"/>
  <c r="CG114" i="28" s="1"/>
  <c r="CF115" i="28"/>
  <c r="CG115" i="28" s="1"/>
  <c r="CF116" i="28"/>
  <c r="CG116" i="28" s="1"/>
  <c r="CF117" i="28"/>
  <c r="CG117" i="28" s="1"/>
  <c r="CF118" i="28"/>
  <c r="CG118" i="28" s="1"/>
  <c r="CF122" i="28"/>
  <c r="CG122" i="28" s="1"/>
  <c r="CF123" i="28"/>
  <c r="CG123" i="28" s="1"/>
  <c r="CF128" i="28"/>
  <c r="CG128" i="28" s="1"/>
  <c r="CF129" i="28"/>
  <c r="CG129" i="28" s="1"/>
  <c r="CF133" i="28"/>
  <c r="CG133" i="28" s="1"/>
  <c r="CF4" i="28"/>
  <c r="CG4" i="28" s="1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B580" i="36"/>
  <c r="B581" i="36"/>
  <c r="B582" i="36"/>
  <c r="B583" i="36"/>
  <c r="B584" i="36"/>
  <c r="B585" i="36"/>
  <c r="B586" i="36"/>
  <c r="B587" i="36"/>
  <c r="B588" i="36"/>
  <c r="B589" i="36"/>
  <c r="B590" i="36"/>
  <c r="B591" i="36"/>
  <c r="B592" i="36"/>
  <c r="B593" i="36"/>
  <c r="B594" i="36"/>
  <c r="B595" i="36"/>
  <c r="B596" i="36"/>
  <c r="B597" i="36"/>
  <c r="B598" i="36"/>
  <c r="B599" i="36"/>
  <c r="B600" i="36"/>
  <c r="B601" i="36"/>
  <c r="B602" i="36"/>
  <c r="B603" i="36"/>
  <c r="B604" i="36"/>
  <c r="B605" i="36"/>
  <c r="B606" i="36"/>
  <c r="B607" i="36"/>
  <c r="B608" i="36"/>
  <c r="B609" i="36"/>
  <c r="B610" i="36"/>
  <c r="B611" i="36"/>
  <c r="B612" i="36"/>
  <c r="B613" i="36"/>
  <c r="B614" i="36"/>
  <c r="B615" i="36"/>
  <c r="B616" i="36"/>
  <c r="B617" i="36"/>
  <c r="B618" i="36"/>
  <c r="B619" i="36"/>
  <c r="B620" i="36"/>
  <c r="B621" i="36"/>
  <c r="B622" i="36"/>
  <c r="B623" i="36"/>
  <c r="B624" i="36"/>
  <c r="B625" i="36"/>
  <c r="B626" i="36"/>
  <c r="B627" i="36"/>
  <c r="B628" i="36"/>
  <c r="B629" i="36"/>
  <c r="B630" i="36"/>
  <c r="B631" i="36"/>
  <c r="B632" i="36"/>
  <c r="B633" i="36"/>
  <c r="B634" i="36"/>
  <c r="B635" i="36"/>
  <c r="B636" i="36"/>
  <c r="B637" i="36"/>
  <c r="B638" i="36"/>
  <c r="B639" i="36"/>
  <c r="B640" i="36"/>
  <c r="B641" i="36"/>
  <c r="B642" i="36"/>
  <c r="B643" i="36"/>
  <c r="B644" i="36"/>
  <c r="B645" i="36"/>
  <c r="B646" i="36"/>
  <c r="B647" i="36"/>
  <c r="B648" i="36"/>
  <c r="B649" i="36"/>
  <c r="B650" i="36"/>
  <c r="B651" i="36"/>
  <c r="B652" i="36"/>
  <c r="B653" i="36"/>
  <c r="B654" i="36"/>
  <c r="B655" i="36"/>
  <c r="B656" i="36"/>
  <c r="B657" i="36"/>
  <c r="B658" i="36"/>
  <c r="B659" i="36"/>
  <c r="B660" i="36"/>
  <c r="B661" i="36"/>
  <c r="B662" i="36"/>
  <c r="B663" i="36"/>
  <c r="B664" i="36"/>
  <c r="B665" i="36"/>
  <c r="B666" i="36"/>
  <c r="B667" i="36"/>
  <c r="B668" i="36"/>
  <c r="B669" i="36"/>
  <c r="B670" i="36"/>
  <c r="B671" i="36"/>
  <c r="B672" i="36"/>
  <c r="B673" i="36"/>
  <c r="B674" i="36"/>
  <c r="B675" i="36"/>
  <c r="B676" i="36"/>
  <c r="B677" i="36"/>
  <c r="B678" i="36"/>
  <c r="B679" i="36"/>
  <c r="B680" i="36"/>
  <c r="B681" i="36"/>
  <c r="B682" i="36"/>
  <c r="B683" i="36"/>
  <c r="B684" i="36"/>
  <c r="B685" i="36"/>
  <c r="B686" i="36"/>
  <c r="B687" i="36"/>
  <c r="B688" i="36"/>
  <c r="B689" i="36"/>
  <c r="B690" i="36"/>
  <c r="B691" i="36"/>
  <c r="B692" i="36"/>
  <c r="B693" i="36"/>
  <c r="B694" i="36"/>
  <c r="B695" i="36"/>
  <c r="B696" i="36"/>
  <c r="B697" i="36"/>
  <c r="B698" i="36"/>
  <c r="B699" i="36"/>
  <c r="B700" i="36"/>
  <c r="B701" i="36"/>
  <c r="B702" i="36"/>
  <c r="B703" i="36"/>
  <c r="B704" i="36"/>
  <c r="B705" i="36"/>
  <c r="B706" i="36"/>
  <c r="B707" i="36"/>
  <c r="B708" i="36"/>
  <c r="B709" i="36"/>
  <c r="B710" i="36"/>
  <c r="B711" i="36"/>
  <c r="B712" i="36"/>
  <c r="B713" i="36"/>
  <c r="B714" i="36"/>
  <c r="B715" i="36"/>
  <c r="B716" i="36"/>
  <c r="B717" i="36"/>
  <c r="B718" i="36"/>
  <c r="B719" i="36"/>
  <c r="B720" i="36"/>
  <c r="B721" i="36"/>
  <c r="B722" i="36"/>
  <c r="B723" i="36"/>
  <c r="B724" i="36"/>
  <c r="B725" i="36"/>
  <c r="B726" i="36"/>
  <c r="B727" i="36"/>
  <c r="B728" i="36"/>
  <c r="B729" i="36"/>
  <c r="B730" i="36"/>
  <c r="B731" i="36"/>
  <c r="B732" i="36"/>
  <c r="B733" i="36"/>
  <c r="B734" i="36"/>
  <c r="B735" i="36"/>
  <c r="B736" i="36"/>
  <c r="B737" i="36"/>
  <c r="B738" i="36"/>
  <c r="B739" i="36"/>
  <c r="B740" i="36"/>
  <c r="B741" i="36"/>
  <c r="B742" i="36"/>
  <c r="B743" i="36"/>
  <c r="B744" i="36"/>
  <c r="B745" i="36"/>
  <c r="B746" i="36"/>
  <c r="B747" i="36"/>
  <c r="B748" i="36"/>
  <c r="B749" i="36"/>
  <c r="B750" i="36"/>
  <c r="B751" i="36"/>
  <c r="B752" i="36"/>
  <c r="B753" i="36"/>
  <c r="B754" i="36"/>
  <c r="B755" i="36"/>
  <c r="B756" i="36"/>
  <c r="B757" i="36"/>
  <c r="B758" i="36"/>
  <c r="B759" i="36"/>
  <c r="B760" i="36"/>
  <c r="B761" i="36"/>
  <c r="B762" i="36"/>
  <c r="B763" i="36"/>
  <c r="B764" i="36"/>
  <c r="B765" i="36"/>
  <c r="B766" i="36"/>
  <c r="B767" i="36"/>
  <c r="B768" i="36"/>
  <c r="B769" i="36"/>
  <c r="B770" i="36"/>
  <c r="B771" i="36"/>
  <c r="B772" i="36"/>
  <c r="B773" i="36"/>
  <c r="B774" i="36"/>
  <c r="B775" i="36"/>
  <c r="B776" i="36"/>
  <c r="B777" i="36"/>
  <c r="B778" i="36"/>
  <c r="B779" i="36"/>
  <c r="B780" i="36"/>
  <c r="B781" i="36"/>
  <c r="B782" i="36"/>
  <c r="B783" i="36"/>
  <c r="B784" i="36"/>
  <c r="B785" i="36"/>
  <c r="B786" i="36"/>
  <c r="B787" i="36"/>
  <c r="B788" i="36"/>
  <c r="B789" i="36"/>
  <c r="B790" i="36"/>
  <c r="B791" i="36"/>
  <c r="B792" i="36"/>
  <c r="B793" i="36"/>
  <c r="B794" i="36"/>
  <c r="B795" i="36"/>
  <c r="B796" i="36"/>
  <c r="B797" i="36"/>
  <c r="B798" i="36"/>
  <c r="B799" i="36"/>
  <c r="B800" i="36"/>
  <c r="B801" i="36"/>
  <c r="B802" i="36"/>
  <c r="B803" i="36"/>
  <c r="B804" i="36"/>
  <c r="B805" i="36"/>
  <c r="B806" i="36"/>
  <c r="B807" i="36"/>
  <c r="B808" i="36"/>
  <c r="B809" i="36"/>
  <c r="B810" i="36"/>
  <c r="B811" i="36"/>
  <c r="B812" i="36"/>
  <c r="B813" i="36"/>
  <c r="B814" i="36"/>
  <c r="B815" i="36"/>
  <c r="B816" i="36"/>
  <c r="B817" i="36"/>
  <c r="B818" i="36"/>
  <c r="B819" i="36"/>
  <c r="B820" i="36"/>
  <c r="B821" i="36"/>
  <c r="B822" i="36"/>
  <c r="B823" i="36"/>
  <c r="B824" i="36"/>
  <c r="B825" i="36"/>
  <c r="B826" i="36"/>
  <c r="B827" i="36"/>
  <c r="B828" i="36"/>
  <c r="B829" i="36"/>
  <c r="B830" i="36"/>
  <c r="B831" i="36"/>
  <c r="B832" i="36"/>
  <c r="B833" i="36"/>
  <c r="B834" i="36"/>
  <c r="B835" i="36"/>
  <c r="B836" i="36"/>
  <c r="B837" i="36"/>
  <c r="B838" i="36"/>
  <c r="B839" i="36"/>
  <c r="B840" i="36"/>
  <c r="B841" i="36"/>
  <c r="B842" i="36"/>
  <c r="B843" i="36"/>
  <c r="B844" i="36"/>
  <c r="B845" i="36"/>
  <c r="B846" i="36"/>
  <c r="B847" i="36"/>
  <c r="B848" i="36"/>
  <c r="B849" i="36"/>
  <c r="B850" i="36"/>
  <c r="B5" i="36"/>
  <c r="F93" i="29"/>
  <c r="F92" i="29"/>
  <c r="F91" i="29"/>
  <c r="F90" i="29"/>
  <c r="F89" i="29"/>
  <c r="F88" i="29"/>
  <c r="T110" i="29"/>
  <c r="Z110" i="29" s="1"/>
  <c r="AA110" i="29" s="1"/>
  <c r="Q110" i="29"/>
  <c r="N110" i="29"/>
  <c r="K110" i="29"/>
  <c r="J110" i="29"/>
  <c r="G110" i="29"/>
  <c r="F110" i="29"/>
  <c r="T56" i="35"/>
  <c r="T57" i="35"/>
  <c r="T58" i="35"/>
  <c r="T71" i="35"/>
  <c r="Q120" i="35"/>
  <c r="O120" i="35"/>
  <c r="N120" i="35"/>
  <c r="L120" i="35"/>
  <c r="M120" i="35" s="1"/>
  <c r="K120" i="35"/>
  <c r="J120" i="35"/>
  <c r="H120" i="35"/>
  <c r="I120" i="35" s="1"/>
  <c r="G120" i="35"/>
  <c r="E120" i="35"/>
  <c r="F120" i="35" s="1"/>
  <c r="Q113" i="35"/>
  <c r="O113" i="35"/>
  <c r="N113" i="35"/>
  <c r="K113" i="35"/>
  <c r="J113" i="35"/>
  <c r="G113" i="35"/>
  <c r="F113" i="35"/>
  <c r="E113" i="35"/>
  <c r="Q112" i="35"/>
  <c r="O112" i="35"/>
  <c r="N112" i="35"/>
  <c r="K112" i="35"/>
  <c r="J112" i="35"/>
  <c r="G112" i="35"/>
  <c r="F112" i="35"/>
  <c r="E112" i="35"/>
  <c r="Q111" i="35"/>
  <c r="O111" i="35"/>
  <c r="N111" i="35"/>
  <c r="K111" i="35"/>
  <c r="J111" i="35"/>
  <c r="G111" i="35"/>
  <c r="F111" i="35"/>
  <c r="E111" i="35"/>
  <c r="Q110" i="35"/>
  <c r="O110" i="35"/>
  <c r="N110" i="35"/>
  <c r="R110" i="35" s="1"/>
  <c r="K110" i="35"/>
  <c r="J110" i="35"/>
  <c r="G110" i="35"/>
  <c r="F110" i="35"/>
  <c r="E110" i="35"/>
  <c r="Q109" i="35"/>
  <c r="O109" i="35"/>
  <c r="N109" i="35"/>
  <c r="R109" i="35" s="1"/>
  <c r="K109" i="35"/>
  <c r="J109" i="35"/>
  <c r="G109" i="35"/>
  <c r="F109" i="35"/>
  <c r="E109" i="35"/>
  <c r="Q108" i="35"/>
  <c r="O108" i="35"/>
  <c r="N108" i="35"/>
  <c r="K108" i="35"/>
  <c r="J108" i="35"/>
  <c r="G108" i="35"/>
  <c r="F108" i="35"/>
  <c r="E108" i="35"/>
  <c r="Q107" i="35"/>
  <c r="O107" i="35"/>
  <c r="N107" i="35"/>
  <c r="K107" i="35"/>
  <c r="J107" i="35"/>
  <c r="G107" i="35"/>
  <c r="F107" i="35"/>
  <c r="E107" i="35"/>
  <c r="Q106" i="35"/>
  <c r="O106" i="35"/>
  <c r="N106" i="35"/>
  <c r="K106" i="35"/>
  <c r="J106" i="35"/>
  <c r="G106" i="35"/>
  <c r="F106" i="35"/>
  <c r="E106" i="35"/>
  <c r="Q105" i="35"/>
  <c r="O105" i="35"/>
  <c r="N105" i="35"/>
  <c r="K105" i="35"/>
  <c r="J105" i="35"/>
  <c r="I105" i="35"/>
  <c r="H105" i="35"/>
  <c r="G105" i="35"/>
  <c r="F105" i="35"/>
  <c r="E105" i="35"/>
  <c r="Q104" i="35"/>
  <c r="O104" i="35"/>
  <c r="N104" i="35"/>
  <c r="R104" i="35" s="1"/>
  <c r="K104" i="35"/>
  <c r="J104" i="35"/>
  <c r="G104" i="35"/>
  <c r="F104" i="35"/>
  <c r="E104" i="35"/>
  <c r="D104" i="35"/>
  <c r="Q103" i="35"/>
  <c r="O103" i="35"/>
  <c r="N103" i="35"/>
  <c r="R103" i="35" s="1"/>
  <c r="K103" i="35"/>
  <c r="J103" i="35"/>
  <c r="G103" i="35"/>
  <c r="F103" i="35"/>
  <c r="E103" i="35"/>
  <c r="D103" i="35"/>
  <c r="Q102" i="35"/>
  <c r="O102" i="35"/>
  <c r="N102" i="35"/>
  <c r="R102" i="35" s="1"/>
  <c r="K102" i="35"/>
  <c r="J102" i="35"/>
  <c r="G102" i="35"/>
  <c r="F102" i="35"/>
  <c r="E102" i="35"/>
  <c r="D102" i="35"/>
  <c r="Q101" i="35"/>
  <c r="O101" i="35"/>
  <c r="N101" i="35"/>
  <c r="K101" i="35"/>
  <c r="J101" i="35"/>
  <c r="G101" i="35"/>
  <c r="F101" i="35"/>
  <c r="E101" i="35"/>
  <c r="D101" i="35"/>
  <c r="Q100" i="35"/>
  <c r="O100" i="35"/>
  <c r="N100" i="35"/>
  <c r="R100" i="35" s="1"/>
  <c r="K100" i="35"/>
  <c r="J100" i="35"/>
  <c r="G100" i="35"/>
  <c r="F100" i="35"/>
  <c r="E100" i="35"/>
  <c r="D100" i="35"/>
  <c r="Q99" i="35"/>
  <c r="O99" i="35"/>
  <c r="N99" i="35"/>
  <c r="K99" i="35"/>
  <c r="J99" i="35"/>
  <c r="G99" i="35"/>
  <c r="F99" i="35"/>
  <c r="E99" i="35"/>
  <c r="D99" i="35"/>
  <c r="Q98" i="35"/>
  <c r="O98" i="35"/>
  <c r="N98" i="35"/>
  <c r="K98" i="35"/>
  <c r="J98" i="35"/>
  <c r="G98" i="35"/>
  <c r="F98" i="35"/>
  <c r="E98" i="35"/>
  <c r="D98" i="35"/>
  <c r="Q97" i="35"/>
  <c r="O97" i="35"/>
  <c r="N97" i="35"/>
  <c r="R97" i="35" s="1"/>
  <c r="K97" i="35"/>
  <c r="J97" i="35"/>
  <c r="G97" i="35"/>
  <c r="F97" i="35"/>
  <c r="E97" i="35"/>
  <c r="D97" i="35"/>
  <c r="Q96" i="35"/>
  <c r="O96" i="35"/>
  <c r="N96" i="35"/>
  <c r="R96" i="35" s="1"/>
  <c r="K96" i="35"/>
  <c r="J96" i="35"/>
  <c r="G96" i="35"/>
  <c r="F96" i="35"/>
  <c r="E96" i="35"/>
  <c r="Q95" i="35"/>
  <c r="O95" i="35"/>
  <c r="N95" i="35"/>
  <c r="K95" i="35"/>
  <c r="J95" i="35"/>
  <c r="G95" i="35"/>
  <c r="F95" i="35"/>
  <c r="E95" i="35"/>
  <c r="D95" i="35"/>
  <c r="Q94" i="35"/>
  <c r="O94" i="35"/>
  <c r="N94" i="35"/>
  <c r="K94" i="35"/>
  <c r="J94" i="35"/>
  <c r="G94" i="35"/>
  <c r="F94" i="35"/>
  <c r="E94" i="35"/>
  <c r="D94" i="35"/>
  <c r="Q93" i="35"/>
  <c r="O93" i="35"/>
  <c r="N93" i="35"/>
  <c r="R93" i="35" s="1"/>
  <c r="K93" i="35"/>
  <c r="J93" i="35"/>
  <c r="G93" i="35"/>
  <c r="F93" i="35"/>
  <c r="E93" i="35"/>
  <c r="D93" i="35"/>
  <c r="Q92" i="35"/>
  <c r="O92" i="35"/>
  <c r="N92" i="35"/>
  <c r="K92" i="35"/>
  <c r="J92" i="35"/>
  <c r="G92" i="35"/>
  <c r="F92" i="35"/>
  <c r="E92" i="35"/>
  <c r="D92" i="35"/>
  <c r="Q91" i="35"/>
  <c r="O91" i="35"/>
  <c r="N91" i="35"/>
  <c r="K91" i="35"/>
  <c r="J91" i="35"/>
  <c r="G91" i="35"/>
  <c r="F91" i="35"/>
  <c r="E91" i="35"/>
  <c r="D91" i="35"/>
  <c r="Q90" i="35"/>
  <c r="O90" i="35"/>
  <c r="N90" i="35"/>
  <c r="K90" i="35"/>
  <c r="J90" i="35"/>
  <c r="G90" i="35"/>
  <c r="F90" i="35"/>
  <c r="E90" i="35"/>
  <c r="D90" i="35"/>
  <c r="Q89" i="35"/>
  <c r="N89" i="35"/>
  <c r="M89" i="35"/>
  <c r="K89" i="35"/>
  <c r="J89" i="35"/>
  <c r="G89" i="35"/>
  <c r="F89" i="35"/>
  <c r="Q88" i="35"/>
  <c r="N88" i="35"/>
  <c r="M88" i="35"/>
  <c r="K88" i="35"/>
  <c r="J88" i="35"/>
  <c r="G88" i="35"/>
  <c r="F88" i="35"/>
  <c r="Q87" i="35"/>
  <c r="N87" i="35"/>
  <c r="M87" i="35"/>
  <c r="K87" i="35"/>
  <c r="J87" i="35"/>
  <c r="G87" i="35"/>
  <c r="F87" i="35"/>
  <c r="Q86" i="35"/>
  <c r="N86" i="35"/>
  <c r="M86" i="35"/>
  <c r="K86" i="35"/>
  <c r="J86" i="35"/>
  <c r="G86" i="35"/>
  <c r="F86" i="35"/>
  <c r="Q85" i="35"/>
  <c r="N85" i="35"/>
  <c r="M85" i="35"/>
  <c r="K85" i="35"/>
  <c r="J85" i="35"/>
  <c r="G85" i="35"/>
  <c r="F85" i="35"/>
  <c r="Q84" i="35"/>
  <c r="N84" i="35"/>
  <c r="M84" i="35"/>
  <c r="K84" i="35"/>
  <c r="J84" i="35"/>
  <c r="G84" i="35"/>
  <c r="F84" i="35"/>
  <c r="Q83" i="35"/>
  <c r="O83" i="35"/>
  <c r="N83" i="35"/>
  <c r="K83" i="35"/>
  <c r="J83" i="35"/>
  <c r="G83" i="35"/>
  <c r="F83" i="35"/>
  <c r="E83" i="35"/>
  <c r="D83" i="35"/>
  <c r="Q82" i="35"/>
  <c r="O82" i="35"/>
  <c r="N82" i="35"/>
  <c r="R82" i="35" s="1"/>
  <c r="K82" i="35"/>
  <c r="J82" i="35"/>
  <c r="G82" i="35"/>
  <c r="F82" i="35"/>
  <c r="E82" i="35"/>
  <c r="D82" i="35"/>
  <c r="Q81" i="35"/>
  <c r="O81" i="35"/>
  <c r="N81" i="35"/>
  <c r="K81" i="35"/>
  <c r="J81" i="35"/>
  <c r="G81" i="35"/>
  <c r="F81" i="35"/>
  <c r="E81" i="35"/>
  <c r="D81" i="35"/>
  <c r="Q80" i="35"/>
  <c r="O80" i="35"/>
  <c r="N80" i="35"/>
  <c r="R80" i="35" s="1"/>
  <c r="K80" i="35"/>
  <c r="J80" i="35"/>
  <c r="G80" i="35"/>
  <c r="F80" i="35"/>
  <c r="E80" i="35"/>
  <c r="D80" i="35"/>
  <c r="Q79" i="35"/>
  <c r="O79" i="35"/>
  <c r="N79" i="35"/>
  <c r="K79" i="35"/>
  <c r="J79" i="35"/>
  <c r="G79" i="35"/>
  <c r="F79" i="35"/>
  <c r="E79" i="35"/>
  <c r="D79" i="35"/>
  <c r="Q78" i="35"/>
  <c r="N78" i="35"/>
  <c r="K78" i="35"/>
  <c r="J78" i="35"/>
  <c r="G78" i="35"/>
  <c r="F78" i="35"/>
  <c r="E78" i="35"/>
  <c r="Q77" i="35"/>
  <c r="N77" i="35"/>
  <c r="K77" i="35"/>
  <c r="J77" i="35"/>
  <c r="G77" i="35"/>
  <c r="F77" i="35"/>
  <c r="E77" i="35"/>
  <c r="Q76" i="35"/>
  <c r="O76" i="35"/>
  <c r="N76" i="35"/>
  <c r="K76" i="35"/>
  <c r="J76" i="35"/>
  <c r="G76" i="35"/>
  <c r="F76" i="35"/>
  <c r="E76" i="35"/>
  <c r="Q75" i="35"/>
  <c r="N75" i="35"/>
  <c r="K75" i="35"/>
  <c r="J75" i="35"/>
  <c r="G75" i="35"/>
  <c r="F75" i="35"/>
  <c r="E75" i="35"/>
  <c r="Q74" i="35"/>
  <c r="O74" i="35"/>
  <c r="N74" i="35"/>
  <c r="R74" i="35" s="1"/>
  <c r="K74" i="35"/>
  <c r="J74" i="35"/>
  <c r="G74" i="35"/>
  <c r="F74" i="35"/>
  <c r="E74" i="35"/>
  <c r="Q73" i="35"/>
  <c r="O73" i="35"/>
  <c r="N73" i="35"/>
  <c r="R73" i="35" s="1"/>
  <c r="K73" i="35"/>
  <c r="J73" i="35"/>
  <c r="G73" i="35"/>
  <c r="F73" i="35"/>
  <c r="E73" i="35"/>
  <c r="D73" i="35"/>
  <c r="Q72" i="35"/>
  <c r="O72" i="35"/>
  <c r="N72" i="35"/>
  <c r="R72" i="35" s="1"/>
  <c r="K72" i="35"/>
  <c r="J72" i="35"/>
  <c r="G72" i="35"/>
  <c r="F72" i="35"/>
  <c r="E72" i="35"/>
  <c r="D72" i="35"/>
  <c r="Q71" i="35"/>
  <c r="O71" i="35"/>
  <c r="N71" i="35"/>
  <c r="R71" i="35" s="1"/>
  <c r="K71" i="35"/>
  <c r="J71" i="35"/>
  <c r="G71" i="35"/>
  <c r="F71" i="35"/>
  <c r="E71" i="35"/>
  <c r="Q70" i="35"/>
  <c r="O70" i="35"/>
  <c r="N70" i="35"/>
  <c r="R70" i="35" s="1"/>
  <c r="K70" i="35"/>
  <c r="J70" i="35"/>
  <c r="G70" i="35"/>
  <c r="F70" i="35"/>
  <c r="E70" i="35"/>
  <c r="Q69" i="35"/>
  <c r="O69" i="35"/>
  <c r="N69" i="35"/>
  <c r="R69" i="35" s="1"/>
  <c r="K69" i="35"/>
  <c r="J69" i="35"/>
  <c r="G69" i="35"/>
  <c r="F69" i="35"/>
  <c r="E69" i="35"/>
  <c r="Q68" i="35"/>
  <c r="O68" i="35"/>
  <c r="N68" i="35"/>
  <c r="R68" i="35" s="1"/>
  <c r="K68" i="35"/>
  <c r="J68" i="35"/>
  <c r="G68" i="35"/>
  <c r="F68" i="35"/>
  <c r="E68" i="35"/>
  <c r="Q67" i="35"/>
  <c r="O67" i="35"/>
  <c r="N67" i="35"/>
  <c r="R67" i="35" s="1"/>
  <c r="K67" i="35"/>
  <c r="J67" i="35"/>
  <c r="G67" i="35"/>
  <c r="F67" i="35"/>
  <c r="E67" i="35"/>
  <c r="Q66" i="35"/>
  <c r="O66" i="35"/>
  <c r="N66" i="35"/>
  <c r="R66" i="35" s="1"/>
  <c r="K66" i="35"/>
  <c r="J66" i="35"/>
  <c r="G66" i="35"/>
  <c r="F66" i="35"/>
  <c r="E66" i="35"/>
  <c r="Q65" i="35"/>
  <c r="O65" i="35"/>
  <c r="N65" i="35"/>
  <c r="R65" i="35" s="1"/>
  <c r="K65" i="35"/>
  <c r="J65" i="35"/>
  <c r="G65" i="35"/>
  <c r="F65" i="35"/>
  <c r="E65" i="35"/>
  <c r="Q64" i="35"/>
  <c r="O64" i="35"/>
  <c r="N64" i="35"/>
  <c r="R64" i="35" s="1"/>
  <c r="K64" i="35"/>
  <c r="J64" i="35"/>
  <c r="G64" i="35"/>
  <c r="F64" i="35"/>
  <c r="E64" i="35"/>
  <c r="Q63" i="35"/>
  <c r="O63" i="35"/>
  <c r="N63" i="35"/>
  <c r="R63" i="35" s="1"/>
  <c r="K63" i="35"/>
  <c r="J63" i="35"/>
  <c r="G63" i="35"/>
  <c r="F63" i="35"/>
  <c r="E63" i="35"/>
  <c r="Q62" i="35"/>
  <c r="O62" i="35"/>
  <c r="N62" i="35"/>
  <c r="K62" i="35"/>
  <c r="J62" i="35"/>
  <c r="G62" i="35"/>
  <c r="F62" i="35"/>
  <c r="E62" i="35"/>
  <c r="Q61" i="35"/>
  <c r="O61" i="35"/>
  <c r="N61" i="35"/>
  <c r="R61" i="35" s="1"/>
  <c r="K61" i="35"/>
  <c r="J61" i="35"/>
  <c r="G61" i="35"/>
  <c r="F61" i="35"/>
  <c r="E61" i="35"/>
  <c r="Q60" i="35"/>
  <c r="O60" i="35"/>
  <c r="N60" i="35"/>
  <c r="K60" i="35"/>
  <c r="J60" i="35"/>
  <c r="G60" i="35"/>
  <c r="F60" i="35"/>
  <c r="E60" i="35"/>
  <c r="Q59" i="35"/>
  <c r="O59" i="35"/>
  <c r="N59" i="35"/>
  <c r="K59" i="35"/>
  <c r="J59" i="35"/>
  <c r="G59" i="35"/>
  <c r="F59" i="35"/>
  <c r="E59" i="35"/>
  <c r="Q58" i="35"/>
  <c r="O58" i="35"/>
  <c r="N58" i="35"/>
  <c r="R58" i="35" s="1"/>
  <c r="K58" i="35"/>
  <c r="J58" i="35"/>
  <c r="G58" i="35"/>
  <c r="F58" i="35"/>
  <c r="E58" i="35"/>
  <c r="Q57" i="35"/>
  <c r="O57" i="35"/>
  <c r="N57" i="35"/>
  <c r="R57" i="35" s="1"/>
  <c r="K57" i="35"/>
  <c r="J57" i="35"/>
  <c r="G57" i="35"/>
  <c r="F57" i="35"/>
  <c r="E57" i="35"/>
  <c r="Q56" i="35"/>
  <c r="O56" i="35"/>
  <c r="N56" i="35"/>
  <c r="R56" i="35" s="1"/>
  <c r="K56" i="35"/>
  <c r="J56" i="35"/>
  <c r="G56" i="35"/>
  <c r="F56" i="35"/>
  <c r="E56" i="35"/>
  <c r="Q55" i="35"/>
  <c r="O55" i="35"/>
  <c r="N55" i="35"/>
  <c r="R55" i="35" s="1"/>
  <c r="K55" i="35"/>
  <c r="J55" i="35"/>
  <c r="G55" i="35"/>
  <c r="F55" i="35"/>
  <c r="E55" i="35"/>
  <c r="Q54" i="35"/>
  <c r="O54" i="35"/>
  <c r="N54" i="35"/>
  <c r="K54" i="35"/>
  <c r="J54" i="35"/>
  <c r="G54" i="35"/>
  <c r="F54" i="35"/>
  <c r="E54" i="35"/>
  <c r="Q53" i="35"/>
  <c r="O53" i="35"/>
  <c r="N53" i="35"/>
  <c r="R53" i="35" s="1"/>
  <c r="K53" i="35"/>
  <c r="J53" i="35"/>
  <c r="G53" i="35"/>
  <c r="F53" i="35"/>
  <c r="E53" i="35"/>
  <c r="Q52" i="35"/>
  <c r="O52" i="35"/>
  <c r="N52" i="35"/>
  <c r="R52" i="35" s="1"/>
  <c r="K52" i="35"/>
  <c r="J52" i="35"/>
  <c r="G52" i="35"/>
  <c r="F52" i="35"/>
  <c r="E52" i="35"/>
  <c r="Q51" i="35"/>
  <c r="O51" i="35"/>
  <c r="N51" i="35"/>
  <c r="R51" i="35" s="1"/>
  <c r="K51" i="35"/>
  <c r="J51" i="35"/>
  <c r="G51" i="35"/>
  <c r="F51" i="35"/>
  <c r="E51" i="35"/>
  <c r="Q50" i="35"/>
  <c r="O50" i="35"/>
  <c r="N50" i="35"/>
  <c r="R50" i="35" s="1"/>
  <c r="K50" i="35"/>
  <c r="J50" i="35"/>
  <c r="G50" i="35"/>
  <c r="F50" i="35"/>
  <c r="E50" i="35"/>
  <c r="Q49" i="35"/>
  <c r="O49" i="35"/>
  <c r="N49" i="35"/>
  <c r="R49" i="35" s="1"/>
  <c r="K49" i="35"/>
  <c r="J49" i="35"/>
  <c r="G49" i="35"/>
  <c r="F49" i="35"/>
  <c r="E49" i="35"/>
  <c r="Q48" i="35"/>
  <c r="O48" i="35"/>
  <c r="N48" i="35"/>
  <c r="K48" i="35"/>
  <c r="J48" i="35"/>
  <c r="G48" i="35"/>
  <c r="F48" i="35"/>
  <c r="E48" i="35"/>
  <c r="Q47" i="35"/>
  <c r="O47" i="35"/>
  <c r="N47" i="35"/>
  <c r="R47" i="35" s="1"/>
  <c r="K47" i="35"/>
  <c r="J47" i="35"/>
  <c r="G47" i="35"/>
  <c r="F47" i="35"/>
  <c r="E47" i="35"/>
  <c r="Q46" i="35"/>
  <c r="O46" i="35"/>
  <c r="N46" i="35"/>
  <c r="R46" i="35" s="1"/>
  <c r="K46" i="35"/>
  <c r="J46" i="35"/>
  <c r="G46" i="35"/>
  <c r="F46" i="35"/>
  <c r="E46" i="35"/>
  <c r="Q45" i="35"/>
  <c r="O45" i="35"/>
  <c r="N45" i="35"/>
  <c r="R45" i="35" s="1"/>
  <c r="K45" i="35"/>
  <c r="J45" i="35"/>
  <c r="G45" i="35"/>
  <c r="F45" i="35"/>
  <c r="E45" i="35"/>
  <c r="Q44" i="35"/>
  <c r="O44" i="35"/>
  <c r="N44" i="35"/>
  <c r="R44" i="35" s="1"/>
  <c r="K44" i="35"/>
  <c r="J44" i="35"/>
  <c r="G44" i="35"/>
  <c r="F44" i="35"/>
  <c r="E44" i="35"/>
  <c r="Q43" i="35"/>
  <c r="O43" i="35"/>
  <c r="N43" i="35"/>
  <c r="R43" i="35" s="1"/>
  <c r="K43" i="35"/>
  <c r="J43" i="35"/>
  <c r="G43" i="35"/>
  <c r="F43" i="35"/>
  <c r="E43" i="35"/>
  <c r="Q42" i="35"/>
  <c r="O42" i="35"/>
  <c r="N42" i="35"/>
  <c r="R42" i="35" s="1"/>
  <c r="K42" i="35"/>
  <c r="J42" i="35"/>
  <c r="G42" i="35"/>
  <c r="F42" i="35"/>
  <c r="E42" i="35"/>
  <c r="Q41" i="35"/>
  <c r="O41" i="35"/>
  <c r="N41" i="35"/>
  <c r="R41" i="35" s="1"/>
  <c r="K41" i="35"/>
  <c r="J41" i="35"/>
  <c r="G41" i="35"/>
  <c r="F41" i="35"/>
  <c r="E41" i="35"/>
  <c r="Q40" i="35"/>
  <c r="O40" i="35"/>
  <c r="N40" i="35"/>
  <c r="K40" i="35"/>
  <c r="J40" i="35"/>
  <c r="G40" i="35"/>
  <c r="F40" i="35"/>
  <c r="E40" i="35"/>
  <c r="Q39" i="35"/>
  <c r="O39" i="35"/>
  <c r="N39" i="35"/>
  <c r="R39" i="35" s="1"/>
  <c r="K39" i="35"/>
  <c r="J39" i="35"/>
  <c r="G39" i="35"/>
  <c r="F39" i="35"/>
  <c r="E39" i="35"/>
  <c r="Q38" i="35"/>
  <c r="O38" i="35"/>
  <c r="N38" i="35"/>
  <c r="K38" i="35"/>
  <c r="J38" i="35"/>
  <c r="G38" i="35"/>
  <c r="F38" i="35"/>
  <c r="E38" i="35"/>
  <c r="Q37" i="35"/>
  <c r="O37" i="35"/>
  <c r="N37" i="35"/>
  <c r="R37" i="35" s="1"/>
  <c r="K37" i="35"/>
  <c r="J37" i="35"/>
  <c r="G37" i="35"/>
  <c r="F37" i="35"/>
  <c r="E37" i="35"/>
  <c r="Q36" i="35"/>
  <c r="O36" i="35"/>
  <c r="N36" i="35"/>
  <c r="R36" i="35" s="1"/>
  <c r="K36" i="35"/>
  <c r="J36" i="35"/>
  <c r="G36" i="35"/>
  <c r="F36" i="35"/>
  <c r="E36" i="35"/>
  <c r="Q35" i="35"/>
  <c r="O35" i="35"/>
  <c r="N35" i="35"/>
  <c r="R35" i="35" s="1"/>
  <c r="K35" i="35"/>
  <c r="J35" i="35"/>
  <c r="G35" i="35"/>
  <c r="F35" i="35"/>
  <c r="E35" i="35"/>
  <c r="Q34" i="35"/>
  <c r="O34" i="35"/>
  <c r="N34" i="35"/>
  <c r="R34" i="35" s="1"/>
  <c r="K34" i="35"/>
  <c r="J34" i="35"/>
  <c r="G34" i="35"/>
  <c r="F34" i="35"/>
  <c r="E34" i="35"/>
  <c r="Q33" i="35"/>
  <c r="O33" i="35"/>
  <c r="N33" i="35"/>
  <c r="R33" i="35" s="1"/>
  <c r="K33" i="35"/>
  <c r="J33" i="35"/>
  <c r="G33" i="35"/>
  <c r="F33" i="35"/>
  <c r="E33" i="35"/>
  <c r="Q32" i="35"/>
  <c r="O32" i="35"/>
  <c r="N32" i="35"/>
  <c r="R32" i="35" s="1"/>
  <c r="K32" i="35"/>
  <c r="J32" i="35"/>
  <c r="G32" i="35"/>
  <c r="F32" i="35"/>
  <c r="E32" i="35"/>
  <c r="Q31" i="35"/>
  <c r="O31" i="35"/>
  <c r="N31" i="35"/>
  <c r="R31" i="35" s="1"/>
  <c r="K31" i="35"/>
  <c r="J31" i="35"/>
  <c r="G31" i="35"/>
  <c r="F31" i="35"/>
  <c r="E31" i="35"/>
  <c r="Q30" i="35"/>
  <c r="O30" i="35"/>
  <c r="N30" i="35"/>
  <c r="R30" i="35" s="1"/>
  <c r="K30" i="35"/>
  <c r="J30" i="35"/>
  <c r="G30" i="35"/>
  <c r="F30" i="35"/>
  <c r="E30" i="35"/>
  <c r="Q29" i="35"/>
  <c r="O29" i="35"/>
  <c r="N29" i="35"/>
  <c r="R29" i="35" s="1"/>
  <c r="K29" i="35"/>
  <c r="J29" i="35"/>
  <c r="G29" i="35"/>
  <c r="F29" i="35"/>
  <c r="E29" i="35"/>
  <c r="Q28" i="35"/>
  <c r="O28" i="35"/>
  <c r="N28" i="35"/>
  <c r="R28" i="35" s="1"/>
  <c r="K28" i="35"/>
  <c r="J28" i="35"/>
  <c r="G28" i="35"/>
  <c r="F28" i="35"/>
  <c r="E28" i="35"/>
  <c r="Q27" i="35"/>
  <c r="O27" i="35"/>
  <c r="N27" i="35"/>
  <c r="R27" i="35" s="1"/>
  <c r="K27" i="35"/>
  <c r="J27" i="35"/>
  <c r="G27" i="35"/>
  <c r="F27" i="35"/>
  <c r="E27" i="35"/>
  <c r="Q26" i="35"/>
  <c r="O26" i="35"/>
  <c r="N26" i="35"/>
  <c r="R26" i="35" s="1"/>
  <c r="K26" i="35"/>
  <c r="J26" i="35"/>
  <c r="G26" i="35"/>
  <c r="F26" i="35"/>
  <c r="E26" i="35"/>
  <c r="Q25" i="35"/>
  <c r="O25" i="35"/>
  <c r="N25" i="35"/>
  <c r="R25" i="35" s="1"/>
  <c r="K25" i="35"/>
  <c r="J25" i="35"/>
  <c r="G25" i="35"/>
  <c r="F25" i="35"/>
  <c r="E25" i="35"/>
  <c r="Q24" i="35"/>
  <c r="O24" i="35"/>
  <c r="N24" i="35"/>
  <c r="R24" i="35" s="1"/>
  <c r="K24" i="35"/>
  <c r="J24" i="35"/>
  <c r="G24" i="35"/>
  <c r="F24" i="35"/>
  <c r="E24" i="35"/>
  <c r="Q23" i="35"/>
  <c r="O23" i="35"/>
  <c r="N23" i="35"/>
  <c r="R23" i="35" s="1"/>
  <c r="K23" i="35"/>
  <c r="J23" i="35"/>
  <c r="G23" i="35"/>
  <c r="F23" i="35"/>
  <c r="E23" i="35"/>
  <c r="Q22" i="35"/>
  <c r="O22" i="35"/>
  <c r="N22" i="35"/>
  <c r="R22" i="35" s="1"/>
  <c r="K22" i="35"/>
  <c r="J22" i="35"/>
  <c r="G22" i="35"/>
  <c r="F22" i="35"/>
  <c r="E22" i="35"/>
  <c r="Q21" i="35"/>
  <c r="O21" i="35"/>
  <c r="N21" i="35"/>
  <c r="K21" i="35"/>
  <c r="J21" i="35"/>
  <c r="G21" i="35"/>
  <c r="Q20" i="35"/>
  <c r="O20" i="35"/>
  <c r="N20" i="35"/>
  <c r="K20" i="35"/>
  <c r="J20" i="35"/>
  <c r="G20" i="35"/>
  <c r="Q19" i="35"/>
  <c r="O19" i="35"/>
  <c r="N19" i="35"/>
  <c r="K19" i="35"/>
  <c r="J19" i="35"/>
  <c r="G19" i="35"/>
  <c r="Q18" i="35"/>
  <c r="O18" i="35"/>
  <c r="N18" i="35"/>
  <c r="M18" i="35"/>
  <c r="L18" i="35"/>
  <c r="K18" i="35"/>
  <c r="J18" i="35"/>
  <c r="I18" i="35"/>
  <c r="H18" i="35"/>
  <c r="G18" i="35"/>
  <c r="F18" i="35"/>
  <c r="E18" i="35"/>
  <c r="Q17" i="35"/>
  <c r="O17" i="35"/>
  <c r="N17" i="35"/>
  <c r="R17" i="35" s="1"/>
  <c r="K17" i="35"/>
  <c r="J17" i="35"/>
  <c r="G17" i="35"/>
  <c r="Q16" i="35"/>
  <c r="O16" i="35"/>
  <c r="N16" i="35"/>
  <c r="R16" i="35" s="1"/>
  <c r="K16" i="35"/>
  <c r="J16" i="35"/>
  <c r="G16" i="35"/>
  <c r="Q15" i="35"/>
  <c r="O15" i="35"/>
  <c r="N15" i="35"/>
  <c r="R15" i="35" s="1"/>
  <c r="K15" i="35"/>
  <c r="J15" i="35"/>
  <c r="G15" i="35"/>
  <c r="Q14" i="35"/>
  <c r="O14" i="35"/>
  <c r="N14" i="35"/>
  <c r="R14" i="35" s="1"/>
  <c r="K14" i="35"/>
  <c r="J14" i="35"/>
  <c r="G14" i="35"/>
  <c r="Q13" i="35"/>
  <c r="O13" i="35"/>
  <c r="N13" i="35"/>
  <c r="R13" i="35" s="1"/>
  <c r="K13" i="35"/>
  <c r="J13" i="35"/>
  <c r="G13" i="35"/>
  <c r="Q12" i="35"/>
  <c r="N12" i="35"/>
  <c r="R12" i="35" s="1"/>
  <c r="K12" i="35"/>
  <c r="J12" i="35"/>
  <c r="G12" i="35"/>
  <c r="Q11" i="35"/>
  <c r="N11" i="35"/>
  <c r="R11" i="35" s="1"/>
  <c r="K11" i="35"/>
  <c r="J11" i="35"/>
  <c r="G11" i="35"/>
  <c r="Q10" i="35"/>
  <c r="O10" i="35"/>
  <c r="N10" i="35"/>
  <c r="K10" i="35"/>
  <c r="J10" i="35"/>
  <c r="G10" i="35"/>
  <c r="Q9" i="35"/>
  <c r="O9" i="35"/>
  <c r="N9" i="35"/>
  <c r="K9" i="35"/>
  <c r="J9" i="35"/>
  <c r="G9" i="35"/>
  <c r="Q8" i="35"/>
  <c r="O8" i="35"/>
  <c r="N8" i="35"/>
  <c r="R8" i="35" s="1"/>
  <c r="K8" i="35"/>
  <c r="J8" i="35"/>
  <c r="G8" i="35"/>
  <c r="Q7" i="35"/>
  <c r="O7" i="35"/>
  <c r="N7" i="35"/>
  <c r="K7" i="35"/>
  <c r="J7" i="35"/>
  <c r="G7" i="35"/>
  <c r="F7" i="35"/>
  <c r="E7" i="35"/>
  <c r="Q6" i="35"/>
  <c r="O6" i="35"/>
  <c r="N6" i="35"/>
  <c r="R6" i="35" s="1"/>
  <c r="K6" i="35"/>
  <c r="J6" i="35"/>
  <c r="G6" i="35"/>
  <c r="Q5" i="35"/>
  <c r="O5" i="35"/>
  <c r="N5" i="35"/>
  <c r="R5" i="35" s="1"/>
  <c r="K5" i="35"/>
  <c r="J5" i="35"/>
  <c r="G5" i="35"/>
  <c r="Q4" i="35"/>
  <c r="O4" i="35"/>
  <c r="N4" i="35"/>
  <c r="R4" i="35" s="1"/>
  <c r="K4" i="35"/>
  <c r="J4" i="35"/>
  <c r="G4" i="35"/>
  <c r="Q3" i="35"/>
  <c r="O3" i="35"/>
  <c r="N3" i="35"/>
  <c r="R3" i="35" s="1"/>
  <c r="K3" i="35"/>
  <c r="J3" i="35"/>
  <c r="G3" i="35"/>
  <c r="L204" i="33"/>
  <c r="L206" i="33"/>
  <c r="L178" i="33"/>
  <c r="L177" i="33"/>
  <c r="R38" i="35" l="1"/>
  <c r="R54" i="35"/>
  <c r="R48" i="35"/>
  <c r="R90" i="35"/>
  <c r="R101" i="35"/>
  <c r="R99" i="35"/>
  <c r="R88" i="35"/>
  <c r="R85" i="35"/>
  <c r="R87" i="35"/>
  <c r="R89" i="35"/>
  <c r="R84" i="35"/>
  <c r="R86" i="35"/>
  <c r="R40" i="35"/>
  <c r="R19" i="35"/>
  <c r="R21" i="35"/>
  <c r="R9" i="35"/>
  <c r="R59" i="35"/>
  <c r="R62" i="35"/>
  <c r="R60" i="35"/>
  <c r="R83" i="35"/>
  <c r="R10" i="35"/>
  <c r="R78" i="35"/>
  <c r="R76" i="35"/>
  <c r="R112" i="35"/>
  <c r="R113" i="35"/>
  <c r="R111" i="35"/>
  <c r="BB124" i="28"/>
  <c r="BD124" i="28" s="1"/>
  <c r="X12" i="38"/>
  <c r="AB12" i="38"/>
  <c r="Y73" i="28"/>
  <c r="BW95" i="28"/>
  <c r="V84" i="40" s="1"/>
  <c r="P84" i="40" s="1"/>
  <c r="BR95" i="28"/>
  <c r="R79" i="35"/>
  <c r="R95" i="35"/>
  <c r="R98" i="35"/>
  <c r="R81" i="35"/>
  <c r="T124" i="28"/>
  <c r="M124" i="28" s="1"/>
  <c r="L124" i="28" s="1"/>
  <c r="F124" i="28" s="1"/>
  <c r="I124" i="28" s="1"/>
  <c r="AJ124" i="28"/>
  <c r="R94" i="35"/>
  <c r="AH73" i="28"/>
  <c r="AP73" i="28" s="1"/>
  <c r="R7" i="35"/>
  <c r="R107" i="35"/>
  <c r="R108" i="35"/>
  <c r="R106" i="35"/>
  <c r="R105" i="35"/>
  <c r="R91" i="35"/>
  <c r="R92" i="35"/>
  <c r="R110" i="29"/>
  <c r="R120" i="35"/>
  <c r="R18" i="35"/>
  <c r="R20" i="35"/>
  <c r="I110" i="29"/>
  <c r="R77" i="35"/>
  <c r="R75" i="35"/>
  <c r="BI124" i="28" l="1"/>
  <c r="BP124" i="28" s="1"/>
  <c r="CB95" i="28"/>
  <c r="BY95" i="28"/>
  <c r="Q124" i="28"/>
  <c r="AJ73" i="28"/>
  <c r="AR73" i="28"/>
  <c r="BB73" i="28"/>
  <c r="M110" i="29"/>
  <c r="W110" i="29"/>
  <c r="L125" i="33"/>
  <c r="L124" i="33"/>
  <c r="L123" i="33"/>
  <c r="L122" i="33"/>
  <c r="L121" i="33"/>
  <c r="L120" i="33"/>
  <c r="L156" i="33"/>
  <c r="L155" i="33"/>
  <c r="L173" i="33"/>
  <c r="L172" i="33"/>
  <c r="L235" i="33"/>
  <c r="L234" i="33"/>
  <c r="L199" i="33"/>
  <c r="L198" i="33"/>
  <c r="L183" i="33"/>
  <c r="L182" i="33"/>
  <c r="BK124" i="28" l="1"/>
  <c r="BI73" i="28"/>
  <c r="BD73" i="28"/>
  <c r="BW124" i="28"/>
  <c r="V12" i="40" s="1"/>
  <c r="P12" i="40" s="1"/>
  <c r="R12" i="40" s="1"/>
  <c r="BR124" i="28"/>
  <c r="L136" i="33"/>
  <c r="L135" i="33"/>
  <c r="L168" i="33"/>
  <c r="L167" i="33"/>
  <c r="BP73" i="28" l="1"/>
  <c r="BK73" i="28"/>
  <c r="CB124" i="28"/>
  <c r="BY124" i="28"/>
  <c r="L205" i="33"/>
  <c r="L132" i="33"/>
  <c r="L131" i="33"/>
  <c r="L130" i="33"/>
  <c r="L154" i="33"/>
  <c r="BW73" i="28" l="1"/>
  <c r="BR73" i="28"/>
  <c r="V110" i="29"/>
  <c r="P110" i="29" s="1"/>
  <c r="E5" i="28"/>
  <c r="E6" i="28"/>
  <c r="E7" i="28"/>
  <c r="E8" i="28"/>
  <c r="E9" i="28"/>
  <c r="E10" i="28"/>
  <c r="E11" i="28"/>
  <c r="E12" i="28"/>
  <c r="E13" i="28"/>
  <c r="T3" i="35" s="1"/>
  <c r="E14" i="28"/>
  <c r="T4" i="35" s="1"/>
  <c r="E15" i="28"/>
  <c r="T5" i="35" s="1"/>
  <c r="E16" i="28"/>
  <c r="T6" i="35" s="1"/>
  <c r="E17" i="28"/>
  <c r="T7" i="35" s="1"/>
  <c r="E18" i="28"/>
  <c r="T8" i="35" s="1"/>
  <c r="E19" i="28"/>
  <c r="T9" i="35" s="1"/>
  <c r="E20" i="28"/>
  <c r="T10" i="35" s="1"/>
  <c r="E22" i="28"/>
  <c r="T11" i="35" s="1"/>
  <c r="E23" i="28"/>
  <c r="T12" i="35" s="1"/>
  <c r="E24" i="28"/>
  <c r="T13" i="35" s="1"/>
  <c r="E26" i="28"/>
  <c r="T14" i="35" s="1"/>
  <c r="E27" i="28"/>
  <c r="T15" i="35" s="1"/>
  <c r="E28" i="28"/>
  <c r="T16" i="35" s="1"/>
  <c r="E29" i="28"/>
  <c r="E30" i="28"/>
  <c r="T18" i="35" s="1"/>
  <c r="E31" i="28"/>
  <c r="T19" i="35" s="1"/>
  <c r="E32" i="28"/>
  <c r="T21" i="35" s="1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9" i="35"/>
  <c r="T60" i="35"/>
  <c r="T61" i="35"/>
  <c r="T62" i="35"/>
  <c r="T63" i="35"/>
  <c r="T64" i="35"/>
  <c r="T65" i="35"/>
  <c r="T66" i="35"/>
  <c r="T67" i="35"/>
  <c r="T68" i="35"/>
  <c r="T69" i="35"/>
  <c r="E84" i="28"/>
  <c r="E85" i="28"/>
  <c r="E86" i="28"/>
  <c r="E89" i="28"/>
  <c r="T70" i="35" s="1"/>
  <c r="E90" i="28"/>
  <c r="E91" i="28"/>
  <c r="E92" i="28"/>
  <c r="E93" i="28"/>
  <c r="E98" i="28"/>
  <c r="T72" i="35" s="1"/>
  <c r="E99" i="28"/>
  <c r="T73" i="35" s="1"/>
  <c r="E100" i="28"/>
  <c r="T74" i="35" s="1"/>
  <c r="E101" i="28"/>
  <c r="T76" i="35" s="1"/>
  <c r="T79" i="35"/>
  <c r="E102" i="28"/>
  <c r="T80" i="35" s="1"/>
  <c r="E103" i="28"/>
  <c r="E104" i="28"/>
  <c r="T83" i="35" s="1"/>
  <c r="E105" i="28"/>
  <c r="E106" i="28"/>
  <c r="T90" i="35" s="1"/>
  <c r="T91" i="35"/>
  <c r="T92" i="35"/>
  <c r="E107" i="28"/>
  <c r="T93" i="35" s="1"/>
  <c r="E108" i="28"/>
  <c r="T94" i="35" s="1"/>
  <c r="T95" i="35"/>
  <c r="E109" i="28"/>
  <c r="T96" i="35" s="1"/>
  <c r="E110" i="28"/>
  <c r="T97" i="35" s="1"/>
  <c r="T98" i="35"/>
  <c r="E111" i="28"/>
  <c r="T99" i="35" s="1"/>
  <c r="E112" i="28"/>
  <c r="T100" i="35" s="1"/>
  <c r="T101" i="35"/>
  <c r="E115" i="28"/>
  <c r="T102" i="35" s="1"/>
  <c r="E116" i="28"/>
  <c r="T103" i="35" s="1"/>
  <c r="E117" i="28"/>
  <c r="T104" i="35" s="1"/>
  <c r="E118" i="28"/>
  <c r="T105" i="35" s="1"/>
  <c r="E128" i="28"/>
  <c r="T109" i="35" s="1"/>
  <c r="E129" i="28"/>
  <c r="T110" i="35" s="1"/>
  <c r="E133" i="28"/>
  <c r="T111" i="35" s="1"/>
  <c r="E4" i="28"/>
  <c r="L229" i="33"/>
  <c r="L228" i="33"/>
  <c r="L227" i="33"/>
  <c r="L226" i="33"/>
  <c r="T20" i="35" l="1"/>
  <c r="CB73" i="28"/>
  <c r="BY73" i="28"/>
  <c r="T17" i="35"/>
  <c r="T81" i="35"/>
  <c r="T82" i="35"/>
  <c r="L141" i="33"/>
  <c r="L140" i="33"/>
  <c r="L139" i="33"/>
  <c r="L150" i="33"/>
  <c r="L149" i="33"/>
  <c r="L148" i="33"/>
  <c r="L188" i="33"/>
  <c r="L187" i="33"/>
  <c r="L186" i="33"/>
  <c r="L190" i="33"/>
  <c r="L189" i="33"/>
  <c r="L192" i="33"/>
  <c r="L191" i="33"/>
  <c r="L201" i="33"/>
  <c r="L200" i="33"/>
  <c r="L222" i="33"/>
  <c r="T85" i="35" s="1"/>
  <c r="L221" i="33"/>
  <c r="T86" i="35" s="1"/>
  <c r="L220" i="33"/>
  <c r="T84" i="35" s="1"/>
  <c r="L219" i="33"/>
  <c r="T89" i="35" s="1"/>
  <c r="L218" i="33"/>
  <c r="T88" i="35" s="1"/>
  <c r="L217" i="33"/>
  <c r="T87" i="35" s="1"/>
  <c r="L195" i="33"/>
  <c r="L194" i="33"/>
  <c r="L193" i="33"/>
  <c r="L185" i="33"/>
  <c r="K185" i="33"/>
  <c r="L184" i="33"/>
  <c r="K184" i="33"/>
  <c r="L181" i="33"/>
  <c r="K181" i="33"/>
  <c r="L180" i="33"/>
  <c r="L179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3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L30" i="33"/>
  <c r="L29" i="33"/>
  <c r="L28" i="33"/>
  <c r="L27" i="33"/>
  <c r="L26" i="33"/>
  <c r="L25" i="33"/>
  <c r="L24" i="33"/>
  <c r="L23" i="33"/>
  <c r="L22" i="33"/>
  <c r="L21" i="33"/>
  <c r="L20" i="33"/>
  <c r="L19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L2" i="33"/>
  <c r="W4" i="29"/>
  <c r="W5" i="29"/>
  <c r="W6" i="29"/>
  <c r="W88" i="29"/>
  <c r="W89" i="29"/>
  <c r="W90" i="29"/>
  <c r="W91" i="29"/>
  <c r="W92" i="29"/>
  <c r="W93" i="29"/>
  <c r="W3" i="29"/>
  <c r="T78" i="29"/>
  <c r="Z78" i="29" s="1"/>
  <c r="AA78" i="29" s="1"/>
  <c r="T13" i="29"/>
  <c r="Z13" i="29" s="1"/>
  <c r="AA13" i="29" s="1"/>
  <c r="T74" i="29"/>
  <c r="Z74" i="29" s="1"/>
  <c r="AA74" i="29" s="1"/>
  <c r="L238" i="33" l="1"/>
  <c r="T104" i="29"/>
  <c r="Z104" i="29" s="1"/>
  <c r="AA104" i="29" s="1"/>
  <c r="T94" i="29"/>
  <c r="Z94" i="29" s="1"/>
  <c r="AA94" i="29" s="1"/>
  <c r="Q93" i="29"/>
  <c r="Q92" i="29"/>
  <c r="Q91" i="29"/>
  <c r="Q90" i="29"/>
  <c r="Q89" i="29"/>
  <c r="Q88" i="29"/>
  <c r="N93" i="29"/>
  <c r="N92" i="29"/>
  <c r="N91" i="29"/>
  <c r="N90" i="29"/>
  <c r="N89" i="29"/>
  <c r="N88" i="29"/>
  <c r="K93" i="29"/>
  <c r="K92" i="29"/>
  <c r="K91" i="29"/>
  <c r="K90" i="29"/>
  <c r="K89" i="29"/>
  <c r="K88" i="29"/>
  <c r="J93" i="29"/>
  <c r="J92" i="29"/>
  <c r="J91" i="29"/>
  <c r="J90" i="29"/>
  <c r="J89" i="29"/>
  <c r="J88" i="29"/>
  <c r="G93" i="29"/>
  <c r="G92" i="29"/>
  <c r="G91" i="29"/>
  <c r="G90" i="29"/>
  <c r="G89" i="29"/>
  <c r="M89" i="29"/>
  <c r="M91" i="29"/>
  <c r="M90" i="29"/>
  <c r="M92" i="29"/>
  <c r="M88" i="29"/>
  <c r="G88" i="29"/>
  <c r="D83" i="29"/>
  <c r="Q82" i="29"/>
  <c r="N82" i="29"/>
  <c r="K82" i="29"/>
  <c r="J82" i="29"/>
  <c r="G82" i="29"/>
  <c r="F82" i="29"/>
  <c r="Q81" i="29"/>
  <c r="N81" i="29"/>
  <c r="K79" i="29"/>
  <c r="K81" i="29"/>
  <c r="J81" i="29"/>
  <c r="G81" i="29"/>
  <c r="F81" i="29"/>
  <c r="T80" i="29"/>
  <c r="Z80" i="29" s="1"/>
  <c r="AA80" i="29" s="1"/>
  <c r="Q80" i="29"/>
  <c r="N80" i="29"/>
  <c r="K80" i="29"/>
  <c r="J80" i="29"/>
  <c r="G80" i="29"/>
  <c r="F80" i="29"/>
  <c r="F79" i="29"/>
  <c r="G79" i="29"/>
  <c r="J79" i="29"/>
  <c r="Q78" i="29"/>
  <c r="N78" i="29"/>
  <c r="R78" i="29" s="1"/>
  <c r="K78" i="29"/>
  <c r="J78" i="29"/>
  <c r="G78" i="29"/>
  <c r="F78" i="29"/>
  <c r="T8" i="29"/>
  <c r="Z8" i="29" s="1"/>
  <c r="AA8" i="29" s="1"/>
  <c r="T9" i="29"/>
  <c r="Z9" i="29" s="1"/>
  <c r="AA9" i="29" s="1"/>
  <c r="T10" i="29"/>
  <c r="Z10" i="29" s="1"/>
  <c r="AA10" i="29" s="1"/>
  <c r="T11" i="29"/>
  <c r="Z11" i="29" s="1"/>
  <c r="AA11" i="29" s="1"/>
  <c r="T12" i="29"/>
  <c r="Z12" i="29" s="1"/>
  <c r="AA12" i="29" s="1"/>
  <c r="T14" i="29"/>
  <c r="Z14" i="29" s="1"/>
  <c r="AA14" i="29" s="1"/>
  <c r="T15" i="29"/>
  <c r="Z15" i="29" s="1"/>
  <c r="AA15" i="29" s="1"/>
  <c r="T17" i="29"/>
  <c r="Z17" i="29" s="1"/>
  <c r="AA17" i="29" s="1"/>
  <c r="T18" i="29"/>
  <c r="Z18" i="29" s="1"/>
  <c r="AA18" i="29" s="1"/>
  <c r="T19" i="29"/>
  <c r="Z19" i="29" s="1"/>
  <c r="AA19" i="29" s="1"/>
  <c r="T20" i="29"/>
  <c r="Z20" i="29" s="1"/>
  <c r="AA20" i="29" s="1"/>
  <c r="T21" i="29"/>
  <c r="Z21" i="29" s="1"/>
  <c r="AA21" i="29" s="1"/>
  <c r="T22" i="29"/>
  <c r="Z22" i="29" s="1"/>
  <c r="AA22" i="29" s="1"/>
  <c r="T23" i="29"/>
  <c r="Z23" i="29" s="1"/>
  <c r="AA23" i="29" s="1"/>
  <c r="T24" i="29"/>
  <c r="Z24" i="29" s="1"/>
  <c r="AA24" i="29" s="1"/>
  <c r="T25" i="29"/>
  <c r="Z25" i="29" s="1"/>
  <c r="AA25" i="29" s="1"/>
  <c r="T26" i="29"/>
  <c r="Z26" i="29" s="1"/>
  <c r="AA26" i="29" s="1"/>
  <c r="T27" i="29"/>
  <c r="Z27" i="29" s="1"/>
  <c r="AA27" i="29" s="1"/>
  <c r="T28" i="29"/>
  <c r="Z28" i="29" s="1"/>
  <c r="AA28" i="29" s="1"/>
  <c r="T29" i="29"/>
  <c r="Z29" i="29" s="1"/>
  <c r="AA29" i="29" s="1"/>
  <c r="T30" i="29"/>
  <c r="Z30" i="29" s="1"/>
  <c r="AA30" i="29" s="1"/>
  <c r="T31" i="29"/>
  <c r="Z31" i="29" s="1"/>
  <c r="AA31" i="29" s="1"/>
  <c r="T32" i="29"/>
  <c r="Z32" i="29" s="1"/>
  <c r="AA32" i="29" s="1"/>
  <c r="T33" i="29"/>
  <c r="Z33" i="29" s="1"/>
  <c r="AA33" i="29" s="1"/>
  <c r="T34" i="29"/>
  <c r="Z34" i="29" s="1"/>
  <c r="AA34" i="29" s="1"/>
  <c r="T35" i="29"/>
  <c r="Z35" i="29" s="1"/>
  <c r="AA35" i="29" s="1"/>
  <c r="T36" i="29"/>
  <c r="Z36" i="29" s="1"/>
  <c r="AA36" i="29" s="1"/>
  <c r="T37" i="29"/>
  <c r="Z37" i="29" s="1"/>
  <c r="AA37" i="29" s="1"/>
  <c r="T38" i="29"/>
  <c r="Z38" i="29" s="1"/>
  <c r="AA38" i="29" s="1"/>
  <c r="T39" i="29"/>
  <c r="Z39" i="29" s="1"/>
  <c r="AA39" i="29" s="1"/>
  <c r="T40" i="29"/>
  <c r="Z40" i="29" s="1"/>
  <c r="AA40" i="29" s="1"/>
  <c r="T41" i="29"/>
  <c r="Z41" i="29" s="1"/>
  <c r="AA41" i="29" s="1"/>
  <c r="T42" i="29"/>
  <c r="Z42" i="29" s="1"/>
  <c r="AA42" i="29" s="1"/>
  <c r="T43" i="29"/>
  <c r="Z43" i="29" s="1"/>
  <c r="AA43" i="29" s="1"/>
  <c r="T44" i="29"/>
  <c r="Z44" i="29" s="1"/>
  <c r="AA44" i="29" s="1"/>
  <c r="T45" i="29"/>
  <c r="Z45" i="29" s="1"/>
  <c r="AA45" i="29" s="1"/>
  <c r="T46" i="29"/>
  <c r="Z46" i="29" s="1"/>
  <c r="AA46" i="29" s="1"/>
  <c r="T47" i="29"/>
  <c r="Z47" i="29" s="1"/>
  <c r="AA47" i="29" s="1"/>
  <c r="T48" i="29"/>
  <c r="Z48" i="29" s="1"/>
  <c r="AA48" i="29" s="1"/>
  <c r="T49" i="29"/>
  <c r="Z49" i="29" s="1"/>
  <c r="AA49" i="29" s="1"/>
  <c r="T50" i="29"/>
  <c r="Z50" i="29" s="1"/>
  <c r="AA50" i="29" s="1"/>
  <c r="T51" i="29"/>
  <c r="Z51" i="29" s="1"/>
  <c r="AA51" i="29" s="1"/>
  <c r="T52" i="29"/>
  <c r="Z52" i="29" s="1"/>
  <c r="AA52" i="29" s="1"/>
  <c r="T53" i="29"/>
  <c r="Z53" i="29" s="1"/>
  <c r="AA53" i="29" s="1"/>
  <c r="T54" i="29"/>
  <c r="Z54" i="29" s="1"/>
  <c r="AA54" i="29" s="1"/>
  <c r="T55" i="29"/>
  <c r="Z55" i="29" s="1"/>
  <c r="AA55" i="29" s="1"/>
  <c r="T56" i="29"/>
  <c r="Z56" i="29" s="1"/>
  <c r="AA56" i="29" s="1"/>
  <c r="T57" i="29"/>
  <c r="Z57" i="29" s="1"/>
  <c r="AA57" i="29" s="1"/>
  <c r="T58" i="29"/>
  <c r="Z58" i="29" s="1"/>
  <c r="AA58" i="29" s="1"/>
  <c r="T59" i="29"/>
  <c r="Z59" i="29" s="1"/>
  <c r="AA59" i="29" s="1"/>
  <c r="T60" i="29"/>
  <c r="Z60" i="29" s="1"/>
  <c r="AA60" i="29" s="1"/>
  <c r="T61" i="29"/>
  <c r="Z61" i="29" s="1"/>
  <c r="AA61" i="29" s="1"/>
  <c r="T62" i="29"/>
  <c r="Z62" i="29" s="1"/>
  <c r="AA62" i="29" s="1"/>
  <c r="T63" i="29"/>
  <c r="Z63" i="29" s="1"/>
  <c r="AA63" i="29" s="1"/>
  <c r="T64" i="29"/>
  <c r="Z64" i="29" s="1"/>
  <c r="AA64" i="29" s="1"/>
  <c r="T65" i="29"/>
  <c r="Z65" i="29" s="1"/>
  <c r="AA65" i="29" s="1"/>
  <c r="T66" i="29"/>
  <c r="Z66" i="29" s="1"/>
  <c r="AA66" i="29" s="1"/>
  <c r="T67" i="29"/>
  <c r="Z67" i="29" s="1"/>
  <c r="AA67" i="29" s="1"/>
  <c r="T68" i="29"/>
  <c r="Z68" i="29" s="1"/>
  <c r="AA68" i="29" s="1"/>
  <c r="T69" i="29"/>
  <c r="Z69" i="29" s="1"/>
  <c r="AA69" i="29" s="1"/>
  <c r="T70" i="29"/>
  <c r="Z70" i="29" s="1"/>
  <c r="AA70" i="29" s="1"/>
  <c r="T71" i="29"/>
  <c r="Z71" i="29" s="1"/>
  <c r="AA71" i="29" s="1"/>
  <c r="T72" i="29"/>
  <c r="Z72" i="29" s="1"/>
  <c r="AA72" i="29" s="1"/>
  <c r="T73" i="29"/>
  <c r="Z73" i="29" s="1"/>
  <c r="AA73" i="29" s="1"/>
  <c r="T76" i="29"/>
  <c r="Z76" i="29" s="1"/>
  <c r="AA76" i="29" s="1"/>
  <c r="T77" i="29"/>
  <c r="Z77" i="29" s="1"/>
  <c r="AA77" i="29" s="1"/>
  <c r="T83" i="29"/>
  <c r="Z83" i="29" s="1"/>
  <c r="AA83" i="29" s="1"/>
  <c r="T84" i="29"/>
  <c r="Z84" i="29" s="1"/>
  <c r="AA84" i="29" s="1"/>
  <c r="T85" i="29"/>
  <c r="Z85" i="29" s="1"/>
  <c r="AA85" i="29" s="1"/>
  <c r="T86" i="29"/>
  <c r="Z86" i="29" s="1"/>
  <c r="AA86" i="29" s="1"/>
  <c r="T87" i="29"/>
  <c r="Z87" i="29" s="1"/>
  <c r="AA87" i="29" s="1"/>
  <c r="T95" i="29"/>
  <c r="Z95" i="29" s="1"/>
  <c r="AA95" i="29" s="1"/>
  <c r="T96" i="29"/>
  <c r="Z96" i="29" s="1"/>
  <c r="AA96" i="29" s="1"/>
  <c r="T97" i="29"/>
  <c r="Z97" i="29" s="1"/>
  <c r="AA97" i="29" s="1"/>
  <c r="T98" i="29"/>
  <c r="Z98" i="29" s="1"/>
  <c r="AA98" i="29" s="1"/>
  <c r="T99" i="29"/>
  <c r="Z99" i="29" s="1"/>
  <c r="AA99" i="29" s="1"/>
  <c r="T100" i="29"/>
  <c r="Z100" i="29" s="1"/>
  <c r="AA100" i="29" s="1"/>
  <c r="T101" i="29"/>
  <c r="Z101" i="29" s="1"/>
  <c r="AA101" i="29" s="1"/>
  <c r="T102" i="29"/>
  <c r="Z102" i="29" s="1"/>
  <c r="AA102" i="29" s="1"/>
  <c r="T103" i="29"/>
  <c r="Z103" i="29" s="1"/>
  <c r="AA103" i="29" s="1"/>
  <c r="T105" i="29"/>
  <c r="Z105" i="29" s="1"/>
  <c r="AA105" i="29" s="1"/>
  <c r="T106" i="29"/>
  <c r="Z106" i="29" s="1"/>
  <c r="AA106" i="29" s="1"/>
  <c r="T107" i="29"/>
  <c r="Z107" i="29" s="1"/>
  <c r="AA107" i="29" s="1"/>
  <c r="T108" i="29"/>
  <c r="Z108" i="29" s="1"/>
  <c r="AA108" i="29" s="1"/>
  <c r="T109" i="29"/>
  <c r="Z109" i="29" s="1"/>
  <c r="AA109" i="29" s="1"/>
  <c r="T111" i="29"/>
  <c r="Z111" i="29" s="1"/>
  <c r="AA111" i="29" s="1"/>
  <c r="T112" i="29"/>
  <c r="Z112" i="29" s="1"/>
  <c r="AA112" i="29" s="1"/>
  <c r="T113" i="29"/>
  <c r="Z113" i="29" s="1"/>
  <c r="AA113" i="29" s="1"/>
  <c r="T114" i="29"/>
  <c r="Z114" i="29" s="1"/>
  <c r="AA114" i="29" s="1"/>
  <c r="T115" i="29"/>
  <c r="Z115" i="29" s="1"/>
  <c r="AA115" i="29" s="1"/>
  <c r="T116" i="29"/>
  <c r="Z116" i="29" s="1"/>
  <c r="AA116" i="29" s="1"/>
  <c r="T117" i="29"/>
  <c r="Z117" i="29" s="1"/>
  <c r="AA117" i="29" s="1"/>
  <c r="T118" i="29"/>
  <c r="Z118" i="29" s="1"/>
  <c r="AA118" i="29" s="1"/>
  <c r="T7" i="29"/>
  <c r="Z7" i="29" s="1"/>
  <c r="AA7" i="29" s="1"/>
  <c r="M3" i="29"/>
  <c r="M93" i="29"/>
  <c r="F6" i="29"/>
  <c r="F5" i="29"/>
  <c r="F4" i="29"/>
  <c r="R79" i="29" l="1"/>
  <c r="I109" i="29" l="1"/>
  <c r="I3" i="29"/>
  <c r="F11" i="29"/>
  <c r="F22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83" i="29"/>
  <c r="F84" i="29"/>
  <c r="F85" i="29"/>
  <c r="F86" i="29"/>
  <c r="F87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1" i="29"/>
  <c r="F112" i="29"/>
  <c r="F113" i="29"/>
  <c r="F114" i="29"/>
  <c r="F115" i="29"/>
  <c r="F116" i="29"/>
  <c r="F117" i="29"/>
  <c r="F118" i="29"/>
  <c r="F3" i="29"/>
  <c r="G117" i="29" l="1"/>
  <c r="J117" i="29"/>
  <c r="K117" i="29"/>
  <c r="N117" i="29"/>
  <c r="Q117" i="29"/>
  <c r="G118" i="29"/>
  <c r="J118" i="29"/>
  <c r="K118" i="29"/>
  <c r="N118" i="29"/>
  <c r="Q118" i="29"/>
  <c r="D107" i="29"/>
  <c r="D108" i="29"/>
  <c r="K8" i="30"/>
  <c r="BU14" i="28"/>
  <c r="BT14" i="28" s="1"/>
  <c r="BN14" i="28" s="1"/>
  <c r="BM14" i="28" s="1"/>
  <c r="BG14" i="28" s="1"/>
  <c r="BF14" i="28" s="1"/>
  <c r="AZ14" i="28" s="1"/>
  <c r="AY14" i="28" s="1"/>
  <c r="AN14" i="28" s="1"/>
  <c r="AM14" i="28" s="1"/>
  <c r="AF14" i="28" s="1"/>
  <c r="AE14" i="28" s="1"/>
  <c r="U14" i="28" s="1"/>
  <c r="T14" i="28" s="1"/>
  <c r="M14" i="28" s="1"/>
  <c r="L14" i="28" s="1"/>
  <c r="F14" i="28" s="1"/>
  <c r="BU91" i="28"/>
  <c r="BT91" i="28" s="1"/>
  <c r="BN91" i="28" s="1"/>
  <c r="BM91" i="28" s="1"/>
  <c r="BG91" i="28" s="1"/>
  <c r="BF91" i="28" s="1"/>
  <c r="AZ91" i="28" s="1"/>
  <c r="AY91" i="28" s="1"/>
  <c r="AN91" i="28" s="1"/>
  <c r="AM91" i="28" s="1"/>
  <c r="AF91" i="28" s="1"/>
  <c r="AE91" i="28" s="1"/>
  <c r="U91" i="28" s="1"/>
  <c r="T91" i="28" s="1"/>
  <c r="M91" i="28" s="1"/>
  <c r="W91" i="28"/>
  <c r="R117" i="29" l="1"/>
  <c r="R118" i="29"/>
  <c r="Y91" i="28"/>
  <c r="Q91" i="28"/>
  <c r="L91" i="28"/>
  <c r="F91" i="28" s="1"/>
  <c r="I91" i="28" s="1"/>
  <c r="AH91" i="28"/>
  <c r="AP91" i="28" l="1"/>
  <c r="AJ91" i="28"/>
  <c r="W8" i="29" l="1"/>
  <c r="AR91" i="28"/>
  <c r="BB91" i="28"/>
  <c r="BI91" i="28" l="1"/>
  <c r="BD91" i="28"/>
  <c r="BK91" i="28" l="1"/>
  <c r="BP91" i="28"/>
  <c r="BW91" i="28" l="1"/>
  <c r="BR91" i="28"/>
  <c r="CB91" i="28" l="1"/>
  <c r="BY91" i="28"/>
  <c r="Q125" i="29" l="1"/>
  <c r="O125" i="29"/>
  <c r="N125" i="29"/>
  <c r="L125" i="29"/>
  <c r="M125" i="29" s="1"/>
  <c r="K125" i="29"/>
  <c r="J125" i="29"/>
  <c r="H125" i="29"/>
  <c r="I125" i="29" s="1"/>
  <c r="G125" i="29"/>
  <c r="E125" i="29"/>
  <c r="F125" i="29" s="1"/>
  <c r="R3" i="29"/>
  <c r="R125" i="29" l="1"/>
  <c r="Q86" i="29"/>
  <c r="N86" i="29"/>
  <c r="R86" i="29" s="1"/>
  <c r="K86" i="29"/>
  <c r="J86" i="29"/>
  <c r="G86" i="29"/>
  <c r="D86" i="29"/>
  <c r="D15" i="31" l="1"/>
  <c r="E15" i="31"/>
  <c r="F15" i="31"/>
  <c r="G15" i="31"/>
  <c r="H15" i="31"/>
  <c r="C15" i="31"/>
  <c r="Q3" i="29"/>
  <c r="D76" i="29" l="1"/>
  <c r="D77" i="29"/>
  <c r="D84" i="29"/>
  <c r="D85" i="29"/>
  <c r="D87" i="29"/>
  <c r="D94" i="29"/>
  <c r="D95" i="29"/>
  <c r="D96" i="29"/>
  <c r="D97" i="29"/>
  <c r="D98" i="29"/>
  <c r="D99" i="29"/>
  <c r="D101" i="29"/>
  <c r="D102" i="29"/>
  <c r="D103" i="29"/>
  <c r="D104" i="29"/>
  <c r="D105" i="29"/>
  <c r="D106" i="29"/>
  <c r="S18" i="30"/>
  <c r="K18" i="30"/>
  <c r="K12" i="30" l="1"/>
  <c r="S12" i="30"/>
  <c r="S25" i="30"/>
  <c r="S24" i="30"/>
  <c r="K25" i="30"/>
  <c r="K24" i="30"/>
  <c r="E25" i="30"/>
  <c r="E24" i="30"/>
  <c r="K28" i="30"/>
  <c r="K27" i="30"/>
  <c r="K26" i="30"/>
  <c r="K23" i="30"/>
  <c r="K21" i="30"/>
  <c r="K20" i="30"/>
  <c r="K19" i="30"/>
  <c r="K16" i="30"/>
  <c r="K11" i="30"/>
  <c r="K9" i="30"/>
  <c r="E22" i="30"/>
  <c r="E21" i="30"/>
  <c r="E19" i="30"/>
  <c r="E16" i="30"/>
  <c r="E13" i="30"/>
  <c r="E9" i="30"/>
  <c r="E8" i="30"/>
  <c r="E6" i="30"/>
  <c r="E3" i="30"/>
  <c r="S28" i="30"/>
  <c r="S27" i="30"/>
  <c r="S26" i="30"/>
  <c r="S23" i="30" l="1"/>
  <c r="S22" i="30"/>
  <c r="S21" i="30"/>
  <c r="S20" i="30"/>
  <c r="S19" i="30"/>
  <c r="S16" i="30"/>
  <c r="S9" i="30"/>
  <c r="S8" i="30"/>
  <c r="K7" i="29" l="1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83" i="29"/>
  <c r="K84" i="29"/>
  <c r="K85" i="29"/>
  <c r="K87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1" i="29"/>
  <c r="K112" i="29"/>
  <c r="K113" i="29"/>
  <c r="K114" i="29"/>
  <c r="K115" i="29"/>
  <c r="K116" i="29"/>
  <c r="K4" i="29"/>
  <c r="K5" i="29"/>
  <c r="K6" i="29"/>
  <c r="K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9" i="29"/>
  <c r="Q83" i="29"/>
  <c r="Q84" i="29"/>
  <c r="Q85" i="29"/>
  <c r="Q87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Q108" i="29"/>
  <c r="Q109" i="29"/>
  <c r="Q111" i="29"/>
  <c r="Q112" i="29"/>
  <c r="Q113" i="29"/>
  <c r="Q114" i="29"/>
  <c r="Q115" i="29"/>
  <c r="Q116" i="29"/>
  <c r="N4" i="29"/>
  <c r="N5" i="29"/>
  <c r="N6" i="29"/>
  <c r="N7" i="29"/>
  <c r="R7" i="29" s="1"/>
  <c r="N8" i="29"/>
  <c r="R8" i="29" s="1"/>
  <c r="N9" i="29"/>
  <c r="R9" i="29" s="1"/>
  <c r="N10" i="29"/>
  <c r="R10" i="29" s="1"/>
  <c r="N11" i="29"/>
  <c r="N12" i="29"/>
  <c r="R12" i="29" s="1"/>
  <c r="N13" i="29"/>
  <c r="N14" i="29"/>
  <c r="N15" i="29"/>
  <c r="R15" i="29" s="1"/>
  <c r="N16" i="29"/>
  <c r="R16" i="29" s="1"/>
  <c r="N17" i="29"/>
  <c r="R17" i="29" s="1"/>
  <c r="N18" i="29"/>
  <c r="R18" i="29" s="1"/>
  <c r="N19" i="29"/>
  <c r="R19" i="29" s="1"/>
  <c r="N20" i="29"/>
  <c r="R20" i="29" s="1"/>
  <c r="N21" i="29"/>
  <c r="R21" i="29" s="1"/>
  <c r="N22" i="29"/>
  <c r="N23" i="29"/>
  <c r="N24" i="29"/>
  <c r="N25" i="29"/>
  <c r="N26" i="29"/>
  <c r="R26" i="29" s="1"/>
  <c r="N27" i="29"/>
  <c r="R27" i="29" s="1"/>
  <c r="N28" i="29"/>
  <c r="R28" i="29" s="1"/>
  <c r="N29" i="29"/>
  <c r="R29" i="29" s="1"/>
  <c r="N30" i="29"/>
  <c r="R30" i="29" s="1"/>
  <c r="N31" i="29"/>
  <c r="R31" i="29" s="1"/>
  <c r="N32" i="29"/>
  <c r="R32" i="29" s="1"/>
  <c r="N33" i="29"/>
  <c r="R33" i="29" s="1"/>
  <c r="N34" i="29"/>
  <c r="R34" i="29" s="1"/>
  <c r="N35" i="29"/>
  <c r="R35" i="29" s="1"/>
  <c r="N36" i="29"/>
  <c r="R36" i="29" s="1"/>
  <c r="N37" i="29"/>
  <c r="R37" i="29" s="1"/>
  <c r="N38" i="29"/>
  <c r="R38" i="29" s="1"/>
  <c r="N39" i="29"/>
  <c r="R39" i="29" s="1"/>
  <c r="N40" i="29"/>
  <c r="R40" i="29" s="1"/>
  <c r="N41" i="29"/>
  <c r="R41" i="29" s="1"/>
  <c r="N42" i="29"/>
  <c r="N43" i="29"/>
  <c r="R43" i="29" s="1"/>
  <c r="N44" i="29"/>
  <c r="N45" i="29"/>
  <c r="R45" i="29" s="1"/>
  <c r="N46" i="29"/>
  <c r="R46" i="29" s="1"/>
  <c r="N47" i="29"/>
  <c r="R47" i="29" s="1"/>
  <c r="N48" i="29"/>
  <c r="R48" i="29" s="1"/>
  <c r="N49" i="29"/>
  <c r="R49" i="29" s="1"/>
  <c r="N50" i="29"/>
  <c r="R50" i="29" s="1"/>
  <c r="N51" i="29"/>
  <c r="R51" i="29" s="1"/>
  <c r="N52" i="29"/>
  <c r="N53" i="29"/>
  <c r="R53" i="29" s="1"/>
  <c r="N54" i="29"/>
  <c r="R54" i="29" s="1"/>
  <c r="N55" i="29"/>
  <c r="R55" i="29" s="1"/>
  <c r="N56" i="29"/>
  <c r="R56" i="29" s="1"/>
  <c r="N57" i="29"/>
  <c r="R57" i="29" s="1"/>
  <c r="N58" i="29"/>
  <c r="N59" i="29"/>
  <c r="R59" i="29" s="1"/>
  <c r="N60" i="29"/>
  <c r="R60" i="29" s="1"/>
  <c r="N61" i="29"/>
  <c r="R61" i="29" s="1"/>
  <c r="N62" i="29"/>
  <c r="R62" i="29" s="1"/>
  <c r="N63" i="29"/>
  <c r="N64" i="29"/>
  <c r="N65" i="29"/>
  <c r="R65" i="29" s="1"/>
  <c r="N66" i="29"/>
  <c r="N67" i="29"/>
  <c r="R67" i="29" s="1"/>
  <c r="N68" i="29"/>
  <c r="R68" i="29" s="1"/>
  <c r="N69" i="29"/>
  <c r="R69" i="29" s="1"/>
  <c r="N70" i="29"/>
  <c r="R70" i="29" s="1"/>
  <c r="N71" i="29"/>
  <c r="R71" i="29" s="1"/>
  <c r="N72" i="29"/>
  <c r="R72" i="29" s="1"/>
  <c r="N73" i="29"/>
  <c r="R73" i="29" s="1"/>
  <c r="N74" i="29"/>
  <c r="R74" i="29" s="1"/>
  <c r="N75" i="29"/>
  <c r="R75" i="29" s="1"/>
  <c r="N76" i="29"/>
  <c r="R76" i="29" s="1"/>
  <c r="N77" i="29"/>
  <c r="R77" i="29" s="1"/>
  <c r="N79" i="29"/>
  <c r="N83" i="29"/>
  <c r="N84" i="29"/>
  <c r="R84" i="29" s="1"/>
  <c r="N85" i="29"/>
  <c r="N87" i="29"/>
  <c r="N94" i="29"/>
  <c r="N95" i="29"/>
  <c r="N96" i="29"/>
  <c r="N97" i="29"/>
  <c r="R97" i="29" s="1"/>
  <c r="N98" i="29"/>
  <c r="N99" i="29"/>
  <c r="N100" i="29"/>
  <c r="R100" i="29" s="1"/>
  <c r="N101" i="29"/>
  <c r="R101" i="29" s="1"/>
  <c r="N102" i="29"/>
  <c r="N103" i="29"/>
  <c r="N104" i="29"/>
  <c r="R104" i="29" s="1"/>
  <c r="N105" i="29"/>
  <c r="N106" i="29"/>
  <c r="R106" i="29" s="1"/>
  <c r="N107" i="29"/>
  <c r="R107" i="29" s="1"/>
  <c r="N108" i="29"/>
  <c r="R108" i="29" s="1"/>
  <c r="N109" i="29"/>
  <c r="N111" i="29"/>
  <c r="N112" i="29"/>
  <c r="N113" i="29"/>
  <c r="N114" i="29"/>
  <c r="R114" i="29" s="1"/>
  <c r="N115" i="29"/>
  <c r="N116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83" i="29"/>
  <c r="J84" i="29"/>
  <c r="J85" i="29"/>
  <c r="J87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J107" i="29"/>
  <c r="J108" i="29"/>
  <c r="J109" i="29"/>
  <c r="J111" i="29"/>
  <c r="J112" i="29"/>
  <c r="J113" i="29"/>
  <c r="J114" i="29"/>
  <c r="J115" i="29"/>
  <c r="J116" i="29"/>
  <c r="J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83" i="29"/>
  <c r="G84" i="29"/>
  <c r="G85" i="29"/>
  <c r="G87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1" i="29"/>
  <c r="G112" i="29"/>
  <c r="G113" i="29"/>
  <c r="G114" i="29"/>
  <c r="G115" i="29"/>
  <c r="G116" i="29"/>
  <c r="G3" i="29"/>
  <c r="R105" i="29" l="1"/>
  <c r="R63" i="29"/>
  <c r="R64" i="29"/>
  <c r="R66" i="29"/>
  <c r="R4" i="29"/>
  <c r="R6" i="29"/>
  <c r="R5" i="29"/>
  <c r="R116" i="29"/>
  <c r="R99" i="29"/>
  <c r="R102" i="29"/>
  <c r="R83" i="29"/>
  <c r="R85" i="29"/>
  <c r="R111" i="29"/>
  <c r="R109" i="29"/>
  <c r="R11" i="29"/>
  <c r="R98" i="29"/>
  <c r="R112" i="29"/>
  <c r="R95" i="29"/>
  <c r="R113" i="29"/>
  <c r="R96" i="29"/>
  <c r="R22" i="29"/>
  <c r="R115" i="29"/>
  <c r="BU8" i="28"/>
  <c r="BT8" i="28" s="1"/>
  <c r="BN8" i="28" s="1"/>
  <c r="BM8" i="28" s="1"/>
  <c r="BG8" i="28" s="1"/>
  <c r="BF8" i="28" s="1"/>
  <c r="AZ8" i="28" s="1"/>
  <c r="AY8" i="28" s="1"/>
  <c r="AN8" i="28" s="1"/>
  <c r="BU90" i="28"/>
  <c r="BT90" i="28" s="1"/>
  <c r="BN90" i="28" s="1"/>
  <c r="BM90" i="28" s="1"/>
  <c r="BG90" i="28" s="1"/>
  <c r="BF90" i="28" s="1"/>
  <c r="AZ90" i="28" s="1"/>
  <c r="AY90" i="28" s="1"/>
  <c r="AN90" i="28" s="1"/>
  <c r="BU83" i="28"/>
  <c r="BT83" i="28" s="1"/>
  <c r="BN83" i="28" s="1"/>
  <c r="BM83" i="28" s="1"/>
  <c r="BG83" i="28" s="1"/>
  <c r="BF83" i="28" s="1"/>
  <c r="AZ83" i="28" s="1"/>
  <c r="AY83" i="28" s="1"/>
  <c r="AN83" i="28" s="1"/>
  <c r="AM83" i="28" s="1"/>
  <c r="AF83" i="28" s="1"/>
  <c r="AE83" i="28" s="1"/>
  <c r="U83" i="28" s="1"/>
  <c r="T83" i="28" s="1"/>
  <c r="M83" i="28" s="1"/>
  <c r="L83" i="28" s="1"/>
  <c r="F83" i="28" s="1"/>
  <c r="I83" i="28" s="1"/>
  <c r="W83" i="28"/>
  <c r="I83" i="40" s="1"/>
  <c r="BU82" i="28"/>
  <c r="BT82" i="28" s="1"/>
  <c r="BN82" i="28" s="1"/>
  <c r="BM82" i="28" s="1"/>
  <c r="BG82" i="28" s="1"/>
  <c r="BF82" i="28" s="1"/>
  <c r="AZ82" i="28" s="1"/>
  <c r="AY82" i="28" s="1"/>
  <c r="AN82" i="28" s="1"/>
  <c r="AM82" i="28" s="1"/>
  <c r="AF82" i="28" s="1"/>
  <c r="AE82" i="28" s="1"/>
  <c r="U82" i="28" s="1"/>
  <c r="W82" i="28"/>
  <c r="I82" i="40" s="1"/>
  <c r="BU80" i="28"/>
  <c r="BT80" i="28" s="1"/>
  <c r="BN80" i="28" s="1"/>
  <c r="BM80" i="28" s="1"/>
  <c r="BG80" i="28" s="1"/>
  <c r="BF80" i="28" s="1"/>
  <c r="AZ80" i="28" s="1"/>
  <c r="AY80" i="28" s="1"/>
  <c r="AN80" i="28" s="1"/>
  <c r="AM80" i="28" s="1"/>
  <c r="AF80" i="28" s="1"/>
  <c r="AE80" i="28" s="1"/>
  <c r="U80" i="28" s="1"/>
  <c r="T80" i="28" s="1"/>
  <c r="M80" i="28" s="1"/>
  <c r="L80" i="28" s="1"/>
  <c r="F80" i="28" s="1"/>
  <c r="I80" i="28" s="1"/>
  <c r="W80" i="28"/>
  <c r="I81" i="40" s="1"/>
  <c r="I73" i="40"/>
  <c r="BU67" i="28"/>
  <c r="BT67" i="28" s="1"/>
  <c r="BN67" i="28" s="1"/>
  <c r="BM67" i="28" s="1"/>
  <c r="BG67" i="28" s="1"/>
  <c r="BF67" i="28" s="1"/>
  <c r="AZ67" i="28" s="1"/>
  <c r="AY67" i="28" s="1"/>
  <c r="AN67" i="28" s="1"/>
  <c r="AM67" i="28" s="1"/>
  <c r="AF67" i="28" s="1"/>
  <c r="AE67" i="28" s="1"/>
  <c r="U67" i="28" s="1"/>
  <c r="T67" i="28" s="1"/>
  <c r="M67" i="28" s="1"/>
  <c r="L67" i="28" s="1"/>
  <c r="F67" i="28" s="1"/>
  <c r="I67" i="28" s="1"/>
  <c r="I69" i="40"/>
  <c r="BU66" i="28"/>
  <c r="BT66" i="28" s="1"/>
  <c r="BN66" i="28" s="1"/>
  <c r="BM66" i="28" s="1"/>
  <c r="BG66" i="28" s="1"/>
  <c r="BF66" i="28" s="1"/>
  <c r="AZ66" i="28" s="1"/>
  <c r="AY66" i="28" s="1"/>
  <c r="AN66" i="28" s="1"/>
  <c r="AM66" i="28" s="1"/>
  <c r="AF66" i="28" s="1"/>
  <c r="AE66" i="28" s="1"/>
  <c r="U66" i="28" s="1"/>
  <c r="T66" i="28" s="1"/>
  <c r="M66" i="28" s="1"/>
  <c r="L66" i="28" s="1"/>
  <c r="F66" i="28" s="1"/>
  <c r="I66" i="28" s="1"/>
  <c r="I68" i="40"/>
  <c r="BU65" i="28"/>
  <c r="BT65" i="28" s="1"/>
  <c r="BN65" i="28" s="1"/>
  <c r="BM65" i="28" s="1"/>
  <c r="BG65" i="28" s="1"/>
  <c r="BF65" i="28" s="1"/>
  <c r="AZ65" i="28" s="1"/>
  <c r="AY65" i="28" s="1"/>
  <c r="AN65" i="28" s="1"/>
  <c r="AM65" i="28" s="1"/>
  <c r="AF65" i="28" s="1"/>
  <c r="AE65" i="28" s="1"/>
  <c r="U65" i="28" s="1"/>
  <c r="T65" i="28" s="1"/>
  <c r="M65" i="28" s="1"/>
  <c r="L65" i="28" s="1"/>
  <c r="F65" i="28" s="1"/>
  <c r="I65" i="28" s="1"/>
  <c r="I67" i="40"/>
  <c r="BU64" i="28"/>
  <c r="BT64" i="28" s="1"/>
  <c r="BN64" i="28" s="1"/>
  <c r="BM64" i="28" s="1"/>
  <c r="BG64" i="28" s="1"/>
  <c r="BF64" i="28" s="1"/>
  <c r="AZ64" i="28" s="1"/>
  <c r="AY64" i="28" s="1"/>
  <c r="AN64" i="28" s="1"/>
  <c r="AM64" i="28" s="1"/>
  <c r="AF64" i="28" s="1"/>
  <c r="AE64" i="28" s="1"/>
  <c r="U64" i="28" s="1"/>
  <c r="T64" i="28" s="1"/>
  <c r="M64" i="28" s="1"/>
  <c r="L64" i="28" s="1"/>
  <c r="F64" i="28" s="1"/>
  <c r="I64" i="28" s="1"/>
  <c r="BU32" i="28"/>
  <c r="BT32" i="28" s="1"/>
  <c r="BN32" i="28" s="1"/>
  <c r="BM32" i="28" s="1"/>
  <c r="BG32" i="28" s="1"/>
  <c r="BF32" i="28" s="1"/>
  <c r="AZ32" i="28" s="1"/>
  <c r="AY32" i="28" s="1"/>
  <c r="AN32" i="28" s="1"/>
  <c r="BU85" i="28"/>
  <c r="BT85" i="28" s="1"/>
  <c r="BN85" i="28" s="1"/>
  <c r="BM85" i="28" s="1"/>
  <c r="BG85" i="28" s="1"/>
  <c r="BF85" i="28" s="1"/>
  <c r="AZ85" i="28" s="1"/>
  <c r="AY85" i="28" s="1"/>
  <c r="AN85" i="28" s="1"/>
  <c r="AM85" i="28" s="1"/>
  <c r="AF85" i="28" s="1"/>
  <c r="AE85" i="28" s="1"/>
  <c r="U85" i="28" s="1"/>
  <c r="T85" i="28" s="1"/>
  <c r="M85" i="28" s="1"/>
  <c r="L85" i="28" s="1"/>
  <c r="F85" i="28" s="1"/>
  <c r="I85" i="28" s="1"/>
  <c r="BU84" i="28"/>
  <c r="BT84" i="28" s="1"/>
  <c r="BN84" i="28" s="1"/>
  <c r="BM84" i="28" s="1"/>
  <c r="BG84" i="28" s="1"/>
  <c r="BF84" i="28" s="1"/>
  <c r="AZ84" i="28" s="1"/>
  <c r="AY84" i="28" s="1"/>
  <c r="AN84" i="28" s="1"/>
  <c r="AM84" i="28" s="1"/>
  <c r="AF84" i="28" s="1"/>
  <c r="AE84" i="28" s="1"/>
  <c r="U84" i="28" s="1"/>
  <c r="T84" i="28" s="1"/>
  <c r="M84" i="28" s="1"/>
  <c r="L84" i="28" s="1"/>
  <c r="F84" i="28" s="1"/>
  <c r="I84" i="28" s="1"/>
  <c r="I6" i="30" l="1"/>
  <c r="H21" i="35"/>
  <c r="I21" i="35"/>
  <c r="I55" i="35"/>
  <c r="H55" i="35"/>
  <c r="I69" i="35"/>
  <c r="H69" i="35"/>
  <c r="I59" i="35"/>
  <c r="H59" i="35"/>
  <c r="I53" i="35"/>
  <c r="H53" i="35"/>
  <c r="I67" i="35"/>
  <c r="H67" i="35"/>
  <c r="H20" i="35"/>
  <c r="I20" i="35"/>
  <c r="I54" i="35"/>
  <c r="H54" i="35"/>
  <c r="I68" i="35"/>
  <c r="H68" i="35"/>
  <c r="I25" i="29"/>
  <c r="I59" i="29"/>
  <c r="I73" i="29"/>
  <c r="I63" i="29"/>
  <c r="I6" i="29"/>
  <c r="I57" i="29"/>
  <c r="I71" i="29"/>
  <c r="I5" i="29"/>
  <c r="I24" i="29"/>
  <c r="I58" i="29"/>
  <c r="I72" i="29"/>
  <c r="AM32" i="28"/>
  <c r="AF32" i="28" s="1"/>
  <c r="AE32" i="28" s="1"/>
  <c r="U32" i="28" s="1"/>
  <c r="T32" i="28" s="1"/>
  <c r="M32" i="28" s="1"/>
  <c r="L32" i="28" s="1"/>
  <c r="F32" i="28" s="1"/>
  <c r="I12" i="30"/>
  <c r="AM8" i="28"/>
  <c r="AF8" i="28" s="1"/>
  <c r="AE8" i="28" s="1"/>
  <c r="U8" i="28" s="1"/>
  <c r="T8" i="28" s="1"/>
  <c r="M8" i="28" s="1"/>
  <c r="L8" i="28" s="1"/>
  <c r="F8" i="28" s="1"/>
  <c r="I8" i="28" s="1"/>
  <c r="AM90" i="28"/>
  <c r="AF90" i="28" s="1"/>
  <c r="AE90" i="28" s="1"/>
  <c r="U90" i="28" s="1"/>
  <c r="T90" i="28" s="1"/>
  <c r="M90" i="28" s="1"/>
  <c r="L90" i="28" s="1"/>
  <c r="F90" i="28" s="1"/>
  <c r="I90" i="28" s="1"/>
  <c r="AH66" i="28"/>
  <c r="AJ66" i="28" s="1"/>
  <c r="AH82" i="28"/>
  <c r="AJ82" i="28" s="1"/>
  <c r="AH8" i="28"/>
  <c r="AH90" i="28"/>
  <c r="Y82" i="28"/>
  <c r="T82" i="28"/>
  <c r="M82" i="28" s="1"/>
  <c r="L82" i="28" s="1"/>
  <c r="F82" i="28" s="1"/>
  <c r="I82" i="28" s="1"/>
  <c r="Q83" i="28"/>
  <c r="AH80" i="28"/>
  <c r="Y80" i="28"/>
  <c r="Y83" i="28"/>
  <c r="AH83" i="28"/>
  <c r="Q80" i="28"/>
  <c r="Y65" i="28"/>
  <c r="AH65" i="28"/>
  <c r="Q66" i="28"/>
  <c r="Q64" i="28"/>
  <c r="AH67" i="28"/>
  <c r="Y67" i="28"/>
  <c r="Q67" i="28"/>
  <c r="Y66" i="28"/>
  <c r="I66" i="40"/>
  <c r="Q65" i="28"/>
  <c r="AH32" i="28"/>
  <c r="M35" i="40" s="1"/>
  <c r="Q84" i="28"/>
  <c r="Y85" i="28"/>
  <c r="Q85" i="28"/>
  <c r="X42" i="38" l="1"/>
  <c r="AB42" i="38"/>
  <c r="I52" i="35"/>
  <c r="H52" i="35"/>
  <c r="I56" i="29"/>
  <c r="Y32" i="28"/>
  <c r="Q32" i="28"/>
  <c r="AP82" i="28"/>
  <c r="M82" i="40" s="1"/>
  <c r="Q8" i="28"/>
  <c r="Y8" i="28"/>
  <c r="Y90" i="28"/>
  <c r="Q90" i="28"/>
  <c r="AP66" i="28"/>
  <c r="M68" i="40" s="1"/>
  <c r="AP8" i="28"/>
  <c r="M4" i="40" s="1"/>
  <c r="AJ8" i="28"/>
  <c r="M5" i="40"/>
  <c r="AJ90" i="28"/>
  <c r="AP80" i="28"/>
  <c r="M81" i="40" s="1"/>
  <c r="AJ80" i="28"/>
  <c r="AP83" i="28"/>
  <c r="M83" i="40" s="1"/>
  <c r="AJ83" i="28"/>
  <c r="Q82" i="28"/>
  <c r="M73" i="40"/>
  <c r="Y64" i="28"/>
  <c r="AH64" i="28"/>
  <c r="AP67" i="28"/>
  <c r="M69" i="40" s="1"/>
  <c r="AJ67" i="28"/>
  <c r="AP65" i="28"/>
  <c r="M67" i="40" s="1"/>
  <c r="AJ65" i="28"/>
  <c r="AJ32" i="28"/>
  <c r="AP85" i="28"/>
  <c r="AJ85" i="28"/>
  <c r="Y84" i="28"/>
  <c r="X76" i="38" l="1"/>
  <c r="AB76" i="38"/>
  <c r="X5" i="38"/>
  <c r="X4" i="38"/>
  <c r="X75" i="38"/>
  <c r="AB75" i="38"/>
  <c r="X77" i="38"/>
  <c r="AB77" i="38"/>
  <c r="M67" i="35"/>
  <c r="L67" i="35"/>
  <c r="M68" i="35"/>
  <c r="L68" i="35"/>
  <c r="M59" i="35"/>
  <c r="L59" i="35"/>
  <c r="M53" i="35"/>
  <c r="L53" i="35"/>
  <c r="M54" i="35"/>
  <c r="L54" i="35"/>
  <c r="M55" i="35"/>
  <c r="L55" i="35"/>
  <c r="M21" i="35"/>
  <c r="L21" i="35"/>
  <c r="L69" i="35"/>
  <c r="M69" i="35"/>
  <c r="W59" i="29"/>
  <c r="M59" i="29"/>
  <c r="W63" i="29"/>
  <c r="M63" i="29"/>
  <c r="W71" i="29"/>
  <c r="M71" i="29"/>
  <c r="M6" i="29"/>
  <c r="W72" i="29"/>
  <c r="M72" i="29"/>
  <c r="M5" i="29"/>
  <c r="W25" i="29"/>
  <c r="M25" i="29"/>
  <c r="W24" i="29"/>
  <c r="W57" i="29"/>
  <c r="M57" i="29"/>
  <c r="W58" i="29"/>
  <c r="M58" i="29"/>
  <c r="W73" i="29"/>
  <c r="M73" i="29"/>
  <c r="AR82" i="28"/>
  <c r="BB82" i="28"/>
  <c r="BD82" i="28" s="1"/>
  <c r="AR66" i="28"/>
  <c r="BB66" i="28"/>
  <c r="BD66" i="28" s="1"/>
  <c r="AR8" i="28"/>
  <c r="BB8" i="28"/>
  <c r="AR90" i="28"/>
  <c r="BB90" i="28"/>
  <c r="AR83" i="28"/>
  <c r="BB83" i="28"/>
  <c r="AR80" i="28"/>
  <c r="BB80" i="28"/>
  <c r="BB65" i="28"/>
  <c r="AR65" i="28"/>
  <c r="AJ64" i="28"/>
  <c r="AP64" i="28"/>
  <c r="M66" i="40" s="1"/>
  <c r="AR67" i="28"/>
  <c r="BB67" i="28"/>
  <c r="AR32" i="28"/>
  <c r="BB32" i="28"/>
  <c r="AJ84" i="28"/>
  <c r="AP84" i="28"/>
  <c r="AR85" i="28"/>
  <c r="BB85" i="28"/>
  <c r="X74" i="38" l="1"/>
  <c r="AB74" i="38"/>
  <c r="M52" i="35"/>
  <c r="L52" i="35"/>
  <c r="W56" i="29"/>
  <c r="M56" i="29"/>
  <c r="BI82" i="28"/>
  <c r="BK82" i="28" s="1"/>
  <c r="BI66" i="28"/>
  <c r="BP66" i="28" s="1"/>
  <c r="BI8" i="28"/>
  <c r="BD8" i="28"/>
  <c r="BI90" i="28"/>
  <c r="BD90" i="28"/>
  <c r="BI80" i="28"/>
  <c r="BD80" i="28"/>
  <c r="BI83" i="28"/>
  <c r="BD83" i="28"/>
  <c r="BI67" i="28"/>
  <c r="BD67" i="28"/>
  <c r="AR64" i="28"/>
  <c r="BB64" i="28"/>
  <c r="BI65" i="28"/>
  <c r="BD65" i="28"/>
  <c r="BD32" i="28"/>
  <c r="BI32" i="28"/>
  <c r="BI85" i="28"/>
  <c r="BD85" i="28"/>
  <c r="AR84" i="28"/>
  <c r="BB84" i="28"/>
  <c r="BP82" i="28" l="1"/>
  <c r="BR82" i="28" s="1"/>
  <c r="BK66" i="28"/>
  <c r="BK8" i="28"/>
  <c r="BP8" i="28"/>
  <c r="BK90" i="28"/>
  <c r="BP90" i="28"/>
  <c r="BK83" i="28"/>
  <c r="BP83" i="28"/>
  <c r="BP80" i="28"/>
  <c r="BK80" i="28"/>
  <c r="BP67" i="28"/>
  <c r="BK67" i="28"/>
  <c r="BD64" i="28"/>
  <c r="BI64" i="28"/>
  <c r="BK65" i="28"/>
  <c r="BP65" i="28"/>
  <c r="BR66" i="28"/>
  <c r="BW66" i="28"/>
  <c r="V68" i="40" s="1"/>
  <c r="P68" i="40" s="1"/>
  <c r="R68" i="40" s="1"/>
  <c r="BK32" i="28"/>
  <c r="BP32" i="28"/>
  <c r="BD84" i="28"/>
  <c r="BI84" i="28"/>
  <c r="BK85" i="28"/>
  <c r="BP85" i="28"/>
  <c r="V58" i="29" l="1"/>
  <c r="P58" i="29" s="1"/>
  <c r="R58" i="29" s="1"/>
  <c r="BW82" i="28"/>
  <c r="BW8" i="28"/>
  <c r="V4" i="40" s="1"/>
  <c r="BR8" i="28"/>
  <c r="BW90" i="28"/>
  <c r="V5" i="40" s="1"/>
  <c r="BR90" i="28"/>
  <c r="BW80" i="28"/>
  <c r="BR80" i="28"/>
  <c r="BW83" i="28"/>
  <c r="BR83" i="28"/>
  <c r="CB66" i="28"/>
  <c r="BY66" i="28"/>
  <c r="BW65" i="28"/>
  <c r="V67" i="40" s="1"/>
  <c r="P67" i="40" s="1"/>
  <c r="BR65" i="28"/>
  <c r="BK64" i="28"/>
  <c r="BP64" i="28"/>
  <c r="BW67" i="28"/>
  <c r="V69" i="40" s="1"/>
  <c r="P69" i="40" s="1"/>
  <c r="BR67" i="28"/>
  <c r="BW32" i="28"/>
  <c r="V35" i="40" s="1"/>
  <c r="P35" i="40" s="1"/>
  <c r="R35" i="40" s="1"/>
  <c r="BR32" i="28"/>
  <c r="BW85" i="28"/>
  <c r="BR85" i="28"/>
  <c r="BP84" i="28"/>
  <c r="BK84" i="28"/>
  <c r="BU133" i="28"/>
  <c r="BT133" i="28" s="1"/>
  <c r="BN133" i="28" s="1"/>
  <c r="BM133" i="28" s="1"/>
  <c r="BG133" i="28" s="1"/>
  <c r="BF133" i="28" s="1"/>
  <c r="AZ133" i="28" s="1"/>
  <c r="AY133" i="28" s="1"/>
  <c r="AN133" i="28" s="1"/>
  <c r="W133" i="28"/>
  <c r="I16" i="40" s="1"/>
  <c r="BU129" i="28"/>
  <c r="BT129" i="28" s="1"/>
  <c r="BN129" i="28" s="1"/>
  <c r="BM129" i="28" s="1"/>
  <c r="BG129" i="28" s="1"/>
  <c r="BF129" i="28" s="1"/>
  <c r="AZ129" i="28" s="1"/>
  <c r="AY129" i="28" s="1"/>
  <c r="AN129" i="28" s="1"/>
  <c r="AM129" i="28" s="1"/>
  <c r="AF129" i="28" s="1"/>
  <c r="W129" i="28"/>
  <c r="I15" i="40" s="1"/>
  <c r="BU128" i="28"/>
  <c r="BT128" i="28" s="1"/>
  <c r="BN128" i="28" s="1"/>
  <c r="BM128" i="28" s="1"/>
  <c r="BG128" i="28" s="1"/>
  <c r="BF128" i="28" s="1"/>
  <c r="AZ128" i="28" s="1"/>
  <c r="AY128" i="28" s="1"/>
  <c r="AN128" i="28" s="1"/>
  <c r="AM128" i="28" s="1"/>
  <c r="AF128" i="28" s="1"/>
  <c r="AE128" i="28" s="1"/>
  <c r="U128" i="28" s="1"/>
  <c r="T128" i="28" s="1"/>
  <c r="M128" i="28" s="1"/>
  <c r="L128" i="28" s="1"/>
  <c r="F128" i="28" s="1"/>
  <c r="I128" i="28" s="1"/>
  <c r="W128" i="28"/>
  <c r="I14" i="40" s="1"/>
  <c r="BU123" i="28"/>
  <c r="BT123" i="28" s="1"/>
  <c r="BN123" i="28" s="1"/>
  <c r="BM123" i="28" s="1"/>
  <c r="BG123" i="28" s="1"/>
  <c r="BF123" i="28" s="1"/>
  <c r="AZ123" i="28" s="1"/>
  <c r="AY123" i="28" s="1"/>
  <c r="AN123" i="28" s="1"/>
  <c r="AM123" i="28" s="1"/>
  <c r="AF123" i="28" s="1"/>
  <c r="AE123" i="28" s="1"/>
  <c r="U123" i="28" s="1"/>
  <c r="T123" i="28" s="1"/>
  <c r="M123" i="28" s="1"/>
  <c r="L123" i="28" s="1"/>
  <c r="F123" i="28" s="1"/>
  <c r="I123" i="28" s="1"/>
  <c r="BU122" i="28"/>
  <c r="BT122" i="28" s="1"/>
  <c r="BN122" i="28" s="1"/>
  <c r="BM122" i="28" s="1"/>
  <c r="BG122" i="28" s="1"/>
  <c r="BF122" i="28" s="1"/>
  <c r="AZ122" i="28" s="1"/>
  <c r="AY122" i="28" s="1"/>
  <c r="AN122" i="28" s="1"/>
  <c r="AM122" i="28" s="1"/>
  <c r="AF122" i="28" s="1"/>
  <c r="AE122" i="28" s="1"/>
  <c r="U122" i="28" s="1"/>
  <c r="T122" i="28" s="1"/>
  <c r="M122" i="28" s="1"/>
  <c r="W122" i="28"/>
  <c r="I11" i="40" s="1"/>
  <c r="I10" i="40"/>
  <c r="BU118" i="28"/>
  <c r="BT118" i="28" s="1"/>
  <c r="BN118" i="28" s="1"/>
  <c r="BM118" i="28" s="1"/>
  <c r="BG118" i="28" s="1"/>
  <c r="BF118" i="28" s="1"/>
  <c r="AZ118" i="28" s="1"/>
  <c r="AY118" i="28" s="1"/>
  <c r="AN118" i="28" s="1"/>
  <c r="BU117" i="28"/>
  <c r="BT117" i="28" s="1"/>
  <c r="BN117" i="28" s="1"/>
  <c r="BM117" i="28" s="1"/>
  <c r="BG117" i="28" s="1"/>
  <c r="BF117" i="28" s="1"/>
  <c r="AZ117" i="28" s="1"/>
  <c r="AY117" i="28" s="1"/>
  <c r="AN117" i="28" s="1"/>
  <c r="AM117" i="28" s="1"/>
  <c r="AF117" i="28" s="1"/>
  <c r="AE117" i="28" s="1"/>
  <c r="U117" i="28" s="1"/>
  <c r="T117" i="28" s="1"/>
  <c r="I102" i="40"/>
  <c r="BU116" i="28"/>
  <c r="BT116" i="28" s="1"/>
  <c r="BN116" i="28" s="1"/>
  <c r="BM116" i="28" s="1"/>
  <c r="BG116" i="28" s="1"/>
  <c r="BF116" i="28" s="1"/>
  <c r="AZ116" i="28" s="1"/>
  <c r="AY116" i="28" s="1"/>
  <c r="AN116" i="28" s="1"/>
  <c r="AM116" i="28" s="1"/>
  <c r="AF116" i="28" s="1"/>
  <c r="AE116" i="28" s="1"/>
  <c r="U116" i="28" s="1"/>
  <c r="W116" i="28"/>
  <c r="I101" i="40" s="1"/>
  <c r="BU115" i="28"/>
  <c r="BT115" i="28" s="1"/>
  <c r="BN115" i="28" s="1"/>
  <c r="BM115" i="28" s="1"/>
  <c r="BG115" i="28" s="1"/>
  <c r="BF115" i="28" s="1"/>
  <c r="AZ115" i="28" s="1"/>
  <c r="AY115" i="28" s="1"/>
  <c r="AN115" i="28" s="1"/>
  <c r="AM115" i="28" s="1"/>
  <c r="AF115" i="28" s="1"/>
  <c r="AE115" i="28" s="1"/>
  <c r="U115" i="28" s="1"/>
  <c r="T115" i="28" s="1"/>
  <c r="M115" i="28" s="1"/>
  <c r="I100" i="40"/>
  <c r="BU114" i="28"/>
  <c r="BT114" i="28" s="1"/>
  <c r="BN114" i="28" s="1"/>
  <c r="BM114" i="28" s="1"/>
  <c r="BG114" i="28" s="1"/>
  <c r="BF114" i="28" s="1"/>
  <c r="AZ114" i="28" s="1"/>
  <c r="AY114" i="28" s="1"/>
  <c r="AN114" i="28" s="1"/>
  <c r="I99" i="40"/>
  <c r="BU112" i="28"/>
  <c r="BT112" i="28" s="1"/>
  <c r="BN112" i="28" s="1"/>
  <c r="BM112" i="28" s="1"/>
  <c r="BG112" i="28" s="1"/>
  <c r="BF112" i="28" s="1"/>
  <c r="AZ112" i="28" s="1"/>
  <c r="AY112" i="28" s="1"/>
  <c r="AN112" i="28" s="1"/>
  <c r="BU111" i="28"/>
  <c r="BT111" i="28" s="1"/>
  <c r="BN111" i="28" s="1"/>
  <c r="BM111" i="28" s="1"/>
  <c r="BG111" i="28" s="1"/>
  <c r="BF111" i="28" s="1"/>
  <c r="AZ111" i="28" s="1"/>
  <c r="AY111" i="28" s="1"/>
  <c r="AN111" i="28" s="1"/>
  <c r="AM111" i="28" s="1"/>
  <c r="AF111" i="28" s="1"/>
  <c r="AE111" i="28" s="1"/>
  <c r="U111" i="28" s="1"/>
  <c r="T111" i="28" s="1"/>
  <c r="M111" i="28" s="1"/>
  <c r="BU110" i="28"/>
  <c r="BT110" i="28" s="1"/>
  <c r="BN110" i="28" s="1"/>
  <c r="BM110" i="28" s="1"/>
  <c r="BG110" i="28" s="1"/>
  <c r="BF110" i="28" s="1"/>
  <c r="AZ110" i="28" s="1"/>
  <c r="AY110" i="28" s="1"/>
  <c r="AN110" i="28" s="1"/>
  <c r="W110" i="28"/>
  <c r="I96" i="40" s="1"/>
  <c r="BU109" i="28"/>
  <c r="BT109" i="28" s="1"/>
  <c r="BN109" i="28" s="1"/>
  <c r="BM109" i="28" s="1"/>
  <c r="BG109" i="28" s="1"/>
  <c r="BF109" i="28" s="1"/>
  <c r="AZ109" i="28" s="1"/>
  <c r="AY109" i="28" s="1"/>
  <c r="AN109" i="28" s="1"/>
  <c r="AM109" i="28" s="1"/>
  <c r="AF109" i="28" s="1"/>
  <c r="AE109" i="28" s="1"/>
  <c r="U109" i="28" s="1"/>
  <c r="T109" i="28" s="1"/>
  <c r="BU108" i="28"/>
  <c r="BT108" i="28" s="1"/>
  <c r="BN108" i="28" s="1"/>
  <c r="BM108" i="28" s="1"/>
  <c r="BG108" i="28" s="1"/>
  <c r="BF108" i="28" s="1"/>
  <c r="AZ108" i="28" s="1"/>
  <c r="AY108" i="28" s="1"/>
  <c r="AN108" i="28" s="1"/>
  <c r="AM108" i="28" s="1"/>
  <c r="AF108" i="28" s="1"/>
  <c r="AE108" i="28" s="1"/>
  <c r="U108" i="28" s="1"/>
  <c r="T108" i="28" s="1"/>
  <c r="BU107" i="28"/>
  <c r="BT107" i="28" s="1"/>
  <c r="BN107" i="28" s="1"/>
  <c r="BM107" i="28" s="1"/>
  <c r="BG107" i="28" s="1"/>
  <c r="BF107" i="28" s="1"/>
  <c r="AZ107" i="28" s="1"/>
  <c r="AY107" i="28" s="1"/>
  <c r="AN107" i="28" s="1"/>
  <c r="AM107" i="28" s="1"/>
  <c r="AF107" i="28" s="1"/>
  <c r="AE107" i="28" s="1"/>
  <c r="U107" i="28" s="1"/>
  <c r="T107" i="28" s="1"/>
  <c r="W107" i="28"/>
  <c r="I93" i="40" s="1"/>
  <c r="BU106" i="28"/>
  <c r="BT106" i="28" s="1"/>
  <c r="BN106" i="28" s="1"/>
  <c r="BM106" i="28" s="1"/>
  <c r="BG106" i="28" s="1"/>
  <c r="BF106" i="28" s="1"/>
  <c r="AZ106" i="28" s="1"/>
  <c r="AY106" i="28" s="1"/>
  <c r="AN106" i="28" s="1"/>
  <c r="W106" i="28"/>
  <c r="I92" i="40" s="1"/>
  <c r="BU105" i="28"/>
  <c r="BT105" i="28" s="1"/>
  <c r="BN105" i="28" s="1"/>
  <c r="BM105" i="28" s="1"/>
  <c r="BG105" i="28" s="1"/>
  <c r="BF105" i="28" s="1"/>
  <c r="AZ105" i="28" s="1"/>
  <c r="AY105" i="28" s="1"/>
  <c r="AN105" i="28" s="1"/>
  <c r="AM105" i="28" s="1"/>
  <c r="AF105" i="28" s="1"/>
  <c r="AE105" i="28" s="1"/>
  <c r="U105" i="28" s="1"/>
  <c r="T105" i="28" s="1"/>
  <c r="M105" i="28" s="1"/>
  <c r="L105" i="28" s="1"/>
  <c r="F105" i="28" s="1"/>
  <c r="I105" i="28" s="1"/>
  <c r="BU104" i="28"/>
  <c r="BT104" i="28" s="1"/>
  <c r="BN104" i="28" s="1"/>
  <c r="BM104" i="28" s="1"/>
  <c r="BG104" i="28" s="1"/>
  <c r="BF104" i="28" s="1"/>
  <c r="AZ104" i="28" s="1"/>
  <c r="AY104" i="28" s="1"/>
  <c r="AN104" i="28" s="1"/>
  <c r="BU103" i="28"/>
  <c r="BT103" i="28" s="1"/>
  <c r="BN103" i="28" s="1"/>
  <c r="BM103" i="28" s="1"/>
  <c r="BG103" i="28" s="1"/>
  <c r="BF103" i="28" s="1"/>
  <c r="AZ103" i="28" s="1"/>
  <c r="AY103" i="28" s="1"/>
  <c r="AN103" i="28" s="1"/>
  <c r="I90" i="40"/>
  <c r="BU102" i="28"/>
  <c r="BT102" i="28" s="1"/>
  <c r="BN102" i="28" s="1"/>
  <c r="BM102" i="28" s="1"/>
  <c r="BG102" i="28" s="1"/>
  <c r="BF102" i="28" s="1"/>
  <c r="AZ102" i="28" s="1"/>
  <c r="AY102" i="28" s="1"/>
  <c r="AN102" i="28" s="1"/>
  <c r="I89" i="40"/>
  <c r="BU101" i="28"/>
  <c r="BT101" i="28" s="1"/>
  <c r="BN101" i="28" s="1"/>
  <c r="BM101" i="28" s="1"/>
  <c r="BG101" i="28" s="1"/>
  <c r="BF101" i="28" s="1"/>
  <c r="AZ101" i="28" s="1"/>
  <c r="AY101" i="28" s="1"/>
  <c r="AN101" i="28" s="1"/>
  <c r="BU100" i="28"/>
  <c r="BT100" i="28" s="1"/>
  <c r="BN100" i="28" s="1"/>
  <c r="BM100" i="28" s="1"/>
  <c r="BG100" i="28" s="1"/>
  <c r="BF100" i="28" s="1"/>
  <c r="AZ100" i="28" s="1"/>
  <c r="AY100" i="28" s="1"/>
  <c r="AN100" i="28" s="1"/>
  <c r="AM100" i="28" s="1"/>
  <c r="AF100" i="28" s="1"/>
  <c r="AE100" i="28" s="1"/>
  <c r="U100" i="28" s="1"/>
  <c r="T100" i="28" s="1"/>
  <c r="M100" i="28" s="1"/>
  <c r="W100" i="28"/>
  <c r="I87" i="40" s="1"/>
  <c r="BU99" i="28"/>
  <c r="BT99" i="28" s="1"/>
  <c r="BN99" i="28" s="1"/>
  <c r="BM99" i="28" s="1"/>
  <c r="BG99" i="28" s="1"/>
  <c r="BF99" i="28" s="1"/>
  <c r="AZ99" i="28" s="1"/>
  <c r="AY99" i="28" s="1"/>
  <c r="AN99" i="28" s="1"/>
  <c r="W99" i="28"/>
  <c r="I86" i="40" s="1"/>
  <c r="BU98" i="28"/>
  <c r="BT98" i="28" s="1"/>
  <c r="BN98" i="28" s="1"/>
  <c r="BM98" i="28" s="1"/>
  <c r="BG98" i="28" s="1"/>
  <c r="BF98" i="28" s="1"/>
  <c r="AZ98" i="28" s="1"/>
  <c r="AY98" i="28" s="1"/>
  <c r="AN98" i="28" s="1"/>
  <c r="BU97" i="28"/>
  <c r="BT97" i="28" s="1"/>
  <c r="BN97" i="28" s="1"/>
  <c r="BM97" i="28" s="1"/>
  <c r="BG97" i="28" s="1"/>
  <c r="BF97" i="28" s="1"/>
  <c r="AZ97" i="28" s="1"/>
  <c r="AY97" i="28" s="1"/>
  <c r="AN97" i="28" s="1"/>
  <c r="AM97" i="28" s="1"/>
  <c r="AF97" i="28" s="1"/>
  <c r="AE97" i="28" s="1"/>
  <c r="U97" i="28" s="1"/>
  <c r="T97" i="28" s="1"/>
  <c r="M97" i="28" s="1"/>
  <c r="L97" i="28" s="1"/>
  <c r="F97" i="28" s="1"/>
  <c r="I97" i="28" s="1"/>
  <c r="BU93" i="28"/>
  <c r="BT93" i="28" s="1"/>
  <c r="BN93" i="28" s="1"/>
  <c r="BM93" i="28" s="1"/>
  <c r="BG93" i="28" s="1"/>
  <c r="BF93" i="28" s="1"/>
  <c r="AZ93" i="28" s="1"/>
  <c r="AY93" i="28" s="1"/>
  <c r="AN93" i="28" s="1"/>
  <c r="AM93" i="28" s="1"/>
  <c r="AF93" i="28" s="1"/>
  <c r="AH93" i="28"/>
  <c r="AP93" i="28" s="1"/>
  <c r="BU92" i="28"/>
  <c r="BT92" i="28" s="1"/>
  <c r="BN92" i="28" s="1"/>
  <c r="BM92" i="28" s="1"/>
  <c r="BG92" i="28" s="1"/>
  <c r="BF92" i="28" s="1"/>
  <c r="AZ92" i="28" s="1"/>
  <c r="AY92" i="28" s="1"/>
  <c r="AN92" i="28" s="1"/>
  <c r="AM92" i="28" s="1"/>
  <c r="AF92" i="28" s="1"/>
  <c r="AE92" i="28" s="1"/>
  <c r="U92" i="28" s="1"/>
  <c r="T92" i="28" s="1"/>
  <c r="M92" i="28" s="1"/>
  <c r="W92" i="28"/>
  <c r="BU89" i="28"/>
  <c r="BT89" i="28" s="1"/>
  <c r="BN89" i="28" s="1"/>
  <c r="BM89" i="28" s="1"/>
  <c r="BG89" i="28" s="1"/>
  <c r="BF89" i="28" s="1"/>
  <c r="AZ89" i="28" s="1"/>
  <c r="AY89" i="28" s="1"/>
  <c r="AN89" i="28" s="1"/>
  <c r="AM89" i="28" s="1"/>
  <c r="AF89" i="28" s="1"/>
  <c r="AE89" i="28" s="1"/>
  <c r="U89" i="28" s="1"/>
  <c r="T89" i="28" s="1"/>
  <c r="M89" i="28" s="1"/>
  <c r="L89" i="28" s="1"/>
  <c r="F89" i="28" s="1"/>
  <c r="I89" i="28" s="1"/>
  <c r="BU86" i="28"/>
  <c r="BT86" i="28" s="1"/>
  <c r="BN86" i="28" s="1"/>
  <c r="BM86" i="28" s="1"/>
  <c r="BG86" i="28" s="1"/>
  <c r="BF86" i="28" s="1"/>
  <c r="AZ86" i="28" s="1"/>
  <c r="W86" i="28"/>
  <c r="BU79" i="28"/>
  <c r="BT79" i="28" s="1"/>
  <c r="BN79" i="28" s="1"/>
  <c r="BM79" i="28" s="1"/>
  <c r="BG79" i="28" s="1"/>
  <c r="BF79" i="28" s="1"/>
  <c r="AZ79" i="28" s="1"/>
  <c r="AY79" i="28" s="1"/>
  <c r="AN79" i="28" s="1"/>
  <c r="AM79" i="28" s="1"/>
  <c r="AF79" i="28" s="1"/>
  <c r="AE79" i="28" s="1"/>
  <c r="U79" i="28" s="1"/>
  <c r="T79" i="28" s="1"/>
  <c r="M79" i="28" s="1"/>
  <c r="L79" i="28" s="1"/>
  <c r="F79" i="28" s="1"/>
  <c r="I79" i="28" s="1"/>
  <c r="BU78" i="28"/>
  <c r="BT78" i="28" s="1"/>
  <c r="BN78" i="28" s="1"/>
  <c r="BM78" i="28" s="1"/>
  <c r="BG78" i="28" s="1"/>
  <c r="BF78" i="28" s="1"/>
  <c r="AZ78" i="28" s="1"/>
  <c r="AY78" i="28" s="1"/>
  <c r="AN78" i="28" s="1"/>
  <c r="AM78" i="28" s="1"/>
  <c r="AF78" i="28" s="1"/>
  <c r="AE78" i="28" s="1"/>
  <c r="U78" i="28" s="1"/>
  <c r="T78" i="28" s="1"/>
  <c r="M78" i="28" s="1"/>
  <c r="L78" i="28" s="1"/>
  <c r="F78" i="28" s="1"/>
  <c r="I78" i="28" s="1"/>
  <c r="W78" i="28"/>
  <c r="I79" i="40" s="1"/>
  <c r="BU77" i="28"/>
  <c r="BT77" i="28" s="1"/>
  <c r="BN77" i="28" s="1"/>
  <c r="BM77" i="28" s="1"/>
  <c r="BG77" i="28" s="1"/>
  <c r="BF77" i="28" s="1"/>
  <c r="AZ77" i="28" s="1"/>
  <c r="AY77" i="28" s="1"/>
  <c r="AN77" i="28" s="1"/>
  <c r="AM77" i="28" s="1"/>
  <c r="AF77" i="28" s="1"/>
  <c r="AE77" i="28" s="1"/>
  <c r="U77" i="28" s="1"/>
  <c r="T77" i="28" s="1"/>
  <c r="M77" i="28" s="1"/>
  <c r="L77" i="28" s="1"/>
  <c r="F77" i="28" s="1"/>
  <c r="I77" i="28" s="1"/>
  <c r="W77" i="28"/>
  <c r="I78" i="40" s="1"/>
  <c r="BU76" i="28"/>
  <c r="BT76" i="28" s="1"/>
  <c r="BN76" i="28" s="1"/>
  <c r="BM76" i="28" s="1"/>
  <c r="BG76" i="28" s="1"/>
  <c r="I77" i="40"/>
  <c r="I76" i="40"/>
  <c r="BU75" i="28"/>
  <c r="BT75" i="28" s="1"/>
  <c r="BN75" i="28" s="1"/>
  <c r="BM75" i="28" s="1"/>
  <c r="BG75" i="28" s="1"/>
  <c r="BF75" i="28" s="1"/>
  <c r="AZ75" i="28" s="1"/>
  <c r="AY75" i="28" s="1"/>
  <c r="AN75" i="28" s="1"/>
  <c r="AM75" i="28" s="1"/>
  <c r="AF75" i="28" s="1"/>
  <c r="AE75" i="28" s="1"/>
  <c r="U75" i="28" s="1"/>
  <c r="T75" i="28" s="1"/>
  <c r="M75" i="28" s="1"/>
  <c r="L75" i="28" s="1"/>
  <c r="F75" i="28" s="1"/>
  <c r="I75" i="28" s="1"/>
  <c r="I74" i="40"/>
  <c r="BU72" i="28"/>
  <c r="BT72" i="28" s="1"/>
  <c r="BN72" i="28" s="1"/>
  <c r="BM72" i="28" s="1"/>
  <c r="BG72" i="28" s="1"/>
  <c r="BF72" i="28" s="1"/>
  <c r="AZ72" i="28" s="1"/>
  <c r="AY72" i="28" s="1"/>
  <c r="AN72" i="28" s="1"/>
  <c r="AM72" i="28" s="1"/>
  <c r="AF72" i="28" s="1"/>
  <c r="AE72" i="28" s="1"/>
  <c r="U72" i="28" s="1"/>
  <c r="T72" i="28" s="1"/>
  <c r="M72" i="28" s="1"/>
  <c r="L72" i="28" s="1"/>
  <c r="F72" i="28" s="1"/>
  <c r="I72" i="28" s="1"/>
  <c r="BU71" i="28"/>
  <c r="BT71" i="28" s="1"/>
  <c r="BN71" i="28" s="1"/>
  <c r="BM71" i="28" s="1"/>
  <c r="BG71" i="28" s="1"/>
  <c r="BF71" i="28" s="1"/>
  <c r="AZ71" i="28" s="1"/>
  <c r="AY71" i="28" s="1"/>
  <c r="AN71" i="28" s="1"/>
  <c r="AM71" i="28" s="1"/>
  <c r="AF71" i="28" s="1"/>
  <c r="AE71" i="28" s="1"/>
  <c r="U71" i="28" s="1"/>
  <c r="T71" i="28" s="1"/>
  <c r="M71" i="28" s="1"/>
  <c r="L71" i="28" s="1"/>
  <c r="F71" i="28" s="1"/>
  <c r="I71" i="28" s="1"/>
  <c r="BU70" i="28"/>
  <c r="BT70" i="28" s="1"/>
  <c r="BN70" i="28" s="1"/>
  <c r="BM70" i="28" s="1"/>
  <c r="BG70" i="28" s="1"/>
  <c r="BF70" i="28" s="1"/>
  <c r="AZ70" i="28" s="1"/>
  <c r="AY70" i="28" s="1"/>
  <c r="AN70" i="28" s="1"/>
  <c r="AM70" i="28" s="1"/>
  <c r="AF70" i="28" s="1"/>
  <c r="AE70" i="28" s="1"/>
  <c r="U70" i="28" s="1"/>
  <c r="T70" i="28" s="1"/>
  <c r="M70" i="28" s="1"/>
  <c r="W70" i="28"/>
  <c r="I72" i="40" s="1"/>
  <c r="BU69" i="28"/>
  <c r="BT69" i="28" s="1"/>
  <c r="BN69" i="28" s="1"/>
  <c r="BM69" i="28" s="1"/>
  <c r="BG69" i="28" s="1"/>
  <c r="BF69" i="28" s="1"/>
  <c r="AZ69" i="28" s="1"/>
  <c r="AY69" i="28" s="1"/>
  <c r="AN69" i="28" s="1"/>
  <c r="I71" i="40"/>
  <c r="BU68" i="28"/>
  <c r="BT68" i="28" s="1"/>
  <c r="BN68" i="28" s="1"/>
  <c r="BM68" i="28" s="1"/>
  <c r="BG68" i="28" s="1"/>
  <c r="BF68" i="28" s="1"/>
  <c r="AZ68" i="28" s="1"/>
  <c r="AY68" i="28" s="1"/>
  <c r="AN68" i="28" s="1"/>
  <c r="AM68" i="28" s="1"/>
  <c r="AF68" i="28" s="1"/>
  <c r="AE68" i="28" s="1"/>
  <c r="U68" i="28" s="1"/>
  <c r="T68" i="28" s="1"/>
  <c r="M68" i="28" s="1"/>
  <c r="L68" i="28" s="1"/>
  <c r="F68" i="28" s="1"/>
  <c r="I68" i="28" s="1"/>
  <c r="BU63" i="28"/>
  <c r="BT63" i="28" s="1"/>
  <c r="BN63" i="28" s="1"/>
  <c r="BM63" i="28" s="1"/>
  <c r="BG63" i="28" s="1"/>
  <c r="BF63" i="28" s="1"/>
  <c r="AZ63" i="28" s="1"/>
  <c r="AY63" i="28" s="1"/>
  <c r="AN63" i="28" s="1"/>
  <c r="AM63" i="28" s="1"/>
  <c r="AF63" i="28" s="1"/>
  <c r="AE63" i="28" s="1"/>
  <c r="U63" i="28" s="1"/>
  <c r="T63" i="28" s="1"/>
  <c r="M63" i="28" s="1"/>
  <c r="L63" i="28" s="1"/>
  <c r="F63" i="28" s="1"/>
  <c r="I63" i="28" s="1"/>
  <c r="W63" i="28"/>
  <c r="I65" i="40" s="1"/>
  <c r="BU62" i="28"/>
  <c r="BT62" i="28" s="1"/>
  <c r="BN62" i="28" s="1"/>
  <c r="BM62" i="28" s="1"/>
  <c r="BG62" i="28" s="1"/>
  <c r="BF62" i="28" s="1"/>
  <c r="AZ62" i="28" s="1"/>
  <c r="AY62" i="28" s="1"/>
  <c r="AN62" i="28" s="1"/>
  <c r="AM62" i="28" s="1"/>
  <c r="AF62" i="28" s="1"/>
  <c r="AE62" i="28" s="1"/>
  <c r="U62" i="28" s="1"/>
  <c r="T62" i="28" s="1"/>
  <c r="M62" i="28" s="1"/>
  <c r="L62" i="28" s="1"/>
  <c r="F62" i="28" s="1"/>
  <c r="I62" i="28" s="1"/>
  <c r="BU61" i="28"/>
  <c r="BT61" i="28" s="1"/>
  <c r="BN61" i="28" s="1"/>
  <c r="BM61" i="28" s="1"/>
  <c r="BG61" i="28" s="1"/>
  <c r="W61" i="28"/>
  <c r="I63" i="40" s="1"/>
  <c r="BU60" i="28"/>
  <c r="BT60" i="28" s="1"/>
  <c r="BN60" i="28" s="1"/>
  <c r="BM60" i="28" s="1"/>
  <c r="BG60" i="28" s="1"/>
  <c r="BF60" i="28" s="1"/>
  <c r="AZ60" i="28" s="1"/>
  <c r="AY60" i="28" s="1"/>
  <c r="AN60" i="28" s="1"/>
  <c r="AM60" i="28" s="1"/>
  <c r="AF60" i="28" s="1"/>
  <c r="AE60" i="28" s="1"/>
  <c r="U60" i="28" s="1"/>
  <c r="T60" i="28" s="1"/>
  <c r="M60" i="28" s="1"/>
  <c r="W60" i="28"/>
  <c r="I62" i="40" s="1"/>
  <c r="BU59" i="28"/>
  <c r="BT59" i="28" s="1"/>
  <c r="BN59" i="28" s="1"/>
  <c r="BM59" i="28" s="1"/>
  <c r="BG59" i="28" s="1"/>
  <c r="BF59" i="28" s="1"/>
  <c r="AZ59" i="28" s="1"/>
  <c r="AY59" i="28" s="1"/>
  <c r="AN59" i="28" s="1"/>
  <c r="AM59" i="28" s="1"/>
  <c r="AF59" i="28" s="1"/>
  <c r="AE59" i="28" s="1"/>
  <c r="U59" i="28" s="1"/>
  <c r="T59" i="28" s="1"/>
  <c r="M59" i="28" s="1"/>
  <c r="L59" i="28" s="1"/>
  <c r="F59" i="28" s="1"/>
  <c r="I59" i="28" s="1"/>
  <c r="I61" i="40"/>
  <c r="BU58" i="28"/>
  <c r="BT58" i="28" s="1"/>
  <c r="BN58" i="28" s="1"/>
  <c r="BM58" i="28" s="1"/>
  <c r="BG58" i="28" s="1"/>
  <c r="BF58" i="28" s="1"/>
  <c r="AZ58" i="28" s="1"/>
  <c r="AY58" i="28" s="1"/>
  <c r="AN58" i="28" s="1"/>
  <c r="AM58" i="28" s="1"/>
  <c r="AF58" i="28" s="1"/>
  <c r="AE58" i="28" s="1"/>
  <c r="U58" i="28" s="1"/>
  <c r="T58" i="28" s="1"/>
  <c r="M58" i="28" s="1"/>
  <c r="W58" i="28"/>
  <c r="I60" i="40" s="1"/>
  <c r="BU57" i="28"/>
  <c r="BT57" i="28" s="1"/>
  <c r="BN57" i="28" s="1"/>
  <c r="BM57" i="28" s="1"/>
  <c r="BG57" i="28" s="1"/>
  <c r="BF57" i="28" s="1"/>
  <c r="AZ57" i="28" s="1"/>
  <c r="AY57" i="28" s="1"/>
  <c r="AN57" i="28" s="1"/>
  <c r="AM57" i="28" s="1"/>
  <c r="AF57" i="28" s="1"/>
  <c r="AE57" i="28" s="1"/>
  <c r="U57" i="28" s="1"/>
  <c r="T57" i="28" s="1"/>
  <c r="M57" i="28" s="1"/>
  <c r="W57" i="28"/>
  <c r="I59" i="40" s="1"/>
  <c r="BU55" i="28"/>
  <c r="BT55" i="28" s="1"/>
  <c r="BN55" i="28" s="1"/>
  <c r="BM55" i="28" s="1"/>
  <c r="BG55" i="28" s="1"/>
  <c r="BF55" i="28" s="1"/>
  <c r="AZ55" i="28" s="1"/>
  <c r="AY55" i="28" s="1"/>
  <c r="AN55" i="28" s="1"/>
  <c r="W55" i="28"/>
  <c r="I58" i="40" s="1"/>
  <c r="BU54" i="28"/>
  <c r="BT54" i="28" s="1"/>
  <c r="BN54" i="28" s="1"/>
  <c r="BM54" i="28" s="1"/>
  <c r="BG54" i="28" s="1"/>
  <c r="BF54" i="28" s="1"/>
  <c r="AZ54" i="28" s="1"/>
  <c r="AY54" i="28" s="1"/>
  <c r="AN54" i="28" s="1"/>
  <c r="AM54" i="28" s="1"/>
  <c r="AF54" i="28" s="1"/>
  <c r="AE54" i="28" s="1"/>
  <c r="U54" i="28" s="1"/>
  <c r="T54" i="28" s="1"/>
  <c r="M54" i="28" s="1"/>
  <c r="W54" i="28"/>
  <c r="I57" i="40" s="1"/>
  <c r="BU53" i="28"/>
  <c r="BT53" i="28" s="1"/>
  <c r="BN53" i="28" s="1"/>
  <c r="BM53" i="28" s="1"/>
  <c r="BG53" i="28" s="1"/>
  <c r="BF53" i="28" s="1"/>
  <c r="AZ53" i="28" s="1"/>
  <c r="AY53" i="28" s="1"/>
  <c r="AN53" i="28" s="1"/>
  <c r="AM53" i="28" s="1"/>
  <c r="AF53" i="28" s="1"/>
  <c r="AE53" i="28" s="1"/>
  <c r="U53" i="28" s="1"/>
  <c r="W53" i="28"/>
  <c r="I56" i="40" s="1"/>
  <c r="BU52" i="28"/>
  <c r="BT52" i="28" s="1"/>
  <c r="BN52" i="28" s="1"/>
  <c r="BM52" i="28" s="1"/>
  <c r="BG52" i="28" s="1"/>
  <c r="BF52" i="28" s="1"/>
  <c r="AZ52" i="28" s="1"/>
  <c r="AY52" i="28" s="1"/>
  <c r="AN52" i="28" s="1"/>
  <c r="AM52" i="28" s="1"/>
  <c r="AF52" i="28" s="1"/>
  <c r="AE52" i="28" s="1"/>
  <c r="U52" i="28" s="1"/>
  <c r="T52" i="28" s="1"/>
  <c r="M52" i="28" s="1"/>
  <c r="L52" i="28" s="1"/>
  <c r="F52" i="28" s="1"/>
  <c r="I52" i="28" s="1"/>
  <c r="BU51" i="28"/>
  <c r="BT51" i="28" s="1"/>
  <c r="BN51" i="28" s="1"/>
  <c r="BM51" i="28" s="1"/>
  <c r="BG51" i="28" s="1"/>
  <c r="BF51" i="28" s="1"/>
  <c r="AZ51" i="28" s="1"/>
  <c r="AY51" i="28" s="1"/>
  <c r="AN51" i="28" s="1"/>
  <c r="AM51" i="28" s="1"/>
  <c r="AF51" i="28" s="1"/>
  <c r="AE51" i="28" s="1"/>
  <c r="U51" i="28" s="1"/>
  <c r="T51" i="28" s="1"/>
  <c r="M51" i="28" s="1"/>
  <c r="W51" i="28"/>
  <c r="I54" i="40" s="1"/>
  <c r="BU50" i="28"/>
  <c r="BT50" i="28" s="1"/>
  <c r="BN50" i="28" s="1"/>
  <c r="BM50" i="28" s="1"/>
  <c r="BG50" i="28" s="1"/>
  <c r="BF50" i="28" s="1"/>
  <c r="AZ50" i="28" s="1"/>
  <c r="AY50" i="28" s="1"/>
  <c r="AN50" i="28" s="1"/>
  <c r="W50" i="28"/>
  <c r="I53" i="40" s="1"/>
  <c r="BU49" i="28"/>
  <c r="BT49" i="28" s="1"/>
  <c r="BN49" i="28" s="1"/>
  <c r="BM49" i="28" s="1"/>
  <c r="BG49" i="28" s="1"/>
  <c r="BF49" i="28" s="1"/>
  <c r="AZ49" i="28" s="1"/>
  <c r="AY49" i="28" s="1"/>
  <c r="AN49" i="28" s="1"/>
  <c r="AM49" i="28" s="1"/>
  <c r="AF49" i="28" s="1"/>
  <c r="I52" i="40"/>
  <c r="BU48" i="28"/>
  <c r="BT48" i="28" s="1"/>
  <c r="BN48" i="28" s="1"/>
  <c r="BM48" i="28" s="1"/>
  <c r="BG48" i="28" s="1"/>
  <c r="BF48" i="28" s="1"/>
  <c r="AZ48" i="28" s="1"/>
  <c r="AY48" i="28" s="1"/>
  <c r="AN48" i="28" s="1"/>
  <c r="AM48" i="28" s="1"/>
  <c r="AF48" i="28" s="1"/>
  <c r="AE48" i="28" s="1"/>
  <c r="U48" i="28" s="1"/>
  <c r="T48" i="28" s="1"/>
  <c r="M48" i="28" s="1"/>
  <c r="L48" i="28" s="1"/>
  <c r="F48" i="28" s="1"/>
  <c r="I48" i="28" s="1"/>
  <c r="I51" i="40"/>
  <c r="BU47" i="28"/>
  <c r="BT47" i="28" s="1"/>
  <c r="BN47" i="28" s="1"/>
  <c r="BM47" i="28" s="1"/>
  <c r="BG47" i="28" s="1"/>
  <c r="BF47" i="28" s="1"/>
  <c r="AZ47" i="28" s="1"/>
  <c r="AY47" i="28" s="1"/>
  <c r="AN47" i="28" s="1"/>
  <c r="AM47" i="28" s="1"/>
  <c r="AF47" i="28" s="1"/>
  <c r="AE47" i="28" s="1"/>
  <c r="U47" i="28" s="1"/>
  <c r="W47" i="28"/>
  <c r="I50" i="40" s="1"/>
  <c r="BU46" i="28"/>
  <c r="BT46" i="28" s="1"/>
  <c r="BN46" i="28" s="1"/>
  <c r="BM46" i="28" s="1"/>
  <c r="BG46" i="28" s="1"/>
  <c r="BF46" i="28" s="1"/>
  <c r="AZ46" i="28" s="1"/>
  <c r="AY46" i="28" s="1"/>
  <c r="AN46" i="28" s="1"/>
  <c r="AM46" i="28" s="1"/>
  <c r="AF46" i="28" s="1"/>
  <c r="AE46" i="28" s="1"/>
  <c r="U46" i="28" s="1"/>
  <c r="T46" i="28" s="1"/>
  <c r="M46" i="28" s="1"/>
  <c r="L46" i="28" s="1"/>
  <c r="F46" i="28" s="1"/>
  <c r="I46" i="28" s="1"/>
  <c r="W46" i="28"/>
  <c r="I49" i="40" s="1"/>
  <c r="BU45" i="28"/>
  <c r="BT45" i="28" s="1"/>
  <c r="BN45" i="28" s="1"/>
  <c r="BM45" i="28" s="1"/>
  <c r="BG45" i="28" s="1"/>
  <c r="BF45" i="28" s="1"/>
  <c r="AZ45" i="28" s="1"/>
  <c r="AY45" i="28" s="1"/>
  <c r="AN45" i="28" s="1"/>
  <c r="AM45" i="28" s="1"/>
  <c r="AF45" i="28" s="1"/>
  <c r="AE45" i="28" s="1"/>
  <c r="U45" i="28" s="1"/>
  <c r="T45" i="28" s="1"/>
  <c r="M45" i="28" s="1"/>
  <c r="L45" i="28" s="1"/>
  <c r="F45" i="28" s="1"/>
  <c r="I45" i="28" s="1"/>
  <c r="BU44" i="28"/>
  <c r="BT44" i="28" s="1"/>
  <c r="BN44" i="28" s="1"/>
  <c r="BM44" i="28" s="1"/>
  <c r="BG44" i="28" s="1"/>
  <c r="BF44" i="28" s="1"/>
  <c r="AZ44" i="28" s="1"/>
  <c r="AY44" i="28" s="1"/>
  <c r="AN44" i="28" s="1"/>
  <c r="AM44" i="28" s="1"/>
  <c r="AF44" i="28" s="1"/>
  <c r="AE44" i="28" s="1"/>
  <c r="U44" i="28" s="1"/>
  <c r="T44" i="28" s="1"/>
  <c r="M44" i="28" s="1"/>
  <c r="L44" i="28" s="1"/>
  <c r="F44" i="28" s="1"/>
  <c r="I44" i="28" s="1"/>
  <c r="W44" i="28"/>
  <c r="I47" i="40" s="1"/>
  <c r="BU43" i="28"/>
  <c r="BT43" i="28" s="1"/>
  <c r="BN43" i="28" s="1"/>
  <c r="BM43" i="28" s="1"/>
  <c r="BG43" i="28" s="1"/>
  <c r="BF43" i="28" s="1"/>
  <c r="AZ43" i="28" s="1"/>
  <c r="AY43" i="28" s="1"/>
  <c r="AN43" i="28" s="1"/>
  <c r="AM43" i="28" s="1"/>
  <c r="AF43" i="28" s="1"/>
  <c r="AE43" i="28" s="1"/>
  <c r="U43" i="28" s="1"/>
  <c r="T43" i="28" s="1"/>
  <c r="M43" i="28" s="1"/>
  <c r="W43" i="28"/>
  <c r="I46" i="40" s="1"/>
  <c r="BU42" i="28"/>
  <c r="BT42" i="28" s="1"/>
  <c r="BN42" i="28" s="1"/>
  <c r="BM42" i="28" s="1"/>
  <c r="BG42" i="28" s="1"/>
  <c r="BF42" i="28" s="1"/>
  <c r="AZ42" i="28" s="1"/>
  <c r="AY42" i="28" s="1"/>
  <c r="AN42" i="28" s="1"/>
  <c r="AM42" i="28" s="1"/>
  <c r="AF42" i="28" s="1"/>
  <c r="AE42" i="28" s="1"/>
  <c r="U42" i="28" s="1"/>
  <c r="T42" i="28" s="1"/>
  <c r="M42" i="28" s="1"/>
  <c r="W42" i="28"/>
  <c r="I45" i="40" s="1"/>
  <c r="BU41" i="28"/>
  <c r="BT41" i="28" s="1"/>
  <c r="BN41" i="28" s="1"/>
  <c r="BM41" i="28" s="1"/>
  <c r="BG41" i="28" s="1"/>
  <c r="BF41" i="28" s="1"/>
  <c r="AZ41" i="28" s="1"/>
  <c r="AY41" i="28" s="1"/>
  <c r="AN41" i="28" s="1"/>
  <c r="AM41" i="28" s="1"/>
  <c r="AF41" i="28" s="1"/>
  <c r="AE41" i="28" s="1"/>
  <c r="U41" i="28" s="1"/>
  <c r="W41" i="28"/>
  <c r="I44" i="40" s="1"/>
  <c r="BU40" i="28"/>
  <c r="BT40" i="28" s="1"/>
  <c r="BN40" i="28" s="1"/>
  <c r="BM40" i="28" s="1"/>
  <c r="BG40" i="28" s="1"/>
  <c r="BF40" i="28" s="1"/>
  <c r="AZ40" i="28" s="1"/>
  <c r="AY40" i="28" s="1"/>
  <c r="AN40" i="28" s="1"/>
  <c r="AM40" i="28" s="1"/>
  <c r="AF40" i="28" s="1"/>
  <c r="AE40" i="28" s="1"/>
  <c r="U40" i="28" s="1"/>
  <c r="W40" i="28"/>
  <c r="I43" i="40" s="1"/>
  <c r="BU39" i="28"/>
  <c r="BT39" i="28" s="1"/>
  <c r="BN39" i="28" s="1"/>
  <c r="BM39" i="28" s="1"/>
  <c r="BG39" i="28" s="1"/>
  <c r="BF39" i="28" s="1"/>
  <c r="AZ39" i="28" s="1"/>
  <c r="AY39" i="28" s="1"/>
  <c r="AN39" i="28" s="1"/>
  <c r="AM39" i="28" s="1"/>
  <c r="AF39" i="28" s="1"/>
  <c r="AE39" i="28" s="1"/>
  <c r="U39" i="28" s="1"/>
  <c r="T39" i="28" s="1"/>
  <c r="M39" i="28" s="1"/>
  <c r="L39" i="28" s="1"/>
  <c r="F39" i="28" s="1"/>
  <c r="I39" i="28" s="1"/>
  <c r="BU38" i="28"/>
  <c r="BT38" i="28" s="1"/>
  <c r="BN38" i="28" s="1"/>
  <c r="BM38" i="28" s="1"/>
  <c r="BG38" i="28" s="1"/>
  <c r="BF38" i="28" s="1"/>
  <c r="AZ38" i="28" s="1"/>
  <c r="AY38" i="28" s="1"/>
  <c r="AN38" i="28" s="1"/>
  <c r="AM38" i="28" s="1"/>
  <c r="AF38" i="28" s="1"/>
  <c r="AE38" i="28" s="1"/>
  <c r="U38" i="28" s="1"/>
  <c r="T38" i="28" s="1"/>
  <c r="M38" i="28" s="1"/>
  <c r="L38" i="28" s="1"/>
  <c r="F38" i="28" s="1"/>
  <c r="I38" i="28" s="1"/>
  <c r="BU37" i="28"/>
  <c r="BT37" i="28" s="1"/>
  <c r="BN37" i="28" s="1"/>
  <c r="BM37" i="28" s="1"/>
  <c r="BG37" i="28" s="1"/>
  <c r="BF37" i="28" s="1"/>
  <c r="AZ37" i="28" s="1"/>
  <c r="AY37" i="28" s="1"/>
  <c r="AN37" i="28" s="1"/>
  <c r="AM37" i="28" s="1"/>
  <c r="AF37" i="28" s="1"/>
  <c r="AE37" i="28" s="1"/>
  <c r="U37" i="28" s="1"/>
  <c r="T37" i="28" s="1"/>
  <c r="M37" i="28" s="1"/>
  <c r="L37" i="28" s="1"/>
  <c r="F37" i="28" s="1"/>
  <c r="I37" i="28" s="1"/>
  <c r="W37" i="28"/>
  <c r="I40" i="40" s="1"/>
  <c r="BU36" i="28"/>
  <c r="BT36" i="28" s="1"/>
  <c r="BN36" i="28" s="1"/>
  <c r="BM36" i="28" s="1"/>
  <c r="BG36" i="28" s="1"/>
  <c r="BF36" i="28" s="1"/>
  <c r="AZ36" i="28" s="1"/>
  <c r="AY36" i="28" s="1"/>
  <c r="AN36" i="28" s="1"/>
  <c r="AM36" i="28" s="1"/>
  <c r="AF36" i="28" s="1"/>
  <c r="AE36" i="28" s="1"/>
  <c r="U36" i="28" s="1"/>
  <c r="T36" i="28" s="1"/>
  <c r="M36" i="28" s="1"/>
  <c r="W36" i="28"/>
  <c r="I39" i="40" s="1"/>
  <c r="BU35" i="28"/>
  <c r="BT35" i="28" s="1"/>
  <c r="BN35" i="28" s="1"/>
  <c r="BM35" i="28" s="1"/>
  <c r="BG35" i="28" s="1"/>
  <c r="BF35" i="28" s="1"/>
  <c r="AZ35" i="28" s="1"/>
  <c r="AY35" i="28" s="1"/>
  <c r="AN35" i="28" s="1"/>
  <c r="AM35" i="28" s="1"/>
  <c r="AF35" i="28" s="1"/>
  <c r="AE35" i="28" s="1"/>
  <c r="U35" i="28" s="1"/>
  <c r="T35" i="28" s="1"/>
  <c r="M35" i="28" s="1"/>
  <c r="W35" i="28"/>
  <c r="I38" i="40" s="1"/>
  <c r="BU34" i="28"/>
  <c r="BT34" i="28" s="1"/>
  <c r="BN34" i="28" s="1"/>
  <c r="BM34" i="28" s="1"/>
  <c r="BG34" i="28" s="1"/>
  <c r="BF34" i="28" s="1"/>
  <c r="AZ34" i="28" s="1"/>
  <c r="AY34" i="28" s="1"/>
  <c r="AN34" i="28" s="1"/>
  <c r="AM34" i="28" s="1"/>
  <c r="AF34" i="28" s="1"/>
  <c r="AE34" i="28" s="1"/>
  <c r="U34" i="28" s="1"/>
  <c r="T34" i="28" s="1"/>
  <c r="M34" i="28" s="1"/>
  <c r="W34" i="28"/>
  <c r="I37" i="40" s="1"/>
  <c r="BU33" i="28"/>
  <c r="BT33" i="28" s="1"/>
  <c r="BN33" i="28" s="1"/>
  <c r="BM33" i="28" s="1"/>
  <c r="BG33" i="28" s="1"/>
  <c r="BF33" i="28" s="1"/>
  <c r="AZ33" i="28" s="1"/>
  <c r="AY33" i="28" s="1"/>
  <c r="AN33" i="28" s="1"/>
  <c r="I36" i="40"/>
  <c r="BU31" i="28"/>
  <c r="BT31" i="28" s="1"/>
  <c r="BN31" i="28" s="1"/>
  <c r="BU30" i="28"/>
  <c r="BT30" i="28" s="1"/>
  <c r="BN30" i="28" s="1"/>
  <c r="BM30" i="28" s="1"/>
  <c r="BG30" i="28" s="1"/>
  <c r="BF30" i="28" s="1"/>
  <c r="AZ30" i="28" s="1"/>
  <c r="AY30" i="28" s="1"/>
  <c r="AN30" i="28" s="1"/>
  <c r="BU29" i="28"/>
  <c r="BT29" i="28" s="1"/>
  <c r="BN29" i="28" s="1"/>
  <c r="BM29" i="28" s="1"/>
  <c r="BG29" i="28" s="1"/>
  <c r="BF29" i="28" s="1"/>
  <c r="AZ29" i="28" s="1"/>
  <c r="AY29" i="28" s="1"/>
  <c r="AN29" i="28" s="1"/>
  <c r="AM29" i="28" s="1"/>
  <c r="AF29" i="28" s="1"/>
  <c r="BU28" i="28"/>
  <c r="BT28" i="28" s="1"/>
  <c r="BN28" i="28" s="1"/>
  <c r="BM28" i="28" s="1"/>
  <c r="BG28" i="28" s="1"/>
  <c r="BF28" i="28" s="1"/>
  <c r="AZ28" i="28" s="1"/>
  <c r="AY28" i="28" s="1"/>
  <c r="AN28" i="28" s="1"/>
  <c r="AM28" i="28" s="1"/>
  <c r="AF28" i="28" s="1"/>
  <c r="AE28" i="28" s="1"/>
  <c r="U28" i="28" s="1"/>
  <c r="T28" i="28" s="1"/>
  <c r="M28" i="28" s="1"/>
  <c r="L28" i="28" s="1"/>
  <c r="F28" i="28" s="1"/>
  <c r="BU27" i="28"/>
  <c r="BT27" i="28" s="1"/>
  <c r="BN27" i="28" s="1"/>
  <c r="BM27" i="28" s="1"/>
  <c r="BG27" i="28" s="1"/>
  <c r="BF27" i="28" s="1"/>
  <c r="AZ27" i="28" s="1"/>
  <c r="AY27" i="28" s="1"/>
  <c r="AN27" i="28" s="1"/>
  <c r="AM27" i="28" s="1"/>
  <c r="AF27" i="28" s="1"/>
  <c r="AE27" i="28" s="1"/>
  <c r="U27" i="28" s="1"/>
  <c r="T27" i="28" s="1"/>
  <c r="M27" i="28" s="1"/>
  <c r="BU26" i="28"/>
  <c r="BT26" i="28" s="1"/>
  <c r="BN26" i="28" s="1"/>
  <c r="BM26" i="28" s="1"/>
  <c r="BG26" i="28" s="1"/>
  <c r="BF26" i="28" s="1"/>
  <c r="AZ26" i="28" s="1"/>
  <c r="AY26" i="28" s="1"/>
  <c r="AN26" i="28" s="1"/>
  <c r="AM26" i="28" s="1"/>
  <c r="AF26" i="28" s="1"/>
  <c r="AE26" i="28" s="1"/>
  <c r="U26" i="28" s="1"/>
  <c r="T26" i="28" s="1"/>
  <c r="M26" i="28" s="1"/>
  <c r="L26" i="28" s="1"/>
  <c r="F26" i="28" s="1"/>
  <c r="BU24" i="28"/>
  <c r="BT24" i="28" s="1"/>
  <c r="BN24" i="28" s="1"/>
  <c r="BM24" i="28" s="1"/>
  <c r="BG24" i="28" s="1"/>
  <c r="BF24" i="28" s="1"/>
  <c r="AZ24" i="28" s="1"/>
  <c r="AY24" i="28" s="1"/>
  <c r="AN24" i="28" s="1"/>
  <c r="BU23" i="28"/>
  <c r="BT23" i="28" s="1"/>
  <c r="BN23" i="28" s="1"/>
  <c r="BM23" i="28" s="1"/>
  <c r="BG23" i="28" s="1"/>
  <c r="BF23" i="28" s="1"/>
  <c r="AZ23" i="28" s="1"/>
  <c r="AY23" i="28" s="1"/>
  <c r="AN23" i="28" s="1"/>
  <c r="AM23" i="28" s="1"/>
  <c r="AF23" i="28" s="1"/>
  <c r="AE23" i="28" s="1"/>
  <c r="U23" i="28" s="1"/>
  <c r="T23" i="28" s="1"/>
  <c r="M23" i="28" s="1"/>
  <c r="L23" i="28" s="1"/>
  <c r="F23" i="28" s="1"/>
  <c r="BU22" i="28"/>
  <c r="BT22" i="28" s="1"/>
  <c r="BN22" i="28" s="1"/>
  <c r="BM22" i="28" s="1"/>
  <c r="BG22" i="28" s="1"/>
  <c r="BF22" i="28" s="1"/>
  <c r="AZ22" i="28" s="1"/>
  <c r="AY22" i="28" s="1"/>
  <c r="AN22" i="28" s="1"/>
  <c r="AM22" i="28" s="1"/>
  <c r="AF22" i="28" s="1"/>
  <c r="AE22" i="28" s="1"/>
  <c r="U22" i="28" s="1"/>
  <c r="BU20" i="28"/>
  <c r="BT20" i="28" s="1"/>
  <c r="BN20" i="28" s="1"/>
  <c r="BM20" i="28" s="1"/>
  <c r="BG20" i="28" s="1"/>
  <c r="BF20" i="28" s="1"/>
  <c r="AZ20" i="28" s="1"/>
  <c r="AY20" i="28" s="1"/>
  <c r="AN20" i="28" s="1"/>
  <c r="AM20" i="28" s="1"/>
  <c r="AF20" i="28" s="1"/>
  <c r="AE20" i="28" s="1"/>
  <c r="U20" i="28" s="1"/>
  <c r="T20" i="28" s="1"/>
  <c r="M20" i="28" s="1"/>
  <c r="L20" i="28" s="1"/>
  <c r="F20" i="28" s="1"/>
  <c r="BU19" i="28"/>
  <c r="BT19" i="28" s="1"/>
  <c r="BN19" i="28" s="1"/>
  <c r="BM19" i="28" s="1"/>
  <c r="BG19" i="28" s="1"/>
  <c r="BF19" i="28" s="1"/>
  <c r="AZ19" i="28" s="1"/>
  <c r="AY19" i="28" s="1"/>
  <c r="AN19" i="28" s="1"/>
  <c r="AM19" i="28" s="1"/>
  <c r="AF19" i="28" s="1"/>
  <c r="W19" i="28"/>
  <c r="I24" i="40" s="1"/>
  <c r="BU18" i="28"/>
  <c r="BT18" i="28" s="1"/>
  <c r="BN18" i="28" s="1"/>
  <c r="BM18" i="28" s="1"/>
  <c r="BG18" i="28" s="1"/>
  <c r="BF18" i="28" s="1"/>
  <c r="AZ18" i="28" s="1"/>
  <c r="AY18" i="28" s="1"/>
  <c r="AN18" i="28" s="1"/>
  <c r="AM18" i="28" s="1"/>
  <c r="AF18" i="28" s="1"/>
  <c r="AE18" i="28" s="1"/>
  <c r="U18" i="28" s="1"/>
  <c r="T18" i="28" s="1"/>
  <c r="M18" i="28" s="1"/>
  <c r="L18" i="28" s="1"/>
  <c r="F18" i="28" s="1"/>
  <c r="BU17" i="28"/>
  <c r="BT17" i="28" s="1"/>
  <c r="BN17" i="28" s="1"/>
  <c r="BM17" i="28" s="1"/>
  <c r="BG17" i="28" s="1"/>
  <c r="BF17" i="28" s="1"/>
  <c r="AZ17" i="28" s="1"/>
  <c r="AY17" i="28" s="1"/>
  <c r="AN17" i="28" s="1"/>
  <c r="AM17" i="28" s="1"/>
  <c r="AF17" i="28" s="1"/>
  <c r="AE17" i="28" s="1"/>
  <c r="U17" i="28" s="1"/>
  <c r="T17" i="28" s="1"/>
  <c r="M17" i="28" s="1"/>
  <c r="L17" i="28" s="1"/>
  <c r="F17" i="28" s="1"/>
  <c r="BU16" i="28"/>
  <c r="BT16" i="28" s="1"/>
  <c r="BN16" i="28" s="1"/>
  <c r="BM16" i="28" s="1"/>
  <c r="BG16" i="28" s="1"/>
  <c r="BF16" i="28" s="1"/>
  <c r="AZ16" i="28" s="1"/>
  <c r="AY16" i="28" s="1"/>
  <c r="AN16" i="28" s="1"/>
  <c r="AM16" i="28" s="1"/>
  <c r="AF16" i="28" s="1"/>
  <c r="AE16" i="28" s="1"/>
  <c r="U16" i="28" s="1"/>
  <c r="T16" i="28" s="1"/>
  <c r="M16" i="28" s="1"/>
  <c r="BU15" i="28"/>
  <c r="BT15" i="28" s="1"/>
  <c r="BN15" i="28" s="1"/>
  <c r="BM15" i="28" s="1"/>
  <c r="BG15" i="28" s="1"/>
  <c r="BF15" i="28" s="1"/>
  <c r="AZ15" i="28" s="1"/>
  <c r="AY15" i="28" s="1"/>
  <c r="AN15" i="28" s="1"/>
  <c r="AM15" i="28" s="1"/>
  <c r="AF15" i="28" s="1"/>
  <c r="AE15" i="28" s="1"/>
  <c r="U15" i="28" s="1"/>
  <c r="T15" i="28" s="1"/>
  <c r="M15" i="28" s="1"/>
  <c r="L15" i="28" s="1"/>
  <c r="F15" i="28" s="1"/>
  <c r="BU13" i="28"/>
  <c r="BT13" i="28" s="1"/>
  <c r="BN13" i="28" s="1"/>
  <c r="BM13" i="28" s="1"/>
  <c r="BG13" i="28" s="1"/>
  <c r="BF13" i="28" s="1"/>
  <c r="AZ13" i="28" s="1"/>
  <c r="AY13" i="28" s="1"/>
  <c r="AN13" i="28" s="1"/>
  <c r="AM13" i="28" s="1"/>
  <c r="AF13" i="28" s="1"/>
  <c r="AE13" i="28" s="1"/>
  <c r="U13" i="28" s="1"/>
  <c r="T13" i="28" s="1"/>
  <c r="M13" i="28" s="1"/>
  <c r="BU12" i="28"/>
  <c r="BT12" i="28" s="1"/>
  <c r="BN12" i="28" s="1"/>
  <c r="BM12" i="28" s="1"/>
  <c r="BG12" i="28" s="1"/>
  <c r="BF12" i="28" s="1"/>
  <c r="AZ12" i="28" s="1"/>
  <c r="AY12" i="28" s="1"/>
  <c r="AN12" i="28" s="1"/>
  <c r="AM12" i="28" s="1"/>
  <c r="AF12" i="28" s="1"/>
  <c r="AE12" i="28" s="1"/>
  <c r="U12" i="28" s="1"/>
  <c r="T12" i="28" s="1"/>
  <c r="M12" i="28" s="1"/>
  <c r="L12" i="28" s="1"/>
  <c r="F12" i="28" s="1"/>
  <c r="I12" i="28" s="1"/>
  <c r="W12" i="28"/>
  <c r="AH12" i="28" s="1"/>
  <c r="AP12" i="28" s="1"/>
  <c r="BU11" i="28"/>
  <c r="BT11" i="28" s="1"/>
  <c r="BN11" i="28" s="1"/>
  <c r="BM11" i="28" s="1"/>
  <c r="BG11" i="28" s="1"/>
  <c r="BF11" i="28" s="1"/>
  <c r="AZ11" i="28" s="1"/>
  <c r="AY11" i="28" s="1"/>
  <c r="AN11" i="28" s="1"/>
  <c r="AM11" i="28" s="1"/>
  <c r="AF11" i="28" s="1"/>
  <c r="AE11" i="28" s="1"/>
  <c r="U11" i="28" s="1"/>
  <c r="T11" i="28" s="1"/>
  <c r="M11" i="28" s="1"/>
  <c r="L11" i="28" s="1"/>
  <c r="F11" i="28" s="1"/>
  <c r="I11" i="28" s="1"/>
  <c r="W11" i="28"/>
  <c r="BU10" i="28"/>
  <c r="BT10" i="28" s="1"/>
  <c r="BN10" i="28" s="1"/>
  <c r="BM10" i="28" s="1"/>
  <c r="BG10" i="28" s="1"/>
  <c r="BF10" i="28" s="1"/>
  <c r="AZ10" i="28" s="1"/>
  <c r="AY10" i="28" s="1"/>
  <c r="AN10" i="28" s="1"/>
  <c r="AM10" i="28" s="1"/>
  <c r="AF10" i="28" s="1"/>
  <c r="AE10" i="28" s="1"/>
  <c r="U10" i="28" s="1"/>
  <c r="T10" i="28" s="1"/>
  <c r="M10" i="28" s="1"/>
  <c r="L10" i="28" s="1"/>
  <c r="W10" i="28"/>
  <c r="BU9" i="28"/>
  <c r="BT9" i="28" s="1"/>
  <c r="BN9" i="28" s="1"/>
  <c r="BM9" i="28" s="1"/>
  <c r="BG9" i="28" s="1"/>
  <c r="BF9" i="28" s="1"/>
  <c r="AZ9" i="28" s="1"/>
  <c r="AY9" i="28" s="1"/>
  <c r="AN9" i="28" s="1"/>
  <c r="AM9" i="28" s="1"/>
  <c r="AF9" i="28" s="1"/>
  <c r="AE9" i="28" s="1"/>
  <c r="U9" i="28" s="1"/>
  <c r="T9" i="28" s="1"/>
  <c r="M9" i="28" s="1"/>
  <c r="L9" i="28" s="1"/>
  <c r="F9" i="28" s="1"/>
  <c r="I9" i="28" s="1"/>
  <c r="BU7" i="28"/>
  <c r="BT7" i="28" s="1"/>
  <c r="BN7" i="28" s="1"/>
  <c r="BM7" i="28" s="1"/>
  <c r="BG7" i="28" s="1"/>
  <c r="BF7" i="28" s="1"/>
  <c r="AZ7" i="28" s="1"/>
  <c r="AY7" i="28" s="1"/>
  <c r="AN7" i="28" s="1"/>
  <c r="BU6" i="28"/>
  <c r="BT6" i="28" s="1"/>
  <c r="BN6" i="28" s="1"/>
  <c r="BM6" i="28" s="1"/>
  <c r="BG6" i="28" s="1"/>
  <c r="BF6" i="28" s="1"/>
  <c r="AZ6" i="28" s="1"/>
  <c r="AY6" i="28" s="1"/>
  <c r="AN6" i="28" s="1"/>
  <c r="BU5" i="28"/>
  <c r="BT5" i="28" s="1"/>
  <c r="BN5" i="28" s="1"/>
  <c r="BM5" i="28" s="1"/>
  <c r="BG5" i="28" s="1"/>
  <c r="BF5" i="28" s="1"/>
  <c r="AZ5" i="28" s="1"/>
  <c r="AY5" i="28" s="1"/>
  <c r="AN5" i="28" s="1"/>
  <c r="AM5" i="28" s="1"/>
  <c r="AF5" i="28" s="1"/>
  <c r="AE5" i="28" s="1"/>
  <c r="U5" i="28" s="1"/>
  <c r="T5" i="28" s="1"/>
  <c r="M5" i="28" s="1"/>
  <c r="AP5" i="28"/>
  <c r="BU4" i="28"/>
  <c r="BT4" i="28" s="1"/>
  <c r="BN4" i="28" s="1"/>
  <c r="BM4" i="28" s="1"/>
  <c r="BG4" i="28" s="1"/>
  <c r="BF4" i="28" s="1"/>
  <c r="AZ4" i="28" s="1"/>
  <c r="AY4" i="28" s="1"/>
  <c r="AN4" i="28" s="1"/>
  <c r="BR117" i="24"/>
  <c r="BQ117" i="24" s="1"/>
  <c r="BK117" i="24" s="1"/>
  <c r="BJ117" i="24" s="1"/>
  <c r="BD117" i="24" s="1"/>
  <c r="BC117" i="24" s="1"/>
  <c r="AW117" i="24" s="1"/>
  <c r="AV117" i="24" s="1"/>
  <c r="AK117" i="24" s="1"/>
  <c r="AJ117" i="24" s="1"/>
  <c r="AD117" i="24" s="1"/>
  <c r="AC117" i="24" s="1"/>
  <c r="S117" i="24" s="1"/>
  <c r="R117" i="24" s="1"/>
  <c r="K117" i="24" s="1"/>
  <c r="J117" i="24" s="1"/>
  <c r="E117" i="24" s="1"/>
  <c r="H117" i="24" s="1"/>
  <c r="M117" i="24"/>
  <c r="U117" i="24" s="1"/>
  <c r="BR73" i="24"/>
  <c r="BQ73" i="24" s="1"/>
  <c r="BK73" i="24" s="1"/>
  <c r="BJ73" i="24" s="1"/>
  <c r="BD73" i="24" s="1"/>
  <c r="BC73" i="24" s="1"/>
  <c r="AW73" i="24" s="1"/>
  <c r="AV73" i="24" s="1"/>
  <c r="AK73" i="24" s="1"/>
  <c r="AJ73" i="24" s="1"/>
  <c r="AD73" i="24" s="1"/>
  <c r="AC73" i="24" s="1"/>
  <c r="S73" i="24" s="1"/>
  <c r="R73" i="24" s="1"/>
  <c r="K73" i="24" s="1"/>
  <c r="J73" i="24" s="1"/>
  <c r="E73" i="24" s="1"/>
  <c r="H73" i="24" s="1"/>
  <c r="M73" i="24"/>
  <c r="U73" i="24" s="1"/>
  <c r="BR72" i="24"/>
  <c r="BQ72" i="24" s="1"/>
  <c r="BK72" i="24" s="1"/>
  <c r="BJ72" i="24" s="1"/>
  <c r="BD72" i="24" s="1"/>
  <c r="BC72" i="24" s="1"/>
  <c r="AW72" i="24" s="1"/>
  <c r="AV72" i="24" s="1"/>
  <c r="AK72" i="24" s="1"/>
  <c r="AJ72" i="24" s="1"/>
  <c r="AD72" i="24" s="1"/>
  <c r="AC72" i="24" s="1"/>
  <c r="S72" i="24" s="1"/>
  <c r="R72" i="24" s="1"/>
  <c r="K72" i="24" s="1"/>
  <c r="J72" i="24" s="1"/>
  <c r="E72" i="24" s="1"/>
  <c r="H72" i="24" s="1"/>
  <c r="M72" i="24"/>
  <c r="U72" i="24" s="1"/>
  <c r="AF72" i="24" s="1"/>
  <c r="BR71" i="24"/>
  <c r="BQ71" i="24" s="1"/>
  <c r="BK71" i="24" s="1"/>
  <c r="BJ71" i="24" s="1"/>
  <c r="BD71" i="24" s="1"/>
  <c r="BC71" i="24" s="1"/>
  <c r="AW71" i="24" s="1"/>
  <c r="AV71" i="24" s="1"/>
  <c r="AK71" i="24" s="1"/>
  <c r="AJ71" i="24" s="1"/>
  <c r="AD71" i="24" s="1"/>
  <c r="AC71" i="24" s="1"/>
  <c r="S71" i="24" s="1"/>
  <c r="R71" i="24" s="1"/>
  <c r="K71" i="24" s="1"/>
  <c r="J71" i="24" s="1"/>
  <c r="E71" i="24" s="1"/>
  <c r="H71" i="24" s="1"/>
  <c r="M71" i="24"/>
  <c r="U71" i="24" s="1"/>
  <c r="BR70" i="24"/>
  <c r="BQ70" i="24" s="1"/>
  <c r="BK70" i="24" s="1"/>
  <c r="BJ70" i="24" s="1"/>
  <c r="BD70" i="24" s="1"/>
  <c r="BC70" i="24" s="1"/>
  <c r="AW70" i="24" s="1"/>
  <c r="AV70" i="24" s="1"/>
  <c r="AK70" i="24" s="1"/>
  <c r="AJ70" i="24" s="1"/>
  <c r="AD70" i="24" s="1"/>
  <c r="AC70" i="24" s="1"/>
  <c r="S70" i="24" s="1"/>
  <c r="R70" i="24" s="1"/>
  <c r="K70" i="24" s="1"/>
  <c r="J70" i="24" s="1"/>
  <c r="E70" i="24" s="1"/>
  <c r="H70" i="24" s="1"/>
  <c r="M70" i="24"/>
  <c r="U70" i="24" s="1"/>
  <c r="BR69" i="24"/>
  <c r="BQ69" i="24" s="1"/>
  <c r="BK69" i="24" s="1"/>
  <c r="BJ69" i="24" s="1"/>
  <c r="BD69" i="24" s="1"/>
  <c r="BC69" i="24" s="1"/>
  <c r="AW69" i="24" s="1"/>
  <c r="AV69" i="24" s="1"/>
  <c r="AK69" i="24" s="1"/>
  <c r="AJ69" i="24" s="1"/>
  <c r="AD69" i="24" s="1"/>
  <c r="AC69" i="24" s="1"/>
  <c r="S69" i="24" s="1"/>
  <c r="R69" i="24" s="1"/>
  <c r="K69" i="24" s="1"/>
  <c r="J69" i="24" s="1"/>
  <c r="E69" i="24" s="1"/>
  <c r="H69" i="24" s="1"/>
  <c r="M69" i="24"/>
  <c r="U69" i="24" s="1"/>
  <c r="AF69" i="24" s="1"/>
  <c r="BR68" i="24"/>
  <c r="BQ68" i="24" s="1"/>
  <c r="BK68" i="24" s="1"/>
  <c r="BJ68" i="24" s="1"/>
  <c r="BD68" i="24" s="1"/>
  <c r="BC68" i="24" s="1"/>
  <c r="AW68" i="24" s="1"/>
  <c r="AV68" i="24" s="1"/>
  <c r="AK68" i="24" s="1"/>
  <c r="AJ68" i="24" s="1"/>
  <c r="AD68" i="24" s="1"/>
  <c r="AC68" i="24" s="1"/>
  <c r="S68" i="24" s="1"/>
  <c r="R68" i="24" s="1"/>
  <c r="K68" i="24" s="1"/>
  <c r="J68" i="24" s="1"/>
  <c r="E68" i="24" s="1"/>
  <c r="H68" i="24" s="1"/>
  <c r="M68" i="24"/>
  <c r="U68" i="24" s="1"/>
  <c r="BR67" i="24"/>
  <c r="BQ67" i="24" s="1"/>
  <c r="BK67" i="24" s="1"/>
  <c r="BJ67" i="24" s="1"/>
  <c r="BD67" i="24" s="1"/>
  <c r="BC67" i="24" s="1"/>
  <c r="AW67" i="24" s="1"/>
  <c r="AV67" i="24" s="1"/>
  <c r="AK67" i="24" s="1"/>
  <c r="AJ67" i="24" s="1"/>
  <c r="AD67" i="24" s="1"/>
  <c r="AC67" i="24" s="1"/>
  <c r="S67" i="24" s="1"/>
  <c r="R67" i="24" s="1"/>
  <c r="K67" i="24" s="1"/>
  <c r="J67" i="24" s="1"/>
  <c r="E67" i="24" s="1"/>
  <c r="H67" i="24" s="1"/>
  <c r="M67" i="24"/>
  <c r="U67" i="24" s="1"/>
  <c r="BR66" i="24"/>
  <c r="BQ66" i="24" s="1"/>
  <c r="BK66" i="24" s="1"/>
  <c r="BJ66" i="24" s="1"/>
  <c r="BD66" i="24" s="1"/>
  <c r="BC66" i="24" s="1"/>
  <c r="AW66" i="24" s="1"/>
  <c r="AV66" i="24" s="1"/>
  <c r="AK66" i="24" s="1"/>
  <c r="AJ66" i="24" s="1"/>
  <c r="AD66" i="24" s="1"/>
  <c r="AC66" i="24" s="1"/>
  <c r="S66" i="24" s="1"/>
  <c r="R66" i="24" s="1"/>
  <c r="K66" i="24" s="1"/>
  <c r="J66" i="24" s="1"/>
  <c r="E66" i="24" s="1"/>
  <c r="H66" i="24" s="1"/>
  <c r="M66" i="24"/>
  <c r="BR65" i="24"/>
  <c r="BQ65" i="24" s="1"/>
  <c r="BK65" i="24" s="1"/>
  <c r="BJ65" i="24" s="1"/>
  <c r="BD65" i="24" s="1"/>
  <c r="BC65" i="24" s="1"/>
  <c r="AW65" i="24" s="1"/>
  <c r="AV65" i="24" s="1"/>
  <c r="AK65" i="24" s="1"/>
  <c r="AJ65" i="24" s="1"/>
  <c r="AD65" i="24" s="1"/>
  <c r="AC65" i="24" s="1"/>
  <c r="S65" i="24" s="1"/>
  <c r="R65" i="24" s="1"/>
  <c r="K65" i="24" s="1"/>
  <c r="J65" i="24" s="1"/>
  <c r="E65" i="24" s="1"/>
  <c r="H65" i="24" s="1"/>
  <c r="M65" i="24"/>
  <c r="U65" i="24" s="1"/>
  <c r="BR64" i="24"/>
  <c r="BQ64" i="24" s="1"/>
  <c r="BK64" i="24" s="1"/>
  <c r="BJ64" i="24" s="1"/>
  <c r="BD64" i="24" s="1"/>
  <c r="BC64" i="24" s="1"/>
  <c r="AW64" i="24" s="1"/>
  <c r="AV64" i="24" s="1"/>
  <c r="AK64" i="24" s="1"/>
  <c r="AJ64" i="24" s="1"/>
  <c r="AD64" i="24" s="1"/>
  <c r="AC64" i="24" s="1"/>
  <c r="S64" i="24" s="1"/>
  <c r="R64" i="24" s="1"/>
  <c r="K64" i="24" s="1"/>
  <c r="J64" i="24" s="1"/>
  <c r="E64" i="24" s="1"/>
  <c r="H64" i="24" s="1"/>
  <c r="M64" i="24"/>
  <c r="U64" i="24" s="1"/>
  <c r="BR63" i="24"/>
  <c r="BQ63" i="24" s="1"/>
  <c r="BK63" i="24" s="1"/>
  <c r="BJ63" i="24" s="1"/>
  <c r="BD63" i="24" s="1"/>
  <c r="BC63" i="24" s="1"/>
  <c r="AW63" i="24" s="1"/>
  <c r="AV63" i="24" s="1"/>
  <c r="AK63" i="24" s="1"/>
  <c r="AJ63" i="24" s="1"/>
  <c r="AD63" i="24" s="1"/>
  <c r="AC63" i="24" s="1"/>
  <c r="S63" i="24" s="1"/>
  <c r="R63" i="24" s="1"/>
  <c r="K63" i="24" s="1"/>
  <c r="M63" i="24"/>
  <c r="U63" i="24" s="1"/>
  <c r="AF63" i="24" s="1"/>
  <c r="BR62" i="24"/>
  <c r="BQ62" i="24" s="1"/>
  <c r="BK62" i="24" s="1"/>
  <c r="BJ62" i="24" s="1"/>
  <c r="BD62" i="24" s="1"/>
  <c r="BC62" i="24" s="1"/>
  <c r="AW62" i="24" s="1"/>
  <c r="AV62" i="24" s="1"/>
  <c r="AK62" i="24" s="1"/>
  <c r="AJ62" i="24" s="1"/>
  <c r="AD62" i="24" s="1"/>
  <c r="AC62" i="24" s="1"/>
  <c r="S62" i="24" s="1"/>
  <c r="R62" i="24" s="1"/>
  <c r="K62" i="24" s="1"/>
  <c r="M62" i="24"/>
  <c r="U62" i="24" s="1"/>
  <c r="F10" i="28" l="1"/>
  <c r="I10" i="28" s="1"/>
  <c r="L5" i="28"/>
  <c r="F5" i="28" s="1"/>
  <c r="I5" i="28" s="1"/>
  <c r="Q5" i="28"/>
  <c r="W87" i="38"/>
  <c r="V81" i="40"/>
  <c r="P81" i="40" s="1"/>
  <c r="V73" i="40"/>
  <c r="P73" i="40" s="1"/>
  <c r="W89" i="38"/>
  <c r="V82" i="40"/>
  <c r="P82" i="40" s="1"/>
  <c r="W90" i="38"/>
  <c r="V83" i="40"/>
  <c r="P83" i="40" s="1"/>
  <c r="I10" i="30"/>
  <c r="V57" i="29"/>
  <c r="P57" i="29" s="1"/>
  <c r="V71" i="29"/>
  <c r="P71" i="29" s="1"/>
  <c r="W77" i="38"/>
  <c r="V25" i="29"/>
  <c r="P25" i="29" s="1"/>
  <c r="R25" i="29" s="1"/>
  <c r="V6" i="29"/>
  <c r="W5" i="38"/>
  <c r="V59" i="29"/>
  <c r="P59" i="29" s="1"/>
  <c r="V63" i="29"/>
  <c r="P63" i="29" s="1"/>
  <c r="V5" i="29"/>
  <c r="W4" i="38"/>
  <c r="V73" i="29"/>
  <c r="P73" i="29" s="1"/>
  <c r="AM101" i="28"/>
  <c r="AF101" i="28" s="1"/>
  <c r="AE101" i="28" s="1"/>
  <c r="U101" i="28" s="1"/>
  <c r="T101" i="28" s="1"/>
  <c r="M101" i="28" s="1"/>
  <c r="I17" i="30"/>
  <c r="BY82" i="28"/>
  <c r="V72" i="29"/>
  <c r="P72" i="29" s="1"/>
  <c r="H19" i="35"/>
  <c r="I19" i="35"/>
  <c r="I25" i="35"/>
  <c r="H25" i="35"/>
  <c r="H29" i="35"/>
  <c r="I29" i="35"/>
  <c r="H33" i="35"/>
  <c r="I33" i="35"/>
  <c r="I37" i="35"/>
  <c r="H37" i="35"/>
  <c r="I45" i="35"/>
  <c r="H45" i="35"/>
  <c r="I49" i="35"/>
  <c r="H49" i="35"/>
  <c r="I57" i="35"/>
  <c r="H57" i="35"/>
  <c r="I60" i="35"/>
  <c r="H60" i="35"/>
  <c r="I64" i="35"/>
  <c r="H64" i="35"/>
  <c r="I75" i="35"/>
  <c r="H75" i="35"/>
  <c r="I74" i="35"/>
  <c r="H74" i="35"/>
  <c r="I81" i="35"/>
  <c r="H81" i="35"/>
  <c r="I90" i="35"/>
  <c r="H90" i="35"/>
  <c r="I98" i="35"/>
  <c r="H98" i="35"/>
  <c r="I102" i="35"/>
  <c r="H102" i="35"/>
  <c r="H107" i="35"/>
  <c r="I107" i="35"/>
  <c r="I22" i="35"/>
  <c r="H22" i="35"/>
  <c r="I26" i="35"/>
  <c r="H26" i="35"/>
  <c r="I30" i="35"/>
  <c r="H30" i="35"/>
  <c r="I38" i="35"/>
  <c r="H38" i="35"/>
  <c r="I42" i="35"/>
  <c r="H42" i="35"/>
  <c r="I46" i="35"/>
  <c r="H46" i="35"/>
  <c r="I58" i="35"/>
  <c r="H58" i="35"/>
  <c r="I65" i="35"/>
  <c r="H65" i="35"/>
  <c r="I71" i="35"/>
  <c r="H71" i="35"/>
  <c r="I77" i="35"/>
  <c r="H77" i="35"/>
  <c r="I78" i="35"/>
  <c r="I76" i="35"/>
  <c r="H78" i="35"/>
  <c r="H76" i="35"/>
  <c r="I82" i="35"/>
  <c r="H82" i="35"/>
  <c r="I91" i="35"/>
  <c r="H91" i="35"/>
  <c r="I95" i="35"/>
  <c r="H95" i="35"/>
  <c r="I99" i="35"/>
  <c r="H99" i="35"/>
  <c r="I103" i="35"/>
  <c r="H103" i="35"/>
  <c r="H111" i="35"/>
  <c r="I111" i="35"/>
  <c r="I23" i="35"/>
  <c r="H23" i="35"/>
  <c r="H31" i="35"/>
  <c r="I31" i="35"/>
  <c r="H35" i="35"/>
  <c r="I35" i="35"/>
  <c r="I39" i="35"/>
  <c r="H39" i="35"/>
  <c r="I43" i="35"/>
  <c r="H43" i="35"/>
  <c r="I47" i="35"/>
  <c r="H47" i="35"/>
  <c r="I51" i="35"/>
  <c r="H51" i="35"/>
  <c r="I62" i="35"/>
  <c r="H62" i="35"/>
  <c r="I79" i="35"/>
  <c r="H79" i="35"/>
  <c r="H92" i="35"/>
  <c r="I92" i="35"/>
  <c r="I104" i="35"/>
  <c r="H104" i="35"/>
  <c r="I7" i="35"/>
  <c r="H7" i="35"/>
  <c r="I9" i="35"/>
  <c r="H9" i="35"/>
  <c r="H109" i="35"/>
  <c r="I109" i="35"/>
  <c r="I24" i="35"/>
  <c r="H24" i="35"/>
  <c r="I32" i="35"/>
  <c r="H32" i="35"/>
  <c r="I36" i="35"/>
  <c r="H36" i="35"/>
  <c r="I40" i="35"/>
  <c r="H40" i="35"/>
  <c r="I44" i="35"/>
  <c r="H44" i="35"/>
  <c r="I48" i="35"/>
  <c r="H48" i="35"/>
  <c r="I63" i="35"/>
  <c r="H63" i="35"/>
  <c r="I73" i="35"/>
  <c r="H73" i="35"/>
  <c r="I80" i="35"/>
  <c r="H80" i="35"/>
  <c r="I93" i="35"/>
  <c r="H93" i="35"/>
  <c r="H97" i="35"/>
  <c r="I97" i="35"/>
  <c r="I101" i="35"/>
  <c r="H101" i="35"/>
  <c r="I106" i="35"/>
  <c r="H106" i="35"/>
  <c r="I110" i="35"/>
  <c r="H110" i="35"/>
  <c r="H113" i="35"/>
  <c r="I113" i="35"/>
  <c r="I78" i="29"/>
  <c r="I79" i="29"/>
  <c r="I81" i="29"/>
  <c r="I82" i="29"/>
  <c r="I80" i="29"/>
  <c r="I11" i="29"/>
  <c r="I26" i="29"/>
  <c r="I30" i="29"/>
  <c r="I34" i="29"/>
  <c r="I42" i="29"/>
  <c r="I46" i="29"/>
  <c r="I50" i="29"/>
  <c r="I53" i="29"/>
  <c r="I61" i="29"/>
  <c r="I64" i="29"/>
  <c r="I68" i="29"/>
  <c r="I85" i="29"/>
  <c r="I94" i="29"/>
  <c r="I102" i="29"/>
  <c r="I106" i="29"/>
  <c r="I112" i="29"/>
  <c r="I27" i="29"/>
  <c r="I35" i="29"/>
  <c r="I39" i="29"/>
  <c r="I43" i="29"/>
  <c r="I47" i="29"/>
  <c r="I62" i="29"/>
  <c r="I69" i="29"/>
  <c r="I75" i="29"/>
  <c r="I86" i="29"/>
  <c r="I95" i="29"/>
  <c r="I99" i="29"/>
  <c r="I103" i="29"/>
  <c r="I107" i="29"/>
  <c r="I13" i="29"/>
  <c r="I116" i="29"/>
  <c r="I28" i="29"/>
  <c r="I36" i="29"/>
  <c r="I40" i="29"/>
  <c r="I44" i="29"/>
  <c r="I48" i="29"/>
  <c r="I51" i="29"/>
  <c r="I55" i="29"/>
  <c r="I66" i="29"/>
  <c r="I83" i="29"/>
  <c r="I96" i="29"/>
  <c r="I108" i="29"/>
  <c r="I114" i="29"/>
  <c r="I23" i="29"/>
  <c r="I29" i="29"/>
  <c r="I33" i="29"/>
  <c r="I37" i="29"/>
  <c r="I41" i="29"/>
  <c r="I49" i="29"/>
  <c r="I52" i="29"/>
  <c r="I67" i="29"/>
  <c r="I77" i="29"/>
  <c r="I84" i="29"/>
  <c r="I97" i="29"/>
  <c r="I101" i="29"/>
  <c r="I105" i="29"/>
  <c r="I4" i="29"/>
  <c r="I111" i="29"/>
  <c r="I115" i="29"/>
  <c r="I118" i="29"/>
  <c r="AM106" i="28"/>
  <c r="AF106" i="28" s="1"/>
  <c r="AE106" i="28" s="1"/>
  <c r="U106" i="28" s="1"/>
  <c r="T106" i="28" s="1"/>
  <c r="M106" i="28" s="1"/>
  <c r="Q106" i="28" s="1"/>
  <c r="CB82" i="28"/>
  <c r="AM99" i="28"/>
  <c r="AF99" i="28" s="1"/>
  <c r="AE99" i="28" s="1"/>
  <c r="U99" i="28" s="1"/>
  <c r="T99" i="28" s="1"/>
  <c r="M99" i="28" s="1"/>
  <c r="I18" i="30"/>
  <c r="AM104" i="28"/>
  <c r="AF104" i="28" s="1"/>
  <c r="AE104" i="28" s="1"/>
  <c r="U104" i="28" s="1"/>
  <c r="T104" i="28" s="1"/>
  <c r="M104" i="28" s="1"/>
  <c r="L104" i="28" s="1"/>
  <c r="F104" i="28" s="1"/>
  <c r="I104" i="28" s="1"/>
  <c r="AM69" i="28"/>
  <c r="AF69" i="28" s="1"/>
  <c r="AE69" i="28" s="1"/>
  <c r="U69" i="28" s="1"/>
  <c r="T69" i="28" s="1"/>
  <c r="M69" i="28" s="1"/>
  <c r="I24" i="30"/>
  <c r="AM7" i="28"/>
  <c r="AF7" i="28" s="1"/>
  <c r="AE7" i="28" s="1"/>
  <c r="U7" i="28" s="1"/>
  <c r="T7" i="28" s="1"/>
  <c r="M7" i="28" s="1"/>
  <c r="Q7" i="28" s="1"/>
  <c r="I4" i="30"/>
  <c r="AM24" i="28"/>
  <c r="AF24" i="28" s="1"/>
  <c r="AE24" i="28" s="1"/>
  <c r="U24" i="28" s="1"/>
  <c r="I28" i="30"/>
  <c r="AM103" i="28"/>
  <c r="AF103" i="28" s="1"/>
  <c r="AE103" i="28" s="1"/>
  <c r="U103" i="28" s="1"/>
  <c r="T103" i="28" s="1"/>
  <c r="M103" i="28" s="1"/>
  <c r="Q103" i="28" s="1"/>
  <c r="I20" i="30"/>
  <c r="AM4" i="28"/>
  <c r="AF4" i="28" s="1"/>
  <c r="AE4" i="28" s="1"/>
  <c r="U4" i="28" s="1"/>
  <c r="T4" i="28" s="1"/>
  <c r="M4" i="28" s="1"/>
  <c r="I2" i="30"/>
  <c r="AM30" i="28"/>
  <c r="AF30" i="28" s="1"/>
  <c r="AE30" i="28" s="1"/>
  <c r="U30" i="28" s="1"/>
  <c r="T30" i="28" s="1"/>
  <c r="M30" i="28" s="1"/>
  <c r="L30" i="28" s="1"/>
  <c r="F30" i="28" s="1"/>
  <c r="AM55" i="28"/>
  <c r="AF55" i="28" s="1"/>
  <c r="AE55" i="28" s="1"/>
  <c r="U55" i="28" s="1"/>
  <c r="T55" i="28" s="1"/>
  <c r="M55" i="28" s="1"/>
  <c r="Q55" i="28" s="1"/>
  <c r="I27" i="30"/>
  <c r="AM112" i="28"/>
  <c r="AF112" i="28" s="1"/>
  <c r="AE112" i="28" s="1"/>
  <c r="U112" i="28" s="1"/>
  <c r="T112" i="28" s="1"/>
  <c r="M112" i="28" s="1"/>
  <c r="L112" i="28" s="1"/>
  <c r="F112" i="28" s="1"/>
  <c r="I112" i="28" s="1"/>
  <c r="AM133" i="28"/>
  <c r="AF133" i="28" s="1"/>
  <c r="AE133" i="28" s="1"/>
  <c r="U133" i="28" s="1"/>
  <c r="T133" i="28" s="1"/>
  <c r="M133" i="28" s="1"/>
  <c r="L133" i="28" s="1"/>
  <c r="F133" i="28" s="1"/>
  <c r="I133" i="28" s="1"/>
  <c r="AM102" i="28"/>
  <c r="AF102" i="28" s="1"/>
  <c r="AE102" i="28" s="1"/>
  <c r="U102" i="28" s="1"/>
  <c r="T102" i="28" s="1"/>
  <c r="M102" i="28" s="1"/>
  <c r="L102" i="28" s="1"/>
  <c r="F102" i="28" s="1"/>
  <c r="I102" i="28" s="1"/>
  <c r="I19" i="30"/>
  <c r="AM110" i="28"/>
  <c r="AF110" i="28" s="1"/>
  <c r="AE110" i="28" s="1"/>
  <c r="U110" i="28" s="1"/>
  <c r="T110" i="28" s="1"/>
  <c r="M110" i="28" s="1"/>
  <c r="L110" i="28" s="1"/>
  <c r="F110" i="28" s="1"/>
  <c r="I110" i="28" s="1"/>
  <c r="I21" i="30"/>
  <c r="I22" i="30" s="1"/>
  <c r="AM114" i="28"/>
  <c r="AF114" i="28" s="1"/>
  <c r="AE114" i="28" s="1"/>
  <c r="U114" i="28" s="1"/>
  <c r="T114" i="28" s="1"/>
  <c r="M114" i="28" s="1"/>
  <c r="L114" i="28" s="1"/>
  <c r="F114" i="28" s="1"/>
  <c r="I114" i="28" s="1"/>
  <c r="I23" i="30"/>
  <c r="AM118" i="28"/>
  <c r="AF118" i="28" s="1"/>
  <c r="AE118" i="28" s="1"/>
  <c r="U118" i="28" s="1"/>
  <c r="T118" i="28" s="1"/>
  <c r="M118" i="28" s="1"/>
  <c r="L118" i="28" s="1"/>
  <c r="F118" i="28" s="1"/>
  <c r="I118" i="28" s="1"/>
  <c r="I13" i="30"/>
  <c r="K13" i="30" s="1"/>
  <c r="AM6" i="28"/>
  <c r="AF6" i="28" s="1"/>
  <c r="AE6" i="28" s="1"/>
  <c r="U6" i="28" s="1"/>
  <c r="T6" i="28" s="1"/>
  <c r="M6" i="28" s="1"/>
  <c r="I3" i="30"/>
  <c r="AM33" i="28"/>
  <c r="AF33" i="28" s="1"/>
  <c r="AE33" i="28" s="1"/>
  <c r="U33" i="28" s="1"/>
  <c r="T33" i="28" s="1"/>
  <c r="M33" i="28" s="1"/>
  <c r="L33" i="28" s="1"/>
  <c r="F33" i="28" s="1"/>
  <c r="I33" i="28" s="1"/>
  <c r="I26" i="30"/>
  <c r="AM98" i="28"/>
  <c r="AF98" i="28" s="1"/>
  <c r="AE98" i="28" s="1"/>
  <c r="U98" i="28" s="1"/>
  <c r="T98" i="28" s="1"/>
  <c r="M98" i="28" s="1"/>
  <c r="L98" i="28" s="1"/>
  <c r="F98" i="28" s="1"/>
  <c r="I98" i="28" s="1"/>
  <c r="I16" i="30"/>
  <c r="M24" i="40"/>
  <c r="AH34" i="28"/>
  <c r="AP34" i="28" s="1"/>
  <c r="M37" i="40" s="1"/>
  <c r="AH50" i="28"/>
  <c r="AP50" i="28" s="1"/>
  <c r="M53" i="40" s="1"/>
  <c r="AH101" i="28"/>
  <c r="M88" i="40" s="1"/>
  <c r="AH116" i="28"/>
  <c r="AP116" i="28" s="1"/>
  <c r="M101" i="40" s="1"/>
  <c r="AH35" i="28"/>
  <c r="AP35" i="28" s="1"/>
  <c r="M38" i="40" s="1"/>
  <c r="M76" i="40"/>
  <c r="AH40" i="28"/>
  <c r="AP40" i="28" s="1"/>
  <c r="M43" i="40" s="1"/>
  <c r="AH76" i="28"/>
  <c r="AP76" i="28" s="1"/>
  <c r="M77" i="40" s="1"/>
  <c r="AH86" i="28"/>
  <c r="AP86" i="28" s="1"/>
  <c r="AH99" i="28"/>
  <c r="AP99" i="28" s="1"/>
  <c r="M86" i="40" s="1"/>
  <c r="AH102" i="28"/>
  <c r="AP102" i="28" s="1"/>
  <c r="M89" i="40" s="1"/>
  <c r="AH110" i="28"/>
  <c r="AP110" i="28" s="1"/>
  <c r="M96" i="40" s="1"/>
  <c r="AH114" i="28"/>
  <c r="AP114" i="28" s="1"/>
  <c r="AH47" i="28"/>
  <c r="AP47" i="28" s="1"/>
  <c r="M50" i="40" s="1"/>
  <c r="M22" i="40"/>
  <c r="AH61" i="28"/>
  <c r="AP61" i="28" s="1"/>
  <c r="M63" i="40" s="1"/>
  <c r="AH69" i="28"/>
  <c r="M74" i="40"/>
  <c r="AH115" i="28"/>
  <c r="AP115" i="28" s="1"/>
  <c r="M100" i="40" s="1"/>
  <c r="M10" i="40"/>
  <c r="AH129" i="28"/>
  <c r="AP129" i="28" s="1"/>
  <c r="M15" i="40" s="1"/>
  <c r="AH31" i="28"/>
  <c r="M34" i="40" s="1"/>
  <c r="AH37" i="28"/>
  <c r="AP37" i="28" s="1"/>
  <c r="M40" i="40" s="1"/>
  <c r="AH41" i="28"/>
  <c r="AJ41" i="28" s="1"/>
  <c r="AH49" i="28"/>
  <c r="AP49" i="28" s="1"/>
  <c r="M52" i="40" s="1"/>
  <c r="AH53" i="28"/>
  <c r="AP53" i="28" s="1"/>
  <c r="M56" i="40" s="1"/>
  <c r="AH97" i="28"/>
  <c r="AJ97" i="28" s="1"/>
  <c r="CB8" i="28"/>
  <c r="BY8" i="28"/>
  <c r="CB90" i="28"/>
  <c r="BY90" i="28"/>
  <c r="M108" i="28"/>
  <c r="L108" i="28" s="1"/>
  <c r="F108" i="28" s="1"/>
  <c r="I108" i="28" s="1"/>
  <c r="M109" i="28"/>
  <c r="Q109" i="28" s="1"/>
  <c r="M117" i="28"/>
  <c r="L117" i="28" s="1"/>
  <c r="F117" i="28" s="1"/>
  <c r="I117" i="28" s="1"/>
  <c r="M107" i="28"/>
  <c r="L107" i="28" s="1"/>
  <c r="F107" i="28" s="1"/>
  <c r="I107" i="28" s="1"/>
  <c r="CB83" i="28"/>
  <c r="BY83" i="28"/>
  <c r="CB80" i="28"/>
  <c r="BY80" i="28"/>
  <c r="CB67" i="28"/>
  <c r="BY67" i="28"/>
  <c r="BR64" i="28"/>
  <c r="BW64" i="28"/>
  <c r="V66" i="40" s="1"/>
  <c r="P66" i="40" s="1"/>
  <c r="CB65" i="28"/>
  <c r="BY65" i="28"/>
  <c r="BY32" i="28"/>
  <c r="CB32" i="28"/>
  <c r="BR84" i="28"/>
  <c r="BW84" i="28"/>
  <c r="CB85" i="28"/>
  <c r="BY85" i="28"/>
  <c r="Q79" i="28"/>
  <c r="W79" i="28"/>
  <c r="I80" i="40" s="1"/>
  <c r="Q72" i="28"/>
  <c r="W72" i="28"/>
  <c r="L16" i="28"/>
  <c r="F16" i="28" s="1"/>
  <c r="T47" i="28"/>
  <c r="M47" i="28" s="1"/>
  <c r="Y47" i="28"/>
  <c r="AY86" i="28"/>
  <c r="AN86" i="28" s="1"/>
  <c r="AM86" i="28" s="1"/>
  <c r="AF86" i="28" s="1"/>
  <c r="Y57" i="28"/>
  <c r="AJ12" i="28"/>
  <c r="Q17" i="28"/>
  <c r="Q48" i="28"/>
  <c r="Q9" i="28"/>
  <c r="AH57" i="28"/>
  <c r="I95" i="40"/>
  <c r="Y115" i="28"/>
  <c r="L35" i="28"/>
  <c r="F35" i="28" s="1"/>
  <c r="I35" i="28" s="1"/>
  <c r="Q35" i="28"/>
  <c r="L27" i="28"/>
  <c r="F27" i="28" s="1"/>
  <c r="Q42" i="28"/>
  <c r="L42" i="28"/>
  <c r="F42" i="28" s="1"/>
  <c r="I42" i="28" s="1"/>
  <c r="T40" i="28"/>
  <c r="M40" i="28" s="1"/>
  <c r="Y40" i="28"/>
  <c r="Q43" i="28"/>
  <c r="L43" i="28"/>
  <c r="F43" i="28" s="1"/>
  <c r="I43" i="28" s="1"/>
  <c r="AE19" i="28"/>
  <c r="U19" i="28" s="1"/>
  <c r="T19" i="28" s="1"/>
  <c r="M19" i="28" s="1"/>
  <c r="L57" i="28"/>
  <c r="F57" i="28" s="1"/>
  <c r="I57" i="28" s="1"/>
  <c r="Q57" i="28"/>
  <c r="BB5" i="28"/>
  <c r="AR5" i="28"/>
  <c r="AJ5" i="28"/>
  <c r="T41" i="28"/>
  <c r="M41" i="28" s="1"/>
  <c r="Y41" i="28"/>
  <c r="AE49" i="28"/>
  <c r="U49" i="28" s="1"/>
  <c r="T49" i="28" s="1"/>
  <c r="M49" i="28" s="1"/>
  <c r="T53" i="28"/>
  <c r="M53" i="28" s="1"/>
  <c r="L53" i="28" s="1"/>
  <c r="F53" i="28" s="1"/>
  <c r="I53" i="28" s="1"/>
  <c r="Y53" i="28"/>
  <c r="T22" i="28"/>
  <c r="M22" i="28" s="1"/>
  <c r="L54" i="28"/>
  <c r="F54" i="28" s="1"/>
  <c r="I54" i="28" s="1"/>
  <c r="Q54" i="28"/>
  <c r="AE93" i="28"/>
  <c r="U93" i="28" s="1"/>
  <c r="AJ93" i="28"/>
  <c r="BM31" i="28"/>
  <c r="BG31" i="28" s="1"/>
  <c r="AE29" i="28"/>
  <c r="U29" i="28" s="1"/>
  <c r="W38" i="28"/>
  <c r="I41" i="40" s="1"/>
  <c r="Q38" i="28"/>
  <c r="L13" i="28"/>
  <c r="F13" i="28" s="1"/>
  <c r="Q36" i="28"/>
  <c r="L36" i="28"/>
  <c r="F36" i="28" s="1"/>
  <c r="I36" i="28" s="1"/>
  <c r="L34" i="28"/>
  <c r="F34" i="28" s="1"/>
  <c r="I34" i="28" s="1"/>
  <c r="Q34" i="28"/>
  <c r="Q51" i="28"/>
  <c r="L51" i="28"/>
  <c r="F51" i="28" s="1"/>
  <c r="I51" i="28" s="1"/>
  <c r="AH46" i="28"/>
  <c r="Y46" i="28"/>
  <c r="Q11" i="28"/>
  <c r="Y11" i="28"/>
  <c r="AH11" i="28"/>
  <c r="Q12" i="28"/>
  <c r="AM50" i="28"/>
  <c r="AF50" i="28" s="1"/>
  <c r="Y10" i="28"/>
  <c r="AH10" i="28"/>
  <c r="BB12" i="28"/>
  <c r="AR12" i="28"/>
  <c r="Q58" i="28"/>
  <c r="L58" i="28"/>
  <c r="F58" i="28" s="1"/>
  <c r="I58" i="28" s="1"/>
  <c r="Q70" i="28"/>
  <c r="L70" i="28"/>
  <c r="F70" i="28" s="1"/>
  <c r="I70" i="28" s="1"/>
  <c r="AH42" i="28"/>
  <c r="Y42" i="28"/>
  <c r="W9" i="28"/>
  <c r="Q10" i="28"/>
  <c r="Y17" i="28"/>
  <c r="Y35" i="28"/>
  <c r="W39" i="28"/>
  <c r="I42" i="40" s="1"/>
  <c r="Q39" i="28"/>
  <c r="Y43" i="28"/>
  <c r="AH43" i="28"/>
  <c r="AH48" i="28"/>
  <c r="Y48" i="28"/>
  <c r="BF61" i="28"/>
  <c r="AZ61" i="28" s="1"/>
  <c r="AY61" i="28" s="1"/>
  <c r="AN61" i="28" s="1"/>
  <c r="W68" i="28"/>
  <c r="I70" i="40" s="1"/>
  <c r="Q68" i="28"/>
  <c r="Q71" i="28"/>
  <c r="W71" i="28"/>
  <c r="Y12" i="28"/>
  <c r="Q44" i="28"/>
  <c r="AH51" i="28"/>
  <c r="Y51" i="28"/>
  <c r="Y34" i="28"/>
  <c r="Y36" i="28"/>
  <c r="AH36" i="28"/>
  <c r="Q46" i="28"/>
  <c r="Y60" i="28"/>
  <c r="AH60" i="28"/>
  <c r="Y37" i="28"/>
  <c r="AH44" i="28"/>
  <c r="Y44" i="28"/>
  <c r="Y59" i="28"/>
  <c r="AH59" i="28"/>
  <c r="L60" i="28"/>
  <c r="F60" i="28" s="1"/>
  <c r="I60" i="28" s="1"/>
  <c r="Q60" i="28"/>
  <c r="Y5" i="28"/>
  <c r="AH33" i="28"/>
  <c r="Q37" i="28"/>
  <c r="AH55" i="28"/>
  <c r="Q62" i="28"/>
  <c r="Y70" i="28"/>
  <c r="W45" i="28"/>
  <c r="I48" i="40" s="1"/>
  <c r="Q45" i="28"/>
  <c r="Q75" i="28"/>
  <c r="BF76" i="28"/>
  <c r="AZ76" i="28" s="1"/>
  <c r="L100" i="28"/>
  <c r="F100" i="28" s="1"/>
  <c r="I100" i="28" s="1"/>
  <c r="Q100" i="28"/>
  <c r="Q111" i="28"/>
  <c r="L111" i="28"/>
  <c r="F111" i="28" s="1"/>
  <c r="I111" i="28" s="1"/>
  <c r="Y92" i="28"/>
  <c r="AH92" i="28"/>
  <c r="W52" i="28"/>
  <c r="I55" i="40" s="1"/>
  <c r="Q52" i="28"/>
  <c r="AH54" i="28"/>
  <c r="Y54" i="28"/>
  <c r="AH58" i="28"/>
  <c r="Y58" i="28"/>
  <c r="Q59" i="28"/>
  <c r="Q63" i="28"/>
  <c r="Y78" i="28"/>
  <c r="AH78" i="28"/>
  <c r="AE129" i="28"/>
  <c r="U129" i="28" s="1"/>
  <c r="T129" i="28" s="1"/>
  <c r="M129" i="28" s="1"/>
  <c r="Y63" i="28"/>
  <c r="L92" i="28"/>
  <c r="F92" i="28" s="1"/>
  <c r="I92" i="28" s="1"/>
  <c r="Q92" i="28"/>
  <c r="Y97" i="28"/>
  <c r="AH103" i="28"/>
  <c r="Y116" i="28"/>
  <c r="T116" i="28"/>
  <c r="M116" i="28" s="1"/>
  <c r="AH63" i="28"/>
  <c r="Y77" i="28"/>
  <c r="AH77" i="28"/>
  <c r="AR93" i="28"/>
  <c r="BB93" i="28"/>
  <c r="L122" i="28"/>
  <c r="F122" i="28" s="1"/>
  <c r="I122" i="28" s="1"/>
  <c r="Q122" i="28"/>
  <c r="W62" i="28"/>
  <c r="I64" i="40" s="1"/>
  <c r="AH70" i="28"/>
  <c r="W75" i="28"/>
  <c r="I75" i="40" s="1"/>
  <c r="Q78" i="28"/>
  <c r="AH100" i="28"/>
  <c r="Y100" i="28"/>
  <c r="Q89" i="28"/>
  <c r="W89" i="28"/>
  <c r="I17" i="40" s="1"/>
  <c r="Q97" i="28"/>
  <c r="Q77" i="28"/>
  <c r="Q105" i="28"/>
  <c r="W105" i="28"/>
  <c r="I6" i="40" s="1"/>
  <c r="I98" i="40"/>
  <c r="Y107" i="28"/>
  <c r="AH107" i="28"/>
  <c r="Y111" i="28"/>
  <c r="L115" i="28"/>
  <c r="F115" i="28" s="1"/>
  <c r="I115" i="28" s="1"/>
  <c r="Q115" i="28"/>
  <c r="W123" i="28"/>
  <c r="Q123" i="28"/>
  <c r="W108" i="28"/>
  <c r="I94" i="40" s="1"/>
  <c r="W104" i="28"/>
  <c r="I91" i="40" s="1"/>
  <c r="AH117" i="28"/>
  <c r="Y117" i="28"/>
  <c r="AH128" i="28"/>
  <c r="Y128" i="28"/>
  <c r="Q128" i="28"/>
  <c r="AH133" i="28"/>
  <c r="AH122" i="28"/>
  <c r="Y122" i="28"/>
  <c r="W117" i="24"/>
  <c r="AF117" i="24"/>
  <c r="O117" i="24"/>
  <c r="W62" i="24"/>
  <c r="W71" i="24"/>
  <c r="AF71" i="24"/>
  <c r="W68" i="24"/>
  <c r="AF68" i="24"/>
  <c r="O72" i="24"/>
  <c r="AH72" i="24"/>
  <c r="AM72" i="24"/>
  <c r="AF70" i="24"/>
  <c r="W70" i="24"/>
  <c r="W73" i="24"/>
  <c r="AF73" i="24"/>
  <c r="O69" i="24"/>
  <c r="AH69" i="24"/>
  <c r="AM69" i="24"/>
  <c r="W69" i="24"/>
  <c r="O73" i="24"/>
  <c r="O70" i="24"/>
  <c r="O68" i="24"/>
  <c r="W72" i="24"/>
  <c r="O71" i="24"/>
  <c r="O66" i="24"/>
  <c r="AH63" i="24"/>
  <c r="AM63" i="24"/>
  <c r="O63" i="24"/>
  <c r="J63" i="24"/>
  <c r="E63" i="24" s="1"/>
  <c r="H63" i="24" s="1"/>
  <c r="W67" i="24"/>
  <c r="AF67" i="24"/>
  <c r="W64" i="24"/>
  <c r="AF64" i="24"/>
  <c r="O62" i="24"/>
  <c r="J62" i="24"/>
  <c r="E62" i="24" s="1"/>
  <c r="H62" i="24" s="1"/>
  <c r="AF65" i="24"/>
  <c r="W65" i="24"/>
  <c r="O64" i="24"/>
  <c r="AF62" i="24"/>
  <c r="W63" i="24"/>
  <c r="U66" i="24"/>
  <c r="O67" i="24"/>
  <c r="O65" i="24"/>
  <c r="M99" i="40" l="1"/>
  <c r="M106" i="38"/>
  <c r="L106" i="38"/>
  <c r="L4" i="28"/>
  <c r="F4" i="28" s="1"/>
  <c r="I4" i="28" s="1"/>
  <c r="Q4" i="28"/>
  <c r="L6" i="28"/>
  <c r="F6" i="28" s="1"/>
  <c r="I6" i="28" s="1"/>
  <c r="Q6" i="28"/>
  <c r="X17" i="38"/>
  <c r="AB17" i="38"/>
  <c r="X63" i="38"/>
  <c r="AB63" i="38"/>
  <c r="X59" i="38"/>
  <c r="AB59" i="38"/>
  <c r="X60" i="38"/>
  <c r="AB60" i="38"/>
  <c r="X45" i="38"/>
  <c r="AB45" i="38"/>
  <c r="X71" i="38"/>
  <c r="AB71" i="38"/>
  <c r="X44" i="38"/>
  <c r="AB44" i="38"/>
  <c r="X47" i="38"/>
  <c r="AB47" i="38"/>
  <c r="X27" i="38"/>
  <c r="AB27" i="38"/>
  <c r="X50" i="38"/>
  <c r="AB50" i="38"/>
  <c r="X29" i="38"/>
  <c r="AB29" i="38"/>
  <c r="X41" i="38"/>
  <c r="AB41" i="38"/>
  <c r="X57" i="38"/>
  <c r="AB57" i="38"/>
  <c r="V56" i="29"/>
  <c r="P56" i="29" s="1"/>
  <c r="M19" i="35"/>
  <c r="L19" i="35"/>
  <c r="I83" i="35"/>
  <c r="H83" i="35"/>
  <c r="M78" i="35"/>
  <c r="M76" i="35"/>
  <c r="L78" i="35"/>
  <c r="L76" i="35"/>
  <c r="M77" i="35"/>
  <c r="L77" i="35"/>
  <c r="I108" i="35"/>
  <c r="H108" i="35"/>
  <c r="I61" i="35"/>
  <c r="H61" i="35"/>
  <c r="I28" i="35"/>
  <c r="H28" i="35"/>
  <c r="I96" i="35"/>
  <c r="H96" i="35"/>
  <c r="M42" i="35"/>
  <c r="L42" i="35"/>
  <c r="M102" i="35"/>
  <c r="L102" i="35"/>
  <c r="M73" i="35"/>
  <c r="L73" i="35"/>
  <c r="H87" i="35"/>
  <c r="I86" i="35"/>
  <c r="H86" i="35"/>
  <c r="I85" i="35"/>
  <c r="H85" i="35"/>
  <c r="I84" i="35"/>
  <c r="H84" i="35"/>
  <c r="I89" i="35"/>
  <c r="H89" i="35"/>
  <c r="I88" i="35"/>
  <c r="H88" i="35"/>
  <c r="I87" i="35"/>
  <c r="I112" i="35"/>
  <c r="H112" i="35"/>
  <c r="I56" i="35"/>
  <c r="H56" i="35"/>
  <c r="I27" i="35"/>
  <c r="H27" i="35"/>
  <c r="M38" i="35"/>
  <c r="L38" i="35"/>
  <c r="L7" i="35"/>
  <c r="M7" i="35"/>
  <c r="M103" i="35"/>
  <c r="L103" i="35"/>
  <c r="M60" i="35"/>
  <c r="L60" i="35"/>
  <c r="I72" i="35"/>
  <c r="H72" i="35"/>
  <c r="M62" i="35"/>
  <c r="L62" i="35"/>
  <c r="M23" i="35"/>
  <c r="L23" i="35"/>
  <c r="M79" i="35"/>
  <c r="L79" i="35"/>
  <c r="L36" i="35"/>
  <c r="M36" i="35"/>
  <c r="M39" i="35"/>
  <c r="L39" i="35"/>
  <c r="I34" i="35"/>
  <c r="H34" i="35"/>
  <c r="I66" i="35"/>
  <c r="H66" i="35"/>
  <c r="M49" i="35"/>
  <c r="L49" i="35"/>
  <c r="M101" i="35"/>
  <c r="L101" i="35"/>
  <c r="M24" i="35"/>
  <c r="L24" i="35"/>
  <c r="M9" i="35"/>
  <c r="L9" i="35"/>
  <c r="I50" i="35"/>
  <c r="H50" i="35"/>
  <c r="M63" i="35"/>
  <c r="L63" i="35"/>
  <c r="I94" i="35"/>
  <c r="H94" i="35"/>
  <c r="I41" i="35"/>
  <c r="H41" i="35"/>
  <c r="M26" i="35"/>
  <c r="L26" i="35"/>
  <c r="M29" i="35"/>
  <c r="L29" i="35"/>
  <c r="L110" i="35"/>
  <c r="M110" i="35"/>
  <c r="M97" i="35"/>
  <c r="L97" i="35"/>
  <c r="H100" i="35"/>
  <c r="I100" i="35"/>
  <c r="H70" i="35"/>
  <c r="I70" i="35"/>
  <c r="L106" i="35"/>
  <c r="M106" i="35"/>
  <c r="M80" i="35"/>
  <c r="L80" i="35"/>
  <c r="M82" i="29"/>
  <c r="W82" i="29"/>
  <c r="M80" i="29"/>
  <c r="W80" i="29"/>
  <c r="M81" i="29"/>
  <c r="W81" i="29"/>
  <c r="I93" i="29"/>
  <c r="I92" i="29"/>
  <c r="I91" i="29"/>
  <c r="I90" i="29"/>
  <c r="I89" i="29"/>
  <c r="I88" i="29"/>
  <c r="Y106" i="28"/>
  <c r="L106" i="28"/>
  <c r="F106" i="28" s="1"/>
  <c r="I106" i="28" s="1"/>
  <c r="I87" i="29"/>
  <c r="I38" i="29"/>
  <c r="I54" i="29"/>
  <c r="W115" i="29"/>
  <c r="M115" i="29"/>
  <c r="W20" i="29"/>
  <c r="W101" i="29"/>
  <c r="M101" i="29"/>
  <c r="I104" i="29"/>
  <c r="I31" i="29"/>
  <c r="W46" i="29"/>
  <c r="M46" i="29"/>
  <c r="W15" i="29"/>
  <c r="I45" i="29"/>
  <c r="W42" i="29"/>
  <c r="M42" i="29"/>
  <c r="W11" i="29"/>
  <c r="M11" i="29"/>
  <c r="I117" i="29"/>
  <c r="I32" i="29"/>
  <c r="W111" i="29"/>
  <c r="M111" i="29"/>
  <c r="W19" i="29"/>
  <c r="W84" i="29"/>
  <c r="M84" i="29"/>
  <c r="I74" i="29"/>
  <c r="I60" i="29"/>
  <c r="I100" i="29"/>
  <c r="W106" i="29"/>
  <c r="M106" i="29"/>
  <c r="W77" i="29"/>
  <c r="M77" i="29"/>
  <c r="I113" i="29"/>
  <c r="W16" i="29"/>
  <c r="W107" i="29"/>
  <c r="M107" i="29"/>
  <c r="I98" i="29"/>
  <c r="I65" i="29"/>
  <c r="W23" i="29"/>
  <c r="M23" i="29"/>
  <c r="W17" i="29"/>
  <c r="W66" i="29"/>
  <c r="M66" i="29"/>
  <c r="W27" i="29"/>
  <c r="M27" i="29"/>
  <c r="W83" i="29"/>
  <c r="M83" i="29"/>
  <c r="W67" i="29"/>
  <c r="M67" i="29"/>
  <c r="I22" i="29"/>
  <c r="I76" i="29"/>
  <c r="W30" i="29"/>
  <c r="M30" i="29"/>
  <c r="W64" i="29"/>
  <c r="M64" i="29"/>
  <c r="W40" i="29"/>
  <c r="M40" i="29"/>
  <c r="W33" i="29"/>
  <c r="M33" i="29"/>
  <c r="W43" i="29"/>
  <c r="M43" i="29"/>
  <c r="I70" i="29"/>
  <c r="W21" i="29"/>
  <c r="W53" i="29"/>
  <c r="M53" i="29"/>
  <c r="W105" i="29"/>
  <c r="M105" i="29"/>
  <c r="W28" i="29"/>
  <c r="M28" i="29"/>
  <c r="W13" i="29"/>
  <c r="M13" i="29"/>
  <c r="AR53" i="28"/>
  <c r="AR17" i="28"/>
  <c r="AR19" i="28"/>
  <c r="AR50" i="28"/>
  <c r="Q104" i="28"/>
  <c r="AR34" i="28"/>
  <c r="Y99" i="28"/>
  <c r="Y69" i="28"/>
  <c r="AJ69" i="28"/>
  <c r="AJ53" i="28"/>
  <c r="AR99" i="28"/>
  <c r="AJ115" i="28"/>
  <c r="T24" i="28"/>
  <c r="M24" i="28" s="1"/>
  <c r="L24" i="28" s="1"/>
  <c r="F24" i="28" s="1"/>
  <c r="AJ99" i="28"/>
  <c r="AP69" i="28"/>
  <c r="M71" i="40" s="1"/>
  <c r="Y114" i="28"/>
  <c r="AJ34" i="28"/>
  <c r="BB99" i="28"/>
  <c r="BD99" i="28" s="1"/>
  <c r="L7" i="28"/>
  <c r="F7" i="28" s="1"/>
  <c r="I7" i="28" s="1"/>
  <c r="Y7" i="28"/>
  <c r="L103" i="28"/>
  <c r="F103" i="28" s="1"/>
  <c r="I103" i="28" s="1"/>
  <c r="AJ40" i="28"/>
  <c r="Q118" i="28"/>
  <c r="Y6" i="28"/>
  <c r="Y133" i="28"/>
  <c r="Q133" i="28"/>
  <c r="Q102" i="28"/>
  <c r="Q30" i="28"/>
  <c r="Y103" i="28"/>
  <c r="Q98" i="28"/>
  <c r="Y102" i="28"/>
  <c r="AJ114" i="28"/>
  <c r="Y110" i="28"/>
  <c r="Q110" i="28"/>
  <c r="L55" i="28"/>
  <c r="F55" i="28" s="1"/>
  <c r="I55" i="28" s="1"/>
  <c r="Y33" i="28"/>
  <c r="BB35" i="28"/>
  <c r="BI35" i="28" s="1"/>
  <c r="BB49" i="28"/>
  <c r="BI49" i="28" s="1"/>
  <c r="AJ19" i="28"/>
  <c r="AJ116" i="28"/>
  <c r="AJ35" i="28"/>
  <c r="AR35" i="28"/>
  <c r="AR49" i="28"/>
  <c r="Y55" i="28"/>
  <c r="AJ17" i="28"/>
  <c r="Q33" i="28"/>
  <c r="AJ49" i="28"/>
  <c r="AJ110" i="28"/>
  <c r="AJ37" i="28"/>
  <c r="AJ102" i="28"/>
  <c r="AR102" i="28"/>
  <c r="BB102" i="28"/>
  <c r="BI102" i="28" s="1"/>
  <c r="AJ47" i="28"/>
  <c r="BB129" i="28"/>
  <c r="BI129" i="28" s="1"/>
  <c r="AR129" i="28"/>
  <c r="AJ129" i="28"/>
  <c r="BB101" i="28"/>
  <c r="BI101" i="28" s="1"/>
  <c r="AP41" i="28"/>
  <c r="M44" i="40" s="1"/>
  <c r="AR101" i="28"/>
  <c r="AJ101" i="28"/>
  <c r="BB76" i="28"/>
  <c r="BI76" i="28" s="1"/>
  <c r="BB50" i="28"/>
  <c r="Y79" i="28"/>
  <c r="AH72" i="28"/>
  <c r="AJ72" i="28" s="1"/>
  <c r="BB53" i="28"/>
  <c r="BB31" i="28"/>
  <c r="BI31" i="28" s="1"/>
  <c r="BP31" i="28" s="1"/>
  <c r="BB34" i="28"/>
  <c r="AH109" i="28"/>
  <c r="AJ109" i="28" s="1"/>
  <c r="BB61" i="28"/>
  <c r="BI61" i="28" s="1"/>
  <c r="BB17" i="28"/>
  <c r="BB86" i="28"/>
  <c r="BB19" i="28"/>
  <c r="Q114" i="28"/>
  <c r="Q112" i="28"/>
  <c r="Q117" i="28"/>
  <c r="Q107" i="28"/>
  <c r="Q108" i="28"/>
  <c r="L109" i="28"/>
  <c r="F109" i="28" s="1"/>
  <c r="I109" i="28" s="1"/>
  <c r="CB64" i="28"/>
  <c r="BY64" i="28"/>
  <c r="AH79" i="28"/>
  <c r="AJ79" i="28" s="1"/>
  <c r="Q53" i="28"/>
  <c r="Y101" i="28"/>
  <c r="Y72" i="28"/>
  <c r="AR86" i="28"/>
  <c r="Y109" i="28"/>
  <c r="CB84" i="28"/>
  <c r="BY84" i="28"/>
  <c r="Y19" i="28"/>
  <c r="Y129" i="28"/>
  <c r="AJ57" i="28"/>
  <c r="AP57" i="28"/>
  <c r="M59" i="40" s="1"/>
  <c r="L47" i="28"/>
  <c r="F47" i="28" s="1"/>
  <c r="I47" i="28" s="1"/>
  <c r="Q47" i="28"/>
  <c r="AJ106" i="28"/>
  <c r="AP103" i="28"/>
  <c r="M90" i="40" s="1"/>
  <c r="AJ103" i="28"/>
  <c r="AP58" i="28"/>
  <c r="M60" i="40" s="1"/>
  <c r="AJ58" i="28"/>
  <c r="AP55" i="28"/>
  <c r="M58" i="40" s="1"/>
  <c r="AJ55" i="28"/>
  <c r="L22" i="28"/>
  <c r="F22" i="28" s="1"/>
  <c r="AJ133" i="28"/>
  <c r="AP133" i="28"/>
  <c r="M16" i="40" s="1"/>
  <c r="Y118" i="28"/>
  <c r="AP100" i="28"/>
  <c r="M87" i="40" s="1"/>
  <c r="AJ100" i="28"/>
  <c r="AP70" i="28"/>
  <c r="AJ70" i="28"/>
  <c r="AJ78" i="28"/>
  <c r="AP78" i="28"/>
  <c r="M79" i="40" s="1"/>
  <c r="AJ86" i="28"/>
  <c r="AE86" i="28"/>
  <c r="U86" i="28" s="1"/>
  <c r="AP10" i="28"/>
  <c r="AJ10" i="28"/>
  <c r="AJ50" i="28"/>
  <c r="AE50" i="28"/>
  <c r="U50" i="28" s="1"/>
  <c r="AP107" i="28"/>
  <c r="M93" i="40" s="1"/>
  <c r="AJ107" i="28"/>
  <c r="Y112" i="28"/>
  <c r="AH112" i="28"/>
  <c r="Y105" i="28"/>
  <c r="AH62" i="28"/>
  <c r="Y62" i="28"/>
  <c r="AJ63" i="28"/>
  <c r="AP63" i="28"/>
  <c r="M65" i="40" s="1"/>
  <c r="L129" i="28"/>
  <c r="F129" i="28" s="1"/>
  <c r="I129" i="28" s="1"/>
  <c r="Q129" i="28"/>
  <c r="AP54" i="28"/>
  <c r="M57" i="40" s="1"/>
  <c r="AJ54" i="28"/>
  <c r="AY76" i="28"/>
  <c r="AN76" i="28" s="1"/>
  <c r="AH68" i="28"/>
  <c r="Y68" i="28"/>
  <c r="AP42" i="28"/>
  <c r="M45" i="40" s="1"/>
  <c r="AJ42" i="28"/>
  <c r="AR37" i="28"/>
  <c r="BB37" i="28"/>
  <c r="AJ46" i="28"/>
  <c r="AP46" i="28"/>
  <c r="M49" i="40" s="1"/>
  <c r="T93" i="28"/>
  <c r="M93" i="28" s="1"/>
  <c r="Y93" i="28"/>
  <c r="L41" i="28"/>
  <c r="F41" i="28" s="1"/>
  <c r="I41" i="28" s="1"/>
  <c r="Q41" i="28"/>
  <c r="L19" i="28"/>
  <c r="F19" i="28" s="1"/>
  <c r="Q19" i="28"/>
  <c r="Q40" i="28"/>
  <c r="L40" i="28"/>
  <c r="F40" i="28" s="1"/>
  <c r="I40" i="28" s="1"/>
  <c r="AH75" i="28"/>
  <c r="Y75" i="28"/>
  <c r="Y45" i="28"/>
  <c r="AH45" i="28"/>
  <c r="Y30" i="28"/>
  <c r="AH30" i="28"/>
  <c r="M33" i="40" s="1"/>
  <c r="AP6" i="28"/>
  <c r="AJ6" i="28"/>
  <c r="BI12" i="28"/>
  <c r="BD12" i="28"/>
  <c r="BF31" i="28"/>
  <c r="AZ31" i="28" s="1"/>
  <c r="L49" i="28"/>
  <c r="F49" i="28" s="1"/>
  <c r="I49" i="28" s="1"/>
  <c r="Q49" i="28"/>
  <c r="AH108" i="28"/>
  <c r="Y108" i="28"/>
  <c r="AH89" i="28"/>
  <c r="Y89" i="28"/>
  <c r="AP59" i="28"/>
  <c r="M61" i="40" s="1"/>
  <c r="AJ59" i="28"/>
  <c r="AJ128" i="28"/>
  <c r="AP128" i="28"/>
  <c r="M14" i="40" s="1"/>
  <c r="L101" i="28"/>
  <c r="F101" i="28" s="1"/>
  <c r="I101" i="28" s="1"/>
  <c r="Q101" i="28"/>
  <c r="Q99" i="28"/>
  <c r="L99" i="28"/>
  <c r="F99" i="28" s="1"/>
  <c r="I99" i="28" s="1"/>
  <c r="AM61" i="28"/>
  <c r="AF61" i="28" s="1"/>
  <c r="AR61" i="28"/>
  <c r="AH39" i="28"/>
  <c r="Y39" i="28"/>
  <c r="AJ7" i="28"/>
  <c r="AP7" i="28"/>
  <c r="BB40" i="28"/>
  <c r="AR40" i="28"/>
  <c r="AP36" i="28"/>
  <c r="M39" i="40" s="1"/>
  <c r="AJ36" i="28"/>
  <c r="AJ51" i="28"/>
  <c r="AP51" i="28"/>
  <c r="M54" i="40" s="1"/>
  <c r="AJ117" i="28"/>
  <c r="AP117" i="28"/>
  <c r="M102" i="40" s="1"/>
  <c r="M97" i="40"/>
  <c r="AJ111" i="28"/>
  <c r="BI93" i="28"/>
  <c r="BD93" i="28"/>
  <c r="Q116" i="28"/>
  <c r="L116" i="28"/>
  <c r="F116" i="28" s="1"/>
  <c r="I116" i="28" s="1"/>
  <c r="Y52" i="28"/>
  <c r="AH52" i="28"/>
  <c r="BB47" i="28"/>
  <c r="AR47" i="28"/>
  <c r="AP60" i="28"/>
  <c r="M62" i="40" s="1"/>
  <c r="AJ60" i="28"/>
  <c r="AH98" i="28"/>
  <c r="Y98" i="28"/>
  <c r="Y71" i="28"/>
  <c r="AH71" i="28"/>
  <c r="Y4" i="28"/>
  <c r="AJ11" i="28"/>
  <c r="AP11" i="28"/>
  <c r="BB116" i="28"/>
  <c r="AR116" i="28"/>
  <c r="BB115" i="28"/>
  <c r="AR115" i="28"/>
  <c r="AH38" i="28"/>
  <c r="Y38" i="28"/>
  <c r="AP122" i="28"/>
  <c r="M11" i="40" s="1"/>
  <c r="AJ122" i="28"/>
  <c r="AR110" i="28"/>
  <c r="BB110" i="28"/>
  <c r="Y49" i="28"/>
  <c r="AJ48" i="28"/>
  <c r="AP48" i="28"/>
  <c r="M51" i="40" s="1"/>
  <c r="T29" i="28"/>
  <c r="M29" i="28" s="1"/>
  <c r="BI5" i="28"/>
  <c r="BD5" i="28"/>
  <c r="Y104" i="28"/>
  <c r="AH104" i="28"/>
  <c r="Y123" i="28"/>
  <c r="AH123" i="28"/>
  <c r="BB114" i="28"/>
  <c r="AR114" i="28"/>
  <c r="AP77" i="28"/>
  <c r="M78" i="40" s="1"/>
  <c r="AJ77" i="28"/>
  <c r="AJ92" i="28"/>
  <c r="AP92" i="28"/>
  <c r="AJ33" i="28"/>
  <c r="AP33" i="28"/>
  <c r="M36" i="40" s="1"/>
  <c r="AJ44" i="28"/>
  <c r="AP44" i="28"/>
  <c r="M47" i="40" s="1"/>
  <c r="L69" i="28"/>
  <c r="F69" i="28" s="1"/>
  <c r="I69" i="28" s="1"/>
  <c r="Q69" i="28"/>
  <c r="AP43" i="28"/>
  <c r="M46" i="40" s="1"/>
  <c r="AJ43" i="28"/>
  <c r="AH9" i="28"/>
  <c r="Y9" i="28"/>
  <c r="AM117" i="24"/>
  <c r="AH117" i="24"/>
  <c r="AM68" i="24"/>
  <c r="AH68" i="24"/>
  <c r="AM73" i="24"/>
  <c r="AH73" i="24"/>
  <c r="AY72" i="24"/>
  <c r="AO72" i="24"/>
  <c r="AY69" i="24"/>
  <c r="AO69" i="24"/>
  <c r="AM71" i="24"/>
  <c r="AH71" i="24"/>
  <c r="AM70" i="24"/>
  <c r="AH70" i="24"/>
  <c r="AM67" i="24"/>
  <c r="AH67" i="24"/>
  <c r="AM65" i="24"/>
  <c r="AH65" i="24"/>
  <c r="AM62" i="24"/>
  <c r="AH62" i="24"/>
  <c r="AY63" i="24"/>
  <c r="AO63" i="24"/>
  <c r="AF66" i="24"/>
  <c r="W66" i="24"/>
  <c r="AM64" i="24"/>
  <c r="AH64" i="24"/>
  <c r="BR7" i="24"/>
  <c r="BQ7" i="24" s="1"/>
  <c r="BK7" i="24" s="1"/>
  <c r="BJ7" i="24" s="1"/>
  <c r="BD7" i="24" s="1"/>
  <c r="BC7" i="24" s="1"/>
  <c r="AW7" i="24" s="1"/>
  <c r="AV7" i="24" s="1"/>
  <c r="AK7" i="24" s="1"/>
  <c r="AJ7" i="24" s="1"/>
  <c r="AD7" i="24" s="1"/>
  <c r="AC7" i="24" s="1"/>
  <c r="S7" i="24" s="1"/>
  <c r="R7" i="24" s="1"/>
  <c r="K7" i="24" s="1"/>
  <c r="J7" i="24" s="1"/>
  <c r="E7" i="24" s="1"/>
  <c r="H7" i="24" s="1"/>
  <c r="M7" i="24"/>
  <c r="U7" i="24" s="1"/>
  <c r="BR6" i="24"/>
  <c r="BQ6" i="24" s="1"/>
  <c r="BK6" i="24" s="1"/>
  <c r="BJ6" i="24" s="1"/>
  <c r="BD6" i="24" s="1"/>
  <c r="BC6" i="24" s="1"/>
  <c r="AW6" i="24" s="1"/>
  <c r="AV6" i="24" s="1"/>
  <c r="AK6" i="24" s="1"/>
  <c r="AJ6" i="24" s="1"/>
  <c r="AD6" i="24" s="1"/>
  <c r="AC6" i="24" s="1"/>
  <c r="S6" i="24" s="1"/>
  <c r="R6" i="24" s="1"/>
  <c r="K6" i="24" s="1"/>
  <c r="J6" i="24" s="1"/>
  <c r="E6" i="24" s="1"/>
  <c r="H6" i="24" s="1"/>
  <c r="M6" i="24"/>
  <c r="U6" i="24" s="1"/>
  <c r="BR5" i="24"/>
  <c r="BQ5" i="24" s="1"/>
  <c r="BK5" i="24" s="1"/>
  <c r="BJ5" i="24" s="1"/>
  <c r="BD5" i="24" s="1"/>
  <c r="BC5" i="24" s="1"/>
  <c r="AW5" i="24" s="1"/>
  <c r="AV5" i="24" s="1"/>
  <c r="AK5" i="24" s="1"/>
  <c r="AJ5" i="24" s="1"/>
  <c r="AD5" i="24" s="1"/>
  <c r="AC5" i="24" s="1"/>
  <c r="S5" i="24" s="1"/>
  <c r="R5" i="24" s="1"/>
  <c r="K5" i="24" s="1"/>
  <c r="J5" i="24" s="1"/>
  <c r="E5" i="24" s="1"/>
  <c r="H5" i="24" s="1"/>
  <c r="M5" i="24"/>
  <c r="U5" i="24" s="1"/>
  <c r="BR13" i="24"/>
  <c r="BQ13" i="24" s="1"/>
  <c r="BK13" i="24" s="1"/>
  <c r="BJ13" i="24" s="1"/>
  <c r="BD13" i="24" s="1"/>
  <c r="BC13" i="24" s="1"/>
  <c r="AW13" i="24" s="1"/>
  <c r="AV13" i="24" s="1"/>
  <c r="AK13" i="24" s="1"/>
  <c r="AJ13" i="24" s="1"/>
  <c r="AD13" i="24" s="1"/>
  <c r="AC13" i="24" s="1"/>
  <c r="S13" i="24" s="1"/>
  <c r="R13" i="24" s="1"/>
  <c r="K13" i="24" s="1"/>
  <c r="J13" i="24" s="1"/>
  <c r="E13" i="24" s="1"/>
  <c r="H13" i="24" s="1"/>
  <c r="M13" i="24"/>
  <c r="U13" i="24" s="1"/>
  <c r="BR12" i="24"/>
  <c r="BQ12" i="24" s="1"/>
  <c r="BK12" i="24" s="1"/>
  <c r="BJ12" i="24" s="1"/>
  <c r="BD12" i="24" s="1"/>
  <c r="BC12" i="24" s="1"/>
  <c r="AW12" i="24" s="1"/>
  <c r="AV12" i="24" s="1"/>
  <c r="AK12" i="24" s="1"/>
  <c r="AJ12" i="24" s="1"/>
  <c r="AD12" i="24" s="1"/>
  <c r="AC12" i="24" s="1"/>
  <c r="S12" i="24" s="1"/>
  <c r="R12" i="24" s="1"/>
  <c r="K12" i="24" s="1"/>
  <c r="J12" i="24" s="1"/>
  <c r="E12" i="24" s="1"/>
  <c r="H12" i="24" s="1"/>
  <c r="M12" i="24"/>
  <c r="U12" i="24" s="1"/>
  <c r="BR11" i="24"/>
  <c r="BQ11" i="24" s="1"/>
  <c r="BK11" i="24" s="1"/>
  <c r="BJ11" i="24" s="1"/>
  <c r="BD11" i="24" s="1"/>
  <c r="BC11" i="24" s="1"/>
  <c r="AW11" i="24" s="1"/>
  <c r="AV11" i="24" s="1"/>
  <c r="AK11" i="24" s="1"/>
  <c r="AJ11" i="24" s="1"/>
  <c r="AD11" i="24" s="1"/>
  <c r="AC11" i="24" s="1"/>
  <c r="S11" i="24" s="1"/>
  <c r="R11" i="24" s="1"/>
  <c r="K11" i="24" s="1"/>
  <c r="J11" i="24" s="1"/>
  <c r="E11" i="24" s="1"/>
  <c r="H11" i="24" s="1"/>
  <c r="M11" i="24"/>
  <c r="U11" i="24" s="1"/>
  <c r="BR10" i="24"/>
  <c r="BQ10" i="24" s="1"/>
  <c r="BK10" i="24" s="1"/>
  <c r="BJ10" i="24" s="1"/>
  <c r="BD10" i="24" s="1"/>
  <c r="BC10" i="24" s="1"/>
  <c r="AW10" i="24" s="1"/>
  <c r="AV10" i="24" s="1"/>
  <c r="AK10" i="24" s="1"/>
  <c r="AJ10" i="24" s="1"/>
  <c r="AD10" i="24" s="1"/>
  <c r="AC10" i="24" s="1"/>
  <c r="S10" i="24" s="1"/>
  <c r="R10" i="24" s="1"/>
  <c r="K10" i="24" s="1"/>
  <c r="J10" i="24" s="1"/>
  <c r="E10" i="24" s="1"/>
  <c r="H10" i="24" s="1"/>
  <c r="M10" i="24"/>
  <c r="U10" i="24" s="1"/>
  <c r="BR9" i="24"/>
  <c r="BQ9" i="24" s="1"/>
  <c r="BK9" i="24" s="1"/>
  <c r="BJ9" i="24" s="1"/>
  <c r="BD9" i="24" s="1"/>
  <c r="BC9" i="24" s="1"/>
  <c r="AW9" i="24" s="1"/>
  <c r="AV9" i="24" s="1"/>
  <c r="AK9" i="24" s="1"/>
  <c r="AJ9" i="24" s="1"/>
  <c r="AD9" i="24" s="1"/>
  <c r="AC9" i="24" s="1"/>
  <c r="S9" i="24" s="1"/>
  <c r="R9" i="24" s="1"/>
  <c r="K9" i="24" s="1"/>
  <c r="M9" i="24"/>
  <c r="U9" i="24" s="1"/>
  <c r="BR8" i="24"/>
  <c r="BQ8" i="24" s="1"/>
  <c r="BK8" i="24" s="1"/>
  <c r="BJ8" i="24" s="1"/>
  <c r="BD8" i="24" s="1"/>
  <c r="BC8" i="24" s="1"/>
  <c r="AW8" i="24" s="1"/>
  <c r="AV8" i="24" s="1"/>
  <c r="AK8" i="24" s="1"/>
  <c r="AJ8" i="24" s="1"/>
  <c r="AD8" i="24" s="1"/>
  <c r="AC8" i="24" s="1"/>
  <c r="S8" i="24" s="1"/>
  <c r="R8" i="24" s="1"/>
  <c r="K8" i="24" s="1"/>
  <c r="J8" i="24" s="1"/>
  <c r="E8" i="24" s="1"/>
  <c r="H8" i="24" s="1"/>
  <c r="M8" i="24"/>
  <c r="U8" i="24" s="1"/>
  <c r="BR4" i="24"/>
  <c r="BQ4" i="24" s="1"/>
  <c r="M4" i="24"/>
  <c r="U4" i="24" s="1"/>
  <c r="BR14" i="24"/>
  <c r="BQ14" i="24" s="1"/>
  <c r="M14" i="24"/>
  <c r="U14" i="24" s="1"/>
  <c r="BR59" i="24"/>
  <c r="BQ59" i="24" s="1"/>
  <c r="M59" i="24"/>
  <c r="U59" i="24" s="1"/>
  <c r="BR58" i="24"/>
  <c r="BQ58" i="24" s="1"/>
  <c r="M58" i="24"/>
  <c r="U58" i="24" s="1"/>
  <c r="BR26" i="24"/>
  <c r="BQ26" i="24" s="1"/>
  <c r="BK26" i="24" s="1"/>
  <c r="BJ26" i="24" s="1"/>
  <c r="BD26" i="24" s="1"/>
  <c r="BC26" i="24" s="1"/>
  <c r="AW26" i="24" s="1"/>
  <c r="M26" i="24"/>
  <c r="U26" i="24" s="1"/>
  <c r="BR25" i="24"/>
  <c r="BQ25" i="24" s="1"/>
  <c r="M25" i="24"/>
  <c r="U25" i="24" s="1"/>
  <c r="BR122" i="24"/>
  <c r="BQ122" i="24" s="1"/>
  <c r="M122" i="24"/>
  <c r="U122" i="24" s="1"/>
  <c r="BR121" i="24"/>
  <c r="BQ121" i="24" s="1"/>
  <c r="M121" i="24"/>
  <c r="U121" i="24" s="1"/>
  <c r="BR116" i="24"/>
  <c r="BQ116" i="24" s="1"/>
  <c r="M116" i="24"/>
  <c r="U116" i="24" s="1"/>
  <c r="AF116" i="24" s="1"/>
  <c r="BR115" i="24"/>
  <c r="BQ115" i="24" s="1"/>
  <c r="BK115" i="24" s="1"/>
  <c r="BJ115" i="24" s="1"/>
  <c r="BD115" i="24" s="1"/>
  <c r="BC115" i="24" s="1"/>
  <c r="AW115" i="24" s="1"/>
  <c r="M115" i="24"/>
  <c r="U115" i="24" s="1"/>
  <c r="AF115" i="24" s="1"/>
  <c r="X106" i="38" l="1"/>
  <c r="AB106" i="38"/>
  <c r="M72" i="40"/>
  <c r="X52" i="38"/>
  <c r="AB52" i="38"/>
  <c r="X96" i="38"/>
  <c r="AB96" i="38"/>
  <c r="X69" i="38"/>
  <c r="AB69" i="38"/>
  <c r="X103" i="38"/>
  <c r="AB103" i="38"/>
  <c r="X95" i="38"/>
  <c r="AB95" i="38"/>
  <c r="AB80" i="38"/>
  <c r="AB79" i="38"/>
  <c r="X108" i="38"/>
  <c r="AB108" i="38"/>
  <c r="X46" i="38"/>
  <c r="AB46" i="38"/>
  <c r="X65" i="38"/>
  <c r="AB65" i="38"/>
  <c r="X18" i="38"/>
  <c r="AB18" i="38"/>
  <c r="X58" i="38"/>
  <c r="AB58" i="38"/>
  <c r="X93" i="38"/>
  <c r="AB93" i="38"/>
  <c r="X107" i="38"/>
  <c r="AB107" i="38"/>
  <c r="X61" i="38"/>
  <c r="AB61" i="38"/>
  <c r="X67" i="38"/>
  <c r="AB67" i="38"/>
  <c r="X64" i="38"/>
  <c r="AB64" i="38"/>
  <c r="X68" i="38"/>
  <c r="AB68" i="38"/>
  <c r="X16" i="38"/>
  <c r="AB16" i="38"/>
  <c r="X51" i="38"/>
  <c r="AB51" i="38"/>
  <c r="X109" i="38"/>
  <c r="AB109" i="38"/>
  <c r="M20" i="35"/>
  <c r="L20" i="35"/>
  <c r="M24" i="29"/>
  <c r="M33" i="35"/>
  <c r="L33" i="35"/>
  <c r="M35" i="35"/>
  <c r="L35" i="35"/>
  <c r="M90" i="35"/>
  <c r="L90" i="35"/>
  <c r="M40" i="35"/>
  <c r="L40" i="35"/>
  <c r="M109" i="35"/>
  <c r="L109" i="35"/>
  <c r="M65" i="35"/>
  <c r="L65" i="35"/>
  <c r="M111" i="35"/>
  <c r="L111" i="35"/>
  <c r="M95" i="35"/>
  <c r="L95" i="35"/>
  <c r="M74" i="35"/>
  <c r="L74" i="35"/>
  <c r="M75" i="35"/>
  <c r="L75" i="35"/>
  <c r="M98" i="35"/>
  <c r="L98" i="35"/>
  <c r="L71" i="35"/>
  <c r="M71" i="35"/>
  <c r="M22" i="35"/>
  <c r="L22" i="35"/>
  <c r="M37" i="35"/>
  <c r="L37" i="35"/>
  <c r="M107" i="35"/>
  <c r="L107" i="35"/>
  <c r="M99" i="35"/>
  <c r="L99" i="35"/>
  <c r="M43" i="35"/>
  <c r="L43" i="35"/>
  <c r="M44" i="35"/>
  <c r="L44" i="35"/>
  <c r="M81" i="35"/>
  <c r="L81" i="35"/>
  <c r="M57" i="35"/>
  <c r="L57" i="35"/>
  <c r="M45" i="35"/>
  <c r="L45" i="35"/>
  <c r="M48" i="35"/>
  <c r="L48" i="35"/>
  <c r="M113" i="35"/>
  <c r="L113" i="35"/>
  <c r="M25" i="35"/>
  <c r="L25" i="35"/>
  <c r="M47" i="35"/>
  <c r="L47" i="35"/>
  <c r="M58" i="35"/>
  <c r="L58" i="35"/>
  <c r="M46" i="35"/>
  <c r="L46" i="35"/>
  <c r="M64" i="35"/>
  <c r="L64" i="35"/>
  <c r="M92" i="35"/>
  <c r="L92" i="35"/>
  <c r="M30" i="35"/>
  <c r="L30" i="35"/>
  <c r="M91" i="35"/>
  <c r="L91" i="35"/>
  <c r="L32" i="35"/>
  <c r="M32" i="35"/>
  <c r="L104" i="35"/>
  <c r="M104" i="35"/>
  <c r="M31" i="35"/>
  <c r="L31" i="35"/>
  <c r="M51" i="35"/>
  <c r="L51" i="35"/>
  <c r="M93" i="35"/>
  <c r="L93" i="35"/>
  <c r="M82" i="35"/>
  <c r="L82" i="35"/>
  <c r="M79" i="29"/>
  <c r="W79" i="29"/>
  <c r="M78" i="29"/>
  <c r="W78" i="29"/>
  <c r="W14" i="29"/>
  <c r="W26" i="29"/>
  <c r="M26" i="29"/>
  <c r="W41" i="29"/>
  <c r="M41" i="29"/>
  <c r="W112" i="29"/>
  <c r="M112" i="29"/>
  <c r="W103" i="29"/>
  <c r="M103" i="29"/>
  <c r="W39" i="29"/>
  <c r="M39" i="29"/>
  <c r="W94" i="29"/>
  <c r="M94" i="29"/>
  <c r="M4" i="29"/>
  <c r="W97" i="29"/>
  <c r="M97" i="29"/>
  <c r="W86" i="29"/>
  <c r="M86" i="29"/>
  <c r="W102" i="29"/>
  <c r="M102" i="29"/>
  <c r="W96" i="29"/>
  <c r="M96" i="29"/>
  <c r="W34" i="29"/>
  <c r="M34" i="29"/>
  <c r="W95" i="29"/>
  <c r="M95" i="29"/>
  <c r="W114" i="29"/>
  <c r="M114" i="29"/>
  <c r="W18" i="29"/>
  <c r="W69" i="29"/>
  <c r="M69" i="29"/>
  <c r="W116" i="29"/>
  <c r="M116" i="29"/>
  <c r="W99" i="29"/>
  <c r="M99" i="29"/>
  <c r="W29" i="29"/>
  <c r="M29" i="29"/>
  <c r="W48" i="29"/>
  <c r="M48" i="29"/>
  <c r="W85" i="29"/>
  <c r="M85" i="29"/>
  <c r="W61" i="29"/>
  <c r="M61" i="29"/>
  <c r="W44" i="29"/>
  <c r="M44" i="29"/>
  <c r="W10" i="29"/>
  <c r="W52" i="29"/>
  <c r="M52" i="29"/>
  <c r="W118" i="29"/>
  <c r="M118" i="29"/>
  <c r="W36" i="29"/>
  <c r="M36" i="29"/>
  <c r="W108" i="29"/>
  <c r="M108" i="29"/>
  <c r="W49" i="29"/>
  <c r="M49" i="29"/>
  <c r="W75" i="29"/>
  <c r="M75" i="29"/>
  <c r="W37" i="29"/>
  <c r="M37" i="29"/>
  <c r="W47" i="29"/>
  <c r="M47" i="29"/>
  <c r="W7" i="29"/>
  <c r="W51" i="29"/>
  <c r="M51" i="29"/>
  <c r="W62" i="29"/>
  <c r="M62" i="29"/>
  <c r="W50" i="29"/>
  <c r="M50" i="29"/>
  <c r="W68" i="29"/>
  <c r="M68" i="29"/>
  <c r="W35" i="29"/>
  <c r="M35" i="29"/>
  <c r="W55" i="29"/>
  <c r="M55" i="29"/>
  <c r="BB41" i="28"/>
  <c r="BI41" i="28" s="1"/>
  <c r="BP41" i="28" s="1"/>
  <c r="AR69" i="28"/>
  <c r="BB69" i="28"/>
  <c r="BD69" i="28" s="1"/>
  <c r="BI99" i="28"/>
  <c r="BK99" i="28" s="1"/>
  <c r="BD102" i="28"/>
  <c r="BD35" i="28"/>
  <c r="I25" i="30"/>
  <c r="AP109" i="28"/>
  <c r="M95" i="40" s="1"/>
  <c r="BK31" i="28"/>
  <c r="BD49" i="28"/>
  <c r="BD101" i="28"/>
  <c r="BB97" i="28"/>
  <c r="BI97" i="28" s="1"/>
  <c r="BD129" i="28"/>
  <c r="BD76" i="28"/>
  <c r="BD61" i="28"/>
  <c r="AR41" i="28"/>
  <c r="AP72" i="28"/>
  <c r="AR97" i="28"/>
  <c r="BI19" i="28"/>
  <c r="BD19" i="28"/>
  <c r="BD50" i="28"/>
  <c r="BI50" i="28"/>
  <c r="BI17" i="28"/>
  <c r="BD17" i="28"/>
  <c r="BW31" i="28"/>
  <c r="V34" i="40" s="1"/>
  <c r="P34" i="40" s="1"/>
  <c r="R34" i="40" s="1"/>
  <c r="BR31" i="28"/>
  <c r="BI86" i="28"/>
  <c r="BD86" i="28"/>
  <c r="BP61" i="28"/>
  <c r="BK61" i="28"/>
  <c r="BI34" i="28"/>
  <c r="BD34" i="28"/>
  <c r="BD53" i="28"/>
  <c r="BI53" i="28"/>
  <c r="BP76" i="28"/>
  <c r="BK76" i="28"/>
  <c r="AP79" i="28"/>
  <c r="M80" i="40" s="1"/>
  <c r="AR57" i="28"/>
  <c r="BB57" i="28"/>
  <c r="BB92" i="28"/>
  <c r="AR92" i="28"/>
  <c r="BP93" i="28"/>
  <c r="BK93" i="28"/>
  <c r="AP52" i="28"/>
  <c r="M55" i="40" s="1"/>
  <c r="AJ52" i="28"/>
  <c r="AJ30" i="28"/>
  <c r="AP112" i="28"/>
  <c r="M98" i="40" s="1"/>
  <c r="AJ112" i="28"/>
  <c r="AP38" i="28"/>
  <c r="M41" i="40" s="1"/>
  <c r="AJ38" i="28"/>
  <c r="BI116" i="28"/>
  <c r="BD116" i="28"/>
  <c r="AR60" i="28"/>
  <c r="BB60" i="28"/>
  <c r="BB111" i="28"/>
  <c r="AR111" i="28"/>
  <c r="BD40" i="28"/>
  <c r="BI40" i="28"/>
  <c r="AP108" i="28"/>
  <c r="M94" i="40" s="1"/>
  <c r="AJ108" i="28"/>
  <c r="AJ75" i="28"/>
  <c r="AP75" i="28"/>
  <c r="M75" i="40" s="1"/>
  <c r="L93" i="28"/>
  <c r="F93" i="28" s="1"/>
  <c r="I93" i="28" s="1"/>
  <c r="Q93" i="28"/>
  <c r="AR10" i="28"/>
  <c r="BB10" i="28"/>
  <c r="AR55" i="28"/>
  <c r="BB55" i="28"/>
  <c r="BP35" i="28"/>
  <c r="BK35" i="28"/>
  <c r="AR107" i="28"/>
  <c r="BB107" i="28"/>
  <c r="AJ9" i="28"/>
  <c r="AP9" i="28"/>
  <c r="BB128" i="28"/>
  <c r="AR128" i="28"/>
  <c r="AR43" i="28"/>
  <c r="BB43" i="28"/>
  <c r="L29" i="28"/>
  <c r="F29" i="28" s="1"/>
  <c r="BI110" i="28"/>
  <c r="BD110" i="28"/>
  <c r="BB7" i="28"/>
  <c r="AR7" i="28"/>
  <c r="AM76" i="28"/>
  <c r="AF76" i="28" s="1"/>
  <c r="AR76" i="28"/>
  <c r="AR63" i="28"/>
  <c r="BB63" i="28"/>
  <c r="T86" i="28"/>
  <c r="M86" i="28" s="1"/>
  <c r="Y86" i="28"/>
  <c r="AJ118" i="28"/>
  <c r="BB42" i="28"/>
  <c r="AR42" i="28"/>
  <c r="BP5" i="28"/>
  <c r="BK5" i="28"/>
  <c r="BB46" i="28"/>
  <c r="AR46" i="28"/>
  <c r="BK102" i="28"/>
  <c r="BP102" i="28"/>
  <c r="BB133" i="28"/>
  <c r="AR133" i="28"/>
  <c r="BI115" i="28"/>
  <c r="BD115" i="28"/>
  <c r="AR70" i="28"/>
  <c r="BB70" i="28"/>
  <c r="BB58" i="28"/>
  <c r="AR58" i="28"/>
  <c r="BD114" i="28"/>
  <c r="BI114" i="28"/>
  <c r="AR11" i="28"/>
  <c r="BB11" i="28"/>
  <c r="AJ71" i="28"/>
  <c r="AP71" i="28"/>
  <c r="BB117" i="28"/>
  <c r="AR117" i="28"/>
  <c r="BB51" i="28"/>
  <c r="AR51" i="28"/>
  <c r="AP45" i="28"/>
  <c r="M48" i="40" s="1"/>
  <c r="AJ45" i="28"/>
  <c r="BB44" i="28"/>
  <c r="AR44" i="28"/>
  <c r="AP123" i="28"/>
  <c r="AJ123" i="28"/>
  <c r="BB48" i="28"/>
  <c r="AR48" i="28"/>
  <c r="BK129" i="28"/>
  <c r="BP129" i="28"/>
  <c r="AP39" i="28"/>
  <c r="M42" i="40" s="1"/>
  <c r="AJ39" i="28"/>
  <c r="AR59" i="28"/>
  <c r="BB59" i="28"/>
  <c r="BP12" i="28"/>
  <c r="BK12" i="28"/>
  <c r="AP68" i="28"/>
  <c r="M70" i="40" s="1"/>
  <c r="AJ68" i="28"/>
  <c r="AJ62" i="28"/>
  <c r="AP62" i="28"/>
  <c r="M64" i="40" s="1"/>
  <c r="BK49" i="28"/>
  <c r="BP49" i="28"/>
  <c r="BK101" i="28"/>
  <c r="BP101" i="28"/>
  <c r="BB103" i="28"/>
  <c r="AR103" i="28"/>
  <c r="BD37" i="28"/>
  <c r="BI37" i="28"/>
  <c r="T50" i="28"/>
  <c r="M50" i="28" s="1"/>
  <c r="Y50" i="28"/>
  <c r="AR78" i="28"/>
  <c r="BB78" i="28"/>
  <c r="BI47" i="28"/>
  <c r="BD47" i="28"/>
  <c r="AR77" i="28"/>
  <c r="BB77" i="28"/>
  <c r="AJ4" i="28"/>
  <c r="AR33" i="28"/>
  <c r="BB33" i="28"/>
  <c r="AP104" i="28"/>
  <c r="M91" i="40" s="1"/>
  <c r="AJ104" i="28"/>
  <c r="BB122" i="28"/>
  <c r="AR122" i="28"/>
  <c r="M85" i="40"/>
  <c r="AJ98" i="28"/>
  <c r="AR36" i="28"/>
  <c r="BB36" i="28"/>
  <c r="AJ61" i="28"/>
  <c r="AE61" i="28"/>
  <c r="U61" i="28" s="1"/>
  <c r="AJ89" i="28"/>
  <c r="AP89" i="28"/>
  <c r="M17" i="40" s="1"/>
  <c r="AY31" i="28"/>
  <c r="AN31" i="28" s="1"/>
  <c r="BD31" i="28"/>
  <c r="AR6" i="28"/>
  <c r="BB6" i="28"/>
  <c r="BB54" i="28"/>
  <c r="AR54" i="28"/>
  <c r="AJ105" i="28"/>
  <c r="M6" i="40"/>
  <c r="BB100" i="28"/>
  <c r="AR100" i="28"/>
  <c r="BB106" i="28"/>
  <c r="AR106" i="28"/>
  <c r="AO117" i="24"/>
  <c r="AY117" i="24"/>
  <c r="BA69" i="24"/>
  <c r="BF69" i="24"/>
  <c r="BA72" i="24"/>
  <c r="BF72" i="24"/>
  <c r="AO70" i="24"/>
  <c r="AY70" i="24"/>
  <c r="AO73" i="24"/>
  <c r="AY73" i="24"/>
  <c r="AY71" i="24"/>
  <c r="AO71" i="24"/>
  <c r="AO68" i="24"/>
  <c r="AY68" i="24"/>
  <c r="BA63" i="24"/>
  <c r="BF63" i="24"/>
  <c r="AO64" i="24"/>
  <c r="AY64" i="24"/>
  <c r="AY65" i="24"/>
  <c r="AO65" i="24"/>
  <c r="AO62" i="24"/>
  <c r="AY62" i="24"/>
  <c r="AH66" i="24"/>
  <c r="AM66" i="24"/>
  <c r="AO67" i="24"/>
  <c r="AY67" i="24"/>
  <c r="W7" i="24"/>
  <c r="AF7" i="24"/>
  <c r="O7" i="24"/>
  <c r="O6" i="24"/>
  <c r="W6" i="24"/>
  <c r="AF6" i="24"/>
  <c r="W5" i="24"/>
  <c r="AF5" i="24"/>
  <c r="O5" i="24"/>
  <c r="AF13" i="24"/>
  <c r="W13" i="24"/>
  <c r="O13" i="24"/>
  <c r="W12" i="24"/>
  <c r="AF12" i="24"/>
  <c r="O12" i="24"/>
  <c r="W11" i="24"/>
  <c r="AF11" i="24"/>
  <c r="O11" i="24"/>
  <c r="W10" i="24"/>
  <c r="AF10" i="24"/>
  <c r="O10" i="24"/>
  <c r="W9" i="24"/>
  <c r="AF9" i="24"/>
  <c r="J9" i="24"/>
  <c r="E9" i="24" s="1"/>
  <c r="H9" i="24" s="1"/>
  <c r="O9" i="24"/>
  <c r="W8" i="24"/>
  <c r="AF8" i="24"/>
  <c r="O8" i="24"/>
  <c r="BK4" i="24"/>
  <c r="BJ4" i="24" s="1"/>
  <c r="BD4" i="24" s="1"/>
  <c r="BC4" i="24" s="1"/>
  <c r="AW4" i="24" s="1"/>
  <c r="AV4" i="24" s="1"/>
  <c r="AK4" i="24" s="1"/>
  <c r="AJ4" i="24" s="1"/>
  <c r="AD4" i="24" s="1"/>
  <c r="AC4" i="24" s="1"/>
  <c r="S4" i="24" s="1"/>
  <c r="R4" i="24" s="1"/>
  <c r="K4" i="24" s="1"/>
  <c r="J4" i="24" s="1"/>
  <c r="E4" i="24" s="1"/>
  <c r="H4" i="24" s="1"/>
  <c r="AF4" i="24"/>
  <c r="BK14" i="24"/>
  <c r="BJ14" i="24" s="1"/>
  <c r="BD14" i="24" s="1"/>
  <c r="BC14" i="24" s="1"/>
  <c r="AW14" i="24" s="1"/>
  <c r="AV14" i="24" s="1"/>
  <c r="AK14" i="24" s="1"/>
  <c r="AJ14" i="24" s="1"/>
  <c r="AD14" i="24" s="1"/>
  <c r="AC14" i="24" s="1"/>
  <c r="S14" i="24" s="1"/>
  <c r="R14" i="24" s="1"/>
  <c r="K14" i="24" s="1"/>
  <c r="O14" i="24" s="1"/>
  <c r="AF14" i="24"/>
  <c r="BK58" i="24"/>
  <c r="BJ58" i="24" s="1"/>
  <c r="BD58" i="24" s="1"/>
  <c r="BC58" i="24" s="1"/>
  <c r="AW58" i="24" s="1"/>
  <c r="AV58" i="24" s="1"/>
  <c r="AK58" i="24" s="1"/>
  <c r="AJ58" i="24" s="1"/>
  <c r="AD58" i="24" s="1"/>
  <c r="AC58" i="24" s="1"/>
  <c r="S58" i="24" s="1"/>
  <c r="R58" i="24" s="1"/>
  <c r="K58" i="24" s="1"/>
  <c r="J58" i="24" s="1"/>
  <c r="E58" i="24" s="1"/>
  <c r="H58" i="24" s="1"/>
  <c r="AF59" i="24"/>
  <c r="BK59" i="24"/>
  <c r="BJ59" i="24" s="1"/>
  <c r="BD59" i="24" s="1"/>
  <c r="BC59" i="24" s="1"/>
  <c r="AW59" i="24" s="1"/>
  <c r="AV59" i="24" s="1"/>
  <c r="AK59" i="24" s="1"/>
  <c r="AJ59" i="24" s="1"/>
  <c r="AD59" i="24" s="1"/>
  <c r="AC59" i="24" s="1"/>
  <c r="S59" i="24" s="1"/>
  <c r="R59" i="24" s="1"/>
  <c r="K59" i="24" s="1"/>
  <c r="J59" i="24" s="1"/>
  <c r="E59" i="24" s="1"/>
  <c r="H59" i="24" s="1"/>
  <c r="AF58" i="24"/>
  <c r="AV26" i="24"/>
  <c r="AK26" i="24" s="1"/>
  <c r="AJ26" i="24" s="1"/>
  <c r="AD26" i="24" s="1"/>
  <c r="AC26" i="24" s="1"/>
  <c r="S26" i="24" s="1"/>
  <c r="R26" i="24" s="1"/>
  <c r="K26" i="24" s="1"/>
  <c r="J26" i="24" s="1"/>
  <c r="E26" i="24" s="1"/>
  <c r="H26" i="24" s="1"/>
  <c r="AF26" i="24"/>
  <c r="AF25" i="24"/>
  <c r="BK25" i="24"/>
  <c r="BJ25" i="24" s="1"/>
  <c r="BD25" i="24" s="1"/>
  <c r="BC25" i="24" s="1"/>
  <c r="AW25" i="24" s="1"/>
  <c r="AV25" i="24" s="1"/>
  <c r="AK25" i="24" s="1"/>
  <c r="AJ25" i="24" s="1"/>
  <c r="AD25" i="24" s="1"/>
  <c r="AC25" i="24" s="1"/>
  <c r="S25" i="24" s="1"/>
  <c r="R25" i="24" s="1"/>
  <c r="K25" i="24" s="1"/>
  <c r="J25" i="24" s="1"/>
  <c r="E25" i="24" s="1"/>
  <c r="H25" i="24" s="1"/>
  <c r="AF122" i="24"/>
  <c r="BK122" i="24"/>
  <c r="BJ122" i="24" s="1"/>
  <c r="BD122" i="24" s="1"/>
  <c r="BC122" i="24" s="1"/>
  <c r="AW122" i="24" s="1"/>
  <c r="AV122" i="24" s="1"/>
  <c r="AK122" i="24" s="1"/>
  <c r="AJ122" i="24" s="1"/>
  <c r="AD122" i="24" s="1"/>
  <c r="AC122" i="24" s="1"/>
  <c r="S122" i="24" s="1"/>
  <c r="R122" i="24" s="1"/>
  <c r="K122" i="24" s="1"/>
  <c r="J122" i="24" s="1"/>
  <c r="E122" i="24" s="1"/>
  <c r="H122" i="24" s="1"/>
  <c r="AF121" i="24"/>
  <c r="BK121" i="24"/>
  <c r="BJ121" i="24" s="1"/>
  <c r="BD121" i="24" s="1"/>
  <c r="BC121" i="24" s="1"/>
  <c r="AW121" i="24" s="1"/>
  <c r="AV121" i="24" s="1"/>
  <c r="AK121" i="24" s="1"/>
  <c r="AJ121" i="24" s="1"/>
  <c r="AD121" i="24" s="1"/>
  <c r="AC121" i="24" s="1"/>
  <c r="S121" i="24" s="1"/>
  <c r="R121" i="24" s="1"/>
  <c r="K121" i="24" s="1"/>
  <c r="J121" i="24" s="1"/>
  <c r="E121" i="24" s="1"/>
  <c r="H121" i="24" s="1"/>
  <c r="AM116" i="24"/>
  <c r="BK116" i="24"/>
  <c r="BJ116" i="24" s="1"/>
  <c r="BD116" i="24" s="1"/>
  <c r="BC116" i="24" s="1"/>
  <c r="AW116" i="24" s="1"/>
  <c r="AV116" i="24" s="1"/>
  <c r="AK116" i="24" s="1"/>
  <c r="AJ116" i="24" s="1"/>
  <c r="AD116" i="24" s="1"/>
  <c r="AV115" i="24"/>
  <c r="AK115" i="24" s="1"/>
  <c r="AJ115" i="24" s="1"/>
  <c r="AD115" i="24" s="1"/>
  <c r="AC115" i="24" s="1"/>
  <c r="S115" i="24" s="1"/>
  <c r="R115" i="24" s="1"/>
  <c r="K115" i="24" s="1"/>
  <c r="J115" i="24" s="1"/>
  <c r="E115" i="24" s="1"/>
  <c r="H115" i="24" s="1"/>
  <c r="AM115" i="24"/>
  <c r="V74" i="40" l="1"/>
  <c r="P74" i="40" s="1"/>
  <c r="I11" i="30"/>
  <c r="X22" i="38"/>
  <c r="AB22" i="38"/>
  <c r="X48" i="38"/>
  <c r="AB48" i="38"/>
  <c r="X97" i="38"/>
  <c r="AB97" i="38"/>
  <c r="X104" i="38"/>
  <c r="AB104" i="38"/>
  <c r="X70" i="38"/>
  <c r="AB70" i="38"/>
  <c r="X100" i="38"/>
  <c r="AB100" i="38"/>
  <c r="X72" i="38"/>
  <c r="AB72" i="38"/>
  <c r="X43" i="38"/>
  <c r="AB43" i="38"/>
  <c r="X54" i="38"/>
  <c r="AB54" i="38"/>
  <c r="X99" i="38"/>
  <c r="AB99" i="38"/>
  <c r="X73" i="38"/>
  <c r="AB73" i="38"/>
  <c r="X94" i="38"/>
  <c r="AB94" i="38"/>
  <c r="X53" i="38"/>
  <c r="AB53" i="38"/>
  <c r="X78" i="38"/>
  <c r="AB78" i="38"/>
  <c r="X40" i="38"/>
  <c r="AB40" i="38"/>
  <c r="X56" i="38"/>
  <c r="AB56" i="38"/>
  <c r="X110" i="38"/>
  <c r="AB110" i="38"/>
  <c r="X49" i="38"/>
  <c r="AB49" i="38"/>
  <c r="X3" i="38"/>
  <c r="X62" i="38"/>
  <c r="AB62" i="38"/>
  <c r="V64" i="29"/>
  <c r="P64" i="29" s="1"/>
  <c r="V23" i="29"/>
  <c r="P23" i="29" s="1"/>
  <c r="R23" i="29" s="1"/>
  <c r="M72" i="35"/>
  <c r="L72" i="35"/>
  <c r="M94" i="35"/>
  <c r="L94" i="35"/>
  <c r="L112" i="35"/>
  <c r="M112" i="35"/>
  <c r="M50" i="35"/>
  <c r="L50" i="35"/>
  <c r="L108" i="35"/>
  <c r="M108" i="35"/>
  <c r="M100" i="35"/>
  <c r="L100" i="35"/>
  <c r="M83" i="35"/>
  <c r="L83" i="35"/>
  <c r="M56" i="35"/>
  <c r="L56" i="35"/>
  <c r="L28" i="35"/>
  <c r="M28" i="35"/>
  <c r="M105" i="35"/>
  <c r="L105" i="35"/>
  <c r="M27" i="35"/>
  <c r="L27" i="35"/>
  <c r="M96" i="35"/>
  <c r="L96" i="35"/>
  <c r="M70" i="35"/>
  <c r="L70" i="35"/>
  <c r="M61" i="35"/>
  <c r="L61" i="35"/>
  <c r="M41" i="35"/>
  <c r="L41" i="35"/>
  <c r="L34" i="35"/>
  <c r="M34" i="35"/>
  <c r="M66" i="35"/>
  <c r="L66" i="35"/>
  <c r="W31" i="29"/>
  <c r="M31" i="29"/>
  <c r="W12" i="29"/>
  <c r="W54" i="29"/>
  <c r="M54" i="29"/>
  <c r="W70" i="29"/>
  <c r="M70" i="29"/>
  <c r="W113" i="29"/>
  <c r="M113" i="29"/>
  <c r="W98" i="29"/>
  <c r="M98" i="29"/>
  <c r="W74" i="29"/>
  <c r="M74" i="29"/>
  <c r="W22" i="29"/>
  <c r="M22" i="29"/>
  <c r="W38" i="29"/>
  <c r="M38" i="29"/>
  <c r="W109" i="29"/>
  <c r="M109" i="29"/>
  <c r="W65" i="29"/>
  <c r="M65" i="29"/>
  <c r="W100" i="29"/>
  <c r="M100" i="29"/>
  <c r="W117" i="29"/>
  <c r="M117" i="29"/>
  <c r="W76" i="29"/>
  <c r="M76" i="29"/>
  <c r="W9" i="29"/>
  <c r="W45" i="29"/>
  <c r="M45" i="29"/>
  <c r="W87" i="29"/>
  <c r="M87" i="29"/>
  <c r="W60" i="29"/>
  <c r="M60" i="29"/>
  <c r="W32" i="29"/>
  <c r="M32" i="29"/>
  <c r="W104" i="29"/>
  <c r="M104" i="29"/>
  <c r="BD41" i="28"/>
  <c r="BK41" i="28"/>
  <c r="BI69" i="28"/>
  <c r="BP69" i="28" s="1"/>
  <c r="BP99" i="28"/>
  <c r="BR99" i="28" s="1"/>
  <c r="AR109" i="28"/>
  <c r="BD97" i="28"/>
  <c r="BB109" i="28"/>
  <c r="BD109" i="28" s="1"/>
  <c r="BB72" i="28"/>
  <c r="BD72" i="28" s="1"/>
  <c r="AR72" i="28"/>
  <c r="BW41" i="28"/>
  <c r="V44" i="40" s="1"/>
  <c r="P44" i="40" s="1"/>
  <c r="BR41" i="28"/>
  <c r="BP34" i="28"/>
  <c r="BK34" i="28"/>
  <c r="BP50" i="28"/>
  <c r="BK50" i="28"/>
  <c r="AR79" i="28"/>
  <c r="BW61" i="28"/>
  <c r="V63" i="40" s="1"/>
  <c r="P63" i="40" s="1"/>
  <c r="BR61" i="28"/>
  <c r="CB31" i="28"/>
  <c r="BY31" i="28"/>
  <c r="BW76" i="28"/>
  <c r="BR76" i="28"/>
  <c r="BP53" i="28"/>
  <c r="BK53" i="28"/>
  <c r="BK17" i="28"/>
  <c r="BP17" i="28"/>
  <c r="BP86" i="28"/>
  <c r="BK86" i="28"/>
  <c r="BP19" i="28"/>
  <c r="BK19" i="28"/>
  <c r="BB79" i="28"/>
  <c r="BI79" i="28" s="1"/>
  <c r="BD57" i="28"/>
  <c r="BI57" i="28"/>
  <c r="Y61" i="28"/>
  <c r="T61" i="28"/>
  <c r="M61" i="28" s="1"/>
  <c r="BD63" i="28"/>
  <c r="BI63" i="28"/>
  <c r="BD100" i="28"/>
  <c r="BI100" i="28"/>
  <c r="BP47" i="28"/>
  <c r="BK47" i="28"/>
  <c r="BD117" i="28"/>
  <c r="BI117" i="28"/>
  <c r="AR112" i="28"/>
  <c r="BB112" i="28"/>
  <c r="BI43" i="28"/>
  <c r="BD43" i="28"/>
  <c r="BK97" i="28"/>
  <c r="BP97" i="28"/>
  <c r="BW102" i="28"/>
  <c r="V89" i="40" s="1"/>
  <c r="P89" i="40" s="1"/>
  <c r="BR102" i="28"/>
  <c r="BD78" i="28"/>
  <c r="BI78" i="28"/>
  <c r="BW12" i="28"/>
  <c r="BR12" i="28"/>
  <c r="AR123" i="28"/>
  <c r="BB123" i="28"/>
  <c r="BW5" i="28"/>
  <c r="BR5" i="28"/>
  <c r="BR35" i="28"/>
  <c r="BW35" i="28"/>
  <c r="V38" i="40" s="1"/>
  <c r="P38" i="40" s="1"/>
  <c r="BP116" i="28"/>
  <c r="BK116" i="28"/>
  <c r="BI6" i="28"/>
  <c r="BD6" i="28"/>
  <c r="BI77" i="28"/>
  <c r="BD77" i="28"/>
  <c r="BR49" i="28"/>
  <c r="BW49" i="28"/>
  <c r="V52" i="40" s="1"/>
  <c r="P52" i="40" s="1"/>
  <c r="R52" i="40" s="1"/>
  <c r="BB98" i="28"/>
  <c r="AR98" i="28"/>
  <c r="Q50" i="28"/>
  <c r="L50" i="28"/>
  <c r="F50" i="28" s="1"/>
  <c r="I50" i="28" s="1"/>
  <c r="AJ76" i="28"/>
  <c r="AE76" i="28"/>
  <c r="U76" i="28" s="1"/>
  <c r="AR108" i="28"/>
  <c r="BB108" i="28"/>
  <c r="BB62" i="28"/>
  <c r="AR62" i="28"/>
  <c r="BD11" i="28"/>
  <c r="BI11" i="28"/>
  <c r="BB9" i="28"/>
  <c r="AR9" i="28"/>
  <c r="AR31" i="28"/>
  <c r="AM31" i="28"/>
  <c r="AF31" i="28" s="1"/>
  <c r="BI122" i="28"/>
  <c r="BD122" i="28"/>
  <c r="BI103" i="28"/>
  <c r="BD103" i="28"/>
  <c r="AR45" i="28"/>
  <c r="BB45" i="28"/>
  <c r="BP115" i="28"/>
  <c r="BK115" i="28"/>
  <c r="V10" i="40"/>
  <c r="P10" i="40" s="1"/>
  <c r="L86" i="28"/>
  <c r="F86" i="28" s="1"/>
  <c r="I86" i="28" s="1"/>
  <c r="Q86" i="28"/>
  <c r="BW93" i="28"/>
  <c r="BR93" i="28"/>
  <c r="BD33" i="28"/>
  <c r="BI33" i="28"/>
  <c r="BW101" i="28"/>
  <c r="V88" i="40" s="1"/>
  <c r="P88" i="40" s="1"/>
  <c r="R88" i="40" s="1"/>
  <c r="BR101" i="28"/>
  <c r="BP114" i="28"/>
  <c r="BK114" i="28"/>
  <c r="BI10" i="28"/>
  <c r="BD10" i="28"/>
  <c r="BI36" i="28"/>
  <c r="BD36" i="28"/>
  <c r="BI59" i="28"/>
  <c r="BD59" i="28"/>
  <c r="AR71" i="28"/>
  <c r="BB71" i="28"/>
  <c r="BI55" i="28"/>
  <c r="BD55" i="28"/>
  <c r="BI58" i="28"/>
  <c r="BD58" i="28"/>
  <c r="AR118" i="28"/>
  <c r="BB118" i="28"/>
  <c r="BI111" i="28"/>
  <c r="BD111" i="28"/>
  <c r="BB105" i="28"/>
  <c r="AR105" i="28"/>
  <c r="BB89" i="28"/>
  <c r="AR89" i="28"/>
  <c r="BK37" i="28"/>
  <c r="BP37" i="28"/>
  <c r="BI107" i="28"/>
  <c r="BD107" i="28"/>
  <c r="BB75" i="28"/>
  <c r="AR75" i="28"/>
  <c r="BP40" i="28"/>
  <c r="BK40" i="28"/>
  <c r="AR4" i="28"/>
  <c r="BB4" i="28"/>
  <c r="BD44" i="28"/>
  <c r="BI44" i="28"/>
  <c r="BD42" i="28"/>
  <c r="BI42" i="28"/>
  <c r="BK110" i="28"/>
  <c r="BP110" i="28"/>
  <c r="AR38" i="28"/>
  <c r="BB38" i="28"/>
  <c r="BW129" i="28"/>
  <c r="V15" i="40" s="1"/>
  <c r="P15" i="40" s="1"/>
  <c r="BR129" i="28"/>
  <c r="BI70" i="28"/>
  <c r="BD70" i="28"/>
  <c r="BI60" i="28"/>
  <c r="BD60" i="28"/>
  <c r="BB30" i="28"/>
  <c r="AR30" i="28"/>
  <c r="BI106" i="28"/>
  <c r="BD106" i="28"/>
  <c r="BI54" i="28"/>
  <c r="BD54" i="28"/>
  <c r="AR104" i="28"/>
  <c r="BB104" i="28"/>
  <c r="AR68" i="28"/>
  <c r="BB68" i="28"/>
  <c r="BB39" i="28"/>
  <c r="AR39" i="28"/>
  <c r="BD48" i="28"/>
  <c r="BI48" i="28"/>
  <c r="BD51" i="28"/>
  <c r="BI51" i="28"/>
  <c r="BD133" i="28"/>
  <c r="BI133" i="28"/>
  <c r="BI46" i="28"/>
  <c r="BD46" i="28"/>
  <c r="BD7" i="28"/>
  <c r="BI7" i="28"/>
  <c r="BD128" i="28"/>
  <c r="BI128" i="28"/>
  <c r="AR52" i="28"/>
  <c r="BB52" i="28"/>
  <c r="BI92" i="28"/>
  <c r="BD92" i="28"/>
  <c r="BF117" i="24"/>
  <c r="BA117" i="24"/>
  <c r="BA70" i="24"/>
  <c r="BF70" i="24"/>
  <c r="BF68" i="24"/>
  <c r="BA68" i="24"/>
  <c r="BM72" i="24"/>
  <c r="BH72" i="24"/>
  <c r="BF73" i="24"/>
  <c r="BA73" i="24"/>
  <c r="BM69" i="24"/>
  <c r="BH69" i="24"/>
  <c r="BF71" i="24"/>
  <c r="BA71" i="24"/>
  <c r="BF65" i="24"/>
  <c r="BA65" i="24"/>
  <c r="AY66" i="24"/>
  <c r="AO66" i="24"/>
  <c r="BM63" i="24"/>
  <c r="BH63" i="24"/>
  <c r="BF62" i="24"/>
  <c r="BA62" i="24"/>
  <c r="BF67" i="24"/>
  <c r="BA67" i="24"/>
  <c r="BF64" i="24"/>
  <c r="BA64" i="24"/>
  <c r="AM7" i="24"/>
  <c r="AH7" i="24"/>
  <c r="AM6" i="24"/>
  <c r="AH6" i="24"/>
  <c r="AM5" i="24"/>
  <c r="AH5" i="24"/>
  <c r="AH13" i="24"/>
  <c r="AM13" i="24"/>
  <c r="AM12" i="24"/>
  <c r="AH12" i="24"/>
  <c r="AM11" i="24"/>
  <c r="AH11" i="24"/>
  <c r="AM10" i="24"/>
  <c r="AH10" i="24"/>
  <c r="AM9" i="24"/>
  <c r="AH9" i="24"/>
  <c r="AM8" i="24"/>
  <c r="AH8" i="24"/>
  <c r="AC116" i="24"/>
  <c r="S116" i="24" s="1"/>
  <c r="AH116" i="24"/>
  <c r="J14" i="24"/>
  <c r="E14" i="24" s="1"/>
  <c r="H14" i="24" s="1"/>
  <c r="W14" i="24"/>
  <c r="W58" i="24"/>
  <c r="O4" i="24"/>
  <c r="AM4" i="24"/>
  <c r="AH4" i="24"/>
  <c r="O58" i="24"/>
  <c r="W4" i="24"/>
  <c r="AM14" i="24"/>
  <c r="AH14" i="24"/>
  <c r="O59" i="24"/>
  <c r="O26" i="24"/>
  <c r="AM59" i="24"/>
  <c r="AH59" i="24"/>
  <c r="W26" i="24"/>
  <c r="W59" i="24"/>
  <c r="AM58" i="24"/>
  <c r="AH58" i="24"/>
  <c r="AH26" i="24"/>
  <c r="AM26" i="24"/>
  <c r="O25" i="24"/>
  <c r="AM25" i="24"/>
  <c r="AH25" i="24"/>
  <c r="O122" i="24"/>
  <c r="W25" i="24"/>
  <c r="AM122" i="24"/>
  <c r="AH122" i="24"/>
  <c r="W122" i="24"/>
  <c r="O121" i="24"/>
  <c r="AM121" i="24"/>
  <c r="AH121" i="24"/>
  <c r="W115" i="24"/>
  <c r="W121" i="24"/>
  <c r="AH115" i="24"/>
  <c r="AY116" i="24"/>
  <c r="AO116" i="24"/>
  <c r="O115" i="24"/>
  <c r="AY115" i="24"/>
  <c r="AO115" i="24"/>
  <c r="W83" i="38" l="1"/>
  <c r="V77" i="40"/>
  <c r="P77" i="40" s="1"/>
  <c r="V111" i="29"/>
  <c r="P111" i="29" s="1"/>
  <c r="X55" i="38"/>
  <c r="AB55" i="38"/>
  <c r="X98" i="38"/>
  <c r="AB98" i="38"/>
  <c r="X105" i="38"/>
  <c r="AB105" i="38"/>
  <c r="X92" i="38"/>
  <c r="AB92" i="38"/>
  <c r="X7" i="38"/>
  <c r="AB7" i="38"/>
  <c r="X6" i="38"/>
  <c r="AB6" i="38"/>
  <c r="X102" i="38"/>
  <c r="AB102" i="38"/>
  <c r="V67" i="29"/>
  <c r="P67" i="29" s="1"/>
  <c r="V34" i="29"/>
  <c r="P34" i="29" s="1"/>
  <c r="V84" i="29"/>
  <c r="P84" i="29" s="1"/>
  <c r="W96" i="38"/>
  <c r="V42" i="29"/>
  <c r="P42" i="29" s="1"/>
  <c r="R42" i="29" s="1"/>
  <c r="V28" i="29"/>
  <c r="P28" i="29" s="1"/>
  <c r="V53" i="29"/>
  <c r="P53" i="29" s="1"/>
  <c r="V115" i="29"/>
  <c r="P115" i="29" s="1"/>
  <c r="W95" i="38"/>
  <c r="V80" i="29"/>
  <c r="P80" i="29" s="1"/>
  <c r="R80" i="29" s="1"/>
  <c r="V82" i="29"/>
  <c r="P82" i="29" s="1"/>
  <c r="R82" i="29" s="1"/>
  <c r="V81" i="29"/>
  <c r="P81" i="29" s="1"/>
  <c r="R81" i="29" s="1"/>
  <c r="BK69" i="28"/>
  <c r="V95" i="29"/>
  <c r="P95" i="29" s="1"/>
  <c r="BW99" i="28"/>
  <c r="BI72" i="28"/>
  <c r="BP72" i="28" s="1"/>
  <c r="BI109" i="28"/>
  <c r="BP109" i="28" s="1"/>
  <c r="CB41" i="28"/>
  <c r="BY41" i="28"/>
  <c r="BR53" i="28"/>
  <c r="BW53" i="28"/>
  <c r="BY76" i="28"/>
  <c r="CB76" i="28"/>
  <c r="BW17" i="28"/>
  <c r="BR17" i="28"/>
  <c r="BW19" i="28"/>
  <c r="V24" i="40" s="1"/>
  <c r="P24" i="40" s="1"/>
  <c r="R24" i="40" s="1"/>
  <c r="BR19" i="28"/>
  <c r="BW86" i="28"/>
  <c r="BR86" i="28"/>
  <c r="BR50" i="28"/>
  <c r="BW50" i="28"/>
  <c r="V53" i="40" s="1"/>
  <c r="P53" i="40" s="1"/>
  <c r="CB61" i="28"/>
  <c r="BY61" i="28"/>
  <c r="BR34" i="28"/>
  <c r="BW34" i="28"/>
  <c r="V37" i="40" s="1"/>
  <c r="P37" i="40" s="1"/>
  <c r="BD79" i="28"/>
  <c r="BP57" i="28"/>
  <c r="BK57" i="28"/>
  <c r="BI104" i="28"/>
  <c r="BD104" i="28"/>
  <c r="BW110" i="28"/>
  <c r="V96" i="40" s="1"/>
  <c r="P96" i="40" s="1"/>
  <c r="BR110" i="28"/>
  <c r="BP100" i="28"/>
  <c r="BK100" i="28"/>
  <c r="BD89" i="28"/>
  <c r="BI89" i="28"/>
  <c r="BD62" i="28"/>
  <c r="BI62" i="28"/>
  <c r="BI68" i="28"/>
  <c r="BD68" i="28"/>
  <c r="BK79" i="28"/>
  <c r="BP79" i="28"/>
  <c r="V99" i="29"/>
  <c r="P99" i="29" s="1"/>
  <c r="BP54" i="28"/>
  <c r="BK54" i="28"/>
  <c r="BR40" i="28"/>
  <c r="BW40" i="28"/>
  <c r="V43" i="40" s="1"/>
  <c r="P43" i="40" s="1"/>
  <c r="BK55" i="28"/>
  <c r="BP55" i="28"/>
  <c r="BY101" i="28"/>
  <c r="CB101" i="28"/>
  <c r="BD9" i="28"/>
  <c r="BI9" i="28"/>
  <c r="BK6" i="28"/>
  <c r="BP6" i="28"/>
  <c r="BK43" i="28"/>
  <c r="BP43" i="28"/>
  <c r="BP128" i="28"/>
  <c r="BK128" i="28"/>
  <c r="BP51" i="28"/>
  <c r="BK51" i="28"/>
  <c r="BI38" i="28"/>
  <c r="BD38" i="28"/>
  <c r="BP44" i="28"/>
  <c r="BK44" i="28"/>
  <c r="BD71" i="28"/>
  <c r="BI71" i="28"/>
  <c r="BK33" i="28"/>
  <c r="BP33" i="28"/>
  <c r="BI45" i="28"/>
  <c r="BD45" i="28"/>
  <c r="Y76" i="28"/>
  <c r="T76" i="28"/>
  <c r="M76" i="28" s="1"/>
  <c r="BP117" i="28"/>
  <c r="BK117" i="28"/>
  <c r="BP7" i="28"/>
  <c r="BK7" i="28"/>
  <c r="BR97" i="28"/>
  <c r="BW97" i="28"/>
  <c r="BK77" i="28"/>
  <c r="BP77" i="28"/>
  <c r="BP42" i="28"/>
  <c r="BK42" i="28"/>
  <c r="BI118" i="28"/>
  <c r="BD118" i="28"/>
  <c r="BI108" i="28"/>
  <c r="BD108" i="28"/>
  <c r="BI98" i="28"/>
  <c r="BD98" i="28"/>
  <c r="BP92" i="28"/>
  <c r="BK92" i="28"/>
  <c r="BP46" i="28"/>
  <c r="BK46" i="28"/>
  <c r="BP106" i="28"/>
  <c r="BK106" i="28"/>
  <c r="CB129" i="28"/>
  <c r="BY129" i="28"/>
  <c r="BD75" i="28"/>
  <c r="BI75" i="28"/>
  <c r="BP58" i="28"/>
  <c r="BK58" i="28"/>
  <c r="BK10" i="28"/>
  <c r="BP10" i="28"/>
  <c r="BP122" i="28"/>
  <c r="BK122" i="28"/>
  <c r="BW116" i="28"/>
  <c r="V101" i="40" s="1"/>
  <c r="P101" i="40" s="1"/>
  <c r="BR116" i="28"/>
  <c r="CB12" i="28"/>
  <c r="BY12" i="28"/>
  <c r="BI112" i="28"/>
  <c r="BD112" i="28"/>
  <c r="BP60" i="28"/>
  <c r="BK60" i="28"/>
  <c r="BK36" i="28"/>
  <c r="BP36" i="28"/>
  <c r="CB5" i="28"/>
  <c r="BY5" i="28"/>
  <c r="BR37" i="28"/>
  <c r="BW37" i="28"/>
  <c r="BI123" i="28"/>
  <c r="BD123" i="28"/>
  <c r="BW69" i="28"/>
  <c r="BR69" i="28"/>
  <c r="BW115" i="28"/>
  <c r="V100" i="40" s="1"/>
  <c r="P100" i="40" s="1"/>
  <c r="BR115" i="28"/>
  <c r="BI52" i="28"/>
  <c r="BD52" i="28"/>
  <c r="BP133" i="28"/>
  <c r="BK133" i="28"/>
  <c r="BP48" i="28"/>
  <c r="BK48" i="28"/>
  <c r="AE31" i="28"/>
  <c r="U31" i="28" s="1"/>
  <c r="AJ31" i="28"/>
  <c r="BP11" i="28"/>
  <c r="BK11" i="28"/>
  <c r="CB49" i="28"/>
  <c r="BY49" i="28"/>
  <c r="BY35" i="28"/>
  <c r="CB35" i="28"/>
  <c r="Q61" i="28"/>
  <c r="L61" i="28"/>
  <c r="F61" i="28" s="1"/>
  <c r="I61" i="28" s="1"/>
  <c r="BI4" i="28"/>
  <c r="BD4" i="28"/>
  <c r="BK78" i="28"/>
  <c r="BP78" i="28"/>
  <c r="BI39" i="28"/>
  <c r="BD39" i="28"/>
  <c r="BP111" i="28"/>
  <c r="BK111" i="28"/>
  <c r="BR114" i="28"/>
  <c r="BW114" i="28"/>
  <c r="BK63" i="28"/>
  <c r="BP63" i="28"/>
  <c r="BK70" i="28"/>
  <c r="BP70" i="28"/>
  <c r="BD30" i="28"/>
  <c r="BI30" i="28"/>
  <c r="BK107" i="28"/>
  <c r="BP107" i="28"/>
  <c r="BD105" i="28"/>
  <c r="BI105" i="28"/>
  <c r="BK59" i="28"/>
  <c r="BP59" i="28"/>
  <c r="BY93" i="28"/>
  <c r="CB93" i="28"/>
  <c r="BP103" i="28"/>
  <c r="BK103" i="28"/>
  <c r="BY102" i="28"/>
  <c r="CB102" i="28"/>
  <c r="BW47" i="28"/>
  <c r="V50" i="40" s="1"/>
  <c r="P50" i="40" s="1"/>
  <c r="BR47" i="28"/>
  <c r="BH117" i="24"/>
  <c r="BM117" i="24"/>
  <c r="BO72" i="24"/>
  <c r="BT72" i="24"/>
  <c r="BH71" i="24"/>
  <c r="BM71" i="24"/>
  <c r="BH68" i="24"/>
  <c r="BM68" i="24"/>
  <c r="BH73" i="24"/>
  <c r="BM73" i="24"/>
  <c r="BH70" i="24"/>
  <c r="BM70" i="24"/>
  <c r="BT69" i="24"/>
  <c r="BO69" i="24"/>
  <c r="BO63" i="24"/>
  <c r="BT63" i="24"/>
  <c r="BH62" i="24"/>
  <c r="BM62" i="24"/>
  <c r="BH64" i="24"/>
  <c r="BM64" i="24"/>
  <c r="BA66" i="24"/>
  <c r="BF66" i="24"/>
  <c r="BH67" i="24"/>
  <c r="BM67" i="24"/>
  <c r="BM65" i="24"/>
  <c r="BH65" i="24"/>
  <c r="AO7" i="24"/>
  <c r="AY7" i="24"/>
  <c r="AO6" i="24"/>
  <c r="AY6" i="24"/>
  <c r="AO5" i="24"/>
  <c r="AY5" i="24"/>
  <c r="AO13" i="24"/>
  <c r="AY13" i="24"/>
  <c r="AO12" i="24"/>
  <c r="AY12" i="24"/>
  <c r="AY11" i="24"/>
  <c r="AO11" i="24"/>
  <c r="AO10" i="24"/>
  <c r="AY10" i="24"/>
  <c r="AO9" i="24"/>
  <c r="AY9" i="24"/>
  <c r="AO8" i="24"/>
  <c r="AY8" i="24"/>
  <c r="BA8" i="24" s="1"/>
  <c r="R116" i="24"/>
  <c r="K116" i="24" s="1"/>
  <c r="W116" i="24"/>
  <c r="AO4" i="24"/>
  <c r="AY4" i="24"/>
  <c r="AO14" i="24"/>
  <c r="AY14" i="24"/>
  <c r="AO59" i="24"/>
  <c r="AY59" i="24"/>
  <c r="AO58" i="24"/>
  <c r="AY58" i="24"/>
  <c r="AO26" i="24"/>
  <c r="AY26" i="24"/>
  <c r="AO25" i="24"/>
  <c r="AY25" i="24"/>
  <c r="AO122" i="24"/>
  <c r="AY122" i="24"/>
  <c r="AO121" i="24"/>
  <c r="AY121" i="24"/>
  <c r="BA116" i="24"/>
  <c r="BF116" i="24"/>
  <c r="BA115" i="24"/>
  <c r="BF115" i="24"/>
  <c r="V99" i="40" l="1"/>
  <c r="P99" i="40" s="1"/>
  <c r="W106" i="38"/>
  <c r="W47" i="38"/>
  <c r="V40" i="40"/>
  <c r="P40" i="40" s="1"/>
  <c r="W63" i="38"/>
  <c r="V56" i="40"/>
  <c r="P56" i="40" s="1"/>
  <c r="V76" i="40"/>
  <c r="P76" i="40" s="1"/>
  <c r="W79" i="38"/>
  <c r="V71" i="40"/>
  <c r="P71" i="40" s="1"/>
  <c r="V11" i="29"/>
  <c r="P11" i="29" s="1"/>
  <c r="V22" i="40"/>
  <c r="P22" i="40" s="1"/>
  <c r="R22" i="40" s="1"/>
  <c r="W93" i="38"/>
  <c r="V86" i="40"/>
  <c r="P86" i="40" s="1"/>
  <c r="V66" i="29"/>
  <c r="P66" i="29" s="1"/>
  <c r="V43" i="29"/>
  <c r="P43" i="29" s="1"/>
  <c r="V106" i="29"/>
  <c r="P106" i="29" s="1"/>
  <c r="W108" i="38"/>
  <c r="V33" i="29"/>
  <c r="P33" i="29" s="1"/>
  <c r="V101" i="29"/>
  <c r="P101" i="29" s="1"/>
  <c r="W103" i="38"/>
  <c r="V46" i="29"/>
  <c r="P46" i="29" s="1"/>
  <c r="W51" i="38"/>
  <c r="V61" i="29"/>
  <c r="P61" i="29" s="1"/>
  <c r="V40" i="29"/>
  <c r="P40" i="29" s="1"/>
  <c r="W45" i="38"/>
  <c r="V75" i="29"/>
  <c r="P75" i="29" s="1"/>
  <c r="W91" i="38"/>
  <c r="V27" i="29"/>
  <c r="P27" i="29" s="1"/>
  <c r="V105" i="29"/>
  <c r="P105" i="29" s="1"/>
  <c r="W107" i="38"/>
  <c r="V107" i="29"/>
  <c r="P107" i="29" s="1"/>
  <c r="W109" i="38"/>
  <c r="V13" i="29"/>
  <c r="P13" i="29" s="1"/>
  <c r="R13" i="29" s="1"/>
  <c r="V30" i="29"/>
  <c r="P30" i="29" s="1"/>
  <c r="V83" i="29"/>
  <c r="P83" i="29" s="1"/>
  <c r="BY99" i="28"/>
  <c r="V77" i="29"/>
  <c r="P77" i="29" s="1"/>
  <c r="V102" i="29"/>
  <c r="P102" i="29" s="1"/>
  <c r="CB99" i="28"/>
  <c r="BK109" i="28"/>
  <c r="BK72" i="28"/>
  <c r="CB86" i="28"/>
  <c r="BY86" i="28"/>
  <c r="BY34" i="28"/>
  <c r="CB34" i="28"/>
  <c r="CB19" i="28"/>
  <c r="BY19" i="28"/>
  <c r="BY17" i="28"/>
  <c r="CB17" i="28"/>
  <c r="CB50" i="28"/>
  <c r="BY50" i="28"/>
  <c r="BY53" i="28"/>
  <c r="CB53" i="28"/>
  <c r="BW57" i="28"/>
  <c r="BR57" i="28"/>
  <c r="BR133" i="28"/>
  <c r="BW133" i="28"/>
  <c r="W21" i="38" s="1"/>
  <c r="BW122" i="28"/>
  <c r="V11" i="40" s="1"/>
  <c r="P11" i="40" s="1"/>
  <c r="BR122" i="28"/>
  <c r="BR92" i="28"/>
  <c r="BW92" i="28"/>
  <c r="BK118" i="28"/>
  <c r="BP118" i="28"/>
  <c r="BR117" i="28"/>
  <c r="BW117" i="28"/>
  <c r="V102" i="40" s="1"/>
  <c r="P102" i="40" s="1"/>
  <c r="BK45" i="28"/>
  <c r="BP45" i="28"/>
  <c r="BR128" i="28"/>
  <c r="BW128" i="28"/>
  <c r="BK68" i="28"/>
  <c r="BP68" i="28"/>
  <c r="CB110" i="28"/>
  <c r="BY110" i="28"/>
  <c r="BW59" i="28"/>
  <c r="BR59" i="28"/>
  <c r="BR63" i="28"/>
  <c r="BW63" i="28"/>
  <c r="BY37" i="28"/>
  <c r="CB37" i="28"/>
  <c r="BW10" i="28"/>
  <c r="BR10" i="28"/>
  <c r="BR33" i="28"/>
  <c r="BW33" i="28"/>
  <c r="V36" i="40" s="1"/>
  <c r="P36" i="40" s="1"/>
  <c r="BW43" i="28"/>
  <c r="V46" i="40" s="1"/>
  <c r="P46" i="40" s="1"/>
  <c r="BR43" i="28"/>
  <c r="BW55" i="28"/>
  <c r="V58" i="40" s="1"/>
  <c r="P58" i="40" s="1"/>
  <c r="BR55" i="28"/>
  <c r="BR79" i="28"/>
  <c r="BW79" i="28"/>
  <c r="BP62" i="28"/>
  <c r="BK62" i="28"/>
  <c r="Y31" i="28"/>
  <c r="T31" i="28"/>
  <c r="M31" i="28" s="1"/>
  <c r="BR60" i="28"/>
  <c r="BW60" i="28"/>
  <c r="BK98" i="28"/>
  <c r="BP98" i="28"/>
  <c r="BW42" i="28"/>
  <c r="V45" i="40" s="1"/>
  <c r="P45" i="40" s="1"/>
  <c r="BR42" i="28"/>
  <c r="BW44" i="28"/>
  <c r="V47" i="40" s="1"/>
  <c r="P47" i="40" s="1"/>
  <c r="BR44" i="28"/>
  <c r="BW100" i="28"/>
  <c r="V87" i="40" s="1"/>
  <c r="P87" i="40" s="1"/>
  <c r="BR100" i="28"/>
  <c r="BK104" i="28"/>
  <c r="BP104" i="28"/>
  <c r="BW70" i="28"/>
  <c r="V72" i="40" s="1"/>
  <c r="P72" i="40" s="1"/>
  <c r="BR70" i="28"/>
  <c r="BK75" i="28"/>
  <c r="BP75" i="28"/>
  <c r="BW103" i="28"/>
  <c r="V90" i="40" s="1"/>
  <c r="P90" i="40" s="1"/>
  <c r="BR103" i="28"/>
  <c r="BP30" i="28"/>
  <c r="BK30" i="28"/>
  <c r="BW77" i="28"/>
  <c r="BR77" i="28"/>
  <c r="L76" i="28"/>
  <c r="F76" i="28" s="1"/>
  <c r="I76" i="28" s="1"/>
  <c r="Q76" i="28"/>
  <c r="BK71" i="28"/>
  <c r="BP71" i="28"/>
  <c r="BW6" i="28"/>
  <c r="BR6" i="28"/>
  <c r="CB40" i="28"/>
  <c r="BY40" i="28"/>
  <c r="BW36" i="28"/>
  <c r="V39" i="40" s="1"/>
  <c r="P39" i="40" s="1"/>
  <c r="BR36" i="28"/>
  <c r="CB97" i="28"/>
  <c r="BY97" i="28"/>
  <c r="BR11" i="28"/>
  <c r="BW11" i="28"/>
  <c r="BK52" i="28"/>
  <c r="BP52" i="28"/>
  <c r="BK105" i="28"/>
  <c r="BP105" i="28"/>
  <c r="BR78" i="28"/>
  <c r="BW78" i="28"/>
  <c r="CB47" i="28"/>
  <c r="BY47" i="28"/>
  <c r="V96" i="29"/>
  <c r="P96" i="29" s="1"/>
  <c r="BR72" i="28"/>
  <c r="BW72" i="28"/>
  <c r="CB115" i="28"/>
  <c r="BY115" i="28"/>
  <c r="BK112" i="28"/>
  <c r="BP112" i="28"/>
  <c r="BY116" i="28"/>
  <c r="CB116" i="28"/>
  <c r="BR106" i="28"/>
  <c r="BW106" i="28"/>
  <c r="V92" i="40" s="1"/>
  <c r="P92" i="40" s="1"/>
  <c r="R92" i="40" s="1"/>
  <c r="BP38" i="28"/>
  <c r="BK38" i="28"/>
  <c r="BR109" i="28"/>
  <c r="BW109" i="28"/>
  <c r="BW111" i="28"/>
  <c r="V97" i="40" s="1"/>
  <c r="P97" i="40" s="1"/>
  <c r="R97" i="40" s="1"/>
  <c r="BR111" i="28"/>
  <c r="BK123" i="28"/>
  <c r="BP123" i="28"/>
  <c r="BP39" i="28"/>
  <c r="BK39" i="28"/>
  <c r="CB114" i="28"/>
  <c r="BY114" i="28"/>
  <c r="BP9" i="28"/>
  <c r="BK9" i="28"/>
  <c r="BP89" i="28"/>
  <c r="BK89" i="28"/>
  <c r="BR107" i="28"/>
  <c r="BW107" i="28"/>
  <c r="V93" i="40" s="1"/>
  <c r="P93" i="40" s="1"/>
  <c r="BK4" i="28"/>
  <c r="BP4" i="28"/>
  <c r="BR48" i="28"/>
  <c r="BW48" i="28"/>
  <c r="CB69" i="28"/>
  <c r="BY69" i="28"/>
  <c r="BW58" i="28"/>
  <c r="V60" i="40" s="1"/>
  <c r="P60" i="40" s="1"/>
  <c r="BR58" i="28"/>
  <c r="BW46" i="28"/>
  <c r="V49" i="40" s="1"/>
  <c r="P49" i="40" s="1"/>
  <c r="BR46" i="28"/>
  <c r="BP108" i="28"/>
  <c r="BK108" i="28"/>
  <c r="BR7" i="28"/>
  <c r="BW7" i="28"/>
  <c r="BR51" i="28"/>
  <c r="BW51" i="28"/>
  <c r="BR54" i="28"/>
  <c r="BW54" i="28"/>
  <c r="BT117" i="24"/>
  <c r="BO117" i="24"/>
  <c r="BY69" i="24"/>
  <c r="BV69" i="24"/>
  <c r="BT71" i="24"/>
  <c r="BO71" i="24"/>
  <c r="BO70" i="24"/>
  <c r="BT70" i="24"/>
  <c r="BY72" i="24"/>
  <c r="BV72" i="24"/>
  <c r="BT73" i="24"/>
  <c r="BO73" i="24"/>
  <c r="BT68" i="24"/>
  <c r="BO68" i="24"/>
  <c r="BM66" i="24"/>
  <c r="BH66" i="24"/>
  <c r="BT65" i="24"/>
  <c r="BO65" i="24"/>
  <c r="BT64" i="24"/>
  <c r="BO64" i="24"/>
  <c r="BT67" i="24"/>
  <c r="BO67" i="24"/>
  <c r="BY63" i="24"/>
  <c r="BV63" i="24"/>
  <c r="BT62" i="24"/>
  <c r="BO62" i="24"/>
  <c r="BF7" i="24"/>
  <c r="BA7" i="24"/>
  <c r="BF6" i="24"/>
  <c r="BA6" i="24"/>
  <c r="BF5" i="24"/>
  <c r="BA5" i="24"/>
  <c r="BF13" i="24"/>
  <c r="BA13" i="24"/>
  <c r="BF12" i="24"/>
  <c r="BA12" i="24"/>
  <c r="BF11" i="24"/>
  <c r="BA11" i="24"/>
  <c r="BF10" i="24"/>
  <c r="BA10" i="24"/>
  <c r="BF9" i="24"/>
  <c r="BA9" i="24"/>
  <c r="BF8" i="24"/>
  <c r="J116" i="24"/>
  <c r="E116" i="24" s="1"/>
  <c r="H116" i="24" s="1"/>
  <c r="O116" i="24"/>
  <c r="BF4" i="24"/>
  <c r="BA4" i="24"/>
  <c r="BF14" i="24"/>
  <c r="BA14" i="24"/>
  <c r="BF59" i="24"/>
  <c r="BA59" i="24"/>
  <c r="BA58" i="24"/>
  <c r="BF58" i="24"/>
  <c r="BF26" i="24"/>
  <c r="BA26" i="24"/>
  <c r="BF25" i="24"/>
  <c r="BA25" i="24"/>
  <c r="BF122" i="24"/>
  <c r="BA122" i="24"/>
  <c r="BF121" i="24"/>
  <c r="BA121" i="24"/>
  <c r="BM116" i="24"/>
  <c r="BH116" i="24"/>
  <c r="BH115" i="24"/>
  <c r="BM115" i="24"/>
  <c r="W85" i="38" l="1"/>
  <c r="V79" i="40"/>
  <c r="P79" i="40" s="1"/>
  <c r="W70" i="38"/>
  <c r="V62" i="40"/>
  <c r="P62" i="40" s="1"/>
  <c r="R62" i="40" s="1"/>
  <c r="W67" i="38"/>
  <c r="V59" i="40"/>
  <c r="P59" i="40" s="1"/>
  <c r="W73" i="38"/>
  <c r="V65" i="40"/>
  <c r="P65" i="40" s="1"/>
  <c r="W16" i="38"/>
  <c r="V14" i="40"/>
  <c r="P14" i="40" s="1"/>
  <c r="W84" i="38"/>
  <c r="V78" i="40"/>
  <c r="P78" i="40" s="1"/>
  <c r="W69" i="38"/>
  <c r="V61" i="40"/>
  <c r="P61" i="40" s="1"/>
  <c r="W58" i="38"/>
  <c r="V51" i="40"/>
  <c r="P51" i="40" s="1"/>
  <c r="W102" i="38"/>
  <c r="V95" i="40"/>
  <c r="P95" i="40" s="1"/>
  <c r="W86" i="38"/>
  <c r="V80" i="40"/>
  <c r="P80" i="40" s="1"/>
  <c r="W18" i="38"/>
  <c r="V16" i="40"/>
  <c r="P16" i="40" s="1"/>
  <c r="R16" i="40" s="1"/>
  <c r="W64" i="38"/>
  <c r="V57" i="40"/>
  <c r="P57" i="40" s="1"/>
  <c r="W61" i="38"/>
  <c r="V54" i="40"/>
  <c r="P54" i="40" s="1"/>
  <c r="R54" i="40" s="1"/>
  <c r="V112" i="29"/>
  <c r="P112" i="29" s="1"/>
  <c r="W11" i="38"/>
  <c r="V47" i="29"/>
  <c r="P47" i="29" s="1"/>
  <c r="W52" i="38"/>
  <c r="V51" i="29"/>
  <c r="P51" i="29" s="1"/>
  <c r="W56" i="38"/>
  <c r="V41" i="29"/>
  <c r="P41" i="29" s="1"/>
  <c r="W46" i="38"/>
  <c r="V4" i="29"/>
  <c r="V118" i="29"/>
  <c r="P118" i="29" s="1"/>
  <c r="V62" i="29"/>
  <c r="P62" i="29" s="1"/>
  <c r="W68" i="38"/>
  <c r="V35" i="29"/>
  <c r="P35" i="29" s="1"/>
  <c r="V69" i="29"/>
  <c r="P69" i="29" s="1"/>
  <c r="W75" i="38"/>
  <c r="V70" i="29"/>
  <c r="P70" i="29" s="1"/>
  <c r="W76" i="38"/>
  <c r="V52" i="29"/>
  <c r="P52" i="29" s="1"/>
  <c r="R52" i="29" s="1"/>
  <c r="W57" i="38"/>
  <c r="V116" i="29"/>
  <c r="P116" i="29" s="1"/>
  <c r="V94" i="29"/>
  <c r="P94" i="29" s="1"/>
  <c r="R94" i="29" s="1"/>
  <c r="W99" i="38"/>
  <c r="V39" i="29"/>
  <c r="P39" i="29" s="1"/>
  <c r="W44" i="38"/>
  <c r="V108" i="29"/>
  <c r="P108" i="29" s="1"/>
  <c r="W110" i="38"/>
  <c r="V86" i="29"/>
  <c r="P86" i="29" s="1"/>
  <c r="W97" i="38"/>
  <c r="W94" i="38"/>
  <c r="V48" i="29"/>
  <c r="P48" i="29" s="1"/>
  <c r="W53" i="38"/>
  <c r="W17" i="38"/>
  <c r="V44" i="29"/>
  <c r="P44" i="29" s="1"/>
  <c r="R44" i="29" s="1"/>
  <c r="V50" i="29"/>
  <c r="P50" i="29" s="1"/>
  <c r="V29" i="29"/>
  <c r="P29" i="29" s="1"/>
  <c r="V68" i="29"/>
  <c r="P68" i="29" s="1"/>
  <c r="W74" i="38"/>
  <c r="V37" i="29"/>
  <c r="P37" i="29" s="1"/>
  <c r="W42" i="38"/>
  <c r="V36" i="29"/>
  <c r="P36" i="29" s="1"/>
  <c r="W41" i="38"/>
  <c r="V49" i="29"/>
  <c r="P49" i="29" s="1"/>
  <c r="W54" i="38"/>
  <c r="V97" i="29"/>
  <c r="P97" i="29" s="1"/>
  <c r="W100" i="38"/>
  <c r="V100" i="29"/>
  <c r="P100" i="29" s="1"/>
  <c r="V103" i="29"/>
  <c r="P103" i="29" s="1"/>
  <c r="R103" i="29" s="1"/>
  <c r="W104" i="38"/>
  <c r="V26" i="29"/>
  <c r="P26" i="29" s="1"/>
  <c r="W29" i="38"/>
  <c r="V55" i="29"/>
  <c r="P55" i="29" s="1"/>
  <c r="W60" i="38"/>
  <c r="V114" i="29"/>
  <c r="P114" i="29" s="1"/>
  <c r="V78" i="29"/>
  <c r="P78" i="29" s="1"/>
  <c r="V79" i="29"/>
  <c r="P79" i="29" s="1"/>
  <c r="V85" i="29"/>
  <c r="P85" i="29" s="1"/>
  <c r="CB57" i="28"/>
  <c r="BY57" i="28"/>
  <c r="BY77" i="28"/>
  <c r="CB77" i="28"/>
  <c r="BY55" i="28"/>
  <c r="CB55" i="28"/>
  <c r="CB106" i="28"/>
  <c r="BY106" i="28"/>
  <c r="CB78" i="28"/>
  <c r="BY78" i="28"/>
  <c r="BR71" i="28"/>
  <c r="BW71" i="28"/>
  <c r="L31" i="28"/>
  <c r="F31" i="28" s="1"/>
  <c r="Q31" i="28"/>
  <c r="CB128" i="28"/>
  <c r="BY128" i="28"/>
  <c r="CB92" i="28"/>
  <c r="BY92" i="28"/>
  <c r="CB58" i="28"/>
  <c r="BY58" i="28"/>
  <c r="BY36" i="28"/>
  <c r="CB36" i="28"/>
  <c r="CB10" i="28"/>
  <c r="BY10" i="28"/>
  <c r="BW4" i="28"/>
  <c r="V3" i="40" s="1"/>
  <c r="BR4" i="28"/>
  <c r="BW39" i="28"/>
  <c r="BR39" i="28"/>
  <c r="BY43" i="28"/>
  <c r="CB43" i="28"/>
  <c r="BY59" i="28"/>
  <c r="CB59" i="28"/>
  <c r="BW123" i="28"/>
  <c r="V113" i="29" s="1"/>
  <c r="P113" i="29" s="1"/>
  <c r="BR123" i="28"/>
  <c r="CB72" i="28"/>
  <c r="BY72" i="28"/>
  <c r="BW104" i="28"/>
  <c r="V91" i="40" s="1"/>
  <c r="P91" i="40" s="1"/>
  <c r="R91" i="40" s="1"/>
  <c r="BR104" i="28"/>
  <c r="BY33" i="28"/>
  <c r="CB33" i="28"/>
  <c r="BW45" i="28"/>
  <c r="BR45" i="28"/>
  <c r="BW108" i="28"/>
  <c r="BR108" i="28"/>
  <c r="BR9" i="28"/>
  <c r="BW9" i="28"/>
  <c r="BR30" i="28"/>
  <c r="BW30" i="28"/>
  <c r="BY42" i="28"/>
  <c r="CB42" i="28"/>
  <c r="BR62" i="28"/>
  <c r="BW62" i="28"/>
  <c r="BY122" i="28"/>
  <c r="CB122" i="28"/>
  <c r="BR89" i="28"/>
  <c r="BW89" i="28"/>
  <c r="BW38" i="28"/>
  <c r="BR38" i="28"/>
  <c r="BY44" i="28"/>
  <c r="CB44" i="28"/>
  <c r="BY70" i="28"/>
  <c r="CB70" i="28"/>
  <c r="BR105" i="28"/>
  <c r="BW105" i="28"/>
  <c r="CB54" i="28"/>
  <c r="BY54" i="28"/>
  <c r="BY48" i="28"/>
  <c r="CB48" i="28"/>
  <c r="CB107" i="28"/>
  <c r="BY107" i="28"/>
  <c r="CB109" i="28"/>
  <c r="BY109" i="28"/>
  <c r="BW112" i="28"/>
  <c r="V98" i="40" s="1"/>
  <c r="P98" i="40" s="1"/>
  <c r="BR112" i="28"/>
  <c r="BW52" i="28"/>
  <c r="BR52" i="28"/>
  <c r="BW98" i="28"/>
  <c r="V85" i="40" s="1"/>
  <c r="P85" i="40" s="1"/>
  <c r="BR98" i="28"/>
  <c r="CB79" i="28"/>
  <c r="BY79" i="28"/>
  <c r="BW68" i="28"/>
  <c r="BR68" i="28"/>
  <c r="CB117" i="28"/>
  <c r="BY117" i="28"/>
  <c r="CB133" i="28"/>
  <c r="BY133" i="28"/>
  <c r="BY6" i="28"/>
  <c r="CB6" i="28"/>
  <c r="CB7" i="28"/>
  <c r="BY7" i="28"/>
  <c r="CB46" i="28"/>
  <c r="BY46" i="28"/>
  <c r="BY111" i="28"/>
  <c r="CB111" i="28"/>
  <c r="CB103" i="28"/>
  <c r="BY103" i="28"/>
  <c r="CB100" i="28"/>
  <c r="BY100" i="28"/>
  <c r="CB51" i="28"/>
  <c r="BY51" i="28"/>
  <c r="BY11" i="28"/>
  <c r="CB11" i="28"/>
  <c r="BR75" i="28"/>
  <c r="BW75" i="28"/>
  <c r="CB60" i="28"/>
  <c r="BY60" i="28"/>
  <c r="CB63" i="28"/>
  <c r="BY63" i="28"/>
  <c r="BR118" i="28"/>
  <c r="BW118" i="28"/>
  <c r="V7" i="40" s="1"/>
  <c r="P7" i="40" s="1"/>
  <c r="R7" i="40" s="1"/>
  <c r="BY117" i="24"/>
  <c r="BV117" i="24"/>
  <c r="BY70" i="24"/>
  <c r="BV70" i="24"/>
  <c r="BV68" i="24"/>
  <c r="BY68" i="24"/>
  <c r="BV71" i="24"/>
  <c r="BY71" i="24"/>
  <c r="BY73" i="24"/>
  <c r="BV73" i="24"/>
  <c r="BY67" i="24"/>
  <c r="BV67" i="24"/>
  <c r="BY64" i="24"/>
  <c r="BV64" i="24"/>
  <c r="BY65" i="24"/>
  <c r="BV65" i="24"/>
  <c r="BV62" i="24"/>
  <c r="BY62" i="24"/>
  <c r="BO66" i="24"/>
  <c r="BT66" i="24"/>
  <c r="BH7" i="24"/>
  <c r="BM7" i="24"/>
  <c r="BH6" i="24"/>
  <c r="BM6" i="24"/>
  <c r="BH5" i="24"/>
  <c r="BM5" i="24"/>
  <c r="BH13" i="24"/>
  <c r="BM13" i="24"/>
  <c r="BH12" i="24"/>
  <c r="BM12" i="24"/>
  <c r="BH11" i="24"/>
  <c r="BM11" i="24"/>
  <c r="BH10" i="24"/>
  <c r="BM10" i="24"/>
  <c r="BH9" i="24"/>
  <c r="BM9" i="24"/>
  <c r="BM8" i="24"/>
  <c r="BH8" i="24"/>
  <c r="BH4" i="24"/>
  <c r="BM4" i="24"/>
  <c r="BH14" i="24"/>
  <c r="BM14" i="24"/>
  <c r="BH59" i="24"/>
  <c r="BM59" i="24"/>
  <c r="BH58" i="24"/>
  <c r="BM58" i="24"/>
  <c r="BH26" i="24"/>
  <c r="BM26" i="24"/>
  <c r="BH25" i="24"/>
  <c r="BM25" i="24"/>
  <c r="BH122" i="24"/>
  <c r="BM122" i="24"/>
  <c r="BH121" i="24"/>
  <c r="BM121" i="24"/>
  <c r="BO116" i="24"/>
  <c r="BT116" i="24"/>
  <c r="BT115" i="24"/>
  <c r="BV115" i="24" s="1"/>
  <c r="BO115" i="24"/>
  <c r="W72" i="38" l="1"/>
  <c r="V64" i="40"/>
  <c r="P64" i="40" s="1"/>
  <c r="W62" i="38"/>
  <c r="V55" i="40"/>
  <c r="P55" i="40" s="1"/>
  <c r="V94" i="40"/>
  <c r="P94" i="40"/>
  <c r="W49" i="38"/>
  <c r="V42" i="40"/>
  <c r="P42" i="40" s="1"/>
  <c r="W82" i="38"/>
  <c r="V75" i="40"/>
  <c r="P75" i="40" s="1"/>
  <c r="W55" i="38"/>
  <c r="V48" i="40"/>
  <c r="P48" i="40" s="1"/>
  <c r="W78" i="38"/>
  <c r="V70" i="40"/>
  <c r="P70" i="40" s="1"/>
  <c r="W48" i="38"/>
  <c r="V41" i="40"/>
  <c r="P41" i="40" s="1"/>
  <c r="W22" i="38"/>
  <c r="V17" i="40"/>
  <c r="P17" i="40" s="1"/>
  <c r="W6" i="38"/>
  <c r="V6" i="40"/>
  <c r="P6" i="40" s="1"/>
  <c r="R6" i="40" s="1"/>
  <c r="W27" i="38"/>
  <c r="V33" i="40"/>
  <c r="P33" i="40" s="1"/>
  <c r="R33" i="40" s="1"/>
  <c r="V98" i="29"/>
  <c r="P98" i="29" s="1"/>
  <c r="W101" i="38"/>
  <c r="W40" i="38"/>
  <c r="V109" i="29"/>
  <c r="P109" i="29" s="1"/>
  <c r="W7" i="38"/>
  <c r="W12" i="38"/>
  <c r="V60" i="29"/>
  <c r="P60" i="29" s="1"/>
  <c r="W65" i="38"/>
  <c r="V45" i="29"/>
  <c r="P45" i="29" s="1"/>
  <c r="W50" i="38"/>
  <c r="V31" i="29"/>
  <c r="P31" i="29" s="1"/>
  <c r="V38" i="29"/>
  <c r="P38" i="29" s="1"/>
  <c r="W43" i="38"/>
  <c r="V117" i="29"/>
  <c r="P117" i="29" s="1"/>
  <c r="V32" i="29"/>
  <c r="P32" i="29" s="1"/>
  <c r="V65" i="29"/>
  <c r="P65" i="29" s="1"/>
  <c r="W71" i="38"/>
  <c r="V74" i="29"/>
  <c r="P74" i="29" s="1"/>
  <c r="W80" i="38"/>
  <c r="V104" i="29"/>
  <c r="P104" i="29" s="1"/>
  <c r="W105" i="38"/>
  <c r="V76" i="29"/>
  <c r="P76" i="29" s="1"/>
  <c r="W92" i="38"/>
  <c r="V87" i="29"/>
  <c r="P87" i="29" s="1"/>
  <c r="R87" i="29" s="1"/>
  <c r="W98" i="38"/>
  <c r="V3" i="29"/>
  <c r="W3" i="38"/>
  <c r="V54" i="29"/>
  <c r="P54" i="29" s="1"/>
  <c r="W59" i="38"/>
  <c r="V22" i="29"/>
  <c r="P22" i="29" s="1"/>
  <c r="V24" i="29"/>
  <c r="P24" i="29" s="1"/>
  <c r="R24" i="29" s="1"/>
  <c r="V88" i="29"/>
  <c r="P88" i="29" s="1"/>
  <c r="R88" i="29" s="1"/>
  <c r="V93" i="29"/>
  <c r="P93" i="29" s="1"/>
  <c r="R93" i="29" s="1"/>
  <c r="V92" i="29"/>
  <c r="P92" i="29" s="1"/>
  <c r="R92" i="29" s="1"/>
  <c r="V91" i="29"/>
  <c r="P91" i="29" s="1"/>
  <c r="R91" i="29" s="1"/>
  <c r="V90" i="29"/>
  <c r="P90" i="29" s="1"/>
  <c r="R90" i="29" s="1"/>
  <c r="V89" i="29"/>
  <c r="P89" i="29" s="1"/>
  <c r="R89" i="29" s="1"/>
  <c r="CB9" i="28"/>
  <c r="BY9" i="28"/>
  <c r="BY104" i="28"/>
  <c r="CB104" i="28"/>
  <c r="CB75" i="28"/>
  <c r="BY75" i="28"/>
  <c r="BY62" i="28"/>
  <c r="CB62" i="28"/>
  <c r="BY89" i="28"/>
  <c r="CB89" i="28"/>
  <c r="CB4" i="28"/>
  <c r="BY4" i="28"/>
  <c r="BY112" i="28"/>
  <c r="CB112" i="28"/>
  <c r="CB108" i="28"/>
  <c r="BY108" i="28"/>
  <c r="CB30" i="28"/>
  <c r="BY30" i="28"/>
  <c r="CB52" i="28"/>
  <c r="BY52" i="28"/>
  <c r="BY123" i="28"/>
  <c r="CB123" i="28"/>
  <c r="CB71" i="28"/>
  <c r="BY71" i="28"/>
  <c r="CB98" i="28"/>
  <c r="BY98" i="28"/>
  <c r="CB118" i="28"/>
  <c r="BY118" i="28"/>
  <c r="CB105" i="28"/>
  <c r="BY105" i="28"/>
  <c r="BY39" i="28"/>
  <c r="CB39" i="28"/>
  <c r="CB68" i="28"/>
  <c r="BY68" i="28"/>
  <c r="CB38" i="28"/>
  <c r="BY38" i="28"/>
  <c r="BY45" i="28"/>
  <c r="CB45" i="28"/>
  <c r="BY66" i="24"/>
  <c r="BV66" i="24"/>
  <c r="BT7" i="24"/>
  <c r="BO7" i="24"/>
  <c r="BT6" i="24"/>
  <c r="BO6" i="24"/>
  <c r="BT5" i="24"/>
  <c r="BO5" i="24"/>
  <c r="BO13" i="24"/>
  <c r="BT13" i="24"/>
  <c r="BO12" i="24"/>
  <c r="BT12" i="24"/>
  <c r="BT11" i="24"/>
  <c r="BO11" i="24"/>
  <c r="BT10" i="24"/>
  <c r="BO10" i="24"/>
  <c r="BT9" i="24"/>
  <c r="BO9" i="24"/>
  <c r="BT8" i="24"/>
  <c r="BO8" i="24"/>
  <c r="BT4" i="24"/>
  <c r="BO4" i="24"/>
  <c r="BT14" i="24"/>
  <c r="BO14" i="24"/>
  <c r="BT59" i="24"/>
  <c r="BO59" i="24"/>
  <c r="BT58" i="24"/>
  <c r="BO58" i="24"/>
  <c r="BT26" i="24"/>
  <c r="BO26" i="24"/>
  <c r="BT25" i="24"/>
  <c r="BO25" i="24"/>
  <c r="BT122" i="24"/>
  <c r="BO122" i="24"/>
  <c r="BT121" i="24"/>
  <c r="BO121" i="24"/>
  <c r="BY116" i="24"/>
  <c r="BV116" i="24"/>
  <c r="BY115" i="24"/>
  <c r="BY7" i="24" l="1"/>
  <c r="BV7" i="24"/>
  <c r="BY6" i="24"/>
  <c r="BV6" i="24"/>
  <c r="BY5" i="24"/>
  <c r="BV5" i="24"/>
  <c r="BY13" i="24"/>
  <c r="BV13" i="24"/>
  <c r="BY12" i="24"/>
  <c r="BV12" i="24"/>
  <c r="BY11" i="24"/>
  <c r="BV11" i="24"/>
  <c r="BY10" i="24"/>
  <c r="BV10" i="24"/>
  <c r="BY9" i="24"/>
  <c r="BV9" i="24"/>
  <c r="BY8" i="24"/>
  <c r="BV8" i="24"/>
  <c r="BY4" i="24"/>
  <c r="BV4" i="24"/>
  <c r="BY14" i="24"/>
  <c r="BV14" i="24"/>
  <c r="BY59" i="24"/>
  <c r="BV59" i="24"/>
  <c r="BY58" i="24"/>
  <c r="BV58" i="24"/>
  <c r="BY26" i="24"/>
  <c r="BV26" i="24"/>
  <c r="BY25" i="24"/>
  <c r="BV25" i="24"/>
  <c r="BY122" i="24"/>
  <c r="BV122" i="24"/>
  <c r="BY121" i="24"/>
  <c r="BV121" i="24"/>
  <c r="E3" i="25" l="1"/>
  <c r="G2" i="25"/>
  <c r="E2" i="25"/>
  <c r="M107" i="24"/>
  <c r="U107" i="24" s="1"/>
  <c r="BR107" i="24"/>
  <c r="BQ107" i="24" s="1"/>
  <c r="M108" i="24"/>
  <c r="BR108" i="24"/>
  <c r="BQ108" i="24" s="1"/>
  <c r="M109" i="24"/>
  <c r="U109" i="24" s="1"/>
  <c r="AF109" i="24" s="1"/>
  <c r="BR109" i="24"/>
  <c r="BQ109" i="24" s="1"/>
  <c r="M110" i="24"/>
  <c r="BR110" i="24"/>
  <c r="BQ110" i="24" s="1"/>
  <c r="M111" i="24"/>
  <c r="U111" i="24" s="1"/>
  <c r="AF111" i="24" s="1"/>
  <c r="BR111" i="24"/>
  <c r="BQ111" i="24" s="1"/>
  <c r="M112" i="24"/>
  <c r="U112" i="24" s="1"/>
  <c r="BR112" i="24"/>
  <c r="BQ112" i="24" s="1"/>
  <c r="M113" i="24"/>
  <c r="U113" i="24" s="1"/>
  <c r="BR113" i="24"/>
  <c r="BQ113" i="24" s="1"/>
  <c r="M114" i="24"/>
  <c r="U114" i="24" s="1"/>
  <c r="BR114" i="24"/>
  <c r="BQ114" i="24" s="1"/>
  <c r="M118" i="24"/>
  <c r="BR118" i="24"/>
  <c r="BQ118" i="24" s="1"/>
  <c r="BR119" i="24"/>
  <c r="BQ119" i="24" s="1"/>
  <c r="M120" i="24"/>
  <c r="U120" i="24" s="1"/>
  <c r="AF120" i="24" s="1"/>
  <c r="BR120" i="24"/>
  <c r="BQ120" i="24" s="1"/>
  <c r="M123" i="24"/>
  <c r="BR123" i="24"/>
  <c r="BQ123" i="24" s="1"/>
  <c r="BR106" i="24"/>
  <c r="BQ106" i="24" s="1"/>
  <c r="M106" i="24"/>
  <c r="U106" i="24" s="1"/>
  <c r="BR105" i="24"/>
  <c r="BQ105" i="24" s="1"/>
  <c r="BR104" i="24"/>
  <c r="BQ104" i="24" s="1"/>
  <c r="BK104" i="24" s="1"/>
  <c r="BJ104" i="24" s="1"/>
  <c r="BD104" i="24" s="1"/>
  <c r="BC104" i="24" s="1"/>
  <c r="M104" i="24"/>
  <c r="U104" i="24" s="1"/>
  <c r="AF104" i="24" s="1"/>
  <c r="BR103" i="24"/>
  <c r="BQ103" i="24" s="1"/>
  <c r="M103" i="24"/>
  <c r="U103" i="24" s="1"/>
  <c r="AF103" i="24" s="1"/>
  <c r="AM103" i="24" s="1"/>
  <c r="AY103" i="24" s="1"/>
  <c r="BR102" i="24"/>
  <c r="BQ102" i="24" s="1"/>
  <c r="M102" i="24"/>
  <c r="U102" i="24" s="1"/>
  <c r="AF102" i="24" s="1"/>
  <c r="BR101" i="24"/>
  <c r="BQ101" i="24" s="1"/>
  <c r="M101" i="24"/>
  <c r="U101" i="24" s="1"/>
  <c r="BR100" i="24"/>
  <c r="BQ100" i="24" s="1"/>
  <c r="BK100" i="24" s="1"/>
  <c r="BJ100" i="24" s="1"/>
  <c r="BD100" i="24" s="1"/>
  <c r="BC100" i="24" s="1"/>
  <c r="AW100" i="24" s="1"/>
  <c r="BR99" i="24"/>
  <c r="BQ99" i="24" s="1"/>
  <c r="BR98" i="24"/>
  <c r="BQ98" i="24" s="1"/>
  <c r="M98" i="24"/>
  <c r="BR97" i="24"/>
  <c r="BQ97" i="24" s="1"/>
  <c r="M97" i="24"/>
  <c r="U97" i="24" s="1"/>
  <c r="AF97" i="24" s="1"/>
  <c r="AM97" i="24" s="1"/>
  <c r="AY97" i="24" s="1"/>
  <c r="BF97" i="24" s="1"/>
  <c r="BM97" i="24" s="1"/>
  <c r="BR96" i="24"/>
  <c r="BQ96" i="24" s="1"/>
  <c r="M96" i="24"/>
  <c r="U96" i="24" s="1"/>
  <c r="AF96" i="24" s="1"/>
  <c r="AM96" i="24" s="1"/>
  <c r="BR95" i="24"/>
  <c r="BQ95" i="24" s="1"/>
  <c r="M95" i="24"/>
  <c r="U95" i="24" s="1"/>
  <c r="BR94" i="24"/>
  <c r="BQ94" i="24" s="1"/>
  <c r="M94" i="24"/>
  <c r="U94" i="24" s="1"/>
  <c r="AF94" i="24" s="1"/>
  <c r="BR93" i="24"/>
  <c r="BQ93" i="24" s="1"/>
  <c r="M93" i="24"/>
  <c r="U93" i="24" s="1"/>
  <c r="AF93" i="24" s="1"/>
  <c r="BR92" i="24"/>
  <c r="BQ92" i="24" s="1"/>
  <c r="BK92" i="24" s="1"/>
  <c r="BJ92" i="24" s="1"/>
  <c r="BD92" i="24" s="1"/>
  <c r="M92" i="24"/>
  <c r="U92" i="24" s="1"/>
  <c r="AF92" i="24" s="1"/>
  <c r="AM92" i="24" s="1"/>
  <c r="BR91" i="24"/>
  <c r="BQ91" i="24" s="1"/>
  <c r="M91" i="24"/>
  <c r="U91" i="24" s="1"/>
  <c r="BR90" i="24"/>
  <c r="BQ90" i="24" s="1"/>
  <c r="M90" i="24"/>
  <c r="BR89" i="24"/>
  <c r="BQ89" i="24" s="1"/>
  <c r="M89" i="24"/>
  <c r="BR88" i="24"/>
  <c r="BQ88" i="24" s="1"/>
  <c r="M88" i="24"/>
  <c r="BR87" i="24"/>
  <c r="BQ87" i="24" s="1"/>
  <c r="M87" i="24"/>
  <c r="U87" i="24" s="1"/>
  <c r="AF87" i="24" s="1"/>
  <c r="AM87" i="24" s="1"/>
  <c r="BR86" i="24"/>
  <c r="BQ86" i="24" s="1"/>
  <c r="M86" i="24"/>
  <c r="U86" i="24" s="1"/>
  <c r="BR85" i="24"/>
  <c r="BQ85" i="24" s="1"/>
  <c r="M85" i="24"/>
  <c r="U85" i="24" s="1"/>
  <c r="AF85" i="24" s="1"/>
  <c r="AM85" i="24" s="1"/>
  <c r="BR84" i="24"/>
  <c r="BQ84" i="24" s="1"/>
  <c r="M84" i="24"/>
  <c r="U84" i="24" s="1"/>
  <c r="BR83" i="24"/>
  <c r="BQ83" i="24" s="1"/>
  <c r="M83" i="24"/>
  <c r="U83" i="24" s="1"/>
  <c r="BR82" i="24"/>
  <c r="BQ82" i="24" s="1"/>
  <c r="M82" i="24"/>
  <c r="U82" i="24" s="1"/>
  <c r="BR81" i="24"/>
  <c r="BQ81" i="24" s="1"/>
  <c r="M81" i="24"/>
  <c r="BR80" i="24"/>
  <c r="BQ80" i="24" s="1"/>
  <c r="M80" i="24"/>
  <c r="BR79" i="24"/>
  <c r="BQ79" i="24" s="1"/>
  <c r="M79" i="24"/>
  <c r="U79" i="24" s="1"/>
  <c r="AF79" i="24" s="1"/>
  <c r="BR78" i="24"/>
  <c r="BQ78" i="24" s="1"/>
  <c r="M78" i="24"/>
  <c r="U78" i="24" s="1"/>
  <c r="AF78" i="24" s="1"/>
  <c r="AM78" i="24" s="1"/>
  <c r="BR77" i="24"/>
  <c r="BQ77" i="24" s="1"/>
  <c r="M77" i="24"/>
  <c r="U77" i="24" s="1"/>
  <c r="BR76" i="24"/>
  <c r="BQ76" i="24" s="1"/>
  <c r="M76" i="24"/>
  <c r="U76" i="24" s="1"/>
  <c r="AF76" i="24" s="1"/>
  <c r="BR75" i="24"/>
  <c r="BQ75" i="24" s="1"/>
  <c r="BK75" i="24" s="1"/>
  <c r="BJ75" i="24" s="1"/>
  <c r="BD75" i="24" s="1"/>
  <c r="BC75" i="24" s="1"/>
  <c r="AW75" i="24" s="1"/>
  <c r="M75" i="24"/>
  <c r="U75" i="24" s="1"/>
  <c r="BR74" i="24"/>
  <c r="BQ74" i="24" s="1"/>
  <c r="M74" i="24"/>
  <c r="U74" i="24" s="1"/>
  <c r="AF74" i="24" s="1"/>
  <c r="AM74" i="24" s="1"/>
  <c r="AY74" i="24" s="1"/>
  <c r="BR61" i="24"/>
  <c r="BQ61" i="24" s="1"/>
  <c r="M61" i="24"/>
  <c r="BR60" i="24"/>
  <c r="BQ60" i="24" s="1"/>
  <c r="M60" i="24"/>
  <c r="BR57" i="24"/>
  <c r="BQ57" i="24" s="1"/>
  <c r="M57" i="24"/>
  <c r="BR56" i="24"/>
  <c r="BQ56" i="24" s="1"/>
  <c r="BK56" i="24" s="1"/>
  <c r="BJ56" i="24" s="1"/>
  <c r="BD56" i="24" s="1"/>
  <c r="BC56" i="24" s="1"/>
  <c r="AW56" i="24" s="1"/>
  <c r="M56" i="24"/>
  <c r="U56" i="24" s="1"/>
  <c r="AF56" i="24" s="1"/>
  <c r="AM56" i="24" s="1"/>
  <c r="BR55" i="24"/>
  <c r="BQ55" i="24" s="1"/>
  <c r="M55" i="24"/>
  <c r="U55" i="24" s="1"/>
  <c r="BR54" i="24"/>
  <c r="BQ54" i="24" s="1"/>
  <c r="M54" i="24"/>
  <c r="BR53" i="24"/>
  <c r="BQ53" i="24" s="1"/>
  <c r="M53" i="24"/>
  <c r="U53" i="24" s="1"/>
  <c r="BR52" i="24"/>
  <c r="BQ52" i="24" s="1"/>
  <c r="M52" i="24"/>
  <c r="U52" i="24" s="1"/>
  <c r="BR51" i="24"/>
  <c r="BQ51" i="24" s="1"/>
  <c r="M51" i="24"/>
  <c r="U51" i="24" s="1"/>
  <c r="AF51" i="24" s="1"/>
  <c r="AM51" i="24" s="1"/>
  <c r="AY51" i="24" s="1"/>
  <c r="BF51" i="24" s="1"/>
  <c r="BM51" i="24" s="1"/>
  <c r="BR50" i="24"/>
  <c r="BQ50" i="24" s="1"/>
  <c r="M50" i="24"/>
  <c r="U50" i="24" s="1"/>
  <c r="BR49" i="24"/>
  <c r="BQ49" i="24" s="1"/>
  <c r="M49" i="24"/>
  <c r="U49" i="24" s="1"/>
  <c r="AF49" i="24" s="1"/>
  <c r="BR48" i="24"/>
  <c r="BQ48" i="24" s="1"/>
  <c r="M48" i="24"/>
  <c r="BR47" i="24"/>
  <c r="BQ47" i="24" s="1"/>
  <c r="M47" i="24"/>
  <c r="U47" i="24" s="1"/>
  <c r="AF47" i="24" s="1"/>
  <c r="AM47" i="24" s="1"/>
  <c r="AY47" i="24" s="1"/>
  <c r="BF47" i="24" s="1"/>
  <c r="BM47" i="24" s="1"/>
  <c r="BT47" i="24" s="1"/>
  <c r="BR46" i="24"/>
  <c r="BQ46" i="24" s="1"/>
  <c r="M46" i="24"/>
  <c r="U46" i="24" s="1"/>
  <c r="AF46" i="24" s="1"/>
  <c r="AM46" i="24" s="1"/>
  <c r="AY46" i="24" s="1"/>
  <c r="BF46" i="24" s="1"/>
  <c r="BM46" i="24" s="1"/>
  <c r="BT46" i="24" s="1"/>
  <c r="BY46" i="24" s="1"/>
  <c r="BR45" i="24"/>
  <c r="BQ45" i="24" s="1"/>
  <c r="M45" i="24"/>
  <c r="BR44" i="24"/>
  <c r="BQ44" i="24" s="1"/>
  <c r="BK44" i="24" s="1"/>
  <c r="BJ44" i="24" s="1"/>
  <c r="BD44" i="24" s="1"/>
  <c r="BC44" i="24" s="1"/>
  <c r="AW44" i="24" s="1"/>
  <c r="M44" i="24"/>
  <c r="U44" i="24" s="1"/>
  <c r="AF44" i="24" s="1"/>
  <c r="AM44" i="24" s="1"/>
  <c r="AY44" i="24" s="1"/>
  <c r="BR43" i="24"/>
  <c r="BQ43" i="24" s="1"/>
  <c r="M43" i="24"/>
  <c r="BR42" i="24"/>
  <c r="BQ42" i="24" s="1"/>
  <c r="M42" i="24"/>
  <c r="U42" i="24" s="1"/>
  <c r="BR41" i="24"/>
  <c r="BQ41" i="24" s="1"/>
  <c r="M41" i="24"/>
  <c r="U41" i="24" s="1"/>
  <c r="AF41" i="24" s="1"/>
  <c r="BR40" i="24"/>
  <c r="BQ40" i="24" s="1"/>
  <c r="M40" i="24"/>
  <c r="BR39" i="24"/>
  <c r="BQ39" i="24" s="1"/>
  <c r="M39" i="24"/>
  <c r="U39" i="24" s="1"/>
  <c r="AF39" i="24" s="1"/>
  <c r="AM39" i="24" s="1"/>
  <c r="AY39" i="24" s="1"/>
  <c r="BF39" i="24" s="1"/>
  <c r="BR38" i="24"/>
  <c r="BQ38" i="24" s="1"/>
  <c r="BK38" i="24" s="1"/>
  <c r="BJ38" i="24" s="1"/>
  <c r="BD38" i="24" s="1"/>
  <c r="BC38" i="24" s="1"/>
  <c r="AW38" i="24" s="1"/>
  <c r="M38" i="24"/>
  <c r="U38" i="24" s="1"/>
  <c r="BR37" i="24"/>
  <c r="BQ37" i="24" s="1"/>
  <c r="M37" i="24"/>
  <c r="U37" i="24" s="1"/>
  <c r="AF37" i="24" s="1"/>
  <c r="BR36" i="24"/>
  <c r="BQ36" i="24" s="1"/>
  <c r="M36" i="24"/>
  <c r="U36" i="24" s="1"/>
  <c r="BR35" i="24"/>
  <c r="BQ35" i="24" s="1"/>
  <c r="BK35" i="24" s="1"/>
  <c r="BJ35" i="24" s="1"/>
  <c r="BD35" i="24" s="1"/>
  <c r="BC35" i="24" s="1"/>
  <c r="AW35" i="24" s="1"/>
  <c r="M35" i="24"/>
  <c r="BR34" i="24"/>
  <c r="BQ34" i="24" s="1"/>
  <c r="M34" i="24"/>
  <c r="U34" i="24" s="1"/>
  <c r="AF34" i="24" s="1"/>
  <c r="AM34" i="24" s="1"/>
  <c r="AY34" i="24" s="1"/>
  <c r="BR33" i="24"/>
  <c r="BQ33" i="24" s="1"/>
  <c r="M33" i="24"/>
  <c r="U33" i="24" s="1"/>
  <c r="BR32" i="24"/>
  <c r="BQ32" i="24" s="1"/>
  <c r="M32" i="24"/>
  <c r="BR31" i="24"/>
  <c r="BQ31" i="24" s="1"/>
  <c r="M31" i="24"/>
  <c r="U31" i="24" s="1"/>
  <c r="BR30" i="24"/>
  <c r="BQ30" i="24" s="1"/>
  <c r="M30" i="24"/>
  <c r="BR29" i="24"/>
  <c r="BQ29" i="24" s="1"/>
  <c r="BK29" i="24" s="1"/>
  <c r="BJ29" i="24" s="1"/>
  <c r="BD29" i="24" s="1"/>
  <c r="BC29" i="24" s="1"/>
  <c r="AW29" i="24" s="1"/>
  <c r="M29" i="24"/>
  <c r="U29" i="24" s="1"/>
  <c r="AF29" i="24" s="1"/>
  <c r="BR28" i="24"/>
  <c r="BQ28" i="24" s="1"/>
  <c r="BK28" i="24" s="1"/>
  <c r="BJ28" i="24" s="1"/>
  <c r="BD28" i="24" s="1"/>
  <c r="BC28" i="24" s="1"/>
  <c r="AW28" i="24" s="1"/>
  <c r="M28" i="24"/>
  <c r="U28" i="24" s="1"/>
  <c r="BR27" i="24"/>
  <c r="BQ27" i="24" s="1"/>
  <c r="M27" i="24"/>
  <c r="U27" i="24" s="1"/>
  <c r="BR24" i="24"/>
  <c r="BQ24" i="24" s="1"/>
  <c r="M24" i="24"/>
  <c r="BR23" i="24"/>
  <c r="BQ23" i="24" s="1"/>
  <c r="M23" i="24"/>
  <c r="U23" i="24" s="1"/>
  <c r="BR22" i="24"/>
  <c r="BQ22" i="24" s="1"/>
  <c r="M22" i="24"/>
  <c r="U22" i="24" s="1"/>
  <c r="AF22" i="24" s="1"/>
  <c r="AM22" i="24" s="1"/>
  <c r="AY22" i="24" s="1"/>
  <c r="BF22" i="24" s="1"/>
  <c r="BR21" i="24"/>
  <c r="BQ21" i="24" s="1"/>
  <c r="M21" i="24"/>
  <c r="U21" i="24" s="1"/>
  <c r="AF21" i="24" s="1"/>
  <c r="BR20" i="24"/>
  <c r="BQ20" i="24" s="1"/>
  <c r="M20" i="24"/>
  <c r="U20" i="24" s="1"/>
  <c r="BR19" i="24"/>
  <c r="BQ19" i="24" s="1"/>
  <c r="M19" i="24"/>
  <c r="U19" i="24" s="1"/>
  <c r="AF19" i="24" s="1"/>
  <c r="AM19" i="24" s="1"/>
  <c r="AY19" i="24" s="1"/>
  <c r="BF19" i="24" s="1"/>
  <c r="BM19" i="24" s="1"/>
  <c r="BR18" i="24"/>
  <c r="BQ18" i="24" s="1"/>
  <c r="M18" i="24"/>
  <c r="U18" i="24" s="1"/>
  <c r="AF18" i="24" s="1"/>
  <c r="AM18" i="24" s="1"/>
  <c r="AY18" i="24" s="1"/>
  <c r="BF18" i="24" s="1"/>
  <c r="BR17" i="24"/>
  <c r="BQ17" i="24" s="1"/>
  <c r="M17" i="24"/>
  <c r="U17" i="24" s="1"/>
  <c r="AF17" i="24" s="1"/>
  <c r="BR16" i="24"/>
  <c r="BQ16" i="24" s="1"/>
  <c r="M16" i="24"/>
  <c r="BR15" i="24"/>
  <c r="BQ15" i="24" s="1"/>
  <c r="M15" i="24"/>
  <c r="U15" i="24" s="1"/>
  <c r="C82" i="23"/>
  <c r="B83" i="23"/>
  <c r="BR36" i="23" s="1"/>
  <c r="BQ36" i="23" s="1"/>
  <c r="M79" i="23"/>
  <c r="BR77" i="23"/>
  <c r="BQ77" i="23" s="1"/>
  <c r="BK77" i="23" s="1"/>
  <c r="BJ77" i="23" s="1"/>
  <c r="BD77" i="23" s="1"/>
  <c r="BC77" i="23" s="1"/>
  <c r="AW77" i="23" s="1"/>
  <c r="AV77" i="23" s="1"/>
  <c r="M76" i="23"/>
  <c r="M75" i="23"/>
  <c r="U75" i="23" s="1"/>
  <c r="AF75" i="23" s="1"/>
  <c r="AM75" i="23" s="1"/>
  <c r="M74" i="23"/>
  <c r="U74" i="23" s="1"/>
  <c r="AF74" i="23" s="1"/>
  <c r="AM74" i="23" s="1"/>
  <c r="M71" i="23"/>
  <c r="M70" i="23"/>
  <c r="M69" i="23"/>
  <c r="U69" i="23" s="1"/>
  <c r="AF69" i="23" s="1"/>
  <c r="AM69" i="23" s="1"/>
  <c r="M68" i="23"/>
  <c r="M67" i="23"/>
  <c r="U67" i="23" s="1"/>
  <c r="M66" i="23"/>
  <c r="M65" i="23"/>
  <c r="U65" i="23" s="1"/>
  <c r="AF65" i="23" s="1"/>
  <c r="M64" i="23"/>
  <c r="U64" i="23" s="1"/>
  <c r="M62" i="23"/>
  <c r="M61" i="23"/>
  <c r="U61" i="23" s="1"/>
  <c r="M60" i="23"/>
  <c r="U60" i="23" s="1"/>
  <c r="AF60" i="23" s="1"/>
  <c r="AM60" i="23" s="1"/>
  <c r="M59" i="23"/>
  <c r="U59" i="23" s="1"/>
  <c r="M58" i="23"/>
  <c r="U58" i="23" s="1"/>
  <c r="AF58" i="23" s="1"/>
  <c r="AM58" i="23" s="1"/>
  <c r="BR57" i="23"/>
  <c r="BQ57" i="23" s="1"/>
  <c r="M57" i="23"/>
  <c r="U57" i="23" s="1"/>
  <c r="AF57" i="23" s="1"/>
  <c r="M56" i="23"/>
  <c r="M55" i="23"/>
  <c r="U55" i="23" s="1"/>
  <c r="AF55" i="23" s="1"/>
  <c r="AM55" i="23" s="1"/>
  <c r="M54" i="23"/>
  <c r="U54" i="23" s="1"/>
  <c r="AF54" i="23" s="1"/>
  <c r="AM54" i="23" s="1"/>
  <c r="BR53" i="23"/>
  <c r="BQ53" i="23" s="1"/>
  <c r="M53" i="23"/>
  <c r="M52" i="23"/>
  <c r="U52" i="23" s="1"/>
  <c r="M51" i="23"/>
  <c r="M50" i="23"/>
  <c r="U50" i="23" s="1"/>
  <c r="BR49" i="23"/>
  <c r="BQ49" i="23" s="1"/>
  <c r="M49" i="23"/>
  <c r="M48" i="23"/>
  <c r="U48" i="23" s="1"/>
  <c r="BR47" i="23"/>
  <c r="BQ47" i="23" s="1"/>
  <c r="BK47" i="23" s="1"/>
  <c r="BJ47" i="23" s="1"/>
  <c r="BD47" i="23" s="1"/>
  <c r="BC47" i="23" s="1"/>
  <c r="M47" i="23"/>
  <c r="M46" i="23"/>
  <c r="U46" i="23" s="1"/>
  <c r="BR45" i="23"/>
  <c r="BQ45" i="23" s="1"/>
  <c r="AW45" i="23" s="1"/>
  <c r="AV45" i="23" s="1"/>
  <c r="AK45" i="23" s="1"/>
  <c r="M45" i="23"/>
  <c r="M44" i="23"/>
  <c r="U44" i="23" s="1"/>
  <c r="BR43" i="23"/>
  <c r="BQ43" i="23" s="1"/>
  <c r="M43" i="23"/>
  <c r="M42" i="23"/>
  <c r="U42" i="23" s="1"/>
  <c r="BR41" i="23"/>
  <c r="BQ41" i="23" s="1"/>
  <c r="BK41" i="23" s="1"/>
  <c r="BJ41" i="23" s="1"/>
  <c r="BD41" i="23" s="1"/>
  <c r="BC41" i="23" s="1"/>
  <c r="M41" i="23"/>
  <c r="M40" i="23"/>
  <c r="U40" i="23" s="1"/>
  <c r="M39" i="23"/>
  <c r="M38" i="23"/>
  <c r="U38" i="23" s="1"/>
  <c r="BR37" i="23"/>
  <c r="BQ37" i="23" s="1"/>
  <c r="BK37" i="23" s="1"/>
  <c r="BJ37" i="23" s="1"/>
  <c r="BD37" i="23" s="1"/>
  <c r="BC37" i="23" s="1"/>
  <c r="M37" i="23"/>
  <c r="M36" i="23"/>
  <c r="M35" i="23"/>
  <c r="U35" i="23" s="1"/>
  <c r="M34" i="23"/>
  <c r="M33" i="23"/>
  <c r="U33" i="23" s="1"/>
  <c r="BR32" i="23"/>
  <c r="BQ32" i="23" s="1"/>
  <c r="M32" i="23"/>
  <c r="M31" i="23"/>
  <c r="U31" i="23" s="1"/>
  <c r="BR30" i="23"/>
  <c r="BQ30" i="23" s="1"/>
  <c r="M30" i="23"/>
  <c r="M29" i="23"/>
  <c r="U29" i="23" s="1"/>
  <c r="AF29" i="23" s="1"/>
  <c r="AM29" i="23" s="1"/>
  <c r="AY29" i="23" s="1"/>
  <c r="M28" i="23"/>
  <c r="U28" i="23" s="1"/>
  <c r="BR27" i="23"/>
  <c r="BQ27" i="23" s="1"/>
  <c r="M27" i="23"/>
  <c r="U27" i="23" s="1"/>
  <c r="AF27" i="23" s="1"/>
  <c r="AM27" i="23" s="1"/>
  <c r="AY27" i="23" s="1"/>
  <c r="M26" i="23"/>
  <c r="BR25" i="23"/>
  <c r="BQ25" i="23" s="1"/>
  <c r="M25" i="23"/>
  <c r="U25" i="23" s="1"/>
  <c r="AF25" i="23" s="1"/>
  <c r="AM25" i="23" s="1"/>
  <c r="AY25" i="23" s="1"/>
  <c r="M24" i="23"/>
  <c r="BR23" i="23"/>
  <c r="BQ23" i="23" s="1"/>
  <c r="M23" i="23"/>
  <c r="U23" i="23" s="1"/>
  <c r="AF23" i="23" s="1"/>
  <c r="AM23" i="23" s="1"/>
  <c r="M22" i="23"/>
  <c r="BR21" i="23"/>
  <c r="BQ21" i="23" s="1"/>
  <c r="M21" i="23"/>
  <c r="U21" i="23" s="1"/>
  <c r="AF21" i="23" s="1"/>
  <c r="AM21" i="23" s="1"/>
  <c r="AY21" i="23" s="1"/>
  <c r="M20" i="23"/>
  <c r="U20" i="23" s="1"/>
  <c r="BR19" i="23"/>
  <c r="BQ19" i="23" s="1"/>
  <c r="M19" i="23"/>
  <c r="U19" i="23" s="1"/>
  <c r="AF19" i="23" s="1"/>
  <c r="AM19" i="23" s="1"/>
  <c r="BR18" i="23"/>
  <c r="BQ18" i="23" s="1"/>
  <c r="M18" i="23"/>
  <c r="U18" i="23" s="1"/>
  <c r="M17" i="23"/>
  <c r="U17" i="23" s="1"/>
  <c r="BR16" i="23"/>
  <c r="BQ16" i="23" s="1"/>
  <c r="M16" i="23"/>
  <c r="U16" i="23" s="1"/>
  <c r="AF16" i="23" s="1"/>
  <c r="AM16" i="23" s="1"/>
  <c r="M15" i="23"/>
  <c r="U15" i="23" s="1"/>
  <c r="BR14" i="23"/>
  <c r="BQ14" i="23" s="1"/>
  <c r="M14" i="23"/>
  <c r="M13" i="23"/>
  <c r="U13" i="23" s="1"/>
  <c r="BR12" i="23"/>
  <c r="BQ12" i="23" s="1"/>
  <c r="M12" i="23"/>
  <c r="M11" i="23"/>
  <c r="BR10" i="23"/>
  <c r="BQ10" i="23" s="1"/>
  <c r="BK10" i="23" s="1"/>
  <c r="BJ10" i="23" s="1"/>
  <c r="BD10" i="23" s="1"/>
  <c r="BC10" i="23" s="1"/>
  <c r="M10" i="23"/>
  <c r="U10" i="23" s="1"/>
  <c r="AF10" i="23" s="1"/>
  <c r="AM10" i="23" s="1"/>
  <c r="AY10" i="23" s="1"/>
  <c r="BF10" i="23" s="1"/>
  <c r="M9" i="23"/>
  <c r="U9" i="23" s="1"/>
  <c r="BR8" i="23"/>
  <c r="BQ8" i="23" s="1"/>
  <c r="AW8" i="23" s="1"/>
  <c r="AV8" i="23" s="1"/>
  <c r="AK8" i="23" s="1"/>
  <c r="AJ8" i="23" s="1"/>
  <c r="AD8" i="23" s="1"/>
  <c r="AC8" i="23" s="1"/>
  <c r="S8" i="23" s="1"/>
  <c r="R8" i="23" s="1"/>
  <c r="K8" i="23" s="1"/>
  <c r="J8" i="23" s="1"/>
  <c r="E8" i="23" s="1"/>
  <c r="H8" i="23" s="1"/>
  <c r="M8" i="23"/>
  <c r="U8" i="23" s="1"/>
  <c r="AF8" i="23" s="1"/>
  <c r="AM8" i="23" s="1"/>
  <c r="M7" i="23"/>
  <c r="BR6" i="23"/>
  <c r="BQ6" i="23" s="1"/>
  <c r="AW6" i="23" s="1"/>
  <c r="AV6" i="23" s="1"/>
  <c r="AK6" i="23" s="1"/>
  <c r="AJ6" i="23" s="1"/>
  <c r="AD6" i="23" s="1"/>
  <c r="AC6" i="23" s="1"/>
  <c r="S6" i="23" s="1"/>
  <c r="M6" i="23"/>
  <c r="U6" i="23" s="1"/>
  <c r="AF6" i="23" s="1"/>
  <c r="AM6" i="23" s="1"/>
  <c r="BR5" i="23"/>
  <c r="BQ5" i="23" s="1"/>
  <c r="BK5" i="23" s="1"/>
  <c r="BJ5" i="23" s="1"/>
  <c r="BD5" i="23" s="1"/>
  <c r="BC5" i="23" s="1"/>
  <c r="M5" i="23"/>
  <c r="U5" i="23" s="1"/>
  <c r="BR4" i="23"/>
  <c r="BQ4" i="23" s="1"/>
  <c r="BK4" i="23" s="1"/>
  <c r="BJ4" i="23" s="1"/>
  <c r="BD4" i="23" s="1"/>
  <c r="BC4" i="23" s="1"/>
  <c r="M4" i="23"/>
  <c r="U4" i="23" s="1"/>
  <c r="AF4" i="23" s="1"/>
  <c r="AM4" i="23" s="1"/>
  <c r="AW104" i="24" l="1"/>
  <c r="AV104" i="24" s="1"/>
  <c r="AK104" i="24" s="1"/>
  <c r="AJ104" i="24" s="1"/>
  <c r="AD104" i="24" s="1"/>
  <c r="AY92" i="24"/>
  <c r="BF92" i="24" s="1"/>
  <c r="BM92" i="24" s="1"/>
  <c r="BO92" i="24" s="1"/>
  <c r="BK118" i="24"/>
  <c r="BJ118" i="24" s="1"/>
  <c r="BD118" i="24" s="1"/>
  <c r="BC118" i="24" s="1"/>
  <c r="AW118" i="24" s="1"/>
  <c r="AV118" i="24" s="1"/>
  <c r="AK118" i="24" s="1"/>
  <c r="AJ118" i="24" s="1"/>
  <c r="AD118" i="24" s="1"/>
  <c r="AC118" i="24" s="1"/>
  <c r="S118" i="24" s="1"/>
  <c r="R118" i="24" s="1"/>
  <c r="K118" i="24" s="1"/>
  <c r="J118" i="24" s="1"/>
  <c r="E118" i="24" s="1"/>
  <c r="H118" i="24" s="1"/>
  <c r="BK113" i="24"/>
  <c r="BJ113" i="24" s="1"/>
  <c r="BD113" i="24" s="1"/>
  <c r="BC113" i="24" s="1"/>
  <c r="AW113" i="24" s="1"/>
  <c r="AV113" i="24" s="1"/>
  <c r="AK113" i="24" s="1"/>
  <c r="AJ113" i="24" s="1"/>
  <c r="AD113" i="24" s="1"/>
  <c r="AC113" i="24" s="1"/>
  <c r="S113" i="24" s="1"/>
  <c r="R113" i="24" s="1"/>
  <c r="K113" i="24" s="1"/>
  <c r="BK110" i="24"/>
  <c r="BJ110" i="24" s="1"/>
  <c r="BD110" i="24" s="1"/>
  <c r="BC110" i="24" s="1"/>
  <c r="AW110" i="24" s="1"/>
  <c r="AV110" i="24" s="1"/>
  <c r="AK110" i="24" s="1"/>
  <c r="AJ110" i="24" s="1"/>
  <c r="AD110" i="24" s="1"/>
  <c r="AC110" i="24" s="1"/>
  <c r="S110" i="24" s="1"/>
  <c r="R110" i="24" s="1"/>
  <c r="K110" i="24" s="1"/>
  <c r="J110" i="24" s="1"/>
  <c r="E110" i="24" s="1"/>
  <c r="H110" i="24" s="1"/>
  <c r="AV44" i="24"/>
  <c r="AK44" i="24" s="1"/>
  <c r="AJ44" i="24" s="1"/>
  <c r="AD44" i="24" s="1"/>
  <c r="AC44" i="24" s="1"/>
  <c r="S44" i="24" s="1"/>
  <c r="R44" i="24" s="1"/>
  <c r="K44" i="24" s="1"/>
  <c r="J44" i="24" s="1"/>
  <c r="E44" i="24" s="1"/>
  <c r="H44" i="24" s="1"/>
  <c r="AV29" i="24"/>
  <c r="AK29" i="24" s="1"/>
  <c r="AJ29" i="24" s="1"/>
  <c r="AD29" i="24" s="1"/>
  <c r="AC29" i="24" s="1"/>
  <c r="S29" i="24" s="1"/>
  <c r="R29" i="24" s="1"/>
  <c r="K29" i="24" s="1"/>
  <c r="J29" i="24" s="1"/>
  <c r="E29" i="24" s="1"/>
  <c r="H29" i="24" s="1"/>
  <c r="BK97" i="24"/>
  <c r="BJ97" i="24" s="1"/>
  <c r="BD97" i="24" s="1"/>
  <c r="BC97" i="24" s="1"/>
  <c r="AW97" i="24" s="1"/>
  <c r="AV97" i="24" s="1"/>
  <c r="AK97" i="24" s="1"/>
  <c r="BK85" i="24"/>
  <c r="BJ85" i="24" s="1"/>
  <c r="BD85" i="24" s="1"/>
  <c r="BC85" i="24" s="1"/>
  <c r="AW85" i="24" s="1"/>
  <c r="AV85" i="24" s="1"/>
  <c r="AK85" i="24" s="1"/>
  <c r="BK16" i="24"/>
  <c r="BJ16" i="24" s="1"/>
  <c r="BD16" i="24" s="1"/>
  <c r="BC16" i="24" s="1"/>
  <c r="AW16" i="24" s="1"/>
  <c r="AV16" i="24" s="1"/>
  <c r="AK16" i="24" s="1"/>
  <c r="AJ16" i="24" s="1"/>
  <c r="AD16" i="24" s="1"/>
  <c r="AC16" i="24" s="1"/>
  <c r="S16" i="24" s="1"/>
  <c r="R16" i="24" s="1"/>
  <c r="K16" i="24" s="1"/>
  <c r="AV28" i="24"/>
  <c r="AK28" i="24" s="1"/>
  <c r="AJ28" i="24" s="1"/>
  <c r="AD28" i="24" s="1"/>
  <c r="AC28" i="24" s="1"/>
  <c r="S28" i="24" s="1"/>
  <c r="R28" i="24" s="1"/>
  <c r="K28" i="24" s="1"/>
  <c r="J28" i="24" s="1"/>
  <c r="E28" i="24" s="1"/>
  <c r="H28" i="24" s="1"/>
  <c r="AM120" i="24"/>
  <c r="M119" i="24"/>
  <c r="AF113" i="24"/>
  <c r="BK111" i="24"/>
  <c r="BJ111" i="24" s="1"/>
  <c r="BD111" i="24" s="1"/>
  <c r="BC111" i="24" s="1"/>
  <c r="AW111" i="24" s="1"/>
  <c r="AV111" i="24" s="1"/>
  <c r="AK111" i="24" s="1"/>
  <c r="AJ111" i="24" s="1"/>
  <c r="AD111" i="24" s="1"/>
  <c r="AC111" i="24" s="1"/>
  <c r="S111" i="24" s="1"/>
  <c r="U118" i="24"/>
  <c r="BK119" i="24"/>
  <c r="BJ119" i="24" s="1"/>
  <c r="BD119" i="24" s="1"/>
  <c r="BC119" i="24" s="1"/>
  <c r="AW119" i="24" s="1"/>
  <c r="AV119" i="24" s="1"/>
  <c r="AK119" i="24" s="1"/>
  <c r="AJ119" i="24" s="1"/>
  <c r="AD119" i="24" s="1"/>
  <c r="AC119" i="24" s="1"/>
  <c r="S119" i="24" s="1"/>
  <c r="R119" i="24" s="1"/>
  <c r="K119" i="24" s="1"/>
  <c r="J119" i="24" s="1"/>
  <c r="E119" i="24" s="1"/>
  <c r="H119" i="24" s="1"/>
  <c r="BK109" i="24"/>
  <c r="BJ109" i="24" s="1"/>
  <c r="BD109" i="24" s="1"/>
  <c r="BC109" i="24" s="1"/>
  <c r="AW109" i="24" s="1"/>
  <c r="AV109" i="24" s="1"/>
  <c r="AK109" i="24" s="1"/>
  <c r="AJ109" i="24" s="1"/>
  <c r="AD109" i="24" s="1"/>
  <c r="AC109" i="24" s="1"/>
  <c r="S109" i="24" s="1"/>
  <c r="AF114" i="24"/>
  <c r="BK112" i="24"/>
  <c r="BJ112" i="24" s="1"/>
  <c r="BD112" i="24" s="1"/>
  <c r="BC112" i="24" s="1"/>
  <c r="AW112" i="24" s="1"/>
  <c r="AV112" i="24" s="1"/>
  <c r="AK112" i="24" s="1"/>
  <c r="AJ112" i="24" s="1"/>
  <c r="AD112" i="24" s="1"/>
  <c r="AC112" i="24" s="1"/>
  <c r="S112" i="24" s="1"/>
  <c r="R112" i="24" s="1"/>
  <c r="K112" i="24" s="1"/>
  <c r="BK107" i="24"/>
  <c r="BJ107" i="24" s="1"/>
  <c r="BD107" i="24" s="1"/>
  <c r="BC107" i="24" s="1"/>
  <c r="AW107" i="24" s="1"/>
  <c r="AV107" i="24" s="1"/>
  <c r="AK107" i="24" s="1"/>
  <c r="AJ107" i="24" s="1"/>
  <c r="AD107" i="24" s="1"/>
  <c r="AC107" i="24" s="1"/>
  <c r="S107" i="24" s="1"/>
  <c r="R107" i="24" s="1"/>
  <c r="K107" i="24" s="1"/>
  <c r="AM111" i="24"/>
  <c r="BK114" i="24"/>
  <c r="BJ114" i="24" s="1"/>
  <c r="BD114" i="24" s="1"/>
  <c r="BC114" i="24" s="1"/>
  <c r="AW114" i="24" s="1"/>
  <c r="AV114" i="24" s="1"/>
  <c r="AK114" i="24" s="1"/>
  <c r="AJ114" i="24" s="1"/>
  <c r="AD114" i="24" s="1"/>
  <c r="AC114" i="24" s="1"/>
  <c r="S114" i="24" s="1"/>
  <c r="R114" i="24" s="1"/>
  <c r="K114" i="24" s="1"/>
  <c r="J114" i="24" s="1"/>
  <c r="AM109" i="24"/>
  <c r="BK120" i="24"/>
  <c r="BJ120" i="24" s="1"/>
  <c r="BD120" i="24" s="1"/>
  <c r="BC120" i="24" s="1"/>
  <c r="AW120" i="24" s="1"/>
  <c r="AV120" i="24" s="1"/>
  <c r="AK120" i="24" s="1"/>
  <c r="AJ120" i="24" s="1"/>
  <c r="AD120" i="24" s="1"/>
  <c r="AC120" i="24" s="1"/>
  <c r="S120" i="24" s="1"/>
  <c r="R120" i="24" s="1"/>
  <c r="K120" i="24" s="1"/>
  <c r="U110" i="24"/>
  <c r="AF107" i="24"/>
  <c r="BK123" i="24"/>
  <c r="BJ123" i="24" s="1"/>
  <c r="BD123" i="24" s="1"/>
  <c r="BC123" i="24" s="1"/>
  <c r="AW123" i="24" s="1"/>
  <c r="AV123" i="24" s="1"/>
  <c r="AK123" i="24" s="1"/>
  <c r="AJ123" i="24" s="1"/>
  <c r="AD123" i="24" s="1"/>
  <c r="AC123" i="24" s="1"/>
  <c r="S123" i="24" s="1"/>
  <c r="R123" i="24" s="1"/>
  <c r="K123" i="24" s="1"/>
  <c r="BK108" i="24"/>
  <c r="BJ108" i="24" s="1"/>
  <c r="BD108" i="24" s="1"/>
  <c r="BC108" i="24" s="1"/>
  <c r="AW108" i="24" s="1"/>
  <c r="AV108" i="24" s="1"/>
  <c r="AK108" i="24" s="1"/>
  <c r="AJ108" i="24" s="1"/>
  <c r="AD108" i="24" s="1"/>
  <c r="AC108" i="24" s="1"/>
  <c r="S108" i="24" s="1"/>
  <c r="R108" i="24" s="1"/>
  <c r="K108" i="24" s="1"/>
  <c r="U123" i="24"/>
  <c r="AF112" i="24"/>
  <c r="U108" i="24"/>
  <c r="BK20" i="24"/>
  <c r="BJ20" i="24" s="1"/>
  <c r="BD20" i="24" s="1"/>
  <c r="BC20" i="24" s="1"/>
  <c r="AW20" i="24" s="1"/>
  <c r="AV20" i="24" s="1"/>
  <c r="AK20" i="24" s="1"/>
  <c r="AJ20" i="24" s="1"/>
  <c r="AD20" i="24" s="1"/>
  <c r="AC20" i="24" s="1"/>
  <c r="S20" i="24" s="1"/>
  <c r="R20" i="24" s="1"/>
  <c r="K20" i="24" s="1"/>
  <c r="J20" i="24" s="1"/>
  <c r="E20" i="24" s="1"/>
  <c r="H20" i="24" s="1"/>
  <c r="BK33" i="24"/>
  <c r="BJ33" i="24" s="1"/>
  <c r="BD33" i="24" s="1"/>
  <c r="BC33" i="24" s="1"/>
  <c r="AW33" i="24" s="1"/>
  <c r="AV33" i="24" s="1"/>
  <c r="AK33" i="24" s="1"/>
  <c r="AJ33" i="24" s="1"/>
  <c r="AD33" i="24" s="1"/>
  <c r="AC33" i="24" s="1"/>
  <c r="S33" i="24" s="1"/>
  <c r="R33" i="24" s="1"/>
  <c r="K33" i="24" s="1"/>
  <c r="J33" i="24" s="1"/>
  <c r="E33" i="24" s="1"/>
  <c r="H33" i="24" s="1"/>
  <c r="BK21" i="24"/>
  <c r="BJ21" i="24" s="1"/>
  <c r="BD21" i="24" s="1"/>
  <c r="BC21" i="24" s="1"/>
  <c r="AW21" i="24" s="1"/>
  <c r="AV21" i="24" s="1"/>
  <c r="AK21" i="24" s="1"/>
  <c r="AJ21" i="24" s="1"/>
  <c r="AD21" i="24" s="1"/>
  <c r="AC21" i="24" s="1"/>
  <c r="S21" i="24" s="1"/>
  <c r="R21" i="24" s="1"/>
  <c r="K21" i="24" s="1"/>
  <c r="O21" i="24" s="1"/>
  <c r="BK46" i="24"/>
  <c r="BK53" i="24"/>
  <c r="BJ53" i="24" s="1"/>
  <c r="BD53" i="24" s="1"/>
  <c r="BC53" i="24" s="1"/>
  <c r="AW53" i="24" s="1"/>
  <c r="AV53" i="24" s="1"/>
  <c r="AK53" i="24" s="1"/>
  <c r="AJ53" i="24" s="1"/>
  <c r="AD53" i="24" s="1"/>
  <c r="AC53" i="24" s="1"/>
  <c r="S53" i="24" s="1"/>
  <c r="R53" i="24" s="1"/>
  <c r="K53" i="24" s="1"/>
  <c r="BK78" i="24"/>
  <c r="BJ78" i="24" s="1"/>
  <c r="BD78" i="24" s="1"/>
  <c r="BC78" i="24" s="1"/>
  <c r="AW78" i="24" s="1"/>
  <c r="AV78" i="24" s="1"/>
  <c r="AK78" i="24" s="1"/>
  <c r="AJ78" i="24" s="1"/>
  <c r="AD78" i="24" s="1"/>
  <c r="AC78" i="24" s="1"/>
  <c r="S78" i="24" s="1"/>
  <c r="R78" i="24" s="1"/>
  <c r="K78" i="24" s="1"/>
  <c r="J78" i="24" s="1"/>
  <c r="E78" i="24" s="1"/>
  <c r="H78" i="24" s="1"/>
  <c r="BK84" i="24"/>
  <c r="BJ84" i="24" s="1"/>
  <c r="BD84" i="24" s="1"/>
  <c r="BC84" i="24" s="1"/>
  <c r="AW84" i="24" s="1"/>
  <c r="AV84" i="24" s="1"/>
  <c r="AK84" i="24" s="1"/>
  <c r="AJ84" i="24" s="1"/>
  <c r="AD84" i="24" s="1"/>
  <c r="AC84" i="24" s="1"/>
  <c r="S84" i="24" s="1"/>
  <c r="R84" i="24" s="1"/>
  <c r="K84" i="24" s="1"/>
  <c r="J84" i="24" s="1"/>
  <c r="E84" i="24" s="1"/>
  <c r="H84" i="24" s="1"/>
  <c r="BC92" i="24"/>
  <c r="AW92" i="24" s="1"/>
  <c r="AV92" i="24" s="1"/>
  <c r="AK92" i="24" s="1"/>
  <c r="AJ92" i="24" s="1"/>
  <c r="AD92" i="24" s="1"/>
  <c r="BK105" i="24"/>
  <c r="BJ105" i="24" s="1"/>
  <c r="BD105" i="24" s="1"/>
  <c r="BC105" i="24" s="1"/>
  <c r="AW105" i="24" s="1"/>
  <c r="AV105" i="24" s="1"/>
  <c r="AK105" i="24" s="1"/>
  <c r="AJ105" i="24" s="1"/>
  <c r="AD105" i="24" s="1"/>
  <c r="AC105" i="24" s="1"/>
  <c r="S105" i="24" s="1"/>
  <c r="R105" i="24" s="1"/>
  <c r="K105" i="24" s="1"/>
  <c r="J105" i="24" s="1"/>
  <c r="E105" i="24" s="1"/>
  <c r="BK19" i="24"/>
  <c r="BJ19" i="24" s="1"/>
  <c r="BD19" i="24" s="1"/>
  <c r="BC19" i="24" s="1"/>
  <c r="AW19" i="24" s="1"/>
  <c r="AV19" i="24" s="1"/>
  <c r="AK19" i="24" s="1"/>
  <c r="AJ19" i="24" s="1"/>
  <c r="AD19" i="24" s="1"/>
  <c r="AC19" i="24" s="1"/>
  <c r="S19" i="24" s="1"/>
  <c r="R19" i="24" s="1"/>
  <c r="K19" i="24" s="1"/>
  <c r="J19" i="24" s="1"/>
  <c r="E19" i="24" s="1"/>
  <c r="H19" i="24" s="1"/>
  <c r="BK34" i="24"/>
  <c r="BJ34" i="24" s="1"/>
  <c r="BD34" i="24" s="1"/>
  <c r="BC34" i="24" s="1"/>
  <c r="AW34" i="24" s="1"/>
  <c r="AV34" i="24" s="1"/>
  <c r="AK34" i="24" s="1"/>
  <c r="AJ34" i="24" s="1"/>
  <c r="AD34" i="24" s="1"/>
  <c r="AC34" i="24" s="1"/>
  <c r="S34" i="24" s="1"/>
  <c r="BK54" i="24"/>
  <c r="BJ54" i="24" s="1"/>
  <c r="BD54" i="24" s="1"/>
  <c r="BC54" i="24" s="1"/>
  <c r="AW54" i="24" s="1"/>
  <c r="AV54" i="24" s="1"/>
  <c r="AK54" i="24" s="1"/>
  <c r="AJ54" i="24" s="1"/>
  <c r="AD54" i="24" s="1"/>
  <c r="AC54" i="24" s="1"/>
  <c r="S54" i="24" s="1"/>
  <c r="R54" i="24" s="1"/>
  <c r="K54" i="24" s="1"/>
  <c r="J54" i="24" s="1"/>
  <c r="E54" i="24" s="1"/>
  <c r="H54" i="24" s="1"/>
  <c r="BK76" i="24"/>
  <c r="BJ76" i="24" s="1"/>
  <c r="BD76" i="24" s="1"/>
  <c r="BC76" i="24" s="1"/>
  <c r="AW76" i="24" s="1"/>
  <c r="AV76" i="24" s="1"/>
  <c r="AK76" i="24" s="1"/>
  <c r="AJ76" i="24" s="1"/>
  <c r="AD76" i="24" s="1"/>
  <c r="AC76" i="24" s="1"/>
  <c r="S76" i="24" s="1"/>
  <c r="BK106" i="24"/>
  <c r="BJ106" i="24" s="1"/>
  <c r="BD106" i="24" s="1"/>
  <c r="BC106" i="24" s="1"/>
  <c r="AW106" i="24" s="1"/>
  <c r="AV106" i="24" s="1"/>
  <c r="AK106" i="24" s="1"/>
  <c r="AJ106" i="24" s="1"/>
  <c r="AD106" i="24" s="1"/>
  <c r="AC106" i="24" s="1"/>
  <c r="S106" i="24" s="1"/>
  <c r="R106" i="24" s="1"/>
  <c r="K106" i="24" s="1"/>
  <c r="BK18" i="24"/>
  <c r="BJ18" i="24" s="1"/>
  <c r="BD18" i="24" s="1"/>
  <c r="BC18" i="24" s="1"/>
  <c r="AW18" i="24" s="1"/>
  <c r="AV18" i="24" s="1"/>
  <c r="AK18" i="24" s="1"/>
  <c r="AJ18" i="24" s="1"/>
  <c r="AD18" i="24" s="1"/>
  <c r="AC18" i="24" s="1"/>
  <c r="S18" i="24" s="1"/>
  <c r="BK88" i="24"/>
  <c r="BJ88" i="24" s="1"/>
  <c r="BD88" i="24" s="1"/>
  <c r="BC88" i="24" s="1"/>
  <c r="AW88" i="24" s="1"/>
  <c r="AV88" i="24" s="1"/>
  <c r="AK88" i="24" s="1"/>
  <c r="AJ88" i="24" s="1"/>
  <c r="AD88" i="24" s="1"/>
  <c r="AC88" i="24" s="1"/>
  <c r="S88" i="24" s="1"/>
  <c r="R88" i="24" s="1"/>
  <c r="K88" i="24" s="1"/>
  <c r="J88" i="24" s="1"/>
  <c r="E88" i="24" s="1"/>
  <c r="H88" i="24" s="1"/>
  <c r="BK27" i="24"/>
  <c r="BJ27" i="24" s="1"/>
  <c r="BD27" i="24" s="1"/>
  <c r="BC27" i="24" s="1"/>
  <c r="AW27" i="24" s="1"/>
  <c r="AV27" i="24" s="1"/>
  <c r="AK27" i="24" s="1"/>
  <c r="AJ27" i="24" s="1"/>
  <c r="AD27" i="24" s="1"/>
  <c r="AC27" i="24" s="1"/>
  <c r="S27" i="24" s="1"/>
  <c r="R27" i="24" s="1"/>
  <c r="K27" i="24" s="1"/>
  <c r="J27" i="24" s="1"/>
  <c r="E27" i="24" s="1"/>
  <c r="H27" i="24" s="1"/>
  <c r="BK95" i="24"/>
  <c r="BJ95" i="24" s="1"/>
  <c r="BD95" i="24" s="1"/>
  <c r="BC95" i="24" s="1"/>
  <c r="AW95" i="24" s="1"/>
  <c r="AV95" i="24" s="1"/>
  <c r="AK95" i="24" s="1"/>
  <c r="AJ95" i="24" s="1"/>
  <c r="AD95" i="24" s="1"/>
  <c r="AC95" i="24" s="1"/>
  <c r="S95" i="24" s="1"/>
  <c r="R95" i="24" s="1"/>
  <c r="K95" i="24" s="1"/>
  <c r="BK36" i="24"/>
  <c r="BJ36" i="24" s="1"/>
  <c r="BD36" i="24" s="1"/>
  <c r="BC36" i="24" s="1"/>
  <c r="AW36" i="24" s="1"/>
  <c r="AV36" i="24" s="1"/>
  <c r="AK36" i="24" s="1"/>
  <c r="AJ36" i="24" s="1"/>
  <c r="AD36" i="24" s="1"/>
  <c r="AC36" i="24" s="1"/>
  <c r="S36" i="24" s="1"/>
  <c r="BK41" i="24"/>
  <c r="BJ41" i="24" s="1"/>
  <c r="BD41" i="24" s="1"/>
  <c r="BC41" i="24" s="1"/>
  <c r="AW41" i="24" s="1"/>
  <c r="AV41" i="24" s="1"/>
  <c r="AK41" i="24" s="1"/>
  <c r="AJ41" i="24" s="1"/>
  <c r="AD41" i="24" s="1"/>
  <c r="BK51" i="24"/>
  <c r="BJ51" i="24" s="1"/>
  <c r="BD51" i="24" s="1"/>
  <c r="BK98" i="24"/>
  <c r="BJ98" i="24" s="1"/>
  <c r="BD98" i="24" s="1"/>
  <c r="BC98" i="24" s="1"/>
  <c r="AW98" i="24" s="1"/>
  <c r="AV98" i="24" s="1"/>
  <c r="AK98" i="24" s="1"/>
  <c r="AJ98" i="24" s="1"/>
  <c r="AD98" i="24" s="1"/>
  <c r="AC98" i="24" s="1"/>
  <c r="S98" i="24" s="1"/>
  <c r="R98" i="24" s="1"/>
  <c r="K98" i="24" s="1"/>
  <c r="AV35" i="24"/>
  <c r="AK35" i="24" s="1"/>
  <c r="AJ35" i="24" s="1"/>
  <c r="AD35" i="24" s="1"/>
  <c r="AC35" i="24" s="1"/>
  <c r="S35" i="24" s="1"/>
  <c r="R35" i="24" s="1"/>
  <c r="K35" i="24" s="1"/>
  <c r="J35" i="24" s="1"/>
  <c r="E35" i="24" s="1"/>
  <c r="H35" i="24" s="1"/>
  <c r="AV38" i="24"/>
  <c r="AK38" i="24" s="1"/>
  <c r="AJ38" i="24" s="1"/>
  <c r="AD38" i="24" s="1"/>
  <c r="AC38" i="24" s="1"/>
  <c r="S38" i="24" s="1"/>
  <c r="R38" i="24" s="1"/>
  <c r="K38" i="24" s="1"/>
  <c r="O38" i="24" s="1"/>
  <c r="AV56" i="24"/>
  <c r="AK56" i="24" s="1"/>
  <c r="AJ56" i="24" s="1"/>
  <c r="AD56" i="24" s="1"/>
  <c r="BK93" i="24"/>
  <c r="BJ93" i="24" s="1"/>
  <c r="BD93" i="24" s="1"/>
  <c r="BC93" i="24" s="1"/>
  <c r="AW93" i="24" s="1"/>
  <c r="AV93" i="24" s="1"/>
  <c r="AK93" i="24" s="1"/>
  <c r="AJ93" i="24" s="1"/>
  <c r="AD93" i="24" s="1"/>
  <c r="BK37" i="24"/>
  <c r="BJ37" i="24" s="1"/>
  <c r="BD37" i="24" s="1"/>
  <c r="BC37" i="24" s="1"/>
  <c r="AW37" i="24" s="1"/>
  <c r="AV37" i="24" s="1"/>
  <c r="AK37" i="24" s="1"/>
  <c r="AJ37" i="24" s="1"/>
  <c r="AD37" i="24" s="1"/>
  <c r="BK81" i="24"/>
  <c r="BJ81" i="24" s="1"/>
  <c r="BD81" i="24" s="1"/>
  <c r="BC81" i="24" s="1"/>
  <c r="AW81" i="24" s="1"/>
  <c r="AV81" i="24" s="1"/>
  <c r="AK81" i="24" s="1"/>
  <c r="AJ81" i="24" s="1"/>
  <c r="AD81" i="24" s="1"/>
  <c r="AC81" i="24" s="1"/>
  <c r="S81" i="24" s="1"/>
  <c r="R81" i="24" s="1"/>
  <c r="K81" i="24" s="1"/>
  <c r="AV100" i="24"/>
  <c r="AK100" i="24" s="1"/>
  <c r="AJ100" i="24" s="1"/>
  <c r="AD100" i="24" s="1"/>
  <c r="AC100" i="24" s="1"/>
  <c r="S100" i="24" s="1"/>
  <c r="R100" i="24" s="1"/>
  <c r="K100" i="24" s="1"/>
  <c r="J100" i="24" s="1"/>
  <c r="E100" i="24" s="1"/>
  <c r="BK52" i="24"/>
  <c r="BJ52" i="24" s="1"/>
  <c r="BD52" i="24" s="1"/>
  <c r="BC52" i="24" s="1"/>
  <c r="AW52" i="24" s="1"/>
  <c r="AV52" i="24" s="1"/>
  <c r="AK52" i="24" s="1"/>
  <c r="AJ52" i="24" s="1"/>
  <c r="AD52" i="24" s="1"/>
  <c r="AC52" i="24" s="1"/>
  <c r="S52" i="24" s="1"/>
  <c r="R52" i="24" s="1"/>
  <c r="K52" i="24" s="1"/>
  <c r="BK61" i="24"/>
  <c r="BJ61" i="24" s="1"/>
  <c r="BD61" i="24" s="1"/>
  <c r="BC61" i="24" s="1"/>
  <c r="AW61" i="24" s="1"/>
  <c r="AV61" i="24" s="1"/>
  <c r="AK61" i="24" s="1"/>
  <c r="AJ61" i="24" s="1"/>
  <c r="AD61" i="24" s="1"/>
  <c r="AC61" i="24" s="1"/>
  <c r="S61" i="24" s="1"/>
  <c r="R61" i="24" s="1"/>
  <c r="K61" i="24" s="1"/>
  <c r="AV75" i="24"/>
  <c r="AK75" i="24" s="1"/>
  <c r="AJ75" i="24" s="1"/>
  <c r="AD75" i="24" s="1"/>
  <c r="AC75" i="24" s="1"/>
  <c r="S75" i="24" s="1"/>
  <c r="R75" i="24" s="1"/>
  <c r="K75" i="24" s="1"/>
  <c r="J75" i="24" s="1"/>
  <c r="E75" i="24" s="1"/>
  <c r="H75" i="24" s="1"/>
  <c r="BK102" i="24"/>
  <c r="BJ102" i="24" s="1"/>
  <c r="BD102" i="24" s="1"/>
  <c r="BC102" i="24" s="1"/>
  <c r="AW102" i="24" s="1"/>
  <c r="AV102" i="24" s="1"/>
  <c r="AK102" i="24" s="1"/>
  <c r="AJ102" i="24" s="1"/>
  <c r="AD102" i="24" s="1"/>
  <c r="BK103" i="24"/>
  <c r="BJ103" i="24" s="1"/>
  <c r="BD103" i="24" s="1"/>
  <c r="BC103" i="24" s="1"/>
  <c r="AW103" i="24" s="1"/>
  <c r="AV103" i="24" s="1"/>
  <c r="AK103" i="24" s="1"/>
  <c r="M100" i="24"/>
  <c r="U100" i="24" s="1"/>
  <c r="BM18" i="24"/>
  <c r="AM21" i="24"/>
  <c r="AF15" i="24"/>
  <c r="U24" i="24"/>
  <c r="BK24" i="24"/>
  <c r="BJ24" i="24" s="1"/>
  <c r="BD24" i="24" s="1"/>
  <c r="BC24" i="24" s="1"/>
  <c r="AW24" i="24" s="1"/>
  <c r="AV24" i="24" s="1"/>
  <c r="AK24" i="24" s="1"/>
  <c r="AJ24" i="24" s="1"/>
  <c r="AD24" i="24" s="1"/>
  <c r="AC24" i="24" s="1"/>
  <c r="S24" i="24" s="1"/>
  <c r="R24" i="24" s="1"/>
  <c r="K24" i="24" s="1"/>
  <c r="J24" i="24" s="1"/>
  <c r="E24" i="24" s="1"/>
  <c r="H24" i="24" s="1"/>
  <c r="AM37" i="24"/>
  <c r="BK17" i="24"/>
  <c r="BJ17" i="24" s="1"/>
  <c r="BD17" i="24" s="1"/>
  <c r="BC17" i="24" s="1"/>
  <c r="AW17" i="24" s="1"/>
  <c r="AV17" i="24" s="1"/>
  <c r="AK17" i="24" s="1"/>
  <c r="AJ17" i="24" s="1"/>
  <c r="AD17" i="24" s="1"/>
  <c r="AC17" i="24" s="1"/>
  <c r="S17" i="24" s="1"/>
  <c r="R17" i="24" s="1"/>
  <c r="K17" i="24" s="1"/>
  <c r="J17" i="24" s="1"/>
  <c r="E17" i="24" s="1"/>
  <c r="H17" i="24" s="1"/>
  <c r="AF20" i="24"/>
  <c r="BK30" i="24"/>
  <c r="BJ30" i="24" s="1"/>
  <c r="BD30" i="24" s="1"/>
  <c r="BC30" i="24" s="1"/>
  <c r="AW30" i="24" s="1"/>
  <c r="AV30" i="24" s="1"/>
  <c r="AK30" i="24" s="1"/>
  <c r="AJ30" i="24" s="1"/>
  <c r="AD30" i="24" s="1"/>
  <c r="AC30" i="24" s="1"/>
  <c r="S30" i="24" s="1"/>
  <c r="R30" i="24" s="1"/>
  <c r="K30" i="24" s="1"/>
  <c r="J30" i="24" s="1"/>
  <c r="E30" i="24" s="1"/>
  <c r="H30" i="24" s="1"/>
  <c r="BM22" i="24"/>
  <c r="AM17" i="24"/>
  <c r="AF27" i="24"/>
  <c r="U48" i="24"/>
  <c r="BK60" i="24"/>
  <c r="BJ60" i="24" s="1"/>
  <c r="BD60" i="24" s="1"/>
  <c r="BC60" i="24" s="1"/>
  <c r="AW60" i="24" s="1"/>
  <c r="AV60" i="24" s="1"/>
  <c r="AK60" i="24" s="1"/>
  <c r="AJ60" i="24" s="1"/>
  <c r="AD60" i="24" s="1"/>
  <c r="AC60" i="24" s="1"/>
  <c r="S60" i="24" s="1"/>
  <c r="R60" i="24" s="1"/>
  <c r="K60" i="24" s="1"/>
  <c r="J60" i="24" s="1"/>
  <c r="E60" i="24" s="1"/>
  <c r="H60" i="24" s="1"/>
  <c r="BK96" i="24"/>
  <c r="BJ96" i="24" s="1"/>
  <c r="BD96" i="24" s="1"/>
  <c r="BC96" i="24" s="1"/>
  <c r="AW96" i="24" s="1"/>
  <c r="AV96" i="24" s="1"/>
  <c r="AK96" i="24" s="1"/>
  <c r="AJ96" i="24" s="1"/>
  <c r="AD96" i="24" s="1"/>
  <c r="AC96" i="24" s="1"/>
  <c r="S96" i="24" s="1"/>
  <c r="AF36" i="24"/>
  <c r="AM41" i="24"/>
  <c r="BY47" i="24"/>
  <c r="BV47" i="24"/>
  <c r="BK80" i="24"/>
  <c r="BJ80" i="24" s="1"/>
  <c r="BD80" i="24" s="1"/>
  <c r="BC80" i="24" s="1"/>
  <c r="AW80" i="24" s="1"/>
  <c r="AV80" i="24" s="1"/>
  <c r="AK80" i="24" s="1"/>
  <c r="AJ80" i="24" s="1"/>
  <c r="AD80" i="24" s="1"/>
  <c r="AC80" i="24" s="1"/>
  <c r="S80" i="24" s="1"/>
  <c r="R80" i="24" s="1"/>
  <c r="K80" i="24" s="1"/>
  <c r="J80" i="24" s="1"/>
  <c r="E80" i="24" s="1"/>
  <c r="H80" i="24" s="1"/>
  <c r="AY85" i="24"/>
  <c r="AF101" i="24"/>
  <c r="BK23" i="24"/>
  <c r="BJ23" i="24" s="1"/>
  <c r="BD23" i="24" s="1"/>
  <c r="BC23" i="24" s="1"/>
  <c r="AW23" i="24" s="1"/>
  <c r="AV23" i="24" s="1"/>
  <c r="AK23" i="24" s="1"/>
  <c r="AJ23" i="24" s="1"/>
  <c r="AD23" i="24" s="1"/>
  <c r="AC23" i="24" s="1"/>
  <c r="S23" i="24" s="1"/>
  <c r="R23" i="24" s="1"/>
  <c r="K23" i="24" s="1"/>
  <c r="J23" i="24" s="1"/>
  <c r="E23" i="24" s="1"/>
  <c r="H23" i="24" s="1"/>
  <c r="U32" i="24"/>
  <c r="AM29" i="24"/>
  <c r="BF74" i="24"/>
  <c r="AF82" i="24"/>
  <c r="U54" i="24"/>
  <c r="U16" i="24"/>
  <c r="BF34" i="24"/>
  <c r="U30" i="24"/>
  <c r="BK32" i="24"/>
  <c r="BJ32" i="24" s="1"/>
  <c r="BD32" i="24" s="1"/>
  <c r="BC32" i="24" s="1"/>
  <c r="AW32" i="24" s="1"/>
  <c r="AV32" i="24" s="1"/>
  <c r="AK32" i="24" s="1"/>
  <c r="AJ32" i="24" s="1"/>
  <c r="AD32" i="24" s="1"/>
  <c r="AC32" i="24" s="1"/>
  <c r="S32" i="24" s="1"/>
  <c r="R32" i="24" s="1"/>
  <c r="K32" i="24" s="1"/>
  <c r="J32" i="24" s="1"/>
  <c r="E32" i="24" s="1"/>
  <c r="H32" i="24" s="1"/>
  <c r="AF33" i="24"/>
  <c r="BK40" i="24"/>
  <c r="BJ40" i="24" s="1"/>
  <c r="BD40" i="24" s="1"/>
  <c r="BC40" i="24" s="1"/>
  <c r="AW40" i="24" s="1"/>
  <c r="AV40" i="24" s="1"/>
  <c r="AK40" i="24" s="1"/>
  <c r="AJ40" i="24" s="1"/>
  <c r="AD40" i="24" s="1"/>
  <c r="AC40" i="24" s="1"/>
  <c r="S40" i="24" s="1"/>
  <c r="R40" i="24" s="1"/>
  <c r="K40" i="24" s="1"/>
  <c r="J40" i="24" s="1"/>
  <c r="E40" i="24" s="1"/>
  <c r="H40" i="24" s="1"/>
  <c r="U43" i="24"/>
  <c r="BK48" i="24"/>
  <c r="BJ48" i="24" s="1"/>
  <c r="BD48" i="24" s="1"/>
  <c r="BC48" i="24" s="1"/>
  <c r="AW48" i="24" s="1"/>
  <c r="AV48" i="24" s="1"/>
  <c r="AK48" i="24" s="1"/>
  <c r="AJ48" i="24" s="1"/>
  <c r="AD48" i="24" s="1"/>
  <c r="AC48" i="24" s="1"/>
  <c r="S48" i="24" s="1"/>
  <c r="R48" i="24" s="1"/>
  <c r="K48" i="24" s="1"/>
  <c r="J48" i="24" s="1"/>
  <c r="E48" i="24" s="1"/>
  <c r="H48" i="24" s="1"/>
  <c r="BK77" i="24"/>
  <c r="BJ77" i="24" s="1"/>
  <c r="BD77" i="24" s="1"/>
  <c r="BC77" i="24" s="1"/>
  <c r="AW77" i="24" s="1"/>
  <c r="AV77" i="24" s="1"/>
  <c r="AK77" i="24" s="1"/>
  <c r="AJ77" i="24" s="1"/>
  <c r="AD77" i="24" s="1"/>
  <c r="AC77" i="24" s="1"/>
  <c r="S77" i="24" s="1"/>
  <c r="R77" i="24" s="1"/>
  <c r="K77" i="24" s="1"/>
  <c r="BK90" i="24"/>
  <c r="BJ90" i="24" s="1"/>
  <c r="BD90" i="24" s="1"/>
  <c r="BC90" i="24" s="1"/>
  <c r="AW90" i="24" s="1"/>
  <c r="AV90" i="24" s="1"/>
  <c r="AK90" i="24" s="1"/>
  <c r="AJ90" i="24" s="1"/>
  <c r="AD90" i="24" s="1"/>
  <c r="AC90" i="24" s="1"/>
  <c r="S90" i="24" s="1"/>
  <c r="R90" i="24" s="1"/>
  <c r="K90" i="24" s="1"/>
  <c r="J90" i="24" s="1"/>
  <c r="E90" i="24" s="1"/>
  <c r="H90" i="24" s="1"/>
  <c r="BM39" i="24"/>
  <c r="U45" i="24"/>
  <c r="U88" i="24"/>
  <c r="BF44" i="24"/>
  <c r="BK55" i="24"/>
  <c r="BJ55" i="24" s="1"/>
  <c r="BD55" i="24" s="1"/>
  <c r="BC55" i="24" s="1"/>
  <c r="AW55" i="24" s="1"/>
  <c r="AV55" i="24" s="1"/>
  <c r="AK55" i="24" s="1"/>
  <c r="AJ55" i="24" s="1"/>
  <c r="AD55" i="24" s="1"/>
  <c r="AC55" i="24" s="1"/>
  <c r="S55" i="24" s="1"/>
  <c r="R55" i="24" s="1"/>
  <c r="K55" i="24" s="1"/>
  <c r="AF23" i="24"/>
  <c r="AF31" i="24"/>
  <c r="BK31" i="24"/>
  <c r="BJ31" i="24" s="1"/>
  <c r="BD31" i="24" s="1"/>
  <c r="BC31" i="24" s="1"/>
  <c r="AW31" i="24" s="1"/>
  <c r="AV31" i="24" s="1"/>
  <c r="AK31" i="24" s="1"/>
  <c r="AJ31" i="24" s="1"/>
  <c r="AD31" i="24" s="1"/>
  <c r="AC31" i="24" s="1"/>
  <c r="S31" i="24" s="1"/>
  <c r="R31" i="24" s="1"/>
  <c r="K31" i="24" s="1"/>
  <c r="AF38" i="24"/>
  <c r="BK45" i="24"/>
  <c r="BJ45" i="24" s="1"/>
  <c r="BD45" i="24" s="1"/>
  <c r="BC45" i="24" s="1"/>
  <c r="AW45" i="24" s="1"/>
  <c r="AV45" i="24" s="1"/>
  <c r="AK45" i="24" s="1"/>
  <c r="AJ45" i="24" s="1"/>
  <c r="AD45" i="24" s="1"/>
  <c r="AC45" i="24" s="1"/>
  <c r="S45" i="24" s="1"/>
  <c r="R45" i="24" s="1"/>
  <c r="K45" i="24" s="1"/>
  <c r="J45" i="24" s="1"/>
  <c r="E45" i="24" s="1"/>
  <c r="H45" i="24" s="1"/>
  <c r="BK49" i="24"/>
  <c r="BJ49" i="24" s="1"/>
  <c r="BD49" i="24" s="1"/>
  <c r="BC49" i="24" s="1"/>
  <c r="AW49" i="24" s="1"/>
  <c r="AV49" i="24" s="1"/>
  <c r="AK49" i="24" s="1"/>
  <c r="AJ49" i="24" s="1"/>
  <c r="AD49" i="24" s="1"/>
  <c r="AC49" i="24" s="1"/>
  <c r="S49" i="24" s="1"/>
  <c r="AF55" i="24"/>
  <c r="AF50" i="24"/>
  <c r="BK15" i="24"/>
  <c r="BJ15" i="24" s="1"/>
  <c r="BD15" i="24" s="1"/>
  <c r="BC15" i="24" s="1"/>
  <c r="AW15" i="24" s="1"/>
  <c r="AV15" i="24" s="1"/>
  <c r="AK15" i="24" s="1"/>
  <c r="AJ15" i="24" s="1"/>
  <c r="AD15" i="24" s="1"/>
  <c r="AC15" i="24" s="1"/>
  <c r="S15" i="24" s="1"/>
  <c r="R15" i="24" s="1"/>
  <c r="K15" i="24" s="1"/>
  <c r="J15" i="24" s="1"/>
  <c r="E15" i="24" s="1"/>
  <c r="H15" i="24" s="1"/>
  <c r="BK22" i="24"/>
  <c r="BJ22" i="24" s="1"/>
  <c r="BD22" i="24" s="1"/>
  <c r="BC22" i="24" s="1"/>
  <c r="AW22" i="24" s="1"/>
  <c r="AV22" i="24" s="1"/>
  <c r="AK22" i="24" s="1"/>
  <c r="AF28" i="24"/>
  <c r="BT19" i="24"/>
  <c r="AF53" i="24"/>
  <c r="AY56" i="24"/>
  <c r="U60" i="24"/>
  <c r="BK74" i="24"/>
  <c r="BJ74" i="24" s="1"/>
  <c r="BD74" i="24" s="1"/>
  <c r="BC74" i="24" s="1"/>
  <c r="AW74" i="24" s="1"/>
  <c r="AV74" i="24" s="1"/>
  <c r="AK74" i="24" s="1"/>
  <c r="AJ74" i="24" s="1"/>
  <c r="AD74" i="24" s="1"/>
  <c r="AC74" i="24" s="1"/>
  <c r="S74" i="24" s="1"/>
  <c r="R74" i="24" s="1"/>
  <c r="K74" i="24" s="1"/>
  <c r="J74" i="24" s="1"/>
  <c r="E74" i="24" s="1"/>
  <c r="H74" i="24" s="1"/>
  <c r="BV46" i="24"/>
  <c r="AF52" i="24"/>
  <c r="BK94" i="24"/>
  <c r="BJ94" i="24" s="1"/>
  <c r="BD94" i="24" s="1"/>
  <c r="BC94" i="24" s="1"/>
  <c r="AW94" i="24" s="1"/>
  <c r="AV94" i="24" s="1"/>
  <c r="AK94" i="24" s="1"/>
  <c r="AJ94" i="24" s="1"/>
  <c r="AD94" i="24" s="1"/>
  <c r="AC94" i="24" s="1"/>
  <c r="S94" i="24" s="1"/>
  <c r="U40" i="24"/>
  <c r="BK43" i="24"/>
  <c r="BJ43" i="24" s="1"/>
  <c r="BD43" i="24" s="1"/>
  <c r="BC43" i="24" s="1"/>
  <c r="AW43" i="24" s="1"/>
  <c r="AV43" i="24" s="1"/>
  <c r="AK43" i="24" s="1"/>
  <c r="AJ43" i="24" s="1"/>
  <c r="AD43" i="24" s="1"/>
  <c r="AC43" i="24" s="1"/>
  <c r="S43" i="24" s="1"/>
  <c r="R43" i="24" s="1"/>
  <c r="K43" i="24" s="1"/>
  <c r="J43" i="24" s="1"/>
  <c r="E43" i="24" s="1"/>
  <c r="H43" i="24" s="1"/>
  <c r="BK50" i="24"/>
  <c r="BJ50" i="24" s="1"/>
  <c r="BD50" i="24" s="1"/>
  <c r="BC50" i="24" s="1"/>
  <c r="AW50" i="24" s="1"/>
  <c r="AV50" i="24" s="1"/>
  <c r="AK50" i="24" s="1"/>
  <c r="AJ50" i="24" s="1"/>
  <c r="AD50" i="24" s="1"/>
  <c r="AC50" i="24" s="1"/>
  <c r="S50" i="24" s="1"/>
  <c r="R50" i="24" s="1"/>
  <c r="K50" i="24" s="1"/>
  <c r="J50" i="24" s="1"/>
  <c r="E50" i="24" s="1"/>
  <c r="H50" i="24" s="1"/>
  <c r="BT51" i="24"/>
  <c r="AY78" i="24"/>
  <c r="AF42" i="24"/>
  <c r="BK57" i="24"/>
  <c r="BJ57" i="24" s="1"/>
  <c r="BD57" i="24" s="1"/>
  <c r="BC57" i="24" s="1"/>
  <c r="AW57" i="24" s="1"/>
  <c r="AV57" i="24" s="1"/>
  <c r="AK57" i="24" s="1"/>
  <c r="AJ57" i="24" s="1"/>
  <c r="AD57" i="24" s="1"/>
  <c r="AC57" i="24" s="1"/>
  <c r="S57" i="24" s="1"/>
  <c r="R57" i="24" s="1"/>
  <c r="K57" i="24" s="1"/>
  <c r="J57" i="24" s="1"/>
  <c r="E57" i="24" s="1"/>
  <c r="H57" i="24" s="1"/>
  <c r="AM104" i="24"/>
  <c r="U35" i="24"/>
  <c r="BK39" i="24"/>
  <c r="BJ39" i="24" s="1"/>
  <c r="BD39" i="24" s="1"/>
  <c r="BC39" i="24" s="1"/>
  <c r="AW39" i="24" s="1"/>
  <c r="AV39" i="24" s="1"/>
  <c r="AK39" i="24" s="1"/>
  <c r="AM49" i="24"/>
  <c r="AM76" i="24"/>
  <c r="U80" i="24"/>
  <c r="AF83" i="24"/>
  <c r="BT97" i="24"/>
  <c r="AF84" i="24"/>
  <c r="U98" i="24"/>
  <c r="BK82" i="24"/>
  <c r="BJ82" i="24" s="1"/>
  <c r="BD82" i="24" s="1"/>
  <c r="BC82" i="24" s="1"/>
  <c r="AW82" i="24" s="1"/>
  <c r="AV82" i="24" s="1"/>
  <c r="AK82" i="24" s="1"/>
  <c r="AJ82" i="24" s="1"/>
  <c r="AD82" i="24" s="1"/>
  <c r="AC82" i="24" s="1"/>
  <c r="S82" i="24" s="1"/>
  <c r="R82" i="24" s="1"/>
  <c r="K82" i="24" s="1"/>
  <c r="J82" i="24" s="1"/>
  <c r="E82" i="24" s="1"/>
  <c r="H82" i="24" s="1"/>
  <c r="BK83" i="24"/>
  <c r="BJ83" i="24" s="1"/>
  <c r="BD83" i="24" s="1"/>
  <c r="BC83" i="24" s="1"/>
  <c r="AW83" i="24" s="1"/>
  <c r="AV83" i="24" s="1"/>
  <c r="AK83" i="24" s="1"/>
  <c r="AJ83" i="24" s="1"/>
  <c r="AD83" i="24" s="1"/>
  <c r="AC83" i="24" s="1"/>
  <c r="S83" i="24" s="1"/>
  <c r="R83" i="24" s="1"/>
  <c r="K83" i="24" s="1"/>
  <c r="BK89" i="24"/>
  <c r="BJ89" i="24" s="1"/>
  <c r="BD89" i="24" s="1"/>
  <c r="BC89" i="24" s="1"/>
  <c r="AW89" i="24" s="1"/>
  <c r="AV89" i="24" s="1"/>
  <c r="AK89" i="24" s="1"/>
  <c r="AJ89" i="24" s="1"/>
  <c r="AD89" i="24" s="1"/>
  <c r="AC89" i="24" s="1"/>
  <c r="S89" i="24" s="1"/>
  <c r="R89" i="24" s="1"/>
  <c r="K89" i="24" s="1"/>
  <c r="J89" i="24" s="1"/>
  <c r="E89" i="24" s="1"/>
  <c r="H89" i="24" s="1"/>
  <c r="AF91" i="24"/>
  <c r="AM91" i="24" s="1"/>
  <c r="M99" i="24"/>
  <c r="BK42" i="24"/>
  <c r="BJ42" i="24" s="1"/>
  <c r="BD42" i="24" s="1"/>
  <c r="BC42" i="24" s="1"/>
  <c r="AW42" i="24" s="1"/>
  <c r="AV42" i="24" s="1"/>
  <c r="AK42" i="24" s="1"/>
  <c r="AJ42" i="24" s="1"/>
  <c r="AD42" i="24" s="1"/>
  <c r="AC42" i="24" s="1"/>
  <c r="S42" i="24" s="1"/>
  <c r="R42" i="24" s="1"/>
  <c r="K42" i="24" s="1"/>
  <c r="J42" i="24" s="1"/>
  <c r="E42" i="24" s="1"/>
  <c r="H42" i="24" s="1"/>
  <c r="BK47" i="24"/>
  <c r="BJ47" i="24" s="1"/>
  <c r="BD47" i="24" s="1"/>
  <c r="U57" i="24"/>
  <c r="U81" i="24"/>
  <c r="AF86" i="24"/>
  <c r="AF95" i="24"/>
  <c r="AF77" i="24"/>
  <c r="BK79" i="24"/>
  <c r="BJ79" i="24" s="1"/>
  <c r="BD79" i="24" s="1"/>
  <c r="BC79" i="24" s="1"/>
  <c r="AW79" i="24" s="1"/>
  <c r="AV79" i="24" s="1"/>
  <c r="AK79" i="24" s="1"/>
  <c r="AJ79" i="24" s="1"/>
  <c r="AD79" i="24" s="1"/>
  <c r="AC79" i="24" s="1"/>
  <c r="S79" i="24" s="1"/>
  <c r="AM94" i="24"/>
  <c r="BF103" i="24"/>
  <c r="U61" i="24"/>
  <c r="AF75" i="24"/>
  <c r="AM79" i="24"/>
  <c r="BK91" i="24"/>
  <c r="BJ91" i="24" s="1"/>
  <c r="BD91" i="24" s="1"/>
  <c r="BC91" i="24" s="1"/>
  <c r="AW91" i="24" s="1"/>
  <c r="AV91" i="24" s="1"/>
  <c r="AK91" i="24" s="1"/>
  <c r="AJ91" i="24" s="1"/>
  <c r="AD91" i="24" s="1"/>
  <c r="AC91" i="24" s="1"/>
  <c r="S91" i="24" s="1"/>
  <c r="R91" i="24" s="1"/>
  <c r="K91" i="24" s="1"/>
  <c r="U90" i="24"/>
  <c r="AY96" i="24"/>
  <c r="BK86" i="24"/>
  <c r="BJ86" i="24" s="1"/>
  <c r="BD86" i="24" s="1"/>
  <c r="BC86" i="24" s="1"/>
  <c r="AW86" i="24" s="1"/>
  <c r="AV86" i="24" s="1"/>
  <c r="AK86" i="24" s="1"/>
  <c r="AJ86" i="24" s="1"/>
  <c r="AD86" i="24" s="1"/>
  <c r="AC86" i="24" s="1"/>
  <c r="S86" i="24" s="1"/>
  <c r="R86" i="24" s="1"/>
  <c r="K86" i="24" s="1"/>
  <c r="AY87" i="24"/>
  <c r="BK87" i="24"/>
  <c r="BJ87" i="24" s="1"/>
  <c r="BD87" i="24" s="1"/>
  <c r="BC87" i="24" s="1"/>
  <c r="AW87" i="24" s="1"/>
  <c r="AV87" i="24" s="1"/>
  <c r="AK87" i="24" s="1"/>
  <c r="AJ87" i="24" s="1"/>
  <c r="AD87" i="24" s="1"/>
  <c r="AC87" i="24" s="1"/>
  <c r="S87" i="24" s="1"/>
  <c r="R87" i="24" s="1"/>
  <c r="K87" i="24" s="1"/>
  <c r="AM93" i="24"/>
  <c r="AM102" i="24"/>
  <c r="U89" i="24"/>
  <c r="BK99" i="24"/>
  <c r="BJ99" i="24" s="1"/>
  <c r="BD99" i="24" s="1"/>
  <c r="BC99" i="24" s="1"/>
  <c r="AW99" i="24" s="1"/>
  <c r="AV99" i="24" s="1"/>
  <c r="AK99" i="24" s="1"/>
  <c r="AJ99" i="24" s="1"/>
  <c r="AD99" i="24" s="1"/>
  <c r="AC99" i="24" s="1"/>
  <c r="S99" i="24" s="1"/>
  <c r="R99" i="24" s="1"/>
  <c r="K99" i="24" s="1"/>
  <c r="J99" i="24" s="1"/>
  <c r="E99" i="24" s="1"/>
  <c r="H99" i="24" s="1"/>
  <c r="AF106" i="24"/>
  <c r="BK101" i="24"/>
  <c r="BJ101" i="24" s="1"/>
  <c r="BD101" i="24" s="1"/>
  <c r="BC101" i="24" s="1"/>
  <c r="AW101" i="24" s="1"/>
  <c r="AV101" i="24" s="1"/>
  <c r="AK101" i="24" s="1"/>
  <c r="AJ101" i="24" s="1"/>
  <c r="AD101" i="24" s="1"/>
  <c r="AC101" i="24" s="1"/>
  <c r="S101" i="24" s="1"/>
  <c r="R101" i="24" s="1"/>
  <c r="K101" i="24" s="1"/>
  <c r="J101" i="24" s="1"/>
  <c r="E101" i="24" s="1"/>
  <c r="H101" i="24" s="1"/>
  <c r="C85" i="23"/>
  <c r="F63" i="23" s="1"/>
  <c r="F77" i="23"/>
  <c r="AM65" i="23"/>
  <c r="AY65" i="23" s="1"/>
  <c r="BF65" i="23" s="1"/>
  <c r="AK77" i="23"/>
  <c r="AJ77" i="23" s="1"/>
  <c r="AD77" i="23" s="1"/>
  <c r="AC77" i="23" s="1"/>
  <c r="S77" i="23" s="1"/>
  <c r="AM57" i="23"/>
  <c r="AY57" i="23" s="1"/>
  <c r="BF57" i="23" s="1"/>
  <c r="AY19" i="23"/>
  <c r="BF19" i="23" s="1"/>
  <c r="AO6" i="23"/>
  <c r="AY8" i="23"/>
  <c r="BF8" i="23" s="1"/>
  <c r="BM8" i="23" s="1"/>
  <c r="BT8" i="23" s="1"/>
  <c r="BY8" i="23" s="1"/>
  <c r="C83" i="23"/>
  <c r="AY23" i="23"/>
  <c r="BF23" i="23" s="1"/>
  <c r="AH6" i="23"/>
  <c r="AH8" i="23"/>
  <c r="AW4" i="23"/>
  <c r="AV4" i="23" s="1"/>
  <c r="AK4" i="23" s="1"/>
  <c r="AJ4" i="23" s="1"/>
  <c r="AD4" i="23" s="1"/>
  <c r="AC4" i="23" s="1"/>
  <c r="S4" i="23" s="1"/>
  <c r="R4" i="23" s="1"/>
  <c r="K4" i="23" s="1"/>
  <c r="J4" i="23" s="1"/>
  <c r="E4" i="23" s="1"/>
  <c r="H4" i="23" s="1"/>
  <c r="BH10" i="23"/>
  <c r="BM10" i="23"/>
  <c r="BT10" i="23" s="1"/>
  <c r="AF18" i="23"/>
  <c r="AW10" i="23"/>
  <c r="AV10" i="23" s="1"/>
  <c r="AK10" i="23" s="1"/>
  <c r="AJ10" i="23" s="1"/>
  <c r="AD10" i="23" s="1"/>
  <c r="AC10" i="23" s="1"/>
  <c r="S10" i="23" s="1"/>
  <c r="R10" i="23" s="1"/>
  <c r="K10" i="23" s="1"/>
  <c r="J10" i="23" s="1"/>
  <c r="E10" i="23" s="1"/>
  <c r="H10" i="23" s="1"/>
  <c r="AF17" i="23"/>
  <c r="AM17" i="23" s="1"/>
  <c r="U22" i="23"/>
  <c r="U24" i="23"/>
  <c r="AF24" i="23" s="1"/>
  <c r="AW41" i="23"/>
  <c r="AV41" i="23" s="1"/>
  <c r="AK41" i="23" s="1"/>
  <c r="AJ41" i="23" s="1"/>
  <c r="AD41" i="23" s="1"/>
  <c r="AC41" i="23" s="1"/>
  <c r="S41" i="23" s="1"/>
  <c r="R41" i="23" s="1"/>
  <c r="K41" i="23" s="1"/>
  <c r="J41" i="23" s="1"/>
  <c r="E41" i="23" s="1"/>
  <c r="H41" i="23" s="1"/>
  <c r="U26" i="23"/>
  <c r="AF26" i="23" s="1"/>
  <c r="AW47" i="23"/>
  <c r="AV47" i="23" s="1"/>
  <c r="AK47" i="23" s="1"/>
  <c r="AJ47" i="23" s="1"/>
  <c r="AD47" i="23" s="1"/>
  <c r="AC47" i="23" s="1"/>
  <c r="S47" i="23" s="1"/>
  <c r="R47" i="23" s="1"/>
  <c r="K47" i="23" s="1"/>
  <c r="J47" i="23" s="1"/>
  <c r="E47" i="23" s="1"/>
  <c r="H47" i="23" s="1"/>
  <c r="BK8" i="23"/>
  <c r="BJ8" i="23" s="1"/>
  <c r="BD8" i="23" s="1"/>
  <c r="BC8" i="23" s="1"/>
  <c r="BK6" i="23"/>
  <c r="BJ6" i="23" s="1"/>
  <c r="BD6" i="23" s="1"/>
  <c r="BC6" i="23" s="1"/>
  <c r="R6" i="23"/>
  <c r="K6" i="23" s="1"/>
  <c r="J6" i="23" s="1"/>
  <c r="E6" i="23" s="1"/>
  <c r="H6" i="23" s="1"/>
  <c r="W6" i="23"/>
  <c r="AF28" i="23"/>
  <c r="AM28" i="23" s="1"/>
  <c r="AF33" i="23"/>
  <c r="AM33" i="23" s="1"/>
  <c r="AF46" i="23"/>
  <c r="O8" i="23"/>
  <c r="BK57" i="23"/>
  <c r="BJ57" i="23" s="1"/>
  <c r="BD57" i="23" s="1"/>
  <c r="BC57" i="23" s="1"/>
  <c r="AW57" i="23"/>
  <c r="AV57" i="23" s="1"/>
  <c r="AW5" i="23"/>
  <c r="AV5" i="23" s="1"/>
  <c r="AK5" i="23" s="1"/>
  <c r="W8" i="23"/>
  <c r="AF9" i="23"/>
  <c r="AM9" i="23" s="1"/>
  <c r="BF27" i="23"/>
  <c r="U12" i="23"/>
  <c r="AF15" i="23"/>
  <c r="AM15" i="23" s="1"/>
  <c r="U14" i="23"/>
  <c r="BF21" i="23"/>
  <c r="U7" i="23"/>
  <c r="AW32" i="23"/>
  <c r="AV32" i="23" s="1"/>
  <c r="BK32" i="23"/>
  <c r="BJ32" i="23" s="1"/>
  <c r="BD32" i="23" s="1"/>
  <c r="BC32" i="23" s="1"/>
  <c r="BK16" i="23"/>
  <c r="BJ16" i="23" s="1"/>
  <c r="BD16" i="23" s="1"/>
  <c r="BC16" i="23" s="1"/>
  <c r="AW16" i="23"/>
  <c r="AV16" i="23" s="1"/>
  <c r="AY17" i="23"/>
  <c r="AF20" i="23"/>
  <c r="AM20" i="23" s="1"/>
  <c r="AY20" i="23" s="1"/>
  <c r="BF25" i="23"/>
  <c r="BK30" i="23"/>
  <c r="BJ30" i="23" s="1"/>
  <c r="BD30" i="23" s="1"/>
  <c r="BC30" i="23" s="1"/>
  <c r="AW30" i="23"/>
  <c r="AV30" i="23" s="1"/>
  <c r="BK53" i="23"/>
  <c r="BJ53" i="23" s="1"/>
  <c r="BD53" i="23" s="1"/>
  <c r="BC53" i="23" s="1"/>
  <c r="AW53" i="23"/>
  <c r="AV53" i="23" s="1"/>
  <c r="AF5" i="23"/>
  <c r="AM5" i="23" s="1"/>
  <c r="U11" i="23"/>
  <c r="AF13" i="23"/>
  <c r="BF29" i="23"/>
  <c r="AJ5" i="23"/>
  <c r="AD5" i="23" s="1"/>
  <c r="AC5" i="23" s="1"/>
  <c r="S5" i="23" s="1"/>
  <c r="R5" i="23" s="1"/>
  <c r="K5" i="23" s="1"/>
  <c r="AF42" i="23"/>
  <c r="AM42" i="23" s="1"/>
  <c r="AY42" i="23" s="1"/>
  <c r="AF48" i="23"/>
  <c r="AM48" i="23" s="1"/>
  <c r="AY48" i="23" s="1"/>
  <c r="BK18" i="23"/>
  <c r="BJ18" i="23" s="1"/>
  <c r="BD18" i="23" s="1"/>
  <c r="BC18" i="23" s="1"/>
  <c r="AW18" i="23"/>
  <c r="AV18" i="23" s="1"/>
  <c r="AK18" i="23" s="1"/>
  <c r="AJ18" i="23" s="1"/>
  <c r="AD18" i="23" s="1"/>
  <c r="AC18" i="23" s="1"/>
  <c r="S18" i="23" s="1"/>
  <c r="R18" i="23" s="1"/>
  <c r="K18" i="23" s="1"/>
  <c r="J18" i="23" s="1"/>
  <c r="E18" i="23" s="1"/>
  <c r="H18" i="23" s="1"/>
  <c r="BK19" i="23"/>
  <c r="BJ19" i="23" s="1"/>
  <c r="BD19" i="23" s="1"/>
  <c r="BC19" i="23" s="1"/>
  <c r="AW19" i="23"/>
  <c r="AV19" i="23" s="1"/>
  <c r="AK19" i="23" s="1"/>
  <c r="AJ19" i="23" s="1"/>
  <c r="AD19" i="23" s="1"/>
  <c r="AC19" i="23" s="1"/>
  <c r="S19" i="23" s="1"/>
  <c r="R19" i="23" s="1"/>
  <c r="K19" i="23" s="1"/>
  <c r="J19" i="23" s="1"/>
  <c r="E19" i="23" s="1"/>
  <c r="H19" i="23" s="1"/>
  <c r="BK21" i="23"/>
  <c r="BJ21" i="23" s="1"/>
  <c r="BD21" i="23" s="1"/>
  <c r="BC21" i="23" s="1"/>
  <c r="AW21" i="23"/>
  <c r="AV21" i="23" s="1"/>
  <c r="AK21" i="23" s="1"/>
  <c r="AJ21" i="23" s="1"/>
  <c r="AD21" i="23" s="1"/>
  <c r="AC21" i="23" s="1"/>
  <c r="S21" i="23" s="1"/>
  <c r="R21" i="23" s="1"/>
  <c r="K21" i="23" s="1"/>
  <c r="J21" i="23" s="1"/>
  <c r="E21" i="23" s="1"/>
  <c r="H21" i="23" s="1"/>
  <c r="BK23" i="23"/>
  <c r="BJ23" i="23" s="1"/>
  <c r="BD23" i="23" s="1"/>
  <c r="BC23" i="23" s="1"/>
  <c r="AW23" i="23"/>
  <c r="AV23" i="23" s="1"/>
  <c r="AK23" i="23" s="1"/>
  <c r="AO23" i="23" s="1"/>
  <c r="BK25" i="23"/>
  <c r="BJ25" i="23" s="1"/>
  <c r="BD25" i="23" s="1"/>
  <c r="BC25" i="23" s="1"/>
  <c r="AW25" i="23"/>
  <c r="AV25" i="23" s="1"/>
  <c r="AK25" i="23" s="1"/>
  <c r="AJ25" i="23" s="1"/>
  <c r="AD25" i="23" s="1"/>
  <c r="AC25" i="23" s="1"/>
  <c r="S25" i="23" s="1"/>
  <c r="R25" i="23" s="1"/>
  <c r="K25" i="23" s="1"/>
  <c r="J25" i="23" s="1"/>
  <c r="E25" i="23" s="1"/>
  <c r="H25" i="23" s="1"/>
  <c r="BK27" i="23"/>
  <c r="BJ27" i="23" s="1"/>
  <c r="BD27" i="23" s="1"/>
  <c r="BC27" i="23" s="1"/>
  <c r="AW27" i="23"/>
  <c r="AV27" i="23" s="1"/>
  <c r="AK27" i="23" s="1"/>
  <c r="AJ27" i="23" s="1"/>
  <c r="AD27" i="23" s="1"/>
  <c r="AC27" i="23" s="1"/>
  <c r="S27" i="23" s="1"/>
  <c r="R27" i="23" s="1"/>
  <c r="K27" i="23" s="1"/>
  <c r="J27" i="23" s="1"/>
  <c r="E27" i="23" s="1"/>
  <c r="H27" i="23" s="1"/>
  <c r="BK45" i="23"/>
  <c r="BJ45" i="23" s="1"/>
  <c r="BD45" i="23" s="1"/>
  <c r="BC45" i="23" s="1"/>
  <c r="U79" i="23"/>
  <c r="BK12" i="23"/>
  <c r="BJ12" i="23" s="1"/>
  <c r="BD12" i="23" s="1"/>
  <c r="BC12" i="23" s="1"/>
  <c r="AW12" i="23"/>
  <c r="AV12" i="23" s="1"/>
  <c r="AK12" i="23" s="1"/>
  <c r="AJ12" i="23" s="1"/>
  <c r="AD12" i="23" s="1"/>
  <c r="AC12" i="23" s="1"/>
  <c r="S12" i="23" s="1"/>
  <c r="R12" i="23" s="1"/>
  <c r="K12" i="23" s="1"/>
  <c r="J12" i="23" s="1"/>
  <c r="E12" i="23" s="1"/>
  <c r="H12" i="23" s="1"/>
  <c r="BK14" i="23"/>
  <c r="BJ14" i="23" s="1"/>
  <c r="BD14" i="23" s="1"/>
  <c r="BC14" i="23" s="1"/>
  <c r="AW14" i="23"/>
  <c r="AV14" i="23" s="1"/>
  <c r="AK14" i="23" s="1"/>
  <c r="AJ14" i="23" s="1"/>
  <c r="AD14" i="23" s="1"/>
  <c r="AC14" i="23" s="1"/>
  <c r="S14" i="23" s="1"/>
  <c r="R14" i="23" s="1"/>
  <c r="K14" i="23" s="1"/>
  <c r="J14" i="23" s="1"/>
  <c r="E14" i="23" s="1"/>
  <c r="H14" i="23" s="1"/>
  <c r="AY28" i="23"/>
  <c r="U71" i="23"/>
  <c r="U76" i="23"/>
  <c r="U53" i="23"/>
  <c r="AF31" i="23"/>
  <c r="AM31" i="23" s="1"/>
  <c r="U34" i="23"/>
  <c r="AW37" i="23"/>
  <c r="AV37" i="23" s="1"/>
  <c r="AK37" i="23" s="1"/>
  <c r="AJ37" i="23" s="1"/>
  <c r="AD37" i="23" s="1"/>
  <c r="AC37" i="23" s="1"/>
  <c r="S37" i="23" s="1"/>
  <c r="R37" i="23" s="1"/>
  <c r="K37" i="23" s="1"/>
  <c r="J37" i="23" s="1"/>
  <c r="E37" i="23" s="1"/>
  <c r="H37" i="23" s="1"/>
  <c r="U45" i="23"/>
  <c r="U56" i="23"/>
  <c r="AF61" i="23"/>
  <c r="AM61" i="23" s="1"/>
  <c r="AF40" i="23"/>
  <c r="AM40" i="23" s="1"/>
  <c r="AW43" i="23"/>
  <c r="AV43" i="23" s="1"/>
  <c r="AK43" i="23" s="1"/>
  <c r="AJ43" i="23" s="1"/>
  <c r="AD43" i="23" s="1"/>
  <c r="AC43" i="23" s="1"/>
  <c r="S43" i="23" s="1"/>
  <c r="R43" i="23" s="1"/>
  <c r="K43" i="23" s="1"/>
  <c r="J43" i="23" s="1"/>
  <c r="E43" i="23" s="1"/>
  <c r="H43" i="23" s="1"/>
  <c r="BK43" i="23"/>
  <c r="BJ43" i="23" s="1"/>
  <c r="BD43" i="23" s="1"/>
  <c r="BC43" i="23" s="1"/>
  <c r="AJ45" i="23"/>
  <c r="AD45" i="23" s="1"/>
  <c r="AC45" i="23" s="1"/>
  <c r="S45" i="23" s="1"/>
  <c r="R45" i="23" s="1"/>
  <c r="K45" i="23" s="1"/>
  <c r="J45" i="23" s="1"/>
  <c r="E45" i="23" s="1"/>
  <c r="H45" i="23" s="1"/>
  <c r="AW49" i="23"/>
  <c r="AV49" i="23" s="1"/>
  <c r="AK49" i="23" s="1"/>
  <c r="AJ49" i="23" s="1"/>
  <c r="AD49" i="23" s="1"/>
  <c r="AC49" i="23" s="1"/>
  <c r="S49" i="23" s="1"/>
  <c r="R49" i="23" s="1"/>
  <c r="K49" i="23" s="1"/>
  <c r="J49" i="23" s="1"/>
  <c r="E49" i="23" s="1"/>
  <c r="H49" i="23" s="1"/>
  <c r="BK49" i="23"/>
  <c r="BJ49" i="23" s="1"/>
  <c r="BD49" i="23" s="1"/>
  <c r="BC49" i="23" s="1"/>
  <c r="AW36" i="23"/>
  <c r="AV36" i="23" s="1"/>
  <c r="BK36" i="23"/>
  <c r="BJ36" i="23" s="1"/>
  <c r="BD36" i="23" s="1"/>
  <c r="BC36" i="23" s="1"/>
  <c r="U37" i="23"/>
  <c r="BR39" i="23"/>
  <c r="BQ39" i="23" s="1"/>
  <c r="U51" i="23"/>
  <c r="AF35" i="23"/>
  <c r="AM35" i="23" s="1"/>
  <c r="AY35" i="23" s="1"/>
  <c r="U41" i="23"/>
  <c r="U47" i="23"/>
  <c r="AF64" i="23"/>
  <c r="AM64" i="23" s="1"/>
  <c r="BR7" i="23"/>
  <c r="BQ7" i="23" s="1"/>
  <c r="BR9" i="23"/>
  <c r="BQ9" i="23" s="1"/>
  <c r="BR11" i="23"/>
  <c r="BQ11" i="23" s="1"/>
  <c r="BR13" i="23"/>
  <c r="BQ13" i="23" s="1"/>
  <c r="BR15" i="23"/>
  <c r="BQ15" i="23" s="1"/>
  <c r="BR17" i="23"/>
  <c r="BQ17" i="23" s="1"/>
  <c r="BR20" i="23"/>
  <c r="BQ20" i="23" s="1"/>
  <c r="BR22" i="23"/>
  <c r="BQ22" i="23" s="1"/>
  <c r="BR24" i="23"/>
  <c r="BQ24" i="23" s="1"/>
  <c r="BR26" i="23"/>
  <c r="BQ26" i="23" s="1"/>
  <c r="BR28" i="23"/>
  <c r="BQ28" i="23" s="1"/>
  <c r="U32" i="23"/>
  <c r="BR34" i="23"/>
  <c r="BQ34" i="23" s="1"/>
  <c r="U39" i="23"/>
  <c r="AF50" i="23"/>
  <c r="AM50" i="23" s="1"/>
  <c r="AF59" i="23"/>
  <c r="AM59" i="23" s="1"/>
  <c r="U30" i="23"/>
  <c r="U36" i="23"/>
  <c r="AF38" i="23"/>
  <c r="AM38" i="23" s="1"/>
  <c r="AY55" i="23"/>
  <c r="U62" i="23"/>
  <c r="BR79" i="23"/>
  <c r="BQ79" i="23" s="1"/>
  <c r="BR76" i="23"/>
  <c r="BQ76" i="23" s="1"/>
  <c r="BR74" i="23"/>
  <c r="BQ74" i="23" s="1"/>
  <c r="BR73" i="23"/>
  <c r="BQ73" i="23" s="1"/>
  <c r="BR67" i="23"/>
  <c r="BQ67" i="23" s="1"/>
  <c r="BR65" i="23"/>
  <c r="BQ65" i="23" s="1"/>
  <c r="BR62" i="23"/>
  <c r="BQ62" i="23" s="1"/>
  <c r="BR60" i="23"/>
  <c r="BQ60" i="23" s="1"/>
  <c r="BR80" i="23"/>
  <c r="BQ80" i="23" s="1"/>
  <c r="BR78" i="23"/>
  <c r="BQ78" i="23" s="1"/>
  <c r="BR72" i="23"/>
  <c r="BQ72" i="23" s="1"/>
  <c r="BR71" i="23"/>
  <c r="BQ71" i="23" s="1"/>
  <c r="BR66" i="23"/>
  <c r="BQ66" i="23" s="1"/>
  <c r="BR64" i="23"/>
  <c r="BQ64" i="23" s="1"/>
  <c r="BR63" i="23"/>
  <c r="BQ63" i="23" s="1"/>
  <c r="BR61" i="23"/>
  <c r="BQ61" i="23" s="1"/>
  <c r="BR59" i="23"/>
  <c r="BQ59" i="23" s="1"/>
  <c r="BR70" i="23"/>
  <c r="BQ70" i="23" s="1"/>
  <c r="BR69" i="23"/>
  <c r="BQ69" i="23" s="1"/>
  <c r="BR58" i="23"/>
  <c r="BQ58" i="23" s="1"/>
  <c r="BR56" i="23"/>
  <c r="BQ56" i="23" s="1"/>
  <c r="BR54" i="23"/>
  <c r="BQ54" i="23" s="1"/>
  <c r="BR75" i="23"/>
  <c r="BQ75" i="23" s="1"/>
  <c r="BR52" i="23"/>
  <c r="BQ52" i="23" s="1"/>
  <c r="BR50" i="23"/>
  <c r="BQ50" i="23" s="1"/>
  <c r="BR48" i="23"/>
  <c r="BQ48" i="23" s="1"/>
  <c r="BR46" i="23"/>
  <c r="BQ46" i="23" s="1"/>
  <c r="BR44" i="23"/>
  <c r="BQ44" i="23" s="1"/>
  <c r="BR42" i="23"/>
  <c r="BQ42" i="23" s="1"/>
  <c r="BR40" i="23"/>
  <c r="BQ40" i="23" s="1"/>
  <c r="BR38" i="23"/>
  <c r="BQ38" i="23" s="1"/>
  <c r="BR35" i="23"/>
  <c r="BQ35" i="23" s="1"/>
  <c r="BR33" i="23"/>
  <c r="BQ33" i="23" s="1"/>
  <c r="BR31" i="23"/>
  <c r="BQ31" i="23" s="1"/>
  <c r="BR29" i="23"/>
  <c r="BQ29" i="23" s="1"/>
  <c r="BR68" i="23"/>
  <c r="BQ68" i="23" s="1"/>
  <c r="BR55" i="23"/>
  <c r="BQ55" i="23" s="1"/>
  <c r="BR51" i="23"/>
  <c r="BQ51" i="23" s="1"/>
  <c r="U66" i="23"/>
  <c r="U43" i="23"/>
  <c r="AF44" i="23"/>
  <c r="AM44" i="23" s="1"/>
  <c r="AY44" i="23" s="1"/>
  <c r="U49" i="23"/>
  <c r="AF52" i="23"/>
  <c r="AM52" i="23" s="1"/>
  <c r="AY54" i="23"/>
  <c r="AF67" i="23"/>
  <c r="AM67" i="23" s="1"/>
  <c r="U70" i="23"/>
  <c r="U68" i="23"/>
  <c r="BO49" i="11"/>
  <c r="BO50" i="11"/>
  <c r="BO52" i="11"/>
  <c r="BO63" i="11"/>
  <c r="BO65" i="11"/>
  <c r="BO67" i="11"/>
  <c r="BO69" i="11"/>
  <c r="BO70" i="11"/>
  <c r="BO71" i="11"/>
  <c r="BV5" i="11"/>
  <c r="BV6" i="11"/>
  <c r="BV10" i="11"/>
  <c r="BV49" i="11"/>
  <c r="BV50" i="11"/>
  <c r="BV52" i="11"/>
  <c r="BV63" i="11"/>
  <c r="BV65" i="11"/>
  <c r="BV67" i="11"/>
  <c r="BV69" i="11"/>
  <c r="BV70" i="11"/>
  <c r="BV71" i="11"/>
  <c r="AW6" i="11"/>
  <c r="AV6" i="11" s="1"/>
  <c r="AK6" i="11" s="1"/>
  <c r="AJ6" i="11" s="1"/>
  <c r="AD6" i="11" s="1"/>
  <c r="AC6" i="11" s="1"/>
  <c r="S6" i="11" s="1"/>
  <c r="AW8" i="11"/>
  <c r="AV8" i="11" s="1"/>
  <c r="AK8" i="11" s="1"/>
  <c r="AJ8" i="11" s="1"/>
  <c r="AD8" i="11" s="1"/>
  <c r="AC8" i="11" s="1"/>
  <c r="S8" i="11" s="1"/>
  <c r="AW10" i="11"/>
  <c r="AV10" i="11" s="1"/>
  <c r="AK10" i="11" s="1"/>
  <c r="AJ10" i="11" s="1"/>
  <c r="AD10" i="11" s="1"/>
  <c r="AC10" i="11" s="1"/>
  <c r="S10" i="11" s="1"/>
  <c r="BR5" i="11"/>
  <c r="BQ5" i="11" s="1"/>
  <c r="AW5" i="11" s="1"/>
  <c r="AV5" i="11" s="1"/>
  <c r="AK5" i="11" s="1"/>
  <c r="BR6" i="11"/>
  <c r="BQ6" i="11" s="1"/>
  <c r="BK6" i="11" s="1"/>
  <c r="BR7" i="11"/>
  <c r="BQ7" i="11" s="1"/>
  <c r="AW7" i="11" s="1"/>
  <c r="AV7" i="11" s="1"/>
  <c r="AK7" i="11" s="1"/>
  <c r="AJ7" i="11" s="1"/>
  <c r="AD7" i="11" s="1"/>
  <c r="AC7" i="11" s="1"/>
  <c r="S7" i="11" s="1"/>
  <c r="BR8" i="11"/>
  <c r="BQ8" i="11" s="1"/>
  <c r="BK8" i="11" s="1"/>
  <c r="BR9" i="11"/>
  <c r="BQ9" i="11" s="1"/>
  <c r="AW9" i="11" s="1"/>
  <c r="AV9" i="11" s="1"/>
  <c r="AK9" i="11" s="1"/>
  <c r="AJ9" i="11" s="1"/>
  <c r="AD9" i="11" s="1"/>
  <c r="AC9" i="11" s="1"/>
  <c r="S9" i="11" s="1"/>
  <c r="BR10" i="11"/>
  <c r="BQ10" i="11" s="1"/>
  <c r="BK10" i="11" s="1"/>
  <c r="BR11" i="11"/>
  <c r="BQ11" i="11" s="1"/>
  <c r="AW11" i="11" s="1"/>
  <c r="AV11" i="11" s="1"/>
  <c r="AK11" i="11" s="1"/>
  <c r="AJ11" i="11" s="1"/>
  <c r="AD11" i="11" s="1"/>
  <c r="AC11" i="11" s="1"/>
  <c r="S11" i="11" s="1"/>
  <c r="BR12" i="11"/>
  <c r="BQ12" i="11" s="1"/>
  <c r="BK12" i="11" s="1"/>
  <c r="BJ12" i="11" s="1"/>
  <c r="BD12" i="11" s="1"/>
  <c r="BC12" i="11" s="1"/>
  <c r="BR13" i="11"/>
  <c r="BQ13" i="11" s="1"/>
  <c r="BR14" i="11"/>
  <c r="BQ14" i="11" s="1"/>
  <c r="BR15" i="11"/>
  <c r="BQ15" i="11" s="1"/>
  <c r="BK15" i="11" s="1"/>
  <c r="BJ15" i="11" s="1"/>
  <c r="BD15" i="11" s="1"/>
  <c r="BC15" i="11" s="1"/>
  <c r="BR16" i="11"/>
  <c r="BQ16" i="11" s="1"/>
  <c r="BK16" i="11" s="1"/>
  <c r="BJ16" i="11" s="1"/>
  <c r="BD16" i="11" s="1"/>
  <c r="BC16" i="11" s="1"/>
  <c r="BR17" i="11"/>
  <c r="BQ17" i="11" s="1"/>
  <c r="BR18" i="11"/>
  <c r="BQ18" i="11" s="1"/>
  <c r="BR19" i="11"/>
  <c r="BQ19" i="11" s="1"/>
  <c r="AW19" i="11" s="1"/>
  <c r="AV19" i="11" s="1"/>
  <c r="AK19" i="11" s="1"/>
  <c r="AJ19" i="11" s="1"/>
  <c r="AD19" i="11" s="1"/>
  <c r="AC19" i="11" s="1"/>
  <c r="S19" i="11" s="1"/>
  <c r="BR20" i="11"/>
  <c r="BQ20" i="11" s="1"/>
  <c r="AW20" i="11" s="1"/>
  <c r="AV20" i="11" s="1"/>
  <c r="AK20" i="11" s="1"/>
  <c r="AJ20" i="11" s="1"/>
  <c r="AD20" i="11" s="1"/>
  <c r="AC20" i="11" s="1"/>
  <c r="S20" i="11" s="1"/>
  <c r="BR21" i="11"/>
  <c r="BQ21" i="11" s="1"/>
  <c r="BR22" i="11"/>
  <c r="BQ22" i="11" s="1"/>
  <c r="BR23" i="11"/>
  <c r="BQ23" i="11" s="1"/>
  <c r="BK23" i="11" s="1"/>
  <c r="BJ23" i="11" s="1"/>
  <c r="BD23" i="11" s="1"/>
  <c r="BC23" i="11" s="1"/>
  <c r="BR24" i="11"/>
  <c r="BQ24" i="11" s="1"/>
  <c r="BK24" i="11" s="1"/>
  <c r="BJ24" i="11" s="1"/>
  <c r="BD24" i="11" s="1"/>
  <c r="BC24" i="11" s="1"/>
  <c r="BR25" i="11"/>
  <c r="BQ25" i="11" s="1"/>
  <c r="BR26" i="11"/>
  <c r="BQ26" i="11" s="1"/>
  <c r="BR27" i="11"/>
  <c r="BQ27" i="11" s="1"/>
  <c r="AW27" i="11" s="1"/>
  <c r="AV27" i="11" s="1"/>
  <c r="AK27" i="11" s="1"/>
  <c r="AJ27" i="11" s="1"/>
  <c r="AD27" i="11" s="1"/>
  <c r="AC27" i="11" s="1"/>
  <c r="S27" i="11" s="1"/>
  <c r="BR28" i="11"/>
  <c r="BQ28" i="11" s="1"/>
  <c r="BK28" i="11" s="1"/>
  <c r="BJ28" i="11" s="1"/>
  <c r="BD28" i="11" s="1"/>
  <c r="BC28" i="11" s="1"/>
  <c r="BR29" i="11"/>
  <c r="BQ29" i="11" s="1"/>
  <c r="BR30" i="11"/>
  <c r="BQ30" i="11" s="1"/>
  <c r="BR31" i="11"/>
  <c r="BQ31" i="11" s="1"/>
  <c r="BK31" i="11" s="1"/>
  <c r="BJ31" i="11" s="1"/>
  <c r="BD31" i="11" s="1"/>
  <c r="BC31" i="11" s="1"/>
  <c r="BR32" i="11"/>
  <c r="BQ32" i="11" s="1"/>
  <c r="AW32" i="11" s="1"/>
  <c r="AV32" i="11" s="1"/>
  <c r="AK32" i="11" s="1"/>
  <c r="AJ32" i="11" s="1"/>
  <c r="AD32" i="11" s="1"/>
  <c r="AC32" i="11" s="1"/>
  <c r="S32" i="11" s="1"/>
  <c r="BR33" i="11"/>
  <c r="BQ33" i="11" s="1"/>
  <c r="BR34" i="11"/>
  <c r="BQ34" i="11" s="1"/>
  <c r="AW34" i="11" s="1"/>
  <c r="AV34" i="11" s="1"/>
  <c r="AK34" i="11" s="1"/>
  <c r="AJ34" i="11" s="1"/>
  <c r="AD34" i="11" s="1"/>
  <c r="AC34" i="11" s="1"/>
  <c r="S34" i="11" s="1"/>
  <c r="R34" i="11" s="1"/>
  <c r="K34" i="11" s="1"/>
  <c r="BR35" i="11"/>
  <c r="BQ35" i="11" s="1"/>
  <c r="AW35" i="11" s="1"/>
  <c r="AV35" i="11" s="1"/>
  <c r="AK35" i="11" s="1"/>
  <c r="AJ35" i="11" s="1"/>
  <c r="AD35" i="11" s="1"/>
  <c r="AC35" i="11" s="1"/>
  <c r="S35" i="11" s="1"/>
  <c r="BR36" i="11"/>
  <c r="BQ36" i="11" s="1"/>
  <c r="BK36" i="11" s="1"/>
  <c r="BJ36" i="11" s="1"/>
  <c r="BD36" i="11" s="1"/>
  <c r="BC36" i="11" s="1"/>
  <c r="BR37" i="11"/>
  <c r="BQ37" i="11" s="1"/>
  <c r="BR38" i="11"/>
  <c r="BQ38" i="11" s="1"/>
  <c r="AW38" i="11" s="1"/>
  <c r="AV38" i="11" s="1"/>
  <c r="AK38" i="11" s="1"/>
  <c r="AJ38" i="11" s="1"/>
  <c r="AD38" i="11" s="1"/>
  <c r="AC38" i="11" s="1"/>
  <c r="S38" i="11" s="1"/>
  <c r="BR39" i="11"/>
  <c r="BQ39" i="11" s="1"/>
  <c r="BK39" i="11" s="1"/>
  <c r="BJ39" i="11" s="1"/>
  <c r="BD39" i="11" s="1"/>
  <c r="BC39" i="11" s="1"/>
  <c r="BR40" i="11"/>
  <c r="BQ40" i="11" s="1"/>
  <c r="BK40" i="11" s="1"/>
  <c r="BJ40" i="11" s="1"/>
  <c r="BD40" i="11" s="1"/>
  <c r="BC40" i="11" s="1"/>
  <c r="BR41" i="11"/>
  <c r="BQ41" i="11" s="1"/>
  <c r="BR42" i="11"/>
  <c r="BQ42" i="11" s="1"/>
  <c r="AW42" i="11" s="1"/>
  <c r="AV42" i="11" s="1"/>
  <c r="AK42" i="11" s="1"/>
  <c r="AJ42" i="11" s="1"/>
  <c r="AD42" i="11" s="1"/>
  <c r="AC42" i="11" s="1"/>
  <c r="S42" i="11" s="1"/>
  <c r="BR43" i="11"/>
  <c r="BQ43" i="11" s="1"/>
  <c r="AW43" i="11" s="1"/>
  <c r="AV43" i="11" s="1"/>
  <c r="AK43" i="11" s="1"/>
  <c r="AJ43" i="11" s="1"/>
  <c r="AD43" i="11" s="1"/>
  <c r="AC43" i="11" s="1"/>
  <c r="S43" i="11" s="1"/>
  <c r="R43" i="11" s="1"/>
  <c r="K43" i="11" s="1"/>
  <c r="BR44" i="11"/>
  <c r="BQ44" i="11" s="1"/>
  <c r="AW44" i="11" s="1"/>
  <c r="AV44" i="11" s="1"/>
  <c r="AK44" i="11" s="1"/>
  <c r="AJ44" i="11" s="1"/>
  <c r="AD44" i="11" s="1"/>
  <c r="AC44" i="11" s="1"/>
  <c r="S44" i="11" s="1"/>
  <c r="BR45" i="11"/>
  <c r="BR46" i="11"/>
  <c r="BQ46" i="11" s="1"/>
  <c r="AW46" i="11" s="1"/>
  <c r="AV46" i="11" s="1"/>
  <c r="AK46" i="11" s="1"/>
  <c r="AJ46" i="11" s="1"/>
  <c r="AD46" i="11" s="1"/>
  <c r="AC46" i="11" s="1"/>
  <c r="S46" i="11" s="1"/>
  <c r="BR47" i="11"/>
  <c r="BQ47" i="11" s="1"/>
  <c r="BK47" i="11" s="1"/>
  <c r="BJ47" i="11" s="1"/>
  <c r="BD47" i="11" s="1"/>
  <c r="BC47" i="11" s="1"/>
  <c r="BR48" i="11"/>
  <c r="BQ48" i="11" s="1"/>
  <c r="AW48" i="11" s="1"/>
  <c r="AV48" i="11" s="1"/>
  <c r="AK48" i="11" s="1"/>
  <c r="AJ48" i="11" s="1"/>
  <c r="AD48" i="11" s="1"/>
  <c r="AC48" i="11" s="1"/>
  <c r="S48" i="11" s="1"/>
  <c r="BR49" i="11"/>
  <c r="BQ49" i="11" s="1"/>
  <c r="BR50" i="11"/>
  <c r="BQ50" i="11" s="1"/>
  <c r="AW50" i="11" s="1"/>
  <c r="AV50" i="11" s="1"/>
  <c r="AK50" i="11" s="1"/>
  <c r="AJ50" i="11" s="1"/>
  <c r="AD50" i="11" s="1"/>
  <c r="AC50" i="11" s="1"/>
  <c r="S50" i="11" s="1"/>
  <c r="BR51" i="11"/>
  <c r="BQ51" i="11" s="1"/>
  <c r="BR52" i="11"/>
  <c r="BQ52" i="11" s="1"/>
  <c r="BK52" i="11" s="1"/>
  <c r="BJ52" i="11" s="1"/>
  <c r="BD52" i="11" s="1"/>
  <c r="BC52" i="11" s="1"/>
  <c r="BR53" i="11"/>
  <c r="BQ53" i="11" s="1"/>
  <c r="BR54" i="11"/>
  <c r="BQ54" i="11" s="1"/>
  <c r="AW54" i="11" s="1"/>
  <c r="AV54" i="11" s="1"/>
  <c r="AK54" i="11" s="1"/>
  <c r="AJ54" i="11" s="1"/>
  <c r="AD54" i="11" s="1"/>
  <c r="AC54" i="11" s="1"/>
  <c r="S54" i="11" s="1"/>
  <c r="BR55" i="11"/>
  <c r="BQ55" i="11" s="1"/>
  <c r="AW55" i="11" s="1"/>
  <c r="AV55" i="11" s="1"/>
  <c r="AK55" i="11" s="1"/>
  <c r="AJ55" i="11" s="1"/>
  <c r="AD55" i="11" s="1"/>
  <c r="AC55" i="11" s="1"/>
  <c r="S55" i="11" s="1"/>
  <c r="BR56" i="11"/>
  <c r="BQ56" i="11" s="1"/>
  <c r="BR57" i="11"/>
  <c r="BQ57" i="11" s="1"/>
  <c r="BR58" i="11"/>
  <c r="BQ58" i="11" s="1"/>
  <c r="BK58" i="11" s="1"/>
  <c r="BJ58" i="11" s="1"/>
  <c r="BD58" i="11" s="1"/>
  <c r="BC58" i="11" s="1"/>
  <c r="BR59" i="11"/>
  <c r="BQ59" i="11" s="1"/>
  <c r="AW59" i="11" s="1"/>
  <c r="AV59" i="11" s="1"/>
  <c r="AK59" i="11" s="1"/>
  <c r="AJ59" i="11" s="1"/>
  <c r="AD59" i="11" s="1"/>
  <c r="AC59" i="11" s="1"/>
  <c r="S59" i="11" s="1"/>
  <c r="BR60" i="11"/>
  <c r="BQ60" i="11" s="1"/>
  <c r="AW60" i="11" s="1"/>
  <c r="AV60" i="11" s="1"/>
  <c r="AK60" i="11" s="1"/>
  <c r="AJ60" i="11" s="1"/>
  <c r="AD60" i="11" s="1"/>
  <c r="AC60" i="11" s="1"/>
  <c r="S60" i="11" s="1"/>
  <c r="BR61" i="11"/>
  <c r="BQ61" i="11" s="1"/>
  <c r="BR62" i="11"/>
  <c r="BQ62" i="11" s="1"/>
  <c r="AW62" i="11" s="1"/>
  <c r="AV62" i="11" s="1"/>
  <c r="AK62" i="11" s="1"/>
  <c r="AJ62" i="11" s="1"/>
  <c r="AD62" i="11" s="1"/>
  <c r="AC62" i="11" s="1"/>
  <c r="S62" i="11" s="1"/>
  <c r="BR63" i="11"/>
  <c r="BQ63" i="11" s="1"/>
  <c r="BK63" i="11" s="1"/>
  <c r="BJ63" i="11" s="1"/>
  <c r="BD63" i="11" s="1"/>
  <c r="BC63" i="11" s="1"/>
  <c r="BR64" i="11"/>
  <c r="BQ64" i="11" s="1"/>
  <c r="AW64" i="11" s="1"/>
  <c r="AV64" i="11" s="1"/>
  <c r="AK64" i="11" s="1"/>
  <c r="AJ64" i="11" s="1"/>
  <c r="AD64" i="11" s="1"/>
  <c r="AC64" i="11" s="1"/>
  <c r="S64" i="11" s="1"/>
  <c r="BR65" i="11"/>
  <c r="BQ65" i="11" s="1"/>
  <c r="BR66" i="11"/>
  <c r="BQ66" i="11" s="1"/>
  <c r="AW66" i="11" s="1"/>
  <c r="AV66" i="11" s="1"/>
  <c r="AK66" i="11" s="1"/>
  <c r="AJ66" i="11" s="1"/>
  <c r="AD66" i="11" s="1"/>
  <c r="AC66" i="11" s="1"/>
  <c r="S66" i="11" s="1"/>
  <c r="BR67" i="11"/>
  <c r="BQ67" i="11" s="1"/>
  <c r="BR68" i="11"/>
  <c r="BQ68" i="11" s="1"/>
  <c r="BK68" i="11" s="1"/>
  <c r="BJ68" i="11" s="1"/>
  <c r="BD68" i="11" s="1"/>
  <c r="BC68" i="11" s="1"/>
  <c r="BQ69" i="11"/>
  <c r="BR69" i="11"/>
  <c r="BR70" i="11"/>
  <c r="BQ70" i="11" s="1"/>
  <c r="AW70" i="11" s="1"/>
  <c r="AV70" i="11" s="1"/>
  <c r="AK70" i="11" s="1"/>
  <c r="AJ70" i="11" s="1"/>
  <c r="AD70" i="11" s="1"/>
  <c r="AC70" i="11" s="1"/>
  <c r="S70" i="11" s="1"/>
  <c r="BR71" i="11"/>
  <c r="BQ71" i="11" s="1"/>
  <c r="AW71" i="11" s="1"/>
  <c r="AV71" i="11" s="1"/>
  <c r="AK71" i="11" s="1"/>
  <c r="AJ71" i="11" s="1"/>
  <c r="AD71" i="11" s="1"/>
  <c r="AC71" i="11" s="1"/>
  <c r="S71" i="11" s="1"/>
  <c r="BR4" i="11"/>
  <c r="BM4" i="11"/>
  <c r="BT4" i="11" s="1"/>
  <c r="BF4" i="11"/>
  <c r="AY4" i="11"/>
  <c r="AM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H70" i="11" s="1"/>
  <c r="AF71" i="11"/>
  <c r="AH71" i="11" s="1"/>
  <c r="AF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AF53" i="11" s="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4" i="11"/>
  <c r="U4" i="11" s="1"/>
  <c r="E114" i="24" l="1"/>
  <c r="H114" i="24" s="1"/>
  <c r="BT92" i="24"/>
  <c r="BV92" i="24" s="1"/>
  <c r="BA97" i="24"/>
  <c r="BO97" i="24"/>
  <c r="J52" i="24"/>
  <c r="E52" i="24" s="1"/>
  <c r="H52" i="24" s="1"/>
  <c r="O52" i="24"/>
  <c r="AJ85" i="24"/>
  <c r="AD85" i="24" s="1"/>
  <c r="AC85" i="24" s="1"/>
  <c r="S85" i="24" s="1"/>
  <c r="R85" i="24" s="1"/>
  <c r="K85" i="24" s="1"/>
  <c r="J85" i="24" s="1"/>
  <c r="E85" i="24" s="1"/>
  <c r="H85" i="24" s="1"/>
  <c r="AO85" i="24"/>
  <c r="AC104" i="24"/>
  <c r="S104" i="24" s="1"/>
  <c r="AH104" i="24"/>
  <c r="J61" i="24"/>
  <c r="E61" i="24" s="1"/>
  <c r="H61" i="24" s="1"/>
  <c r="O61" i="24"/>
  <c r="J16" i="24"/>
  <c r="E16" i="24" s="1"/>
  <c r="H16" i="24" s="1"/>
  <c r="O16" i="24"/>
  <c r="J98" i="24"/>
  <c r="E98" i="24" s="1"/>
  <c r="H98" i="24" s="1"/>
  <c r="O98" i="24"/>
  <c r="J108" i="24"/>
  <c r="E108" i="24" s="1"/>
  <c r="H108" i="24" s="1"/>
  <c r="O108" i="24"/>
  <c r="AJ97" i="24"/>
  <c r="AD97" i="24" s="1"/>
  <c r="AO97" i="24"/>
  <c r="J81" i="24"/>
  <c r="E81" i="24" s="1"/>
  <c r="H81" i="24" s="1"/>
  <c r="O81" i="24"/>
  <c r="AC41" i="24"/>
  <c r="S41" i="24" s="1"/>
  <c r="AH41" i="24"/>
  <c r="J123" i="24"/>
  <c r="E123" i="24" s="1"/>
  <c r="H123" i="24" s="1"/>
  <c r="O123" i="24"/>
  <c r="J113" i="24"/>
  <c r="E113" i="24" s="1"/>
  <c r="H113" i="24" s="1"/>
  <c r="O113" i="24"/>
  <c r="AC37" i="24"/>
  <c r="S37" i="24" s="1"/>
  <c r="AH37" i="24"/>
  <c r="R36" i="24"/>
  <c r="K36" i="24" s="1"/>
  <c r="W36" i="24"/>
  <c r="AC102" i="24"/>
  <c r="S102" i="24" s="1"/>
  <c r="AH102" i="24"/>
  <c r="AJ103" i="24"/>
  <c r="AD103" i="24" s="1"/>
  <c r="AO103" i="24"/>
  <c r="AC93" i="24"/>
  <c r="S93" i="24" s="1"/>
  <c r="AH93" i="24"/>
  <c r="BA103" i="24"/>
  <c r="W52" i="24"/>
  <c r="W75" i="24"/>
  <c r="BH97" i="24"/>
  <c r="W78" i="24"/>
  <c r="AO78" i="24"/>
  <c r="O20" i="24"/>
  <c r="AH111" i="24"/>
  <c r="O118" i="24"/>
  <c r="AH109" i="24"/>
  <c r="BA92" i="24"/>
  <c r="AH34" i="24"/>
  <c r="AO34" i="24"/>
  <c r="O84" i="24"/>
  <c r="AH78" i="24"/>
  <c r="BH92" i="24"/>
  <c r="W107" i="24"/>
  <c r="AH44" i="24"/>
  <c r="W106" i="24"/>
  <c r="AO44" i="24"/>
  <c r="BA44" i="24"/>
  <c r="BA19" i="24"/>
  <c r="AO56" i="24"/>
  <c r="W38" i="24"/>
  <c r="W28" i="24"/>
  <c r="O28" i="24"/>
  <c r="AO19" i="24"/>
  <c r="AH19" i="24"/>
  <c r="O19" i="24"/>
  <c r="O75" i="24"/>
  <c r="J38" i="24"/>
  <c r="E38" i="24" s="1"/>
  <c r="H38" i="24" s="1"/>
  <c r="W27" i="24"/>
  <c r="W19" i="24"/>
  <c r="O110" i="24"/>
  <c r="O27" i="24"/>
  <c r="O78" i="24"/>
  <c r="AC92" i="24"/>
  <c r="S92" i="24" s="1"/>
  <c r="AH92" i="24"/>
  <c r="O88" i="24"/>
  <c r="BO51" i="24"/>
  <c r="W44" i="24"/>
  <c r="AH18" i="24"/>
  <c r="O82" i="24"/>
  <c r="AO18" i="24"/>
  <c r="W20" i="24"/>
  <c r="O33" i="24"/>
  <c r="AO92" i="24"/>
  <c r="W113" i="24"/>
  <c r="W84" i="24"/>
  <c r="O44" i="24"/>
  <c r="W33" i="24"/>
  <c r="BA18" i="24"/>
  <c r="AH17" i="24"/>
  <c r="AO87" i="24"/>
  <c r="O90" i="24"/>
  <c r="BH18" i="24"/>
  <c r="O40" i="24"/>
  <c r="W29" i="24"/>
  <c r="BA34" i="24"/>
  <c r="BH39" i="24"/>
  <c r="W53" i="24"/>
  <c r="AH87" i="24"/>
  <c r="O23" i="24"/>
  <c r="AH29" i="24"/>
  <c r="O30" i="24"/>
  <c r="AO74" i="24"/>
  <c r="O54" i="24"/>
  <c r="O29" i="24"/>
  <c r="W108" i="24"/>
  <c r="AF108" i="24"/>
  <c r="J120" i="24"/>
  <c r="E120" i="24" s="1"/>
  <c r="H120" i="24" s="1"/>
  <c r="O120" i="24"/>
  <c r="AM107" i="24"/>
  <c r="AH107" i="24"/>
  <c r="J112" i="24"/>
  <c r="E112" i="24" s="1"/>
  <c r="H112" i="24" s="1"/>
  <c r="O112" i="24"/>
  <c r="R111" i="24"/>
  <c r="K111" i="24" s="1"/>
  <c r="W111" i="24"/>
  <c r="W112" i="24"/>
  <c r="AM113" i="24"/>
  <c r="AH113" i="24"/>
  <c r="AM112" i="24"/>
  <c r="AH112" i="24"/>
  <c r="AF123" i="24"/>
  <c r="W123" i="24"/>
  <c r="O114" i="24"/>
  <c r="W114" i="24"/>
  <c r="W118" i="24"/>
  <c r="AF118" i="24"/>
  <c r="AH120" i="24"/>
  <c r="W110" i="24"/>
  <c r="AF110" i="24"/>
  <c r="AH114" i="24"/>
  <c r="AM114" i="24"/>
  <c r="O119" i="24"/>
  <c r="U119" i="24"/>
  <c r="AO120" i="24"/>
  <c r="AY120" i="24"/>
  <c r="H100" i="24"/>
  <c r="W120" i="24"/>
  <c r="J107" i="24"/>
  <c r="E107" i="24" s="1"/>
  <c r="H107" i="24" s="1"/>
  <c r="O107" i="24"/>
  <c r="AY111" i="24"/>
  <c r="AO111" i="24"/>
  <c r="AY109" i="24"/>
  <c r="AO109" i="24"/>
  <c r="W109" i="24"/>
  <c r="R109" i="24"/>
  <c r="K109" i="24" s="1"/>
  <c r="W86" i="24"/>
  <c r="O74" i="24"/>
  <c r="W82" i="24"/>
  <c r="O32" i="24"/>
  <c r="J21" i="24"/>
  <c r="E21" i="24" s="1"/>
  <c r="H21" i="24" s="1"/>
  <c r="J106" i="24"/>
  <c r="E106" i="24" s="1"/>
  <c r="H106" i="24" s="1"/>
  <c r="O106" i="24"/>
  <c r="W77" i="24"/>
  <c r="W42" i="24"/>
  <c r="R76" i="24"/>
  <c r="K76" i="24" s="1"/>
  <c r="W76" i="24"/>
  <c r="O42" i="24"/>
  <c r="O48" i="24"/>
  <c r="W15" i="24"/>
  <c r="BO19" i="24"/>
  <c r="J95" i="24"/>
  <c r="E95" i="24" s="1"/>
  <c r="H95" i="24" s="1"/>
  <c r="O95" i="24"/>
  <c r="BA74" i="24"/>
  <c r="BH19" i="24"/>
  <c r="W31" i="24"/>
  <c r="AH21" i="24"/>
  <c r="J53" i="24"/>
  <c r="E53" i="24" s="1"/>
  <c r="H53" i="24" s="1"/>
  <c r="O53" i="24"/>
  <c r="AH94" i="24"/>
  <c r="AH79" i="24"/>
  <c r="O35" i="24"/>
  <c r="O60" i="24"/>
  <c r="O100" i="24"/>
  <c r="BC51" i="24"/>
  <c r="AW51" i="24" s="1"/>
  <c r="BH51" i="24"/>
  <c r="O89" i="24"/>
  <c r="W74" i="24"/>
  <c r="AH74" i="24"/>
  <c r="BA39" i="24"/>
  <c r="W23" i="24"/>
  <c r="R34" i="24"/>
  <c r="K34" i="24" s="1"/>
  <c r="W34" i="24"/>
  <c r="W95" i="24"/>
  <c r="AH76" i="24"/>
  <c r="O101" i="24"/>
  <c r="W21" i="24"/>
  <c r="AC56" i="24"/>
  <c r="S56" i="24" s="1"/>
  <c r="AH56" i="24"/>
  <c r="R18" i="24"/>
  <c r="K18" i="24" s="1"/>
  <c r="W18" i="24"/>
  <c r="BO46" i="24"/>
  <c r="BJ46" i="24"/>
  <c r="BD46" i="24" s="1"/>
  <c r="AH106" i="24"/>
  <c r="AM106" i="24"/>
  <c r="W81" i="24"/>
  <c r="AF81" i="24"/>
  <c r="BF78" i="24"/>
  <c r="BA78" i="24"/>
  <c r="R94" i="24"/>
  <c r="K94" i="24" s="1"/>
  <c r="W94" i="24"/>
  <c r="J55" i="24"/>
  <c r="E55" i="24" s="1"/>
  <c r="H55" i="24" s="1"/>
  <c r="O55" i="24"/>
  <c r="W48" i="24"/>
  <c r="AF48" i="24"/>
  <c r="O86" i="24"/>
  <c r="J86" i="24"/>
  <c r="E86" i="24" s="1"/>
  <c r="H86" i="24" s="1"/>
  <c r="W90" i="24"/>
  <c r="AF90" i="24"/>
  <c r="AM90" i="24" s="1"/>
  <c r="R79" i="24"/>
  <c r="K79" i="24" s="1"/>
  <c r="W79" i="24"/>
  <c r="M105" i="24"/>
  <c r="H105" i="24"/>
  <c r="AH84" i="24"/>
  <c r="AM84" i="24"/>
  <c r="BV97" i="24"/>
  <c r="BY97" i="24"/>
  <c r="AY49" i="24"/>
  <c r="AO49" i="24"/>
  <c r="O17" i="24"/>
  <c r="W50" i="24"/>
  <c r="BO39" i="24"/>
  <c r="BT39" i="24"/>
  <c r="W32" i="24"/>
  <c r="AF32" i="24"/>
  <c r="W101" i="24"/>
  <c r="W17" i="24"/>
  <c r="AM15" i="24"/>
  <c r="AH15" i="24"/>
  <c r="W60" i="24"/>
  <c r="AF60" i="24"/>
  <c r="BY19" i="24"/>
  <c r="BV19" i="24"/>
  <c r="BH34" i="24"/>
  <c r="BM34" i="24"/>
  <c r="AM75" i="24"/>
  <c r="AH75" i="24"/>
  <c r="J83" i="24"/>
  <c r="E83" i="24" s="1"/>
  <c r="H83" i="24" s="1"/>
  <c r="O83" i="24"/>
  <c r="AF35" i="24"/>
  <c r="W35" i="24"/>
  <c r="AY102" i="24"/>
  <c r="AO102" i="24"/>
  <c r="AH49" i="24"/>
  <c r="AH52" i="24"/>
  <c r="AM52" i="24"/>
  <c r="AH50" i="24"/>
  <c r="AM50" i="24"/>
  <c r="BM44" i="24"/>
  <c r="BH44" i="24"/>
  <c r="AF100" i="24"/>
  <c r="W100" i="24"/>
  <c r="R96" i="24"/>
  <c r="K96" i="24" s="1"/>
  <c r="W96" i="24"/>
  <c r="W87" i="24"/>
  <c r="AY93" i="24"/>
  <c r="AO93" i="24"/>
  <c r="AM95" i="24"/>
  <c r="AH95" i="24"/>
  <c r="AF57" i="24"/>
  <c r="W57" i="24"/>
  <c r="W91" i="24"/>
  <c r="W83" i="24"/>
  <c r="W55" i="24"/>
  <c r="BO47" i="24"/>
  <c r="AF30" i="24"/>
  <c r="W30" i="24"/>
  <c r="AH82" i="24"/>
  <c r="AM82" i="24"/>
  <c r="BA85" i="24"/>
  <c r="BF85" i="24"/>
  <c r="AY41" i="24"/>
  <c r="AO41" i="24"/>
  <c r="BT22" i="24"/>
  <c r="BO22" i="24"/>
  <c r="W89" i="24"/>
  <c r="AF89" i="24"/>
  <c r="BF96" i="24"/>
  <c r="BA96" i="24"/>
  <c r="W45" i="24"/>
  <c r="AF45" i="24"/>
  <c r="AY29" i="24"/>
  <c r="AO29" i="24"/>
  <c r="BF87" i="24"/>
  <c r="BA87" i="24"/>
  <c r="AO94" i="24"/>
  <c r="AY94" i="24"/>
  <c r="U99" i="24"/>
  <c r="O99" i="24"/>
  <c r="BF56" i="24"/>
  <c r="BA56" i="24"/>
  <c r="J91" i="24"/>
  <c r="E91" i="24" s="1"/>
  <c r="H91" i="24" s="1"/>
  <c r="O91" i="24"/>
  <c r="AF61" i="24"/>
  <c r="W61" i="24"/>
  <c r="AM83" i="24"/>
  <c r="AH83" i="24"/>
  <c r="AO104" i="24"/>
  <c r="AY104" i="24"/>
  <c r="AM53" i="24"/>
  <c r="AH53" i="24"/>
  <c r="AH28" i="24"/>
  <c r="AM28" i="24"/>
  <c r="AM38" i="24"/>
  <c r="AH38" i="24"/>
  <c r="AH33" i="24"/>
  <c r="AM33" i="24"/>
  <c r="AF16" i="24"/>
  <c r="W16" i="24"/>
  <c r="AH101" i="24"/>
  <c r="AM101" i="24"/>
  <c r="AH27" i="24"/>
  <c r="AM27" i="24"/>
  <c r="BH22" i="24"/>
  <c r="AH20" i="24"/>
  <c r="AM20" i="24"/>
  <c r="AH91" i="24"/>
  <c r="AF98" i="24"/>
  <c r="W98" i="24"/>
  <c r="O57" i="24"/>
  <c r="O80" i="24"/>
  <c r="AM42" i="24"/>
  <c r="AH42" i="24"/>
  <c r="BY51" i="24"/>
  <c r="BV51" i="24"/>
  <c r="AJ22" i="24"/>
  <c r="AD22" i="24" s="1"/>
  <c r="AO22" i="24"/>
  <c r="AH55" i="24"/>
  <c r="AM55" i="24"/>
  <c r="O31" i="24"/>
  <c r="J31" i="24"/>
  <c r="E31" i="24" s="1"/>
  <c r="H31" i="24" s="1"/>
  <c r="O43" i="24"/>
  <c r="W54" i="24"/>
  <c r="AF54" i="24"/>
  <c r="BM74" i="24"/>
  <c r="BH74" i="24"/>
  <c r="BA22" i="24"/>
  <c r="AO21" i="24"/>
  <c r="AY21" i="24"/>
  <c r="J87" i="24"/>
  <c r="E87" i="24" s="1"/>
  <c r="H87" i="24" s="1"/>
  <c r="O87" i="24"/>
  <c r="BM103" i="24"/>
  <c r="BH103" i="24"/>
  <c r="AH77" i="24"/>
  <c r="AM77" i="24"/>
  <c r="BC47" i="24"/>
  <c r="AW47" i="24" s="1"/>
  <c r="AV47" i="24" s="1"/>
  <c r="AK47" i="24" s="1"/>
  <c r="AO47" i="24" s="1"/>
  <c r="BH47" i="24"/>
  <c r="W80" i="24"/>
  <c r="AF80" i="24"/>
  <c r="AJ39" i="24"/>
  <c r="AD39" i="24" s="1"/>
  <c r="AO39" i="24"/>
  <c r="W40" i="24"/>
  <c r="AF40" i="24"/>
  <c r="R49" i="24"/>
  <c r="K49" i="24" s="1"/>
  <c r="W49" i="24"/>
  <c r="AM31" i="24"/>
  <c r="AH31" i="24"/>
  <c r="W88" i="24"/>
  <c r="AF88" i="24"/>
  <c r="W43" i="24"/>
  <c r="AF43" i="24"/>
  <c r="O50" i="24"/>
  <c r="AH36" i="24"/>
  <c r="AM36" i="24"/>
  <c r="O24" i="24"/>
  <c r="AH96" i="24"/>
  <c r="AO96" i="24"/>
  <c r="AY79" i="24"/>
  <c r="AO79" i="24"/>
  <c r="AM86" i="24"/>
  <c r="AH86" i="24"/>
  <c r="AY76" i="24"/>
  <c r="AO76" i="24"/>
  <c r="AM23" i="24"/>
  <c r="AH23" i="24"/>
  <c r="O45" i="24"/>
  <c r="J77" i="24"/>
  <c r="E77" i="24" s="1"/>
  <c r="H77" i="24" s="1"/>
  <c r="O77" i="24"/>
  <c r="O15" i="24"/>
  <c r="AY17" i="24"/>
  <c r="AO17" i="24"/>
  <c r="AO37" i="24"/>
  <c r="AY37" i="24"/>
  <c r="W24" i="24"/>
  <c r="AF24" i="24"/>
  <c r="BT18" i="24"/>
  <c r="BO18" i="24"/>
  <c r="O18" i="23"/>
  <c r="O19" i="23"/>
  <c r="AO25" i="23"/>
  <c r="AO21" i="23"/>
  <c r="O14" i="23"/>
  <c r="O4" i="23"/>
  <c r="F73" i="23"/>
  <c r="M73" i="23" s="1"/>
  <c r="U73" i="23" s="1"/>
  <c r="M77" i="23"/>
  <c r="U77" i="23" s="1"/>
  <c r="AF77" i="23" s="1"/>
  <c r="AH77" i="23" s="1"/>
  <c r="AH19" i="23"/>
  <c r="F72" i="23"/>
  <c r="M63" i="23"/>
  <c r="U63" i="23" s="1"/>
  <c r="AF63" i="23" s="1"/>
  <c r="AM63" i="23" s="1"/>
  <c r="R77" i="23"/>
  <c r="K77" i="23" s="1"/>
  <c r="AK53" i="23"/>
  <c r="AJ53" i="23" s="1"/>
  <c r="AD53" i="23" s="1"/>
  <c r="AC53" i="23" s="1"/>
  <c r="S53" i="23" s="1"/>
  <c r="AK16" i="23"/>
  <c r="AJ16" i="23" s="1"/>
  <c r="AD16" i="23" s="1"/>
  <c r="AK30" i="23"/>
  <c r="AJ30" i="23" s="1"/>
  <c r="AD30" i="23" s="1"/>
  <c r="AC30" i="23" s="1"/>
  <c r="S30" i="23" s="1"/>
  <c r="R30" i="23" s="1"/>
  <c r="K30" i="23" s="1"/>
  <c r="J30" i="23" s="1"/>
  <c r="E30" i="23" s="1"/>
  <c r="H30" i="23" s="1"/>
  <c r="AM46" i="23"/>
  <c r="AY46" i="23" s="1"/>
  <c r="BF46" i="23" s="1"/>
  <c r="W18" i="23"/>
  <c r="AK36" i="23"/>
  <c r="AJ36" i="23" s="1"/>
  <c r="AD36" i="23" s="1"/>
  <c r="AC36" i="23" s="1"/>
  <c r="S36" i="23" s="1"/>
  <c r="W19" i="23"/>
  <c r="AH4" i="23"/>
  <c r="AM26" i="23"/>
  <c r="AY26" i="23" s="1"/>
  <c r="BF26" i="23" s="1"/>
  <c r="AH18" i="23"/>
  <c r="AM18" i="23"/>
  <c r="AY18" i="23" s="1"/>
  <c r="BF18" i="23" s="1"/>
  <c r="BM18" i="23" s="1"/>
  <c r="AM24" i="23"/>
  <c r="AO24" i="23" s="1"/>
  <c r="AO10" i="23"/>
  <c r="AY15" i="23"/>
  <c r="BF15" i="23" s="1"/>
  <c r="BM15" i="23" s="1"/>
  <c r="AJ23" i="23"/>
  <c r="AD23" i="23" s="1"/>
  <c r="AC23" i="23" s="1"/>
  <c r="S23" i="23" s="1"/>
  <c r="R23" i="23" s="1"/>
  <c r="K23" i="23" s="1"/>
  <c r="J23" i="23" s="1"/>
  <c r="E23" i="23" s="1"/>
  <c r="H23" i="23" s="1"/>
  <c r="AK32" i="23"/>
  <c r="AJ32" i="23" s="1"/>
  <c r="AD32" i="23" s="1"/>
  <c r="AC32" i="23" s="1"/>
  <c r="S32" i="23" s="1"/>
  <c r="W4" i="23"/>
  <c r="AK57" i="23"/>
  <c r="AJ57" i="23" s="1"/>
  <c r="AD57" i="23" s="1"/>
  <c r="AO27" i="23"/>
  <c r="O12" i="23"/>
  <c r="O25" i="23"/>
  <c r="AH21" i="23"/>
  <c r="O21" i="23"/>
  <c r="W21" i="23"/>
  <c r="AO19" i="23"/>
  <c r="W27" i="23"/>
  <c r="AH27" i="23"/>
  <c r="O27" i="23"/>
  <c r="AO8" i="23"/>
  <c r="O10" i="23"/>
  <c r="AY6" i="23"/>
  <c r="BA6" i="23" s="1"/>
  <c r="W25" i="23"/>
  <c r="AY69" i="23"/>
  <c r="BF69" i="23" s="1"/>
  <c r="AH25" i="23"/>
  <c r="AH10" i="23"/>
  <c r="W10" i="23"/>
  <c r="BV8" i="23"/>
  <c r="BA8" i="23"/>
  <c r="BO8" i="23"/>
  <c r="O43" i="23"/>
  <c r="O6" i="23"/>
  <c r="BH8" i="23"/>
  <c r="O49" i="23"/>
  <c r="O45" i="23"/>
  <c r="AF22" i="23"/>
  <c r="BA10" i="23"/>
  <c r="BY10" i="23"/>
  <c r="BV10" i="23"/>
  <c r="AH5" i="23"/>
  <c r="BO10" i="23"/>
  <c r="BA25" i="23"/>
  <c r="BK44" i="23"/>
  <c r="BJ44" i="23" s="1"/>
  <c r="BD44" i="23" s="1"/>
  <c r="BC44" i="23" s="1"/>
  <c r="AW44" i="23"/>
  <c r="AV44" i="23" s="1"/>
  <c r="AK44" i="23" s="1"/>
  <c r="BK71" i="23"/>
  <c r="BJ71" i="23" s="1"/>
  <c r="BD71" i="23" s="1"/>
  <c r="BC71" i="23" s="1"/>
  <c r="AW71" i="23"/>
  <c r="AV71" i="23" s="1"/>
  <c r="AK71" i="23" s="1"/>
  <c r="AJ71" i="23" s="1"/>
  <c r="AD71" i="23" s="1"/>
  <c r="AC71" i="23" s="1"/>
  <c r="S71" i="23" s="1"/>
  <c r="R71" i="23" s="1"/>
  <c r="K71" i="23" s="1"/>
  <c r="J71" i="23" s="1"/>
  <c r="E71" i="23" s="1"/>
  <c r="H71" i="23" s="1"/>
  <c r="AY75" i="23"/>
  <c r="BM29" i="23"/>
  <c r="AW56" i="23"/>
  <c r="AV56" i="23" s="1"/>
  <c r="BK56" i="23"/>
  <c r="BJ56" i="23" s="1"/>
  <c r="BD56" i="23" s="1"/>
  <c r="BC56" i="23" s="1"/>
  <c r="BK46" i="23"/>
  <c r="BJ46" i="23" s="1"/>
  <c r="BD46" i="23" s="1"/>
  <c r="BC46" i="23" s="1"/>
  <c r="AW46" i="23"/>
  <c r="AV46" i="23" s="1"/>
  <c r="AK46" i="23" s="1"/>
  <c r="AJ46" i="23" s="1"/>
  <c r="AD46" i="23" s="1"/>
  <c r="AC46" i="23" s="1"/>
  <c r="S46" i="23" s="1"/>
  <c r="BK67" i="23"/>
  <c r="BJ67" i="23" s="1"/>
  <c r="BD67" i="23" s="1"/>
  <c r="BC67" i="23" s="1"/>
  <c r="AW67" i="23"/>
  <c r="AV67" i="23" s="1"/>
  <c r="AY58" i="23"/>
  <c r="BK17" i="23"/>
  <c r="BJ17" i="23" s="1"/>
  <c r="BD17" i="23" s="1"/>
  <c r="BC17" i="23" s="1"/>
  <c r="AW17" i="23"/>
  <c r="AV17" i="23" s="1"/>
  <c r="AK17" i="23" s="1"/>
  <c r="BH27" i="23"/>
  <c r="BM27" i="23"/>
  <c r="BK35" i="23"/>
  <c r="BJ35" i="23" s="1"/>
  <c r="BD35" i="23" s="1"/>
  <c r="BC35" i="23" s="1"/>
  <c r="AW35" i="23"/>
  <c r="AV35" i="23" s="1"/>
  <c r="AK35" i="23" s="1"/>
  <c r="BK48" i="23"/>
  <c r="BJ48" i="23" s="1"/>
  <c r="BD48" i="23" s="1"/>
  <c r="BC48" i="23" s="1"/>
  <c r="AW48" i="23"/>
  <c r="AV48" i="23" s="1"/>
  <c r="AK48" i="23" s="1"/>
  <c r="AW69" i="23"/>
  <c r="AV69" i="23" s="1"/>
  <c r="AK69" i="23" s="1"/>
  <c r="BK69" i="23"/>
  <c r="BJ69" i="23" s="1"/>
  <c r="BD69" i="23" s="1"/>
  <c r="BC69" i="23" s="1"/>
  <c r="AW72" i="23"/>
  <c r="AV72" i="23" s="1"/>
  <c r="BK72" i="23"/>
  <c r="BJ72" i="23" s="1"/>
  <c r="BD72" i="23" s="1"/>
  <c r="BC72" i="23" s="1"/>
  <c r="AF32" i="23"/>
  <c r="AM32" i="23" s="1"/>
  <c r="BK15" i="23"/>
  <c r="BJ15" i="23" s="1"/>
  <c r="BD15" i="23" s="1"/>
  <c r="BC15" i="23" s="1"/>
  <c r="AW15" i="23"/>
  <c r="BF20" i="23"/>
  <c r="AF7" i="23"/>
  <c r="BA27" i="23"/>
  <c r="BH23" i="23"/>
  <c r="BM23" i="23"/>
  <c r="AY4" i="23"/>
  <c r="AO4" i="23"/>
  <c r="AF56" i="23"/>
  <c r="AM56" i="23" s="1"/>
  <c r="AF49" i="23"/>
  <c r="W49" i="23"/>
  <c r="AF62" i="23"/>
  <c r="BA57" i="23"/>
  <c r="BK51" i="23"/>
  <c r="BJ51" i="23" s="1"/>
  <c r="BD51" i="23" s="1"/>
  <c r="BC51" i="23" s="1"/>
  <c r="AW51" i="23"/>
  <c r="AV51" i="23" s="1"/>
  <c r="AK51" i="23" s="1"/>
  <c r="AJ51" i="23" s="1"/>
  <c r="AD51" i="23" s="1"/>
  <c r="AC51" i="23" s="1"/>
  <c r="S51" i="23" s="1"/>
  <c r="R51" i="23" s="1"/>
  <c r="K51" i="23" s="1"/>
  <c r="J51" i="23" s="1"/>
  <c r="E51" i="23" s="1"/>
  <c r="H51" i="23" s="1"/>
  <c r="AW50" i="23"/>
  <c r="AV50" i="23" s="1"/>
  <c r="AK50" i="23" s="1"/>
  <c r="BK50" i="23"/>
  <c r="BJ50" i="23" s="1"/>
  <c r="BD50" i="23" s="1"/>
  <c r="BC50" i="23" s="1"/>
  <c r="BK70" i="23"/>
  <c r="BJ70" i="23" s="1"/>
  <c r="BD70" i="23" s="1"/>
  <c r="BC70" i="23" s="1"/>
  <c r="AW70" i="23"/>
  <c r="AV70" i="23" s="1"/>
  <c r="AK70" i="23" s="1"/>
  <c r="AJ70" i="23" s="1"/>
  <c r="AD70" i="23" s="1"/>
  <c r="AC70" i="23" s="1"/>
  <c r="S70" i="23" s="1"/>
  <c r="R70" i="23" s="1"/>
  <c r="K70" i="23" s="1"/>
  <c r="J70" i="23" s="1"/>
  <c r="E70" i="23" s="1"/>
  <c r="H70" i="23" s="1"/>
  <c r="BK78" i="23"/>
  <c r="BJ78" i="23" s="1"/>
  <c r="BD78" i="23" s="1"/>
  <c r="BC78" i="23" s="1"/>
  <c r="AW78" i="23"/>
  <c r="AV78" i="23" s="1"/>
  <c r="BK74" i="23"/>
  <c r="BJ74" i="23" s="1"/>
  <c r="BD74" i="23" s="1"/>
  <c r="BC74" i="23" s="1"/>
  <c r="AW74" i="23"/>
  <c r="AV74" i="23" s="1"/>
  <c r="BK28" i="23"/>
  <c r="BJ28" i="23" s="1"/>
  <c r="BD28" i="23" s="1"/>
  <c r="BC28" i="23" s="1"/>
  <c r="AW28" i="23"/>
  <c r="AV28" i="23" s="1"/>
  <c r="AK28" i="23" s="1"/>
  <c r="AJ28" i="23" s="1"/>
  <c r="AD28" i="23" s="1"/>
  <c r="AC28" i="23" s="1"/>
  <c r="S28" i="23" s="1"/>
  <c r="R28" i="23" s="1"/>
  <c r="K28" i="23" s="1"/>
  <c r="J28" i="23" s="1"/>
  <c r="E28" i="23" s="1"/>
  <c r="H28" i="23" s="1"/>
  <c r="BK13" i="23"/>
  <c r="BJ13" i="23" s="1"/>
  <c r="BD13" i="23" s="1"/>
  <c r="BC13" i="23" s="1"/>
  <c r="AW13" i="23"/>
  <c r="AV13" i="23" s="1"/>
  <c r="AK13" i="23" s="1"/>
  <c r="AJ13" i="23" s="1"/>
  <c r="AD13" i="23" s="1"/>
  <c r="AC13" i="23" s="1"/>
  <c r="S13" i="23" s="1"/>
  <c r="O47" i="23"/>
  <c r="BF42" i="23"/>
  <c r="AF45" i="23"/>
  <c r="W45" i="23"/>
  <c r="AF71" i="23"/>
  <c r="AF79" i="23"/>
  <c r="AM79" i="23" s="1"/>
  <c r="BF17" i="23"/>
  <c r="AY38" i="23"/>
  <c r="AF14" i="23"/>
  <c r="W14" i="23"/>
  <c r="AY16" i="23"/>
  <c r="BA23" i="23"/>
  <c r="AO5" i="23"/>
  <c r="AY5" i="23"/>
  <c r="AW33" i="23"/>
  <c r="AV33" i="23" s="1"/>
  <c r="BK33" i="23"/>
  <c r="BJ33" i="23" s="1"/>
  <c r="BD33" i="23" s="1"/>
  <c r="BC33" i="23" s="1"/>
  <c r="BK58" i="23"/>
  <c r="BJ58" i="23" s="1"/>
  <c r="BD58" i="23" s="1"/>
  <c r="BC58" i="23" s="1"/>
  <c r="AW58" i="23"/>
  <c r="AV58" i="23" s="1"/>
  <c r="BF44" i="23"/>
  <c r="BK73" i="23"/>
  <c r="BJ73" i="23" s="1"/>
  <c r="BD73" i="23" s="1"/>
  <c r="BC73" i="23" s="1"/>
  <c r="AW73" i="23"/>
  <c r="AV73" i="23" s="1"/>
  <c r="AK73" i="23" s="1"/>
  <c r="AJ73" i="23" s="1"/>
  <c r="AD73" i="23" s="1"/>
  <c r="AC73" i="23" s="1"/>
  <c r="S73" i="23" s="1"/>
  <c r="R73" i="23" s="1"/>
  <c r="K73" i="23" s="1"/>
  <c r="J73" i="23" s="1"/>
  <c r="E73" i="23" s="1"/>
  <c r="BM57" i="23"/>
  <c r="BH57" i="23"/>
  <c r="BK55" i="23"/>
  <c r="BJ55" i="23" s="1"/>
  <c r="BD55" i="23" s="1"/>
  <c r="BC55" i="23" s="1"/>
  <c r="AW55" i="23"/>
  <c r="AV55" i="23" s="1"/>
  <c r="AK55" i="23" s="1"/>
  <c r="BK38" i="23"/>
  <c r="BJ38" i="23" s="1"/>
  <c r="BD38" i="23" s="1"/>
  <c r="BC38" i="23" s="1"/>
  <c r="AW38" i="23"/>
  <c r="AV38" i="23" s="1"/>
  <c r="AK38" i="23" s="1"/>
  <c r="AJ38" i="23" s="1"/>
  <c r="AD38" i="23" s="1"/>
  <c r="AC38" i="23" s="1"/>
  <c r="S38" i="23" s="1"/>
  <c r="R38" i="23" s="1"/>
  <c r="K38" i="23" s="1"/>
  <c r="J38" i="23" s="1"/>
  <c r="E38" i="23" s="1"/>
  <c r="H38" i="23" s="1"/>
  <c r="BK52" i="23"/>
  <c r="BJ52" i="23" s="1"/>
  <c r="BD52" i="23" s="1"/>
  <c r="BC52" i="23" s="1"/>
  <c r="AW52" i="23"/>
  <c r="AV52" i="23" s="1"/>
  <c r="AW59" i="23"/>
  <c r="AV59" i="23" s="1"/>
  <c r="BK59" i="23"/>
  <c r="BJ59" i="23" s="1"/>
  <c r="BD59" i="23" s="1"/>
  <c r="BC59" i="23" s="1"/>
  <c r="BK80" i="23"/>
  <c r="BJ80" i="23" s="1"/>
  <c r="BD80" i="23" s="1"/>
  <c r="BC80" i="23" s="1"/>
  <c r="AW80" i="23"/>
  <c r="AV80" i="23" s="1"/>
  <c r="AW76" i="23"/>
  <c r="BK76" i="23"/>
  <c r="BJ76" i="23" s="1"/>
  <c r="BD76" i="23" s="1"/>
  <c r="BC76" i="23" s="1"/>
  <c r="BK26" i="23"/>
  <c r="BJ26" i="23" s="1"/>
  <c r="BD26" i="23" s="1"/>
  <c r="BC26" i="23" s="1"/>
  <c r="AW26" i="23"/>
  <c r="AV26" i="23" s="1"/>
  <c r="AK26" i="23" s="1"/>
  <c r="AJ26" i="23" s="1"/>
  <c r="AD26" i="23" s="1"/>
  <c r="AC26" i="23" s="1"/>
  <c r="S26" i="23" s="1"/>
  <c r="R26" i="23" s="1"/>
  <c r="K26" i="23" s="1"/>
  <c r="BK11" i="23"/>
  <c r="BJ11" i="23" s="1"/>
  <c r="BD11" i="23" s="1"/>
  <c r="AW11" i="23"/>
  <c r="W47" i="23"/>
  <c r="AF47" i="23"/>
  <c r="AW39" i="23"/>
  <c r="AV39" i="23" s="1"/>
  <c r="AK39" i="23" s="1"/>
  <c r="AJ39" i="23" s="1"/>
  <c r="AD39" i="23" s="1"/>
  <c r="AC39" i="23" s="1"/>
  <c r="S39" i="23" s="1"/>
  <c r="R39" i="23" s="1"/>
  <c r="K39" i="23" s="1"/>
  <c r="J39" i="23" s="1"/>
  <c r="E39" i="23" s="1"/>
  <c r="H39" i="23" s="1"/>
  <c r="BK39" i="23"/>
  <c r="BJ39" i="23" s="1"/>
  <c r="BD39" i="23" s="1"/>
  <c r="BC39" i="23" s="1"/>
  <c r="AF53" i="23"/>
  <c r="AM53" i="23" s="1"/>
  <c r="AY60" i="23"/>
  <c r="AM13" i="23"/>
  <c r="AY9" i="23"/>
  <c r="BK31" i="23"/>
  <c r="BJ31" i="23" s="1"/>
  <c r="BD31" i="23" s="1"/>
  <c r="BC31" i="23" s="1"/>
  <c r="AW31" i="23"/>
  <c r="AV31" i="23" s="1"/>
  <c r="AY74" i="23"/>
  <c r="BK61" i="23"/>
  <c r="BJ61" i="23" s="1"/>
  <c r="BD61" i="23" s="1"/>
  <c r="BC61" i="23" s="1"/>
  <c r="AW61" i="23"/>
  <c r="AV61" i="23" s="1"/>
  <c r="AK61" i="23" s="1"/>
  <c r="AJ61" i="23" s="1"/>
  <c r="AD61" i="23" s="1"/>
  <c r="AC61" i="23" s="1"/>
  <c r="S61" i="23" s="1"/>
  <c r="R61" i="23" s="1"/>
  <c r="K61" i="23" s="1"/>
  <c r="J61" i="23" s="1"/>
  <c r="E61" i="23" s="1"/>
  <c r="H61" i="23" s="1"/>
  <c r="BF55" i="23"/>
  <c r="BK9" i="23"/>
  <c r="BJ9" i="23" s="1"/>
  <c r="BD9" i="23" s="1"/>
  <c r="BC9" i="23" s="1"/>
  <c r="AW9" i="23"/>
  <c r="AV9" i="23" s="1"/>
  <c r="AK9" i="23" s="1"/>
  <c r="AJ9" i="23" s="1"/>
  <c r="AD9" i="23" s="1"/>
  <c r="AC9" i="23" s="1"/>
  <c r="S9" i="23" s="1"/>
  <c r="R9" i="23" s="1"/>
  <c r="K9" i="23" s="1"/>
  <c r="O9" i="23" s="1"/>
  <c r="O37" i="23"/>
  <c r="BF35" i="23"/>
  <c r="BH21" i="23"/>
  <c r="BM21" i="23"/>
  <c r="AY61" i="23"/>
  <c r="BK65" i="23"/>
  <c r="BJ65" i="23" s="1"/>
  <c r="BD65" i="23" s="1"/>
  <c r="BC65" i="23" s="1"/>
  <c r="AW65" i="23"/>
  <c r="AF30" i="23"/>
  <c r="AM30" i="23" s="1"/>
  <c r="BK40" i="23"/>
  <c r="BJ40" i="23" s="1"/>
  <c r="BD40" i="23" s="1"/>
  <c r="BC40" i="23" s="1"/>
  <c r="AW40" i="23"/>
  <c r="AV40" i="23" s="1"/>
  <c r="AW60" i="23"/>
  <c r="AV60" i="23" s="1"/>
  <c r="BK60" i="23"/>
  <c r="BJ60" i="23" s="1"/>
  <c r="BD60" i="23" s="1"/>
  <c r="BC60" i="23" s="1"/>
  <c r="BK24" i="23"/>
  <c r="BJ24" i="23" s="1"/>
  <c r="BD24" i="23" s="1"/>
  <c r="BC24" i="23" s="1"/>
  <c r="AW24" i="23"/>
  <c r="AV24" i="23" s="1"/>
  <c r="AK24" i="23" s="1"/>
  <c r="AJ24" i="23" s="1"/>
  <c r="AD24" i="23" s="1"/>
  <c r="AC24" i="23" s="1"/>
  <c r="S24" i="23" s="1"/>
  <c r="R24" i="23" s="1"/>
  <c r="K24" i="23" s="1"/>
  <c r="O41" i="23"/>
  <c r="AF51" i="23"/>
  <c r="BM65" i="23"/>
  <c r="BH19" i="23"/>
  <c r="BM19" i="23"/>
  <c r="AF12" i="23"/>
  <c r="W12" i="23"/>
  <c r="BF54" i="23"/>
  <c r="AW68" i="23"/>
  <c r="AV68" i="23" s="1"/>
  <c r="AK68" i="23" s="1"/>
  <c r="AJ68" i="23" s="1"/>
  <c r="AD68" i="23" s="1"/>
  <c r="AC68" i="23" s="1"/>
  <c r="S68" i="23" s="1"/>
  <c r="R68" i="23" s="1"/>
  <c r="K68" i="23" s="1"/>
  <c r="J68" i="23" s="1"/>
  <c r="E68" i="23" s="1"/>
  <c r="H68" i="23" s="1"/>
  <c r="BK68" i="23"/>
  <c r="BJ68" i="23" s="1"/>
  <c r="BD68" i="23" s="1"/>
  <c r="BC68" i="23" s="1"/>
  <c r="BK42" i="23"/>
  <c r="BJ42" i="23" s="1"/>
  <c r="BD42" i="23" s="1"/>
  <c r="BC42" i="23" s="1"/>
  <c r="AW42" i="23"/>
  <c r="AV42" i="23" s="1"/>
  <c r="AK42" i="23" s="1"/>
  <c r="BK75" i="23"/>
  <c r="BJ75" i="23" s="1"/>
  <c r="BD75" i="23" s="1"/>
  <c r="BC75" i="23" s="1"/>
  <c r="AW75" i="23"/>
  <c r="AV75" i="23" s="1"/>
  <c r="BK63" i="23"/>
  <c r="BJ63" i="23" s="1"/>
  <c r="BD63" i="23" s="1"/>
  <c r="BC63" i="23" s="1"/>
  <c r="AW63" i="23"/>
  <c r="AV63" i="23" s="1"/>
  <c r="BK62" i="23"/>
  <c r="BJ62" i="23" s="1"/>
  <c r="BD62" i="23" s="1"/>
  <c r="BC62" i="23" s="1"/>
  <c r="AW62" i="23"/>
  <c r="AV62" i="23" s="1"/>
  <c r="AK62" i="23" s="1"/>
  <c r="AJ62" i="23" s="1"/>
  <c r="AD62" i="23" s="1"/>
  <c r="AC62" i="23" s="1"/>
  <c r="S62" i="23" s="1"/>
  <c r="R62" i="23" s="1"/>
  <c r="K62" i="23" s="1"/>
  <c r="J62" i="23" s="1"/>
  <c r="E62" i="23" s="1"/>
  <c r="H62" i="23" s="1"/>
  <c r="AW79" i="23"/>
  <c r="AV79" i="23" s="1"/>
  <c r="BK79" i="23"/>
  <c r="BJ79" i="23" s="1"/>
  <c r="BD79" i="23" s="1"/>
  <c r="BC79" i="23" s="1"/>
  <c r="BK22" i="23"/>
  <c r="BJ22" i="23" s="1"/>
  <c r="BD22" i="23" s="1"/>
  <c r="BC22" i="23" s="1"/>
  <c r="AW22" i="23"/>
  <c r="AV22" i="23" s="1"/>
  <c r="AK22" i="23" s="1"/>
  <c r="AJ22" i="23" s="1"/>
  <c r="AD22" i="23" s="1"/>
  <c r="AC22" i="23" s="1"/>
  <c r="S22" i="23" s="1"/>
  <c r="R22" i="23" s="1"/>
  <c r="K22" i="23" s="1"/>
  <c r="J22" i="23" s="1"/>
  <c r="E22" i="23" s="1"/>
  <c r="H22" i="23" s="1"/>
  <c r="BK7" i="23"/>
  <c r="BJ7" i="23" s="1"/>
  <c r="BD7" i="23" s="1"/>
  <c r="BC7" i="23" s="1"/>
  <c r="AW7" i="23"/>
  <c r="AV7" i="23" s="1"/>
  <c r="AK7" i="23" s="1"/>
  <c r="AJ7" i="23" s="1"/>
  <c r="AD7" i="23" s="1"/>
  <c r="AC7" i="23" s="1"/>
  <c r="S7" i="23" s="1"/>
  <c r="R7" i="23" s="1"/>
  <c r="K7" i="23" s="1"/>
  <c r="J7" i="23" s="1"/>
  <c r="E7" i="23" s="1"/>
  <c r="H7" i="23" s="1"/>
  <c r="W41" i="23"/>
  <c r="AF41" i="23"/>
  <c r="AF37" i="23"/>
  <c r="W37" i="23"/>
  <c r="BF28" i="23"/>
  <c r="AF11" i="23"/>
  <c r="BA21" i="23"/>
  <c r="BA19" i="23"/>
  <c r="AF43" i="23"/>
  <c r="W43" i="23"/>
  <c r="AW66" i="23"/>
  <c r="AV66" i="23" s="1"/>
  <c r="BK66" i="23"/>
  <c r="BJ66" i="23" s="1"/>
  <c r="BD66" i="23" s="1"/>
  <c r="BC66" i="23" s="1"/>
  <c r="AW34" i="23"/>
  <c r="AV34" i="23" s="1"/>
  <c r="BK34" i="23"/>
  <c r="BJ34" i="23" s="1"/>
  <c r="BD34" i="23" s="1"/>
  <c r="BC34" i="23" s="1"/>
  <c r="AF68" i="23"/>
  <c r="AF70" i="23"/>
  <c r="AF66" i="23"/>
  <c r="AM66" i="23" s="1"/>
  <c r="AW29" i="23"/>
  <c r="BK29" i="23"/>
  <c r="BJ29" i="23" s="1"/>
  <c r="BD29" i="23" s="1"/>
  <c r="BC29" i="23" s="1"/>
  <c r="AW54" i="23"/>
  <c r="AV54" i="23" s="1"/>
  <c r="AK54" i="23" s="1"/>
  <c r="BK54" i="23"/>
  <c r="BJ54" i="23" s="1"/>
  <c r="BD54" i="23" s="1"/>
  <c r="BC54" i="23" s="1"/>
  <c r="AW64" i="23"/>
  <c r="AV64" i="23" s="1"/>
  <c r="BK64" i="23"/>
  <c r="BJ64" i="23" s="1"/>
  <c r="BD64" i="23" s="1"/>
  <c r="BC64" i="23" s="1"/>
  <c r="AF36" i="23"/>
  <c r="AM36" i="23" s="1"/>
  <c r="AF39" i="23"/>
  <c r="BK20" i="23"/>
  <c r="BJ20" i="23" s="1"/>
  <c r="BD20" i="23" s="1"/>
  <c r="BC20" i="23" s="1"/>
  <c r="AW20" i="23"/>
  <c r="AV20" i="23" s="1"/>
  <c r="AK20" i="23" s="1"/>
  <c r="AJ20" i="23" s="1"/>
  <c r="AD20" i="23" s="1"/>
  <c r="AC20" i="23" s="1"/>
  <c r="S20" i="23" s="1"/>
  <c r="R20" i="23" s="1"/>
  <c r="K20" i="23" s="1"/>
  <c r="J20" i="23" s="1"/>
  <c r="E20" i="23" s="1"/>
  <c r="H20" i="23" s="1"/>
  <c r="BF48" i="23"/>
  <c r="AH61" i="23"/>
  <c r="AF34" i="23"/>
  <c r="AM34" i="23" s="1"/>
  <c r="AF76" i="23"/>
  <c r="J5" i="23"/>
  <c r="E5" i="23" s="1"/>
  <c r="H5" i="23" s="1"/>
  <c r="O5" i="23"/>
  <c r="BH25" i="23"/>
  <c r="BM25" i="23"/>
  <c r="W5" i="23"/>
  <c r="AW12" i="11"/>
  <c r="AV12" i="11" s="1"/>
  <c r="AK12" i="11" s="1"/>
  <c r="AJ12" i="11" s="1"/>
  <c r="AD12" i="11" s="1"/>
  <c r="AC12" i="11" s="1"/>
  <c r="S12" i="11" s="1"/>
  <c r="R12" i="11" s="1"/>
  <c r="K12" i="11" s="1"/>
  <c r="O12" i="11" s="1"/>
  <c r="AH35" i="11"/>
  <c r="AH27" i="11"/>
  <c r="AH19" i="11"/>
  <c r="AW28" i="11"/>
  <c r="AV28" i="11" s="1"/>
  <c r="AK28" i="11" s="1"/>
  <c r="AJ28" i="11" s="1"/>
  <c r="AD28" i="11" s="1"/>
  <c r="AC28" i="11" s="1"/>
  <c r="S28" i="11" s="1"/>
  <c r="W28" i="11" s="1"/>
  <c r="BQ45" i="11"/>
  <c r="BK20" i="11"/>
  <c r="AW39" i="11"/>
  <c r="AV39" i="11" s="1"/>
  <c r="AK39" i="11" s="1"/>
  <c r="AJ39" i="11" s="1"/>
  <c r="AD39" i="11" s="1"/>
  <c r="AC39" i="11" s="1"/>
  <c r="S39" i="11" s="1"/>
  <c r="W39" i="11" s="1"/>
  <c r="BK11" i="11"/>
  <c r="BV11" i="11"/>
  <c r="BJ10" i="11"/>
  <c r="BD10" i="11" s="1"/>
  <c r="BC10" i="11" s="1"/>
  <c r="BO10" i="11"/>
  <c r="R9" i="11"/>
  <c r="K9" i="11" s="1"/>
  <c r="W9" i="11"/>
  <c r="BK9" i="11"/>
  <c r="BV9" i="11"/>
  <c r="AH9" i="11"/>
  <c r="BJ8" i="11"/>
  <c r="BD8" i="11" s="1"/>
  <c r="BC8" i="11" s="1"/>
  <c r="BO8" i="11"/>
  <c r="BV8" i="11"/>
  <c r="BK7" i="11"/>
  <c r="BV7" i="11"/>
  <c r="BJ6" i="11"/>
  <c r="BD6" i="11" s="1"/>
  <c r="BC6" i="11" s="1"/>
  <c r="BO6" i="11"/>
  <c r="BK5" i="11"/>
  <c r="BV4" i="11"/>
  <c r="R6" i="11"/>
  <c r="K6" i="11" s="1"/>
  <c r="W6" i="11"/>
  <c r="AH6" i="11"/>
  <c r="R7" i="11"/>
  <c r="K7" i="11" s="1"/>
  <c r="W7" i="11"/>
  <c r="AH7" i="11"/>
  <c r="R8" i="11"/>
  <c r="K8" i="11" s="1"/>
  <c r="O8" i="11" s="1"/>
  <c r="W8" i="11"/>
  <c r="AH8" i="11"/>
  <c r="R11" i="11"/>
  <c r="K11" i="11" s="1"/>
  <c r="W11" i="11"/>
  <c r="AH11" i="11"/>
  <c r="R10" i="11"/>
  <c r="K10" i="11" s="1"/>
  <c r="W10" i="11"/>
  <c r="AH10" i="11"/>
  <c r="BK66" i="11"/>
  <c r="BJ66" i="11" s="1"/>
  <c r="BD66" i="11" s="1"/>
  <c r="BC66" i="11" s="1"/>
  <c r="BK54" i="11"/>
  <c r="BJ54" i="11" s="1"/>
  <c r="BD54" i="11" s="1"/>
  <c r="BC54" i="11" s="1"/>
  <c r="AH38" i="11"/>
  <c r="AW16" i="11"/>
  <c r="AV16" i="11" s="1"/>
  <c r="AK16" i="11" s="1"/>
  <c r="AJ16" i="11" s="1"/>
  <c r="AD16" i="11" s="1"/>
  <c r="AC16" i="11" s="1"/>
  <c r="S16" i="11" s="1"/>
  <c r="W16" i="11" s="1"/>
  <c r="BK32" i="11"/>
  <c r="R50" i="11"/>
  <c r="K50" i="11" s="1"/>
  <c r="J50" i="11" s="1"/>
  <c r="E50" i="11" s="1"/>
  <c r="H50" i="11" s="1"/>
  <c r="W50" i="11"/>
  <c r="R66" i="11"/>
  <c r="K66" i="11" s="1"/>
  <c r="W66" i="11"/>
  <c r="AH54" i="11"/>
  <c r="AH50" i="11"/>
  <c r="AH42" i="11"/>
  <c r="AH34" i="11"/>
  <c r="BK62" i="11"/>
  <c r="BJ62" i="11" s="1"/>
  <c r="BD62" i="11" s="1"/>
  <c r="BC62" i="11" s="1"/>
  <c r="BK50" i="11"/>
  <c r="BJ50" i="11" s="1"/>
  <c r="BD50" i="11" s="1"/>
  <c r="BC50" i="11" s="1"/>
  <c r="BK38" i="11"/>
  <c r="BK19" i="11"/>
  <c r="AW36" i="11"/>
  <c r="AV36" i="11" s="1"/>
  <c r="AK36" i="11" s="1"/>
  <c r="AJ36" i="11" s="1"/>
  <c r="AD36" i="11" s="1"/>
  <c r="AC36" i="11" s="1"/>
  <c r="S36" i="11" s="1"/>
  <c r="W36" i="11" s="1"/>
  <c r="AW24" i="11"/>
  <c r="AV24" i="11" s="1"/>
  <c r="AK24" i="11" s="1"/>
  <c r="AJ24" i="11" s="1"/>
  <c r="AD24" i="11" s="1"/>
  <c r="AC24" i="11" s="1"/>
  <c r="S24" i="11" s="1"/>
  <c r="R24" i="11" s="1"/>
  <c r="K24" i="11" s="1"/>
  <c r="O24" i="11" s="1"/>
  <c r="AW15" i="11"/>
  <c r="AV15" i="11" s="1"/>
  <c r="AK15" i="11" s="1"/>
  <c r="AJ15" i="11" s="1"/>
  <c r="AD15" i="11" s="1"/>
  <c r="AC15" i="11" s="1"/>
  <c r="S15" i="11" s="1"/>
  <c r="R15" i="11" s="1"/>
  <c r="K15" i="11" s="1"/>
  <c r="AH43" i="11"/>
  <c r="AW52" i="11"/>
  <c r="AV52" i="11" s="1"/>
  <c r="AK52" i="11" s="1"/>
  <c r="AJ52" i="11" s="1"/>
  <c r="AD52" i="11" s="1"/>
  <c r="AC52" i="11" s="1"/>
  <c r="S52" i="11" s="1"/>
  <c r="R52" i="11" s="1"/>
  <c r="K52" i="11" s="1"/>
  <c r="AH66" i="11"/>
  <c r="AH62" i="11"/>
  <c r="AH46" i="11"/>
  <c r="BK60" i="11"/>
  <c r="BJ60" i="11" s="1"/>
  <c r="BD60" i="11" s="1"/>
  <c r="BC60" i="11" s="1"/>
  <c r="BK46" i="11"/>
  <c r="BK27" i="11"/>
  <c r="AW58" i="11"/>
  <c r="AV58" i="11" s="1"/>
  <c r="AK58" i="11" s="1"/>
  <c r="AJ58" i="11" s="1"/>
  <c r="AD58" i="11" s="1"/>
  <c r="AC58" i="11" s="1"/>
  <c r="S58" i="11" s="1"/>
  <c r="R58" i="11" s="1"/>
  <c r="K58" i="11" s="1"/>
  <c r="AW23" i="11"/>
  <c r="AV23" i="11" s="1"/>
  <c r="AK23" i="11" s="1"/>
  <c r="AJ23" i="11" s="1"/>
  <c r="AD23" i="11" s="1"/>
  <c r="AC23" i="11" s="1"/>
  <c r="S23" i="11" s="1"/>
  <c r="R23" i="11" s="1"/>
  <c r="K23" i="11" s="1"/>
  <c r="BK43" i="11"/>
  <c r="BK34" i="11"/>
  <c r="AW31" i="11"/>
  <c r="AV31" i="11" s="1"/>
  <c r="AK31" i="11" s="1"/>
  <c r="AJ31" i="11" s="1"/>
  <c r="AD31" i="11" s="1"/>
  <c r="AC31" i="11" s="1"/>
  <c r="S31" i="11" s="1"/>
  <c r="R31" i="11" s="1"/>
  <c r="K31" i="11" s="1"/>
  <c r="R60" i="11"/>
  <c r="K60" i="11" s="1"/>
  <c r="O60" i="11" s="1"/>
  <c r="W60" i="11"/>
  <c r="W52" i="11"/>
  <c r="R55" i="11"/>
  <c r="K55" i="11" s="1"/>
  <c r="W55" i="11"/>
  <c r="R44" i="11"/>
  <c r="K44" i="11" s="1"/>
  <c r="O44" i="11" s="1"/>
  <c r="W44" i="11"/>
  <c r="R32" i="11"/>
  <c r="K32" i="11" s="1"/>
  <c r="O32" i="11" s="1"/>
  <c r="W32" i="11"/>
  <c r="R70" i="11"/>
  <c r="K70" i="11" s="1"/>
  <c r="W70" i="11"/>
  <c r="BK67" i="11"/>
  <c r="BJ67" i="11" s="1"/>
  <c r="BD67" i="11" s="1"/>
  <c r="BC67" i="11" s="1"/>
  <c r="AW67" i="11"/>
  <c r="AV67" i="11" s="1"/>
  <c r="AK67" i="11" s="1"/>
  <c r="AJ67" i="11" s="1"/>
  <c r="AD67" i="11" s="1"/>
  <c r="AC67" i="11" s="1"/>
  <c r="S67" i="11" s="1"/>
  <c r="R59" i="11"/>
  <c r="K59" i="11" s="1"/>
  <c r="W59" i="11"/>
  <c r="AW29" i="11"/>
  <c r="AV29" i="11" s="1"/>
  <c r="AK29" i="11" s="1"/>
  <c r="AJ29" i="11" s="1"/>
  <c r="AD29" i="11" s="1"/>
  <c r="AC29" i="11" s="1"/>
  <c r="S29" i="11" s="1"/>
  <c r="BK29" i="11"/>
  <c r="AW21" i="11"/>
  <c r="AV21" i="11" s="1"/>
  <c r="AK21" i="11" s="1"/>
  <c r="AJ21" i="11" s="1"/>
  <c r="AD21" i="11" s="1"/>
  <c r="AC21" i="11" s="1"/>
  <c r="S21" i="11" s="1"/>
  <c r="BK21" i="11"/>
  <c r="AW13" i="11"/>
  <c r="AV13" i="11" s="1"/>
  <c r="AK13" i="11" s="1"/>
  <c r="AJ13" i="11" s="1"/>
  <c r="AD13" i="11" s="1"/>
  <c r="AC13" i="11" s="1"/>
  <c r="S13" i="11" s="1"/>
  <c r="BK13" i="11"/>
  <c r="BK70" i="11"/>
  <c r="BJ70" i="11" s="1"/>
  <c r="BD70" i="11" s="1"/>
  <c r="BC70" i="11" s="1"/>
  <c r="BK44" i="11"/>
  <c r="R64" i="11"/>
  <c r="K64" i="11" s="1"/>
  <c r="O64" i="11" s="1"/>
  <c r="W64" i="11"/>
  <c r="R71" i="11"/>
  <c r="K71" i="11" s="1"/>
  <c r="W71" i="11"/>
  <c r="BK59" i="11"/>
  <c r="BJ59" i="11" s="1"/>
  <c r="BD59" i="11" s="1"/>
  <c r="BC59" i="11" s="1"/>
  <c r="AW40" i="11"/>
  <c r="AV40" i="11" s="1"/>
  <c r="AK40" i="11" s="1"/>
  <c r="AJ40" i="11" s="1"/>
  <c r="AD40" i="11" s="1"/>
  <c r="AC40" i="11" s="1"/>
  <c r="S40" i="11" s="1"/>
  <c r="R48" i="11"/>
  <c r="K48" i="11" s="1"/>
  <c r="O48" i="11" s="1"/>
  <c r="W48" i="11"/>
  <c r="R35" i="11"/>
  <c r="K35" i="11" s="1"/>
  <c r="W35" i="11"/>
  <c r="R27" i="11"/>
  <c r="K27" i="11" s="1"/>
  <c r="W27" i="11"/>
  <c r="R19" i="11"/>
  <c r="K19" i="11" s="1"/>
  <c r="W19" i="11"/>
  <c r="BK64" i="11"/>
  <c r="BJ64" i="11" s="1"/>
  <c r="BD64" i="11" s="1"/>
  <c r="BC64" i="11" s="1"/>
  <c r="BK48" i="11"/>
  <c r="BJ48" i="11" s="1"/>
  <c r="BD48" i="11" s="1"/>
  <c r="BC48" i="11" s="1"/>
  <c r="AW68" i="11"/>
  <c r="AV68" i="11" s="1"/>
  <c r="AK68" i="11" s="1"/>
  <c r="AJ68" i="11" s="1"/>
  <c r="AD68" i="11" s="1"/>
  <c r="AC68" i="11" s="1"/>
  <c r="S68" i="11" s="1"/>
  <c r="AW47" i="11"/>
  <c r="AV47" i="11" s="1"/>
  <c r="AK47" i="11" s="1"/>
  <c r="AJ47" i="11" s="1"/>
  <c r="AD47" i="11" s="1"/>
  <c r="AC47" i="11" s="1"/>
  <c r="S47" i="11" s="1"/>
  <c r="R42" i="11"/>
  <c r="K42" i="11" s="1"/>
  <c r="W42" i="11"/>
  <c r="W34" i="11"/>
  <c r="BK51" i="11"/>
  <c r="BJ51" i="11" s="1"/>
  <c r="BD51" i="11" s="1"/>
  <c r="BC51" i="11" s="1"/>
  <c r="AW51" i="11"/>
  <c r="AV51" i="11" s="1"/>
  <c r="AK51" i="11" s="1"/>
  <c r="AJ51" i="11" s="1"/>
  <c r="AD51" i="11" s="1"/>
  <c r="AC51" i="11" s="1"/>
  <c r="S51" i="11" s="1"/>
  <c r="AW37" i="11"/>
  <c r="AV37" i="11" s="1"/>
  <c r="AK37" i="11" s="1"/>
  <c r="AJ37" i="11" s="1"/>
  <c r="AD37" i="11" s="1"/>
  <c r="AC37" i="11" s="1"/>
  <c r="S37" i="11" s="1"/>
  <c r="BK37" i="11"/>
  <c r="AW33" i="11"/>
  <c r="AV33" i="11" s="1"/>
  <c r="AK33" i="11" s="1"/>
  <c r="AJ33" i="11" s="1"/>
  <c r="AD33" i="11" s="1"/>
  <c r="AC33" i="11" s="1"/>
  <c r="S33" i="11" s="1"/>
  <c r="BK33" i="11"/>
  <c r="AW25" i="11"/>
  <c r="AV25" i="11" s="1"/>
  <c r="AK25" i="11" s="1"/>
  <c r="AJ25" i="11" s="1"/>
  <c r="AD25" i="11" s="1"/>
  <c r="AC25" i="11" s="1"/>
  <c r="S25" i="11" s="1"/>
  <c r="BK25" i="11"/>
  <c r="AW17" i="11"/>
  <c r="AV17" i="11" s="1"/>
  <c r="AK17" i="11" s="1"/>
  <c r="AJ17" i="11" s="1"/>
  <c r="AD17" i="11" s="1"/>
  <c r="AC17" i="11" s="1"/>
  <c r="S17" i="11" s="1"/>
  <c r="BK17" i="11"/>
  <c r="AW63" i="11"/>
  <c r="AV63" i="11" s="1"/>
  <c r="AK63" i="11" s="1"/>
  <c r="AJ63" i="11" s="1"/>
  <c r="AD63" i="11" s="1"/>
  <c r="AC63" i="11" s="1"/>
  <c r="S63" i="11" s="1"/>
  <c r="AH59" i="11"/>
  <c r="AH55" i="11"/>
  <c r="AH47" i="11"/>
  <c r="BK56" i="11"/>
  <c r="BJ56" i="11" s="1"/>
  <c r="BD56" i="11" s="1"/>
  <c r="BC56" i="11" s="1"/>
  <c r="AW56" i="11"/>
  <c r="AV56" i="11" s="1"/>
  <c r="AK56" i="11" s="1"/>
  <c r="AJ56" i="11" s="1"/>
  <c r="AD56" i="11" s="1"/>
  <c r="AC56" i="11" s="1"/>
  <c r="S56" i="11" s="1"/>
  <c r="AW45" i="11"/>
  <c r="AV45" i="11" s="1"/>
  <c r="AK45" i="11" s="1"/>
  <c r="AJ45" i="11" s="1"/>
  <c r="AD45" i="11" s="1"/>
  <c r="AC45" i="11" s="1"/>
  <c r="S45" i="11" s="1"/>
  <c r="BK45" i="11"/>
  <c r="AW41" i="11"/>
  <c r="AV41" i="11" s="1"/>
  <c r="AK41" i="11" s="1"/>
  <c r="AJ41" i="11" s="1"/>
  <c r="AD41" i="11" s="1"/>
  <c r="AC41" i="11" s="1"/>
  <c r="S41" i="11" s="1"/>
  <c r="BK41" i="11"/>
  <c r="J34" i="11"/>
  <c r="E34" i="11" s="1"/>
  <c r="H34" i="11" s="1"/>
  <c r="O34" i="11"/>
  <c r="AW30" i="11"/>
  <c r="AV30" i="11" s="1"/>
  <c r="AK30" i="11" s="1"/>
  <c r="AJ30" i="11" s="1"/>
  <c r="AD30" i="11" s="1"/>
  <c r="AC30" i="11" s="1"/>
  <c r="S30" i="11" s="1"/>
  <c r="BK30" i="11"/>
  <c r="AW26" i="11"/>
  <c r="AV26" i="11" s="1"/>
  <c r="AK26" i="11" s="1"/>
  <c r="AJ26" i="11" s="1"/>
  <c r="AD26" i="11" s="1"/>
  <c r="AC26" i="11" s="1"/>
  <c r="S26" i="11" s="1"/>
  <c r="BK26" i="11"/>
  <c r="AW22" i="11"/>
  <c r="AV22" i="11" s="1"/>
  <c r="AK22" i="11" s="1"/>
  <c r="AJ22" i="11" s="1"/>
  <c r="AD22" i="11" s="1"/>
  <c r="AC22" i="11" s="1"/>
  <c r="S22" i="11" s="1"/>
  <c r="BK22" i="11"/>
  <c r="BK18" i="11"/>
  <c r="AW18" i="11"/>
  <c r="AV18" i="11" s="1"/>
  <c r="AK18" i="11" s="1"/>
  <c r="AJ18" i="11" s="1"/>
  <c r="AD18" i="11" s="1"/>
  <c r="AC18" i="11" s="1"/>
  <c r="S18" i="11" s="1"/>
  <c r="AW14" i="11"/>
  <c r="AV14" i="11" s="1"/>
  <c r="AK14" i="11" s="1"/>
  <c r="AJ14" i="11" s="1"/>
  <c r="AD14" i="11" s="1"/>
  <c r="AC14" i="11" s="1"/>
  <c r="S14" i="11" s="1"/>
  <c r="BK14" i="11"/>
  <c r="BK71" i="11"/>
  <c r="BJ71" i="11" s="1"/>
  <c r="BD71" i="11" s="1"/>
  <c r="BC71" i="11" s="1"/>
  <c r="BK55" i="11"/>
  <c r="BJ55" i="11" s="1"/>
  <c r="BD55" i="11" s="1"/>
  <c r="BC55" i="11" s="1"/>
  <c r="R36" i="11"/>
  <c r="K36" i="11" s="1"/>
  <c r="O36" i="11" s="1"/>
  <c r="J43" i="11"/>
  <c r="E43" i="11" s="1"/>
  <c r="H43" i="11" s="1"/>
  <c r="O43" i="11"/>
  <c r="R46" i="11"/>
  <c r="K46" i="11" s="1"/>
  <c r="W46" i="11"/>
  <c r="R20" i="11"/>
  <c r="K20" i="11" s="1"/>
  <c r="O20" i="11" s="1"/>
  <c r="W20" i="11"/>
  <c r="W43" i="11"/>
  <c r="BK42" i="11"/>
  <c r="R62" i="11"/>
  <c r="K62" i="11" s="1"/>
  <c r="W62" i="11"/>
  <c r="AH64" i="11"/>
  <c r="AH60" i="11"/>
  <c r="AH52" i="11"/>
  <c r="AH48" i="11"/>
  <c r="AH44" i="11"/>
  <c r="AH36" i="11"/>
  <c r="AH32" i="11"/>
  <c r="AH20" i="11"/>
  <c r="AW69" i="11"/>
  <c r="AV69" i="11" s="1"/>
  <c r="AK69" i="11" s="1"/>
  <c r="AJ69" i="11" s="1"/>
  <c r="AD69" i="11" s="1"/>
  <c r="AC69" i="11" s="1"/>
  <c r="S69" i="11" s="1"/>
  <c r="BK69" i="11"/>
  <c r="BJ69" i="11" s="1"/>
  <c r="BD69" i="11" s="1"/>
  <c r="BC69" i="11" s="1"/>
  <c r="AW65" i="11"/>
  <c r="AV65" i="11" s="1"/>
  <c r="AK65" i="11" s="1"/>
  <c r="AJ65" i="11" s="1"/>
  <c r="AD65" i="11" s="1"/>
  <c r="AC65" i="11" s="1"/>
  <c r="S65" i="11" s="1"/>
  <c r="BK65" i="11"/>
  <c r="BJ65" i="11" s="1"/>
  <c r="BD65" i="11" s="1"/>
  <c r="BC65" i="11" s="1"/>
  <c r="AW61" i="11"/>
  <c r="AV61" i="11" s="1"/>
  <c r="AK61" i="11" s="1"/>
  <c r="AJ61" i="11" s="1"/>
  <c r="AD61" i="11" s="1"/>
  <c r="AC61" i="11" s="1"/>
  <c r="S61" i="11" s="1"/>
  <c r="BK61" i="11"/>
  <c r="BJ61" i="11" s="1"/>
  <c r="BD61" i="11" s="1"/>
  <c r="BC61" i="11" s="1"/>
  <c r="AW57" i="11"/>
  <c r="AV57" i="11" s="1"/>
  <c r="AK57" i="11" s="1"/>
  <c r="AJ57" i="11" s="1"/>
  <c r="AD57" i="11" s="1"/>
  <c r="AC57" i="11" s="1"/>
  <c r="S57" i="11" s="1"/>
  <c r="BK57" i="11"/>
  <c r="BJ57" i="11" s="1"/>
  <c r="BD57" i="11" s="1"/>
  <c r="BC57" i="11" s="1"/>
  <c r="AW53" i="11"/>
  <c r="AV53" i="11" s="1"/>
  <c r="AK53" i="11" s="1"/>
  <c r="AJ53" i="11" s="1"/>
  <c r="AD53" i="11" s="1"/>
  <c r="AC53" i="11" s="1"/>
  <c r="S53" i="11" s="1"/>
  <c r="BK53" i="11"/>
  <c r="BJ53" i="11" s="1"/>
  <c r="BD53" i="11" s="1"/>
  <c r="BC53" i="11" s="1"/>
  <c r="AW49" i="11"/>
  <c r="AV49" i="11" s="1"/>
  <c r="AK49" i="11" s="1"/>
  <c r="AJ49" i="11" s="1"/>
  <c r="AD49" i="11" s="1"/>
  <c r="AC49" i="11" s="1"/>
  <c r="S49" i="11" s="1"/>
  <c r="BK49" i="11"/>
  <c r="BJ49" i="11" s="1"/>
  <c r="BD49" i="11" s="1"/>
  <c r="BC49" i="11" s="1"/>
  <c r="R38" i="11"/>
  <c r="K38" i="11" s="1"/>
  <c r="W38" i="11"/>
  <c r="BK35" i="11"/>
  <c r="R54" i="11"/>
  <c r="K54" i="11" s="1"/>
  <c r="W54" i="11"/>
  <c r="J66" i="11"/>
  <c r="E66" i="11" s="1"/>
  <c r="H66" i="11" s="1"/>
  <c r="O66" i="11"/>
  <c r="W12" i="11"/>
  <c r="AH12" i="11"/>
  <c r="J64" i="11"/>
  <c r="E64" i="11" s="1"/>
  <c r="H64" i="11" s="1"/>
  <c r="AM71" i="11"/>
  <c r="AO71" i="11" s="1"/>
  <c r="AM67" i="11"/>
  <c r="AM63" i="11"/>
  <c r="AO63" i="11" s="1"/>
  <c r="AM59" i="11"/>
  <c r="AO59" i="11" s="1"/>
  <c r="AM55" i="11"/>
  <c r="AO55" i="11" s="1"/>
  <c r="AM51" i="11"/>
  <c r="AM47" i="11"/>
  <c r="AY47" i="11" s="1"/>
  <c r="AM43" i="11"/>
  <c r="AO43" i="11" s="1"/>
  <c r="AM39" i="11"/>
  <c r="AY39" i="11" s="1"/>
  <c r="AM35" i="11"/>
  <c r="AO35" i="11" s="1"/>
  <c r="AM31" i="11"/>
  <c r="AY31" i="11" s="1"/>
  <c r="AM27" i="11"/>
  <c r="AO27" i="11" s="1"/>
  <c r="AM23" i="11"/>
  <c r="AM19" i="11"/>
  <c r="AO19" i="11" s="1"/>
  <c r="AM15" i="11"/>
  <c r="AY15" i="11" s="1"/>
  <c r="AM11" i="11"/>
  <c r="AO11" i="11" s="1"/>
  <c r="AM7" i="11"/>
  <c r="AO7" i="11" s="1"/>
  <c r="AM70" i="11"/>
  <c r="AO70" i="11" s="1"/>
  <c r="AM66" i="11"/>
  <c r="AO66" i="11" s="1"/>
  <c r="AM62" i="11"/>
  <c r="AO62" i="11" s="1"/>
  <c r="AM58" i="11"/>
  <c r="AM54" i="11"/>
  <c r="AO54" i="11" s="1"/>
  <c r="AM50" i="11"/>
  <c r="AO50" i="11" s="1"/>
  <c r="AM46" i="11"/>
  <c r="AO46" i="11" s="1"/>
  <c r="AM42" i="11"/>
  <c r="AO42" i="11" s="1"/>
  <c r="AM38" i="11"/>
  <c r="AO38" i="11" s="1"/>
  <c r="AM34" i="11"/>
  <c r="AO34" i="11" s="1"/>
  <c r="AM30" i="11"/>
  <c r="AM26" i="11"/>
  <c r="AY26" i="11" s="1"/>
  <c r="AM22" i="11"/>
  <c r="AY22" i="11" s="1"/>
  <c r="AM18" i="11"/>
  <c r="AM14" i="11"/>
  <c r="AM10" i="11"/>
  <c r="AO10" i="11" s="1"/>
  <c r="AM6" i="11"/>
  <c r="AO6" i="11" s="1"/>
  <c r="AM69" i="11"/>
  <c r="AM65" i="11"/>
  <c r="AM61" i="11"/>
  <c r="AY61" i="11" s="1"/>
  <c r="AM57" i="11"/>
  <c r="AO57" i="11" s="1"/>
  <c r="AM53" i="11"/>
  <c r="AY53" i="11" s="1"/>
  <c r="AM49" i="11"/>
  <c r="AO49" i="11" s="1"/>
  <c r="AM45" i="11"/>
  <c r="AY45" i="11" s="1"/>
  <c r="AM41" i="11"/>
  <c r="AM37" i="11"/>
  <c r="AY37" i="11" s="1"/>
  <c r="AM33" i="11"/>
  <c r="AY33" i="11" s="1"/>
  <c r="AM29" i="11"/>
  <c r="AY29" i="11" s="1"/>
  <c r="AM25" i="11"/>
  <c r="AO25" i="11" s="1"/>
  <c r="AM21" i="11"/>
  <c r="AM17" i="11"/>
  <c r="AY17" i="11" s="1"/>
  <c r="BF17" i="11" s="1"/>
  <c r="AM13" i="11"/>
  <c r="AM9" i="11"/>
  <c r="AO9" i="11" s="1"/>
  <c r="AM68" i="11"/>
  <c r="AM64" i="11"/>
  <c r="AO64" i="11" s="1"/>
  <c r="AM60" i="11"/>
  <c r="AO60" i="11" s="1"/>
  <c r="AM56" i="11"/>
  <c r="AY56" i="11" s="1"/>
  <c r="BF56" i="11" s="1"/>
  <c r="AM52" i="11"/>
  <c r="AO52" i="11" s="1"/>
  <c r="AM48" i="11"/>
  <c r="AO48" i="11" s="1"/>
  <c r="AM44" i="11"/>
  <c r="AO44" i="11" s="1"/>
  <c r="AM40" i="11"/>
  <c r="AY40" i="11" s="1"/>
  <c r="BF40" i="11" s="1"/>
  <c r="BH40" i="11" s="1"/>
  <c r="AM36" i="11"/>
  <c r="AO36" i="11" s="1"/>
  <c r="AM32" i="11"/>
  <c r="AO32" i="11" s="1"/>
  <c r="AM28" i="11"/>
  <c r="AY28" i="11" s="1"/>
  <c r="AM24" i="11"/>
  <c r="AY24" i="11" s="1"/>
  <c r="BA24" i="11" s="1"/>
  <c r="AM20" i="11"/>
  <c r="AO20" i="11" s="1"/>
  <c r="AM16" i="11"/>
  <c r="AM12" i="11"/>
  <c r="AO12" i="11" s="1"/>
  <c r="AM8" i="11"/>
  <c r="AO8" i="11" s="1"/>
  <c r="AM5" i="11"/>
  <c r="AY5" i="11" s="1"/>
  <c r="BF5" i="11" s="1"/>
  <c r="BF33" i="11"/>
  <c r="BM33" i="11" s="1"/>
  <c r="BT33" i="11" s="1"/>
  <c r="BY33" i="11" s="1"/>
  <c r="AY57" i="11"/>
  <c r="AY41" i="11"/>
  <c r="AY9" i="11"/>
  <c r="AY64" i="11"/>
  <c r="AY8" i="11"/>
  <c r="AY69" i="11"/>
  <c r="AY21" i="11"/>
  <c r="AY13" i="11"/>
  <c r="AY68" i="11"/>
  <c r="AY60" i="11"/>
  <c r="AY52" i="11"/>
  <c r="AY36" i="11"/>
  <c r="AY71" i="11"/>
  <c r="AY67" i="11"/>
  <c r="AY51" i="11"/>
  <c r="AY23" i="11"/>
  <c r="AY7" i="11"/>
  <c r="AY70" i="11"/>
  <c r="AY66" i="11"/>
  <c r="AY58" i="11"/>
  <c r="AY54" i="11"/>
  <c r="AY50" i="11"/>
  <c r="AY18" i="11"/>
  <c r="AY10" i="11"/>
  <c r="AY6" i="11"/>
  <c r="AJ5" i="11"/>
  <c r="AD5" i="11" s="1"/>
  <c r="AC5" i="11" s="1"/>
  <c r="S5" i="11" s="1"/>
  <c r="BY4" i="11"/>
  <c r="BQ4" i="11"/>
  <c r="BK4" i="11" s="1"/>
  <c r="BY92" i="24" l="1"/>
  <c r="W85" i="24"/>
  <c r="O85" i="24"/>
  <c r="AH85" i="24"/>
  <c r="R104" i="24"/>
  <c r="K104" i="24" s="1"/>
  <c r="W104" i="24"/>
  <c r="R102" i="24"/>
  <c r="K102" i="24" s="1"/>
  <c r="W102" i="24"/>
  <c r="AJ47" i="24"/>
  <c r="AD47" i="24" s="1"/>
  <c r="AC47" i="24" s="1"/>
  <c r="S47" i="24" s="1"/>
  <c r="J36" i="24"/>
  <c r="E36" i="24" s="1"/>
  <c r="H36" i="24" s="1"/>
  <c r="O36" i="24"/>
  <c r="R41" i="24"/>
  <c r="K41" i="24" s="1"/>
  <c r="W41" i="24"/>
  <c r="BA51" i="24"/>
  <c r="AV51" i="24"/>
  <c r="AK51" i="24" s="1"/>
  <c r="R93" i="24"/>
  <c r="K93" i="24" s="1"/>
  <c r="W93" i="24"/>
  <c r="R37" i="24"/>
  <c r="K37" i="24" s="1"/>
  <c r="W37" i="24"/>
  <c r="BA47" i="24"/>
  <c r="AC103" i="24"/>
  <c r="S103" i="24" s="1"/>
  <c r="AH103" i="24"/>
  <c r="AC97" i="24"/>
  <c r="S97" i="24" s="1"/>
  <c r="AH97" i="24"/>
  <c r="W92" i="24"/>
  <c r="R92" i="24"/>
  <c r="K92" i="24" s="1"/>
  <c r="AM110" i="24"/>
  <c r="AH110" i="24"/>
  <c r="AH123" i="24"/>
  <c r="AM123" i="24"/>
  <c r="AF119" i="24"/>
  <c r="W119" i="24"/>
  <c r="AO113" i="24"/>
  <c r="AY113" i="24"/>
  <c r="BF120" i="24"/>
  <c r="BA120" i="24"/>
  <c r="BA111" i="24"/>
  <c r="BF111" i="24"/>
  <c r="J109" i="24"/>
  <c r="E109" i="24" s="1"/>
  <c r="H109" i="24" s="1"/>
  <c r="O109" i="24"/>
  <c r="AY114" i="24"/>
  <c r="AO114" i="24"/>
  <c r="AH108" i="24"/>
  <c r="AM108" i="24"/>
  <c r="AO112" i="24"/>
  <c r="AY112" i="24"/>
  <c r="BA109" i="24"/>
  <c r="BF109" i="24"/>
  <c r="AM118" i="24"/>
  <c r="AH118" i="24"/>
  <c r="J111" i="24"/>
  <c r="E111" i="24" s="1"/>
  <c r="H111" i="24" s="1"/>
  <c r="O111" i="24"/>
  <c r="AO107" i="24"/>
  <c r="AY107" i="24"/>
  <c r="J18" i="24"/>
  <c r="E18" i="24" s="1"/>
  <c r="H18" i="24" s="1"/>
  <c r="O18" i="24"/>
  <c r="J34" i="24"/>
  <c r="E34" i="24" s="1"/>
  <c r="H34" i="24" s="1"/>
  <c r="O34" i="24"/>
  <c r="R56" i="24"/>
  <c r="K56" i="24" s="1"/>
  <c r="W56" i="24"/>
  <c r="BC46" i="24"/>
  <c r="AW46" i="24" s="1"/>
  <c r="BH46" i="24"/>
  <c r="J76" i="24"/>
  <c r="E76" i="24" s="1"/>
  <c r="H76" i="24" s="1"/>
  <c r="O76" i="24"/>
  <c r="AM24" i="24"/>
  <c r="AH24" i="24"/>
  <c r="BA41" i="24"/>
  <c r="BF41" i="24"/>
  <c r="AO50" i="24"/>
  <c r="AY50" i="24"/>
  <c r="J49" i="24"/>
  <c r="E49" i="24" s="1"/>
  <c r="H49" i="24" s="1"/>
  <c r="O49" i="24"/>
  <c r="AM60" i="24"/>
  <c r="AH60" i="24"/>
  <c r="AY84" i="24"/>
  <c r="AO84" i="24"/>
  <c r="BA37" i="24"/>
  <c r="BF37" i="24"/>
  <c r="AM43" i="24"/>
  <c r="AH43" i="24"/>
  <c r="BM96" i="24"/>
  <c r="BH96" i="24"/>
  <c r="AY52" i="24"/>
  <c r="AO52" i="24"/>
  <c r="BA79" i="24"/>
  <c r="BF79" i="24"/>
  <c r="AY82" i="24"/>
  <c r="AO82" i="24"/>
  <c r="O96" i="24"/>
  <c r="J96" i="24"/>
  <c r="E96" i="24" s="1"/>
  <c r="H96" i="24" s="1"/>
  <c r="BH78" i="24"/>
  <c r="BM78" i="24"/>
  <c r="AM88" i="24"/>
  <c r="AH88" i="24"/>
  <c r="BO74" i="24"/>
  <c r="BT74" i="24"/>
  <c r="AY20" i="24"/>
  <c r="AO20" i="24"/>
  <c r="AM16" i="24"/>
  <c r="AH16" i="24"/>
  <c r="AO53" i="24"/>
  <c r="AY53" i="24"/>
  <c r="BM87" i="24"/>
  <c r="BH87" i="24"/>
  <c r="AH57" i="24"/>
  <c r="AM57" i="24"/>
  <c r="AO75" i="24"/>
  <c r="AY75" i="24"/>
  <c r="AO15" i="24"/>
  <c r="AY15" i="24"/>
  <c r="AM48" i="24"/>
  <c r="AH48" i="24"/>
  <c r="AM81" i="24"/>
  <c r="AH81" i="24"/>
  <c r="AO83" i="24"/>
  <c r="AY83" i="24"/>
  <c r="BA93" i="24"/>
  <c r="BF93" i="24"/>
  <c r="AY86" i="24"/>
  <c r="AO86" i="24"/>
  <c r="AY42" i="24"/>
  <c r="AO42" i="24"/>
  <c r="AO28" i="24"/>
  <c r="AY28" i="24"/>
  <c r="BH85" i="24"/>
  <c r="BM85" i="24"/>
  <c r="AY77" i="24"/>
  <c r="AO77" i="24"/>
  <c r="AM61" i="24"/>
  <c r="AH61" i="24"/>
  <c r="AM89" i="24"/>
  <c r="AH89" i="24"/>
  <c r="BA17" i="24"/>
  <c r="BF17" i="24"/>
  <c r="BA76" i="24"/>
  <c r="BF76" i="24"/>
  <c r="AH39" i="24"/>
  <c r="AC39" i="24"/>
  <c r="S39" i="24" s="1"/>
  <c r="BO103" i="24"/>
  <c r="BT103" i="24"/>
  <c r="AH54" i="24"/>
  <c r="AM54" i="24"/>
  <c r="AH22" i="24"/>
  <c r="AC22" i="24"/>
  <c r="S22" i="24" s="1"/>
  <c r="AH98" i="24"/>
  <c r="AM98" i="24"/>
  <c r="AY33" i="24"/>
  <c r="AO33" i="24"/>
  <c r="BF104" i="24"/>
  <c r="BA104" i="24"/>
  <c r="AH100" i="24"/>
  <c r="AM100" i="24"/>
  <c r="BT34" i="24"/>
  <c r="BO34" i="24"/>
  <c r="O105" i="24"/>
  <c r="U105" i="24"/>
  <c r="BY39" i="24"/>
  <c r="BV39" i="24"/>
  <c r="AM80" i="24"/>
  <c r="AH80" i="24"/>
  <c r="AY91" i="24"/>
  <c r="AO91" i="24"/>
  <c r="BH56" i="24"/>
  <c r="BM56" i="24"/>
  <c r="BF29" i="24"/>
  <c r="BA29" i="24"/>
  <c r="BY22" i="24"/>
  <c r="BV22" i="24"/>
  <c r="AM30" i="24"/>
  <c r="AH30" i="24"/>
  <c r="AY95" i="24"/>
  <c r="AO95" i="24"/>
  <c r="BF102" i="24"/>
  <c r="BA102" i="24"/>
  <c r="BA49" i="24"/>
  <c r="BF49" i="24"/>
  <c r="AO106" i="24"/>
  <c r="AY106" i="24"/>
  <c r="BF21" i="24"/>
  <c r="BA21" i="24"/>
  <c r="AO38" i="24"/>
  <c r="AY38" i="24"/>
  <c r="W99" i="24"/>
  <c r="AF99" i="24"/>
  <c r="AM35" i="24"/>
  <c r="AH35" i="24"/>
  <c r="AH90" i="24"/>
  <c r="AY101" i="24"/>
  <c r="AO101" i="24"/>
  <c r="BF94" i="24"/>
  <c r="BA94" i="24"/>
  <c r="J94" i="24"/>
  <c r="E94" i="24" s="1"/>
  <c r="H94" i="24" s="1"/>
  <c r="O94" i="24"/>
  <c r="AM40" i="24"/>
  <c r="AH40" i="24"/>
  <c r="AY55" i="24"/>
  <c r="AO55" i="24"/>
  <c r="AO23" i="24"/>
  <c r="AY23" i="24"/>
  <c r="BY18" i="24"/>
  <c r="BV18" i="24"/>
  <c r="AY36" i="24"/>
  <c r="AO36" i="24"/>
  <c r="AO31" i="24"/>
  <c r="AY31" i="24"/>
  <c r="AY27" i="24"/>
  <c r="AO27" i="24"/>
  <c r="AH45" i="24"/>
  <c r="AM45" i="24"/>
  <c r="BO44" i="24"/>
  <c r="BT44" i="24"/>
  <c r="AH32" i="24"/>
  <c r="AM32" i="24"/>
  <c r="O79" i="24"/>
  <c r="J79" i="24"/>
  <c r="E79" i="24" s="1"/>
  <c r="H79" i="24" s="1"/>
  <c r="O61" i="23"/>
  <c r="W73" i="23"/>
  <c r="AO61" i="23"/>
  <c r="W9" i="23"/>
  <c r="AH28" i="23"/>
  <c r="AF73" i="23"/>
  <c r="AH73" i="23" s="1"/>
  <c r="AO57" i="23"/>
  <c r="W61" i="23"/>
  <c r="AC57" i="23"/>
  <c r="S57" i="23" s="1"/>
  <c r="R57" i="23" s="1"/>
  <c r="K57" i="23" s="1"/>
  <c r="AH57" i="23"/>
  <c r="W68" i="23"/>
  <c r="AH24" i="23"/>
  <c r="W39" i="23"/>
  <c r="O73" i="23"/>
  <c r="W62" i="23"/>
  <c r="O62" i="23"/>
  <c r="W7" i="23"/>
  <c r="O38" i="23"/>
  <c r="BA18" i="23"/>
  <c r="BH18" i="23"/>
  <c r="AH9" i="23"/>
  <c r="O71" i="23"/>
  <c r="W26" i="23"/>
  <c r="W23" i="23"/>
  <c r="O7" i="23"/>
  <c r="AM77" i="23"/>
  <c r="AO77" i="23" s="1"/>
  <c r="F78" i="23"/>
  <c r="M72" i="23"/>
  <c r="U72" i="23" s="1"/>
  <c r="AF72" i="23" s="1"/>
  <c r="AM72" i="23" s="1"/>
  <c r="J9" i="23"/>
  <c r="E9" i="23" s="1"/>
  <c r="H9" i="23" s="1"/>
  <c r="H73" i="23"/>
  <c r="O22" i="23"/>
  <c r="W77" i="23"/>
  <c r="O39" i="23"/>
  <c r="AY24" i="23"/>
  <c r="BF24" i="23" s="1"/>
  <c r="BH24" i="23" s="1"/>
  <c r="W38" i="23"/>
  <c r="W71" i="23"/>
  <c r="R53" i="23"/>
  <c r="K53" i="23" s="1"/>
  <c r="W53" i="23"/>
  <c r="R32" i="23"/>
  <c r="K32" i="23" s="1"/>
  <c r="W32" i="23"/>
  <c r="AC16" i="23"/>
  <c r="S16" i="23" s="1"/>
  <c r="AH16" i="23"/>
  <c r="R36" i="23"/>
  <c r="K36" i="23" s="1"/>
  <c r="W36" i="23"/>
  <c r="AH62" i="23"/>
  <c r="AM62" i="23"/>
  <c r="AO44" i="23"/>
  <c r="AJ44" i="23"/>
  <c r="AD44" i="23" s="1"/>
  <c r="W30" i="23"/>
  <c r="O30" i="23"/>
  <c r="AH37" i="23"/>
  <c r="AM37" i="23"/>
  <c r="J26" i="23"/>
  <c r="E26" i="23" s="1"/>
  <c r="H26" i="23" s="1"/>
  <c r="O26" i="23"/>
  <c r="AH39" i="23"/>
  <c r="AM39" i="23"/>
  <c r="AH68" i="23"/>
  <c r="AM68" i="23"/>
  <c r="J24" i="23"/>
  <c r="E24" i="23" s="1"/>
  <c r="H24" i="23" s="1"/>
  <c r="O24" i="23"/>
  <c r="AK31" i="23"/>
  <c r="AJ31" i="23" s="1"/>
  <c r="AD31" i="23" s="1"/>
  <c r="AH12" i="23"/>
  <c r="AM12" i="23"/>
  <c r="AO16" i="23"/>
  <c r="AK74" i="23"/>
  <c r="AO74" i="23" s="1"/>
  <c r="AK67" i="23"/>
  <c r="AJ67" i="23" s="1"/>
  <c r="AD67" i="23" s="1"/>
  <c r="O20" i="23"/>
  <c r="AH20" i="23"/>
  <c r="O23" i="23"/>
  <c r="AK64" i="23"/>
  <c r="AJ64" i="23" s="1"/>
  <c r="AD64" i="23" s="1"/>
  <c r="W70" i="23"/>
  <c r="O51" i="23"/>
  <c r="AH71" i="23"/>
  <c r="AM71" i="23"/>
  <c r="AJ69" i="23"/>
  <c r="AD69" i="23" s="1"/>
  <c r="AO69" i="23"/>
  <c r="O70" i="23"/>
  <c r="O28" i="23"/>
  <c r="AO46" i="23"/>
  <c r="AK75" i="23"/>
  <c r="AO75" i="23" s="1"/>
  <c r="AK56" i="23"/>
  <c r="AJ56" i="23" s="1"/>
  <c r="AD56" i="23" s="1"/>
  <c r="AC56" i="23" s="1"/>
  <c r="S56" i="23" s="1"/>
  <c r="R56" i="23" s="1"/>
  <c r="K56" i="23" s="1"/>
  <c r="AM76" i="23"/>
  <c r="AH41" i="23"/>
  <c r="AM41" i="23"/>
  <c r="AH49" i="23"/>
  <c r="AM49" i="23"/>
  <c r="AK79" i="23"/>
  <c r="AJ79" i="23" s="1"/>
  <c r="AD79" i="23" s="1"/>
  <c r="AC79" i="23" s="1"/>
  <c r="S79" i="23" s="1"/>
  <c r="R79" i="23" s="1"/>
  <c r="K79" i="23" s="1"/>
  <c r="J79" i="23" s="1"/>
  <c r="E79" i="23" s="1"/>
  <c r="H79" i="23" s="1"/>
  <c r="AK34" i="23"/>
  <c r="AJ34" i="23" s="1"/>
  <c r="AD34" i="23" s="1"/>
  <c r="AH51" i="23"/>
  <c r="AM51" i="23"/>
  <c r="AK60" i="23"/>
  <c r="AO60" i="23" s="1"/>
  <c r="AH47" i="23"/>
  <c r="AM47" i="23"/>
  <c r="AH14" i="23"/>
  <c r="AM14" i="23"/>
  <c r="AK78" i="23"/>
  <c r="AJ78" i="23" s="1"/>
  <c r="AD78" i="23" s="1"/>
  <c r="AO48" i="23"/>
  <c r="AJ48" i="23"/>
  <c r="AD48" i="23" s="1"/>
  <c r="R46" i="23"/>
  <c r="K46" i="23" s="1"/>
  <c r="W46" i="23"/>
  <c r="AH38" i="23"/>
  <c r="O68" i="23"/>
  <c r="W28" i="23"/>
  <c r="AO28" i="23"/>
  <c r="AO26" i="23"/>
  <c r="AH46" i="23"/>
  <c r="AK66" i="23"/>
  <c r="AJ66" i="23" s="1"/>
  <c r="AD66" i="23" s="1"/>
  <c r="AJ35" i="23"/>
  <c r="AD35" i="23" s="1"/>
  <c r="AO35" i="23"/>
  <c r="AH45" i="23"/>
  <c r="AM45" i="23"/>
  <c r="AJ17" i="23"/>
  <c r="AD17" i="23" s="1"/>
  <c r="AO17" i="23"/>
  <c r="AH43" i="23"/>
  <c r="AM43" i="23"/>
  <c r="AK59" i="23"/>
  <c r="AJ59" i="23" s="1"/>
  <c r="AD59" i="23" s="1"/>
  <c r="W20" i="23"/>
  <c r="AO42" i="23"/>
  <c r="AJ42" i="23"/>
  <c r="AD42" i="23" s="1"/>
  <c r="AK52" i="23"/>
  <c r="AJ52" i="23" s="1"/>
  <c r="AD52" i="23" s="1"/>
  <c r="AK72" i="23"/>
  <c r="AJ72" i="23" s="1"/>
  <c r="AD72" i="23" s="1"/>
  <c r="AO20" i="23"/>
  <c r="AH70" i="23"/>
  <c r="AM70" i="23"/>
  <c r="AK58" i="23"/>
  <c r="AO58" i="23" s="1"/>
  <c r="AM11" i="23"/>
  <c r="AK63" i="23"/>
  <c r="AJ63" i="23" s="1"/>
  <c r="AD63" i="23" s="1"/>
  <c r="AC63" i="23" s="1"/>
  <c r="S63" i="23" s="1"/>
  <c r="R63" i="23" s="1"/>
  <c r="K63" i="23" s="1"/>
  <c r="O63" i="23" s="1"/>
  <c r="W51" i="23"/>
  <c r="AK40" i="23"/>
  <c r="AJ40" i="23" s="1"/>
  <c r="AD40" i="23" s="1"/>
  <c r="AO9" i="23"/>
  <c r="AK80" i="23"/>
  <c r="AK33" i="23"/>
  <c r="AJ33" i="23" s="1"/>
  <c r="AD33" i="23" s="1"/>
  <c r="AC33" i="23" s="1"/>
  <c r="S33" i="23" s="1"/>
  <c r="R33" i="23" s="1"/>
  <c r="K33" i="23" s="1"/>
  <c r="AO38" i="23"/>
  <c r="AH7" i="23"/>
  <c r="AM7" i="23"/>
  <c r="AH22" i="23"/>
  <c r="AM22" i="23"/>
  <c r="W24" i="23"/>
  <c r="AO18" i="23"/>
  <c r="AH23" i="23"/>
  <c r="W22" i="23"/>
  <c r="AH26" i="23"/>
  <c r="J77" i="23"/>
  <c r="E77" i="23" s="1"/>
  <c r="H77" i="23" s="1"/>
  <c r="O77" i="23"/>
  <c r="AJ50" i="23"/>
  <c r="AD50" i="23" s="1"/>
  <c r="BF6" i="23"/>
  <c r="BH6" i="23" s="1"/>
  <c r="BA35" i="23"/>
  <c r="BA28" i="23"/>
  <c r="BA44" i="23"/>
  <c r="BA48" i="23"/>
  <c r="BA26" i="23"/>
  <c r="BA17" i="23"/>
  <c r="AY59" i="23"/>
  <c r="BO18" i="23"/>
  <c r="BT18" i="23"/>
  <c r="BF61" i="23"/>
  <c r="BA61" i="23"/>
  <c r="BC11" i="23"/>
  <c r="BM17" i="23"/>
  <c r="BH17" i="23"/>
  <c r="BH69" i="23"/>
  <c r="BM69" i="23"/>
  <c r="BF60" i="23"/>
  <c r="BA60" i="23"/>
  <c r="AV29" i="23"/>
  <c r="AK29" i="23" s="1"/>
  <c r="BA29" i="23"/>
  <c r="BM55" i="23"/>
  <c r="BH55" i="23"/>
  <c r="BH26" i="23"/>
  <c r="BM26" i="23"/>
  <c r="BO21" i="23"/>
  <c r="BT21" i="23"/>
  <c r="BA55" i="23"/>
  <c r="BF16" i="23"/>
  <c r="BA16" i="23"/>
  <c r="BA69" i="23"/>
  <c r="BA20" i="23"/>
  <c r="AY40" i="23"/>
  <c r="BH29" i="23"/>
  <c r="BA75" i="23"/>
  <c r="BF75" i="23"/>
  <c r="BO25" i="23"/>
  <c r="BT25" i="23"/>
  <c r="BM48" i="23"/>
  <c r="BH48" i="23"/>
  <c r="AH36" i="23"/>
  <c r="BA46" i="23"/>
  <c r="BF9" i="23"/>
  <c r="BA9" i="23"/>
  <c r="R13" i="23"/>
  <c r="K13" i="23" s="1"/>
  <c r="W13" i="23"/>
  <c r="AY67" i="23"/>
  <c r="BH20" i="23"/>
  <c r="BM20" i="23"/>
  <c r="BT29" i="23"/>
  <c r="BO29" i="23"/>
  <c r="BM46" i="23"/>
  <c r="BH46" i="23"/>
  <c r="BO19" i="23"/>
  <c r="BT19" i="23"/>
  <c r="AH13" i="23"/>
  <c r="AH53" i="23"/>
  <c r="BA4" i="23"/>
  <c r="BF4" i="23"/>
  <c r="BH15" i="23"/>
  <c r="AV15" i="23"/>
  <c r="AK15" i="23" s="1"/>
  <c r="BA15" i="23"/>
  <c r="BF5" i="23"/>
  <c r="BA5" i="23"/>
  <c r="BA42" i="23"/>
  <c r="BO23" i="23"/>
  <c r="BT23" i="23"/>
  <c r="BO15" i="23"/>
  <c r="BT15" i="23"/>
  <c r="AY31" i="23"/>
  <c r="BF58" i="23"/>
  <c r="BA58" i="23"/>
  <c r="AY64" i="23"/>
  <c r="AV11" i="23"/>
  <c r="AK11" i="23" s="1"/>
  <c r="AJ11" i="23" s="1"/>
  <c r="AD11" i="23" s="1"/>
  <c r="AC11" i="23" s="1"/>
  <c r="S11" i="23" s="1"/>
  <c r="BM44" i="23"/>
  <c r="BH44" i="23"/>
  <c r="AJ54" i="23"/>
  <c r="AD54" i="23" s="1"/>
  <c r="AO54" i="23"/>
  <c r="BA54" i="23"/>
  <c r="BT65" i="23"/>
  <c r="BO65" i="23"/>
  <c r="AH30" i="23"/>
  <c r="BM35" i="23"/>
  <c r="BH35" i="23"/>
  <c r="AY13" i="23"/>
  <c r="AO13" i="23"/>
  <c r="AY33" i="23"/>
  <c r="BH28" i="23"/>
  <c r="BM28" i="23"/>
  <c r="BM54" i="23"/>
  <c r="BH54" i="23"/>
  <c r="BH65" i="23"/>
  <c r="AV65" i="23"/>
  <c r="AK65" i="23" s="1"/>
  <c r="BA65" i="23"/>
  <c r="AV76" i="23"/>
  <c r="AK76" i="23" s="1"/>
  <c r="AJ76" i="23" s="1"/>
  <c r="AD76" i="23" s="1"/>
  <c r="AC76" i="23" s="1"/>
  <c r="S76" i="23" s="1"/>
  <c r="BT57" i="23"/>
  <c r="BO57" i="23"/>
  <c r="BM42" i="23"/>
  <c r="BH42" i="23"/>
  <c r="BO27" i="23"/>
  <c r="BT27" i="23"/>
  <c r="AY52" i="23"/>
  <c r="AY50" i="23"/>
  <c r="AO50" i="23"/>
  <c r="BA74" i="23"/>
  <c r="BF74" i="23"/>
  <c r="AJ55" i="23"/>
  <c r="AD55" i="23" s="1"/>
  <c r="AO55" i="23"/>
  <c r="BF38" i="23"/>
  <c r="BA38" i="23"/>
  <c r="AH32" i="23"/>
  <c r="AY38" i="11"/>
  <c r="BA38" i="11" s="1"/>
  <c r="AY12" i="11"/>
  <c r="BF12" i="11" s="1"/>
  <c r="AY35" i="11"/>
  <c r="BA35" i="11" s="1"/>
  <c r="AY25" i="11"/>
  <c r="W23" i="11"/>
  <c r="AY20" i="11"/>
  <c r="BA20" i="11" s="1"/>
  <c r="AY34" i="11"/>
  <c r="BF34" i="11" s="1"/>
  <c r="R39" i="11"/>
  <c r="K39" i="11" s="1"/>
  <c r="AH68" i="11"/>
  <c r="W24" i="11"/>
  <c r="AO24" i="11"/>
  <c r="AH24" i="11"/>
  <c r="AH23" i="11"/>
  <c r="AO23" i="11"/>
  <c r="AO22" i="11"/>
  <c r="AY44" i="11"/>
  <c r="AY42" i="11"/>
  <c r="BA42" i="11" s="1"/>
  <c r="AY19" i="11"/>
  <c r="BF19" i="11" s="1"/>
  <c r="R16" i="11"/>
  <c r="K16" i="11" s="1"/>
  <c r="O16" i="11" s="1"/>
  <c r="AY55" i="11"/>
  <c r="R28" i="11"/>
  <c r="K28" i="11" s="1"/>
  <c r="O28" i="11" s="1"/>
  <c r="AH37" i="11"/>
  <c r="AO41" i="11"/>
  <c r="J60" i="11"/>
  <c r="E60" i="11" s="1"/>
  <c r="H60" i="11" s="1"/>
  <c r="AH57" i="11"/>
  <c r="AO68" i="11"/>
  <c r="AO58" i="11"/>
  <c r="W58" i="11"/>
  <c r="BH56" i="11"/>
  <c r="BM56" i="11"/>
  <c r="BM40" i="11"/>
  <c r="AO28" i="11"/>
  <c r="BV33" i="11"/>
  <c r="BF24" i="11"/>
  <c r="AH25" i="11"/>
  <c r="AH28" i="11"/>
  <c r="J24" i="11"/>
  <c r="E24" i="11" s="1"/>
  <c r="H24" i="11" s="1"/>
  <c r="AH16" i="11"/>
  <c r="W15" i="11"/>
  <c r="AO37" i="11"/>
  <c r="AO39" i="11"/>
  <c r="BJ33" i="11"/>
  <c r="BD33" i="11" s="1"/>
  <c r="BC33" i="11" s="1"/>
  <c r="BO33" i="11"/>
  <c r="BJ19" i="11"/>
  <c r="BD19" i="11" s="1"/>
  <c r="BC19" i="11" s="1"/>
  <c r="AO29" i="11"/>
  <c r="BJ35" i="11"/>
  <c r="BD35" i="11" s="1"/>
  <c r="BC35" i="11" s="1"/>
  <c r="BJ14" i="11"/>
  <c r="BD14" i="11" s="1"/>
  <c r="BC14" i="11" s="1"/>
  <c r="BJ22" i="11"/>
  <c r="BD22" i="11" s="1"/>
  <c r="BC22" i="11" s="1"/>
  <c r="BJ30" i="11"/>
  <c r="BD30" i="11" s="1"/>
  <c r="BC30" i="11" s="1"/>
  <c r="BJ41" i="11"/>
  <c r="BD41" i="11" s="1"/>
  <c r="BC41" i="11" s="1"/>
  <c r="BJ44" i="11"/>
  <c r="BD44" i="11" s="1"/>
  <c r="BC44" i="11" s="1"/>
  <c r="BJ21" i="11"/>
  <c r="BD21" i="11" s="1"/>
  <c r="BC21" i="11" s="1"/>
  <c r="BJ34" i="11"/>
  <c r="BD34" i="11" s="1"/>
  <c r="BC34" i="11" s="1"/>
  <c r="BJ27" i="11"/>
  <c r="BD27" i="11" s="1"/>
  <c r="BC27" i="11" s="1"/>
  <c r="BJ38" i="11"/>
  <c r="BD38" i="11" s="1"/>
  <c r="BC38" i="11" s="1"/>
  <c r="BJ32" i="11"/>
  <c r="BD32" i="11" s="1"/>
  <c r="BC32" i="11" s="1"/>
  <c r="BJ20" i="11"/>
  <c r="BD20" i="11" s="1"/>
  <c r="BC20" i="11" s="1"/>
  <c r="AH29" i="11"/>
  <c r="BJ42" i="11"/>
  <c r="BD42" i="11" s="1"/>
  <c r="BC42" i="11" s="1"/>
  <c r="BJ25" i="11"/>
  <c r="BD25" i="11" s="1"/>
  <c r="BC25" i="11" s="1"/>
  <c r="BJ37" i="11"/>
  <c r="BD37" i="11" s="1"/>
  <c r="BC37" i="11" s="1"/>
  <c r="BJ43" i="11"/>
  <c r="BD43" i="11" s="1"/>
  <c r="BC43" i="11" s="1"/>
  <c r="BJ46" i="11"/>
  <c r="BD46" i="11" s="1"/>
  <c r="BC46" i="11" s="1"/>
  <c r="BJ18" i="11"/>
  <c r="BD18" i="11" s="1"/>
  <c r="BC18" i="11" s="1"/>
  <c r="BJ17" i="11"/>
  <c r="BD17" i="11" s="1"/>
  <c r="BC17" i="11" s="1"/>
  <c r="J32" i="11"/>
  <c r="E32" i="11" s="1"/>
  <c r="H32" i="11" s="1"/>
  <c r="BJ26" i="11"/>
  <c r="BD26" i="11" s="1"/>
  <c r="BC26" i="11" s="1"/>
  <c r="BJ45" i="11"/>
  <c r="BD45" i="11" s="1"/>
  <c r="BC45" i="11" s="1"/>
  <c r="BJ29" i="11"/>
  <c r="BD29" i="11" s="1"/>
  <c r="BC29" i="11" s="1"/>
  <c r="AH39" i="11"/>
  <c r="BJ13" i="11"/>
  <c r="BD13" i="11" s="1"/>
  <c r="BC13" i="11" s="1"/>
  <c r="BJ11" i="11"/>
  <c r="BD11" i="11" s="1"/>
  <c r="BC11" i="11" s="1"/>
  <c r="BO11" i="11"/>
  <c r="BJ9" i="11"/>
  <c r="BD9" i="11" s="1"/>
  <c r="BC9" i="11" s="1"/>
  <c r="BO9" i="11"/>
  <c r="J9" i="11"/>
  <c r="E9" i="11" s="1"/>
  <c r="H9" i="11" s="1"/>
  <c r="O9" i="11"/>
  <c r="BJ7" i="11"/>
  <c r="BD7" i="11" s="1"/>
  <c r="BC7" i="11" s="1"/>
  <c r="BO7" i="11"/>
  <c r="BJ5" i="11"/>
  <c r="BD5" i="11" s="1"/>
  <c r="BC5" i="11" s="1"/>
  <c r="BO5" i="11"/>
  <c r="BO4" i="11"/>
  <c r="BJ4" i="11"/>
  <c r="BD4" i="11" s="1"/>
  <c r="R5" i="11"/>
  <c r="K5" i="11" s="1"/>
  <c r="W5" i="11"/>
  <c r="AH5" i="11"/>
  <c r="J6" i="11"/>
  <c r="E6" i="11" s="1"/>
  <c r="H6" i="11" s="1"/>
  <c r="O6" i="11"/>
  <c r="J7" i="11"/>
  <c r="E7" i="11" s="1"/>
  <c r="H7" i="11" s="1"/>
  <c r="O7" i="11"/>
  <c r="J8" i="11"/>
  <c r="E8" i="11" s="1"/>
  <c r="H8" i="11" s="1"/>
  <c r="J11" i="11"/>
  <c r="E11" i="11" s="1"/>
  <c r="H11" i="11" s="1"/>
  <c r="O11" i="11"/>
  <c r="J10" i="11"/>
  <c r="E10" i="11" s="1"/>
  <c r="H10" i="11" s="1"/>
  <c r="O10" i="11"/>
  <c r="AY63" i="11"/>
  <c r="J48" i="11"/>
  <c r="E48" i="11" s="1"/>
  <c r="H48" i="11" s="1"/>
  <c r="AY49" i="11"/>
  <c r="O52" i="11"/>
  <c r="J52" i="11"/>
  <c r="E52" i="11" s="1"/>
  <c r="H52" i="11" s="1"/>
  <c r="AO69" i="11"/>
  <c r="AH67" i="11"/>
  <c r="AH65" i="11"/>
  <c r="AO65" i="11"/>
  <c r="O50" i="11"/>
  <c r="AO16" i="11"/>
  <c r="AO14" i="11"/>
  <c r="AO30" i="11"/>
  <c r="J36" i="11"/>
  <c r="E36" i="11" s="1"/>
  <c r="H36" i="11" s="1"/>
  <c r="AH31" i="11"/>
  <c r="AH22" i="11"/>
  <c r="W31" i="11"/>
  <c r="AH41" i="11"/>
  <c r="BA40" i="11"/>
  <c r="AO21" i="11"/>
  <c r="AO18" i="11"/>
  <c r="AO15" i="11"/>
  <c r="AO31" i="11"/>
  <c r="AO13" i="11"/>
  <c r="AH13" i="11"/>
  <c r="AO56" i="11"/>
  <c r="AO53" i="11"/>
  <c r="AO47" i="11"/>
  <c r="AH49" i="11"/>
  <c r="BA56" i="11"/>
  <c r="AO67" i="11"/>
  <c r="AH63" i="11"/>
  <c r="AH58" i="11"/>
  <c r="AH15" i="11"/>
  <c r="R61" i="11"/>
  <c r="K61" i="11" s="1"/>
  <c r="W61" i="11"/>
  <c r="R26" i="11"/>
  <c r="K26" i="11" s="1"/>
  <c r="W26" i="11"/>
  <c r="R21" i="11"/>
  <c r="K21" i="11" s="1"/>
  <c r="W21" i="11"/>
  <c r="J59" i="11"/>
  <c r="E59" i="11" s="1"/>
  <c r="H59" i="11" s="1"/>
  <c r="O59" i="11"/>
  <c r="R53" i="11"/>
  <c r="K53" i="11" s="1"/>
  <c r="W53" i="11"/>
  <c r="J62" i="11"/>
  <c r="E62" i="11" s="1"/>
  <c r="H62" i="11" s="1"/>
  <c r="O62" i="11"/>
  <c r="AH45" i="11"/>
  <c r="AH61" i="11"/>
  <c r="R56" i="11"/>
  <c r="K56" i="11" s="1"/>
  <c r="W56" i="11"/>
  <c r="R17" i="11"/>
  <c r="K17" i="11" s="1"/>
  <c r="W17" i="11"/>
  <c r="J42" i="11"/>
  <c r="E42" i="11" s="1"/>
  <c r="H42" i="11" s="1"/>
  <c r="O42" i="11"/>
  <c r="J23" i="11"/>
  <c r="E23" i="11" s="1"/>
  <c r="H23" i="11" s="1"/>
  <c r="O23" i="11"/>
  <c r="AO45" i="11"/>
  <c r="AO61" i="11"/>
  <c r="AO26" i="11"/>
  <c r="AH17" i="11"/>
  <c r="AH33" i="11"/>
  <c r="R49" i="11"/>
  <c r="K49" i="11" s="1"/>
  <c r="W49" i="11"/>
  <c r="R57" i="11"/>
  <c r="K57" i="11" s="1"/>
  <c r="W57" i="11"/>
  <c r="R65" i="11"/>
  <c r="K65" i="11" s="1"/>
  <c r="W65" i="11"/>
  <c r="J46" i="11"/>
  <c r="E46" i="11" s="1"/>
  <c r="H46" i="11" s="1"/>
  <c r="O46" i="11"/>
  <c r="R14" i="11"/>
  <c r="K14" i="11" s="1"/>
  <c r="W14" i="11"/>
  <c r="R22" i="11"/>
  <c r="K22" i="11" s="1"/>
  <c r="W22" i="11"/>
  <c r="R30" i="11"/>
  <c r="K30" i="11" s="1"/>
  <c r="W30" i="11"/>
  <c r="R41" i="11"/>
  <c r="K41" i="11" s="1"/>
  <c r="W41" i="11"/>
  <c r="AH51" i="11"/>
  <c r="AH14" i="11"/>
  <c r="AH30" i="11"/>
  <c r="R47" i="11"/>
  <c r="K47" i="11" s="1"/>
  <c r="W47" i="11"/>
  <c r="R67" i="11"/>
  <c r="K67" i="11" s="1"/>
  <c r="W67" i="11"/>
  <c r="J38" i="11"/>
  <c r="E38" i="11" s="1"/>
  <c r="H38" i="11" s="1"/>
  <c r="O38" i="11"/>
  <c r="R69" i="11"/>
  <c r="K69" i="11" s="1"/>
  <c r="W69" i="11"/>
  <c r="J15" i="11"/>
  <c r="E15" i="11" s="1"/>
  <c r="H15" i="11" s="1"/>
  <c r="O15" i="11"/>
  <c r="R45" i="11"/>
  <c r="K45" i="11" s="1"/>
  <c r="W45" i="11"/>
  <c r="R51" i="11"/>
  <c r="K51" i="11" s="1"/>
  <c r="W51" i="11"/>
  <c r="R40" i="11"/>
  <c r="K40" i="11" s="1"/>
  <c r="W40" i="11"/>
  <c r="AO51" i="11"/>
  <c r="J20" i="11"/>
  <c r="E20" i="11" s="1"/>
  <c r="H20" i="11" s="1"/>
  <c r="J54" i="11"/>
  <c r="E54" i="11" s="1"/>
  <c r="H54" i="11" s="1"/>
  <c r="O54" i="11"/>
  <c r="R33" i="11"/>
  <c r="K33" i="11" s="1"/>
  <c r="W33" i="11"/>
  <c r="AH26" i="11"/>
  <c r="J27" i="11"/>
  <c r="E27" i="11" s="1"/>
  <c r="H27" i="11" s="1"/>
  <c r="O27" i="11"/>
  <c r="J58" i="11"/>
  <c r="E58" i="11" s="1"/>
  <c r="H58" i="11" s="1"/>
  <c r="O58" i="11"/>
  <c r="J70" i="11"/>
  <c r="E70" i="11" s="1"/>
  <c r="H70" i="11" s="1"/>
  <c r="O70" i="11"/>
  <c r="AO40" i="11"/>
  <c r="BA33" i="11"/>
  <c r="J44" i="11"/>
  <c r="E44" i="11" s="1"/>
  <c r="H44" i="11" s="1"/>
  <c r="AH21" i="11"/>
  <c r="AH53" i="11"/>
  <c r="AH69" i="11"/>
  <c r="AH40" i="11"/>
  <c r="AH56" i="11"/>
  <c r="R18" i="11"/>
  <c r="K18" i="11" s="1"/>
  <c r="W18" i="11"/>
  <c r="R63" i="11"/>
  <c r="K63" i="11" s="1"/>
  <c r="W63" i="11"/>
  <c r="R25" i="11"/>
  <c r="K25" i="11" s="1"/>
  <c r="W25" i="11"/>
  <c r="R37" i="11"/>
  <c r="K37" i="11" s="1"/>
  <c r="W37" i="11"/>
  <c r="AH18" i="11"/>
  <c r="R68" i="11"/>
  <c r="K68" i="11" s="1"/>
  <c r="W68" i="11"/>
  <c r="J19" i="11"/>
  <c r="E19" i="11" s="1"/>
  <c r="H19" i="11" s="1"/>
  <c r="O19" i="11"/>
  <c r="J35" i="11"/>
  <c r="E35" i="11" s="1"/>
  <c r="H35" i="11" s="1"/>
  <c r="O35" i="11"/>
  <c r="J31" i="11"/>
  <c r="E31" i="11" s="1"/>
  <c r="H31" i="11" s="1"/>
  <c r="O31" i="11"/>
  <c r="J71" i="11"/>
  <c r="E71" i="11" s="1"/>
  <c r="H71" i="11" s="1"/>
  <c r="O71" i="11"/>
  <c r="R13" i="11"/>
  <c r="K13" i="11" s="1"/>
  <c r="W13" i="11"/>
  <c r="R29" i="11"/>
  <c r="K29" i="11" s="1"/>
  <c r="W29" i="11"/>
  <c r="J39" i="11"/>
  <c r="E39" i="11" s="1"/>
  <c r="H39" i="11" s="1"/>
  <c r="O39" i="11"/>
  <c r="J55" i="11"/>
  <c r="E55" i="11" s="1"/>
  <c r="H55" i="11" s="1"/>
  <c r="O55" i="11"/>
  <c r="J12" i="11"/>
  <c r="E12" i="11" s="1"/>
  <c r="H12" i="11" s="1"/>
  <c r="BM17" i="11"/>
  <c r="BT17" i="11" s="1"/>
  <c r="BH17" i="11"/>
  <c r="AY65" i="11"/>
  <c r="AO17" i="11"/>
  <c r="BA17" i="11"/>
  <c r="AY32" i="11"/>
  <c r="BF32" i="11" s="1"/>
  <c r="AO33" i="11"/>
  <c r="BH33" i="11"/>
  <c r="AY14" i="11"/>
  <c r="BA14" i="11" s="1"/>
  <c r="AY30" i="11"/>
  <c r="BA30" i="11" s="1"/>
  <c r="AY46" i="11"/>
  <c r="BF46" i="11" s="1"/>
  <c r="AY62" i="11"/>
  <c r="BF62" i="11" s="1"/>
  <c r="AY11" i="11"/>
  <c r="BF11" i="11" s="1"/>
  <c r="AY27" i="11"/>
  <c r="BA27" i="11" s="1"/>
  <c r="AY43" i="11"/>
  <c r="BF43" i="11" s="1"/>
  <c r="AY59" i="11"/>
  <c r="BA59" i="11" s="1"/>
  <c r="AY16" i="11"/>
  <c r="BF16" i="11" s="1"/>
  <c r="AY48" i="11"/>
  <c r="BF48" i="11" s="1"/>
  <c r="AO5" i="11"/>
  <c r="BA5" i="11"/>
  <c r="BM5" i="11"/>
  <c r="BT5" i="11" s="1"/>
  <c r="BY5" i="11" s="1"/>
  <c r="BH5" i="11"/>
  <c r="BF67" i="11"/>
  <c r="BA67" i="11"/>
  <c r="BF6" i="11"/>
  <c r="BA6" i="11"/>
  <c r="BF38" i="11"/>
  <c r="BF70" i="11"/>
  <c r="BA70" i="11"/>
  <c r="BF35" i="11"/>
  <c r="BF28" i="11"/>
  <c r="BA28" i="11"/>
  <c r="BF65" i="11"/>
  <c r="BA65" i="11"/>
  <c r="BF37" i="11"/>
  <c r="BA37" i="11"/>
  <c r="BF8" i="11"/>
  <c r="BA8" i="11"/>
  <c r="BF41" i="11"/>
  <c r="BA41" i="11"/>
  <c r="BF22" i="11"/>
  <c r="BA22" i="11"/>
  <c r="BF54" i="11"/>
  <c r="BA54" i="11"/>
  <c r="BA19" i="11"/>
  <c r="BF51" i="11"/>
  <c r="BA51" i="11"/>
  <c r="BF60" i="11"/>
  <c r="BA60" i="11"/>
  <c r="BF69" i="11"/>
  <c r="BA69" i="11"/>
  <c r="BF10" i="11"/>
  <c r="BA10" i="11"/>
  <c r="BF26" i="11"/>
  <c r="BA26" i="11"/>
  <c r="BF42" i="11"/>
  <c r="BF58" i="11"/>
  <c r="BA58" i="11"/>
  <c r="BF7" i="11"/>
  <c r="BA7" i="11"/>
  <c r="BF23" i="11"/>
  <c r="BA23" i="11"/>
  <c r="BF39" i="11"/>
  <c r="BA39" i="11"/>
  <c r="BF55" i="11"/>
  <c r="BA55" i="11"/>
  <c r="BF71" i="11"/>
  <c r="BA71" i="11"/>
  <c r="BF36" i="11"/>
  <c r="BA36" i="11"/>
  <c r="BF68" i="11"/>
  <c r="BA68" i="11"/>
  <c r="BF13" i="11"/>
  <c r="BA13" i="11"/>
  <c r="BF45" i="11"/>
  <c r="BA45" i="11"/>
  <c r="BA32" i="11"/>
  <c r="BF57" i="11"/>
  <c r="BA57" i="11"/>
  <c r="BF30" i="11"/>
  <c r="BA46" i="11"/>
  <c r="BA11" i="11"/>
  <c r="BA12" i="11"/>
  <c r="BF44" i="11"/>
  <c r="BA44" i="11"/>
  <c r="BF21" i="11"/>
  <c r="BA21" i="11"/>
  <c r="BF53" i="11"/>
  <c r="BA53" i="11"/>
  <c r="BF9" i="11"/>
  <c r="BA9" i="11"/>
  <c r="BF18" i="11"/>
  <c r="BA18" i="11"/>
  <c r="BF50" i="11"/>
  <c r="BA50" i="11"/>
  <c r="BF66" i="11"/>
  <c r="BA66" i="11"/>
  <c r="BF15" i="11"/>
  <c r="BA15" i="11"/>
  <c r="BF31" i="11"/>
  <c r="BA31" i="11"/>
  <c r="BF47" i="11"/>
  <c r="BA47" i="11"/>
  <c r="BF63" i="11"/>
  <c r="BA63" i="11"/>
  <c r="BF20" i="11"/>
  <c r="BF52" i="11"/>
  <c r="BA52" i="11"/>
  <c r="BF49" i="11"/>
  <c r="BA49" i="11"/>
  <c r="BF29" i="11"/>
  <c r="BA29" i="11"/>
  <c r="BF61" i="11"/>
  <c r="BA61" i="11"/>
  <c r="BF64" i="11"/>
  <c r="BA64" i="11"/>
  <c r="BF25" i="11"/>
  <c r="BA25" i="11"/>
  <c r="AW4" i="11"/>
  <c r="BA4" i="11" s="1"/>
  <c r="AH47" i="24" l="1"/>
  <c r="O104" i="24"/>
  <c r="J104" i="24"/>
  <c r="E104" i="24" s="1"/>
  <c r="H104" i="24" s="1"/>
  <c r="J37" i="24"/>
  <c r="E37" i="24" s="1"/>
  <c r="H37" i="24" s="1"/>
  <c r="O37" i="24"/>
  <c r="J41" i="24"/>
  <c r="E41" i="24" s="1"/>
  <c r="H41" i="24" s="1"/>
  <c r="O41" i="24"/>
  <c r="J93" i="24"/>
  <c r="E93" i="24" s="1"/>
  <c r="H93" i="24" s="1"/>
  <c r="O93" i="24"/>
  <c r="R103" i="24"/>
  <c r="K103" i="24" s="1"/>
  <c r="W103" i="24"/>
  <c r="AV46" i="24"/>
  <c r="AK46" i="24" s="1"/>
  <c r="BA46" i="24"/>
  <c r="R97" i="24"/>
  <c r="K97" i="24" s="1"/>
  <c r="W97" i="24"/>
  <c r="AJ51" i="24"/>
  <c r="AD51" i="24" s="1"/>
  <c r="AO51" i="24"/>
  <c r="O102" i="24"/>
  <c r="J102" i="24"/>
  <c r="E102" i="24" s="1"/>
  <c r="H102" i="24" s="1"/>
  <c r="J92" i="24"/>
  <c r="E92" i="24" s="1"/>
  <c r="H92" i="24" s="1"/>
  <c r="O92" i="24"/>
  <c r="BF112" i="24"/>
  <c r="BA112" i="24"/>
  <c r="BM109" i="24"/>
  <c r="BH109" i="24"/>
  <c r="BF113" i="24"/>
  <c r="BA113" i="24"/>
  <c r="AO108" i="24"/>
  <c r="AY108" i="24"/>
  <c r="BM111" i="24"/>
  <c r="BH111" i="24"/>
  <c r="AY123" i="24"/>
  <c r="AO123" i="24"/>
  <c r="AH119" i="24"/>
  <c r="AM119" i="24"/>
  <c r="BF107" i="24"/>
  <c r="BA107" i="24"/>
  <c r="AO118" i="24"/>
  <c r="AY118" i="24"/>
  <c r="BA114" i="24"/>
  <c r="BF114" i="24"/>
  <c r="BH120" i="24"/>
  <c r="BM120" i="24"/>
  <c r="AO110" i="24"/>
  <c r="AY110" i="24"/>
  <c r="J56" i="24"/>
  <c r="E56" i="24" s="1"/>
  <c r="H56" i="24" s="1"/>
  <c r="O56" i="24"/>
  <c r="BY44" i="24"/>
  <c r="BV44" i="24"/>
  <c r="AO54" i="24"/>
  <c r="AY54" i="24"/>
  <c r="BT85" i="24"/>
  <c r="BO85" i="24"/>
  <c r="BA53" i="24"/>
  <c r="BF53" i="24"/>
  <c r="BH37" i="24"/>
  <c r="BM37" i="24"/>
  <c r="BA101" i="24"/>
  <c r="BF101" i="24"/>
  <c r="BH29" i="24"/>
  <c r="BM29" i="24"/>
  <c r="BT56" i="24"/>
  <c r="BO56" i="24"/>
  <c r="BF75" i="24"/>
  <c r="BA75" i="24"/>
  <c r="BH41" i="24"/>
  <c r="BM41" i="24"/>
  <c r="BH21" i="24"/>
  <c r="BM21" i="24"/>
  <c r="AO89" i="24"/>
  <c r="AY89" i="24"/>
  <c r="BA84" i="24"/>
  <c r="BF84" i="24"/>
  <c r="BA106" i="24"/>
  <c r="BF106" i="24"/>
  <c r="AY98" i="24"/>
  <c r="AO98" i="24"/>
  <c r="W39" i="24"/>
  <c r="R39" i="24"/>
  <c r="K39" i="24" s="1"/>
  <c r="AY57" i="24"/>
  <c r="AO57" i="24"/>
  <c r="BF15" i="24"/>
  <c r="BA15" i="24"/>
  <c r="BA50" i="24"/>
  <c r="BF50" i="24"/>
  <c r="BA36" i="24"/>
  <c r="BF36" i="24"/>
  <c r="AO88" i="24"/>
  <c r="AY88" i="24"/>
  <c r="AF105" i="24"/>
  <c r="W105" i="24"/>
  <c r="BY103" i="24"/>
  <c r="BV103" i="24"/>
  <c r="BF83" i="24"/>
  <c r="BA83" i="24"/>
  <c r="BT78" i="24"/>
  <c r="BO78" i="24"/>
  <c r="AY90" i="24"/>
  <c r="AO90" i="24"/>
  <c r="BA52" i="24"/>
  <c r="BF52" i="24"/>
  <c r="BA27" i="24"/>
  <c r="BF27" i="24"/>
  <c r="AO35" i="24"/>
  <c r="AY35" i="24"/>
  <c r="AO30" i="24"/>
  <c r="AY30" i="24"/>
  <c r="BA91" i="24"/>
  <c r="BF91" i="24"/>
  <c r="BY34" i="24"/>
  <c r="BV34" i="24"/>
  <c r="AY61" i="24"/>
  <c r="AO61" i="24"/>
  <c r="BA42" i="24"/>
  <c r="BF42" i="24"/>
  <c r="AY81" i="24"/>
  <c r="AO81" i="24"/>
  <c r="BA20" i="24"/>
  <c r="BF20" i="24"/>
  <c r="BO96" i="24"/>
  <c r="BT96" i="24"/>
  <c r="AO60" i="24"/>
  <c r="AY60" i="24"/>
  <c r="R47" i="24"/>
  <c r="K47" i="24" s="1"/>
  <c r="W47" i="24"/>
  <c r="BF38" i="24"/>
  <c r="BA38" i="24"/>
  <c r="BM17" i="24"/>
  <c r="BH17" i="24"/>
  <c r="BH93" i="24"/>
  <c r="BM93" i="24"/>
  <c r="BM79" i="24"/>
  <c r="BH79" i="24"/>
  <c r="BA55" i="24"/>
  <c r="BF55" i="24"/>
  <c r="BM102" i="24"/>
  <c r="BH102" i="24"/>
  <c r="AO45" i="24"/>
  <c r="AY45" i="24"/>
  <c r="BA28" i="24"/>
  <c r="BF28" i="24"/>
  <c r="AO40" i="24"/>
  <c r="AY40" i="24"/>
  <c r="BF95" i="24"/>
  <c r="BA95" i="24"/>
  <c r="BA33" i="24"/>
  <c r="BF33" i="24"/>
  <c r="AY16" i="24"/>
  <c r="AO16" i="24"/>
  <c r="AY32" i="24"/>
  <c r="AO32" i="24"/>
  <c r="BF31" i="24"/>
  <c r="BA31" i="24"/>
  <c r="BF23" i="24"/>
  <c r="BA23" i="24"/>
  <c r="AM99" i="24"/>
  <c r="AH99" i="24"/>
  <c r="BH49" i="24"/>
  <c r="BM49" i="24"/>
  <c r="AY100" i="24"/>
  <c r="AO100" i="24"/>
  <c r="R22" i="24"/>
  <c r="K22" i="24" s="1"/>
  <c r="W22" i="24"/>
  <c r="BM76" i="24"/>
  <c r="BH76" i="24"/>
  <c r="BY74" i="24"/>
  <c r="BV74" i="24"/>
  <c r="BH104" i="24"/>
  <c r="BM104" i="24"/>
  <c r="BH94" i="24"/>
  <c r="BM94" i="24"/>
  <c r="AO80" i="24"/>
  <c r="AY80" i="24"/>
  <c r="BF77" i="24"/>
  <c r="BA77" i="24"/>
  <c r="BA86" i="24"/>
  <c r="BF86" i="24"/>
  <c r="AO48" i="24"/>
  <c r="AY48" i="24"/>
  <c r="BT87" i="24"/>
  <c r="BO87" i="24"/>
  <c r="BA82" i="24"/>
  <c r="BF82" i="24"/>
  <c r="AO43" i="24"/>
  <c r="AY43" i="24"/>
  <c r="AO24" i="24"/>
  <c r="AY24" i="24"/>
  <c r="AM73" i="23"/>
  <c r="AY73" i="23" s="1"/>
  <c r="BM24" i="23"/>
  <c r="W57" i="23"/>
  <c r="AO40" i="23"/>
  <c r="J56" i="23"/>
  <c r="E56" i="23" s="1"/>
  <c r="H56" i="23" s="1"/>
  <c r="O56" i="23"/>
  <c r="AO33" i="23"/>
  <c r="AY77" i="23"/>
  <c r="BF77" i="23" s="1"/>
  <c r="BA24" i="23"/>
  <c r="F80" i="23"/>
  <c r="M80" i="23" s="1"/>
  <c r="U80" i="23" s="1"/>
  <c r="AF80" i="23" s="1"/>
  <c r="AM80" i="23" s="1"/>
  <c r="AY80" i="23" s="1"/>
  <c r="BA80" i="23" s="1"/>
  <c r="M78" i="23"/>
  <c r="U78" i="23" s="1"/>
  <c r="AF78" i="23" s="1"/>
  <c r="AM78" i="23" s="1"/>
  <c r="AY78" i="23" s="1"/>
  <c r="BA78" i="23" s="1"/>
  <c r="AO52" i="23"/>
  <c r="AC31" i="23"/>
  <c r="S31" i="23" s="1"/>
  <c r="AH31" i="23"/>
  <c r="AC78" i="23"/>
  <c r="S78" i="23" s="1"/>
  <c r="AC34" i="23"/>
  <c r="S34" i="23" s="1"/>
  <c r="AH34" i="23"/>
  <c r="AC67" i="23"/>
  <c r="S67" i="23" s="1"/>
  <c r="AH67" i="23"/>
  <c r="AC72" i="23"/>
  <c r="S72" i="23" s="1"/>
  <c r="AH72" i="23"/>
  <c r="AC52" i="23"/>
  <c r="S52" i="23" s="1"/>
  <c r="AH52" i="23"/>
  <c r="AC59" i="23"/>
  <c r="S59" i="23" s="1"/>
  <c r="AH59" i="23"/>
  <c r="AC64" i="23"/>
  <c r="S64" i="23" s="1"/>
  <c r="AH64" i="23"/>
  <c r="AC40" i="23"/>
  <c r="S40" i="23" s="1"/>
  <c r="AH40" i="23"/>
  <c r="AC66" i="23"/>
  <c r="S66" i="23" s="1"/>
  <c r="AH66" i="23"/>
  <c r="W33" i="23"/>
  <c r="AY11" i="23"/>
  <c r="AO11" i="23"/>
  <c r="AY49" i="23"/>
  <c r="AO49" i="23"/>
  <c r="J36" i="23"/>
  <c r="E36" i="23" s="1"/>
  <c r="H36" i="23" s="1"/>
  <c r="O36" i="23"/>
  <c r="J63" i="23"/>
  <c r="E63" i="23" s="1"/>
  <c r="H63" i="23" s="1"/>
  <c r="AJ80" i="23"/>
  <c r="AD80" i="23" s="1"/>
  <c r="AC35" i="23"/>
  <c r="S35" i="23" s="1"/>
  <c r="AH35" i="23"/>
  <c r="AJ60" i="23"/>
  <c r="AD60" i="23" s="1"/>
  <c r="AJ15" i="23"/>
  <c r="AD15" i="23" s="1"/>
  <c r="AO15" i="23"/>
  <c r="AY43" i="23"/>
  <c r="AO43" i="23"/>
  <c r="AY51" i="23"/>
  <c r="AO51" i="23"/>
  <c r="O79" i="23"/>
  <c r="AJ74" i="23"/>
  <c r="AD74" i="23" s="1"/>
  <c r="BM6" i="23"/>
  <c r="BO6" i="23" s="1"/>
  <c r="AO64" i="23"/>
  <c r="AO59" i="23"/>
  <c r="W79" i="23"/>
  <c r="AO70" i="23"/>
  <c r="AY70" i="23"/>
  <c r="AY14" i="23"/>
  <c r="AO14" i="23"/>
  <c r="AO76" i="23"/>
  <c r="AY76" i="23"/>
  <c r="J32" i="23"/>
  <c r="E32" i="23" s="1"/>
  <c r="H32" i="23" s="1"/>
  <c r="O32" i="23"/>
  <c r="J46" i="23"/>
  <c r="E46" i="23" s="1"/>
  <c r="H46" i="23" s="1"/>
  <c r="O46" i="23"/>
  <c r="AY71" i="23"/>
  <c r="AO71" i="23"/>
  <c r="AO22" i="23"/>
  <c r="AY22" i="23"/>
  <c r="AJ75" i="23"/>
  <c r="AD75" i="23" s="1"/>
  <c r="AY37" i="23"/>
  <c r="AO37" i="23"/>
  <c r="AC42" i="23"/>
  <c r="S42" i="23" s="1"/>
  <c r="AH42" i="23"/>
  <c r="AH63" i="23"/>
  <c r="W63" i="23"/>
  <c r="AO67" i="23"/>
  <c r="AO29" i="23"/>
  <c r="AJ29" i="23"/>
  <c r="AD29" i="23" s="1"/>
  <c r="AH33" i="23"/>
  <c r="AC17" i="23"/>
  <c r="S17" i="23" s="1"/>
  <c r="AH17" i="23"/>
  <c r="AH76" i="23"/>
  <c r="AY12" i="23"/>
  <c r="AO12" i="23"/>
  <c r="AY39" i="23"/>
  <c r="AO39" i="23"/>
  <c r="R76" i="23"/>
  <c r="K76" i="23" s="1"/>
  <c r="W76" i="23"/>
  <c r="AO31" i="23"/>
  <c r="AC48" i="23"/>
  <c r="S48" i="23" s="1"/>
  <c r="AH48" i="23"/>
  <c r="R11" i="23"/>
  <c r="K11" i="23" s="1"/>
  <c r="W11" i="23"/>
  <c r="AH11" i="23"/>
  <c r="AC44" i="23"/>
  <c r="S44" i="23" s="1"/>
  <c r="AH44" i="23"/>
  <c r="AO41" i="23"/>
  <c r="AY41" i="23"/>
  <c r="R16" i="23"/>
  <c r="K16" i="23" s="1"/>
  <c r="W16" i="23"/>
  <c r="AH56" i="23"/>
  <c r="AY7" i="23"/>
  <c r="AO7" i="23"/>
  <c r="AJ58" i="23"/>
  <c r="AD58" i="23" s="1"/>
  <c r="AO68" i="23"/>
  <c r="AY68" i="23"/>
  <c r="AY62" i="23"/>
  <c r="AO62" i="23"/>
  <c r="AH79" i="23"/>
  <c r="W56" i="23"/>
  <c r="AY45" i="23"/>
  <c r="AO45" i="23"/>
  <c r="AO47" i="23"/>
  <c r="AY47" i="23"/>
  <c r="AC69" i="23"/>
  <c r="S69" i="23" s="1"/>
  <c r="AH69" i="23"/>
  <c r="J53" i="23"/>
  <c r="E53" i="23" s="1"/>
  <c r="H53" i="23" s="1"/>
  <c r="O53" i="23"/>
  <c r="AC50" i="23"/>
  <c r="S50" i="23" s="1"/>
  <c r="AH50" i="23"/>
  <c r="BO35" i="23"/>
  <c r="BT35" i="23"/>
  <c r="BY19" i="23"/>
  <c r="BV19" i="23"/>
  <c r="AJ65" i="23"/>
  <c r="AD65" i="23" s="1"/>
  <c r="AO65" i="23"/>
  <c r="AO30" i="23"/>
  <c r="AY30" i="23"/>
  <c r="BF31" i="23"/>
  <c r="BA31" i="23"/>
  <c r="BH75" i="23"/>
  <c r="BM75" i="23"/>
  <c r="BH16" i="23"/>
  <c r="BM16" i="23"/>
  <c r="BT17" i="23"/>
  <c r="BO17" i="23"/>
  <c r="BF59" i="23"/>
  <c r="BA59" i="23"/>
  <c r="AH55" i="23"/>
  <c r="AC55" i="23"/>
  <c r="S55" i="23" s="1"/>
  <c r="BO42" i="23"/>
  <c r="BT42" i="23"/>
  <c r="BY15" i="23"/>
  <c r="BV15" i="23"/>
  <c r="AY36" i="23"/>
  <c r="AO36" i="23"/>
  <c r="BO55" i="23"/>
  <c r="BT55" i="23"/>
  <c r="BH74" i="23"/>
  <c r="BM74" i="23"/>
  <c r="BY57" i="23"/>
  <c r="BV57" i="23"/>
  <c r="BA67" i="23"/>
  <c r="BF67" i="23"/>
  <c r="BM61" i="23"/>
  <c r="BH61" i="23"/>
  <c r="BA50" i="23"/>
  <c r="BF50" i="23"/>
  <c r="BY27" i="23"/>
  <c r="BV27" i="23"/>
  <c r="BF64" i="23"/>
  <c r="BA64" i="23"/>
  <c r="J33" i="23"/>
  <c r="E33" i="23" s="1"/>
  <c r="H33" i="23" s="1"/>
  <c r="O33" i="23"/>
  <c r="BT46" i="23"/>
  <c r="BO46" i="23"/>
  <c r="J13" i="23"/>
  <c r="E13" i="23" s="1"/>
  <c r="H13" i="23" s="1"/>
  <c r="O13" i="23"/>
  <c r="BM9" i="23"/>
  <c r="BH9" i="23"/>
  <c r="BY21" i="23"/>
  <c r="BV21" i="23"/>
  <c r="AY56" i="23"/>
  <c r="AO56" i="23"/>
  <c r="BV65" i="23"/>
  <c r="BY65" i="23"/>
  <c r="BY23" i="23"/>
  <c r="BV23" i="23"/>
  <c r="BM4" i="23"/>
  <c r="BH4" i="23"/>
  <c r="BM60" i="23"/>
  <c r="BH60" i="23"/>
  <c r="BY18" i="23"/>
  <c r="BV18" i="23"/>
  <c r="BF52" i="23"/>
  <c r="BA52" i="23"/>
  <c r="BT28" i="23"/>
  <c r="BO28" i="23"/>
  <c r="BT44" i="23"/>
  <c r="BO44" i="23"/>
  <c r="AY53" i="23"/>
  <c r="AO53" i="23"/>
  <c r="AO63" i="23"/>
  <c r="AY63" i="23"/>
  <c r="BT54" i="23"/>
  <c r="BO54" i="23"/>
  <c r="BO69" i="23"/>
  <c r="BT69" i="23"/>
  <c r="AO32" i="23"/>
  <c r="AY32" i="23"/>
  <c r="BF13" i="23"/>
  <c r="BA13" i="23"/>
  <c r="BH58" i="23"/>
  <c r="BM58" i="23"/>
  <c r="BT24" i="23"/>
  <c r="BO24" i="23"/>
  <c r="AO66" i="23"/>
  <c r="AY66" i="23"/>
  <c r="AO72" i="23"/>
  <c r="AY72" i="23"/>
  <c r="BA33" i="23"/>
  <c r="BF33" i="23"/>
  <c r="BT20" i="23"/>
  <c r="BO20" i="23"/>
  <c r="BO48" i="23"/>
  <c r="BT48" i="23"/>
  <c r="BM38" i="23"/>
  <c r="BH38" i="23"/>
  <c r="AY34" i="23"/>
  <c r="AO34" i="23"/>
  <c r="BH5" i="23"/>
  <c r="BM5" i="23"/>
  <c r="BV29" i="23"/>
  <c r="BY29" i="23"/>
  <c r="BY25" i="23"/>
  <c r="BV25" i="23"/>
  <c r="BF40" i="23"/>
  <c r="BA40" i="23"/>
  <c r="AO79" i="23"/>
  <c r="AY79" i="23"/>
  <c r="BT26" i="23"/>
  <c r="BO26" i="23"/>
  <c r="J57" i="23"/>
  <c r="E57" i="23" s="1"/>
  <c r="H57" i="23" s="1"/>
  <c r="O57" i="23"/>
  <c r="AC54" i="23"/>
  <c r="S54" i="23" s="1"/>
  <c r="AH54" i="23"/>
  <c r="BA34" i="11"/>
  <c r="J16" i="11"/>
  <c r="E16" i="11" s="1"/>
  <c r="H16" i="11" s="1"/>
  <c r="BA43" i="11"/>
  <c r="J28" i="11"/>
  <c r="E28" i="11" s="1"/>
  <c r="H28" i="11" s="1"/>
  <c r="BF14" i="11"/>
  <c r="BM14" i="11" s="1"/>
  <c r="BF27" i="11"/>
  <c r="BM27" i="11" s="1"/>
  <c r="BF59" i="11"/>
  <c r="BA62" i="11"/>
  <c r="BT56" i="11"/>
  <c r="BO56" i="11"/>
  <c r="BM24" i="11"/>
  <c r="BH24" i="11"/>
  <c r="BA16" i="11"/>
  <c r="BO17" i="11"/>
  <c r="BY17" i="11"/>
  <c r="BV17" i="11"/>
  <c r="BT40" i="11"/>
  <c r="BO40" i="11"/>
  <c r="BH4" i="11"/>
  <c r="BC4" i="11"/>
  <c r="J5" i="11"/>
  <c r="E5" i="11" s="1"/>
  <c r="H5" i="11" s="1"/>
  <c r="O5" i="11"/>
  <c r="BA48" i="11"/>
  <c r="J13" i="11"/>
  <c r="E13" i="11" s="1"/>
  <c r="H13" i="11" s="1"/>
  <c r="O13" i="11"/>
  <c r="J30" i="11"/>
  <c r="E30" i="11" s="1"/>
  <c r="H30" i="11" s="1"/>
  <c r="O30" i="11"/>
  <c r="J65" i="11"/>
  <c r="E65" i="11" s="1"/>
  <c r="H65" i="11" s="1"/>
  <c r="O65" i="11"/>
  <c r="J63" i="11"/>
  <c r="E63" i="11" s="1"/>
  <c r="H63" i="11" s="1"/>
  <c r="O63" i="11"/>
  <c r="J33" i="11"/>
  <c r="E33" i="11" s="1"/>
  <c r="H33" i="11" s="1"/>
  <c r="O33" i="11"/>
  <c r="J47" i="11"/>
  <c r="E47" i="11" s="1"/>
  <c r="H47" i="11" s="1"/>
  <c r="O47" i="11"/>
  <c r="O56" i="11"/>
  <c r="J56" i="11"/>
  <c r="E56" i="11" s="1"/>
  <c r="H56" i="11" s="1"/>
  <c r="J26" i="11"/>
  <c r="E26" i="11" s="1"/>
  <c r="H26" i="11" s="1"/>
  <c r="O26" i="11"/>
  <c r="J29" i="11"/>
  <c r="E29" i="11" s="1"/>
  <c r="H29" i="11" s="1"/>
  <c r="O29" i="11"/>
  <c r="O68" i="11"/>
  <c r="J68" i="11"/>
  <c r="E68" i="11" s="1"/>
  <c r="H68" i="11" s="1"/>
  <c r="J41" i="11"/>
  <c r="E41" i="11" s="1"/>
  <c r="H41" i="11" s="1"/>
  <c r="O41" i="11"/>
  <c r="J22" i="11"/>
  <c r="E22" i="11" s="1"/>
  <c r="H22" i="11" s="1"/>
  <c r="O22" i="11"/>
  <c r="J57" i="11"/>
  <c r="E57" i="11" s="1"/>
  <c r="H57" i="11" s="1"/>
  <c r="O57" i="11"/>
  <c r="J14" i="11"/>
  <c r="E14" i="11" s="1"/>
  <c r="H14" i="11" s="1"/>
  <c r="O14" i="11"/>
  <c r="J49" i="11"/>
  <c r="E49" i="11" s="1"/>
  <c r="H49" i="11" s="1"/>
  <c r="O49" i="11"/>
  <c r="J37" i="11"/>
  <c r="E37" i="11" s="1"/>
  <c r="H37" i="11" s="1"/>
  <c r="O37" i="11"/>
  <c r="J51" i="11"/>
  <c r="E51" i="11" s="1"/>
  <c r="H51" i="11" s="1"/>
  <c r="O51" i="11"/>
  <c r="J25" i="11"/>
  <c r="E25" i="11" s="1"/>
  <c r="H25" i="11" s="1"/>
  <c r="O25" i="11"/>
  <c r="J18" i="11"/>
  <c r="E18" i="11" s="1"/>
  <c r="H18" i="11" s="1"/>
  <c r="O18" i="11"/>
  <c r="O40" i="11"/>
  <c r="J40" i="11"/>
  <c r="E40" i="11" s="1"/>
  <c r="H40" i="11" s="1"/>
  <c r="J45" i="11"/>
  <c r="E45" i="11" s="1"/>
  <c r="H45" i="11" s="1"/>
  <c r="O45" i="11"/>
  <c r="J69" i="11"/>
  <c r="E69" i="11" s="1"/>
  <c r="H69" i="11" s="1"/>
  <c r="O69" i="11"/>
  <c r="J67" i="11"/>
  <c r="E67" i="11" s="1"/>
  <c r="H67" i="11" s="1"/>
  <c r="O67" i="11"/>
  <c r="J17" i="11"/>
  <c r="E17" i="11" s="1"/>
  <c r="H17" i="11" s="1"/>
  <c r="O17" i="11"/>
  <c r="J53" i="11"/>
  <c r="E53" i="11" s="1"/>
  <c r="H53" i="11" s="1"/>
  <c r="O53" i="11"/>
  <c r="J21" i="11"/>
  <c r="E21" i="11" s="1"/>
  <c r="H21" i="11" s="1"/>
  <c r="O21" i="11"/>
  <c r="J61" i="11"/>
  <c r="E61" i="11" s="1"/>
  <c r="H61" i="11" s="1"/>
  <c r="O61" i="11"/>
  <c r="BH64" i="11"/>
  <c r="BM64" i="11"/>
  <c r="BM52" i="11"/>
  <c r="BT52" i="11" s="1"/>
  <c r="BY52" i="11" s="1"/>
  <c r="BH52" i="11"/>
  <c r="BH31" i="11"/>
  <c r="BM31" i="11"/>
  <c r="BH34" i="11"/>
  <c r="BM34" i="11"/>
  <c r="BH53" i="11"/>
  <c r="BM53" i="11"/>
  <c r="BM12" i="11"/>
  <c r="BH12" i="11"/>
  <c r="BM11" i="11"/>
  <c r="BT11" i="11" s="1"/>
  <c r="BY11" i="11" s="1"/>
  <c r="BH11" i="11"/>
  <c r="BH32" i="11"/>
  <c r="BM32" i="11"/>
  <c r="BM36" i="11"/>
  <c r="BH36" i="11"/>
  <c r="BH55" i="11"/>
  <c r="BM55" i="11"/>
  <c r="BH23" i="11"/>
  <c r="BM23" i="11"/>
  <c r="BH58" i="11"/>
  <c r="BM58" i="11"/>
  <c r="BH69" i="11"/>
  <c r="BM69" i="11"/>
  <c r="BT69" i="11" s="1"/>
  <c r="BY69" i="11" s="1"/>
  <c r="BH51" i="11"/>
  <c r="BM51" i="11"/>
  <c r="BM54" i="11"/>
  <c r="BH54" i="11"/>
  <c r="BM41" i="11"/>
  <c r="BH41" i="11"/>
  <c r="BH37" i="11"/>
  <c r="BM37" i="11"/>
  <c r="BM28" i="11"/>
  <c r="BH28" i="11"/>
  <c r="BM70" i="11"/>
  <c r="BT70" i="11" s="1"/>
  <c r="BY70" i="11" s="1"/>
  <c r="BH70" i="11"/>
  <c r="BM6" i="11"/>
  <c r="BT6" i="11" s="1"/>
  <c r="BY6" i="11" s="1"/>
  <c r="BH6" i="11"/>
  <c r="BH29" i="11"/>
  <c r="BM29" i="11"/>
  <c r="BH63" i="11"/>
  <c r="BM63" i="11"/>
  <c r="BT63" i="11" s="1"/>
  <c r="BY63" i="11" s="1"/>
  <c r="BH66" i="11"/>
  <c r="BM66" i="11"/>
  <c r="BM9" i="11"/>
  <c r="BT9" i="11" s="1"/>
  <c r="BY9" i="11" s="1"/>
  <c r="BH9" i="11"/>
  <c r="BH16" i="11"/>
  <c r="BM16" i="11"/>
  <c r="BM43" i="11"/>
  <c r="BH43" i="11"/>
  <c r="BM46" i="11"/>
  <c r="BH46" i="11"/>
  <c r="BH13" i="11"/>
  <c r="BM13" i="11"/>
  <c r="BH26" i="11"/>
  <c r="BM26" i="11"/>
  <c r="BM25" i="11"/>
  <c r="BH25" i="11"/>
  <c r="BH61" i="11"/>
  <c r="BM61" i="11"/>
  <c r="BM49" i="11"/>
  <c r="BT49" i="11" s="1"/>
  <c r="BY49" i="11" s="1"/>
  <c r="BH49" i="11"/>
  <c r="BM20" i="11"/>
  <c r="BH20" i="11"/>
  <c r="BM47" i="11"/>
  <c r="BH47" i="11"/>
  <c r="BH15" i="11"/>
  <c r="BM15" i="11"/>
  <c r="BH50" i="11"/>
  <c r="BM50" i="11"/>
  <c r="BT50" i="11" s="1"/>
  <c r="BY50" i="11" s="1"/>
  <c r="BH18" i="11"/>
  <c r="BM18" i="11"/>
  <c r="BH48" i="11"/>
  <c r="BM48" i="11"/>
  <c r="BH21" i="11"/>
  <c r="BM21" i="11"/>
  <c r="BM44" i="11"/>
  <c r="BH44" i="11"/>
  <c r="BM59" i="11"/>
  <c r="BH59" i="11"/>
  <c r="BH27" i="11"/>
  <c r="BM62" i="11"/>
  <c r="BH62" i="11"/>
  <c r="BM30" i="11"/>
  <c r="BH30" i="11"/>
  <c r="BM57" i="11"/>
  <c r="BH57" i="11"/>
  <c r="BH45" i="11"/>
  <c r="BM45" i="11"/>
  <c r="BM68" i="11"/>
  <c r="BH68" i="11"/>
  <c r="BH71" i="11"/>
  <c r="BM71" i="11"/>
  <c r="BT71" i="11" s="1"/>
  <c r="BY71" i="11" s="1"/>
  <c r="BH39" i="11"/>
  <c r="BM39" i="11"/>
  <c r="BH7" i="11"/>
  <c r="BM7" i="11"/>
  <c r="BT7" i="11" s="1"/>
  <c r="BY7" i="11" s="1"/>
  <c r="BH42" i="11"/>
  <c r="BM42" i="11"/>
  <c r="BH10" i="11"/>
  <c r="BM10" i="11"/>
  <c r="BT10" i="11" s="1"/>
  <c r="BY10" i="11" s="1"/>
  <c r="BM60" i="11"/>
  <c r="BH60" i="11"/>
  <c r="BM19" i="11"/>
  <c r="BH19" i="11"/>
  <c r="BM22" i="11"/>
  <c r="BH22" i="11"/>
  <c r="BH8" i="11"/>
  <c r="BM8" i="11"/>
  <c r="BT8" i="11" s="1"/>
  <c r="BY8" i="11" s="1"/>
  <c r="BM65" i="11"/>
  <c r="BT65" i="11" s="1"/>
  <c r="BY65" i="11" s="1"/>
  <c r="BH65" i="11"/>
  <c r="BM35" i="11"/>
  <c r="BH35" i="11"/>
  <c r="BM38" i="11"/>
  <c r="BH38" i="11"/>
  <c r="BM67" i="11"/>
  <c r="BT67" i="11" s="1"/>
  <c r="BY67" i="11" s="1"/>
  <c r="BH67" i="11"/>
  <c r="AV4" i="11"/>
  <c r="AK4" i="11" s="1"/>
  <c r="J103" i="24" l="1"/>
  <c r="E103" i="24" s="1"/>
  <c r="H103" i="24" s="1"/>
  <c r="O103" i="24"/>
  <c r="AC51" i="24"/>
  <c r="S51" i="24" s="1"/>
  <c r="AH51" i="24"/>
  <c r="J97" i="24"/>
  <c r="E97" i="24" s="1"/>
  <c r="H97" i="24" s="1"/>
  <c r="O97" i="24"/>
  <c r="AJ46" i="24"/>
  <c r="AD46" i="24" s="1"/>
  <c r="AO46" i="24"/>
  <c r="BM114" i="24"/>
  <c r="BH114" i="24"/>
  <c r="BT120" i="24"/>
  <c r="BO120" i="24"/>
  <c r="BA108" i="24"/>
  <c r="BF108" i="24"/>
  <c r="AY119" i="24"/>
  <c r="AO119" i="24"/>
  <c r="BF118" i="24"/>
  <c r="BA118" i="24"/>
  <c r="BA123" i="24"/>
  <c r="BF123" i="24"/>
  <c r="BH113" i="24"/>
  <c r="BM113" i="24"/>
  <c r="BO109" i="24"/>
  <c r="BT109" i="24"/>
  <c r="BF110" i="24"/>
  <c r="BA110" i="24"/>
  <c r="BH107" i="24"/>
  <c r="BM107" i="24"/>
  <c r="BO111" i="24"/>
  <c r="BT111" i="24"/>
  <c r="BH112" i="24"/>
  <c r="BM112" i="24"/>
  <c r="BF80" i="24"/>
  <c r="BA80" i="24"/>
  <c r="BM91" i="24"/>
  <c r="BH91" i="24"/>
  <c r="BM36" i="24"/>
  <c r="BH36" i="24"/>
  <c r="BH53" i="24"/>
  <c r="BM53" i="24"/>
  <c r="BO76" i="24"/>
  <c r="BT76" i="24"/>
  <c r="BF81" i="24"/>
  <c r="BA81" i="24"/>
  <c r="BV56" i="24"/>
  <c r="BY56" i="24"/>
  <c r="BF24" i="24"/>
  <c r="BA24" i="24"/>
  <c r="BM33" i="24"/>
  <c r="BH33" i="24"/>
  <c r="BF60" i="24"/>
  <c r="BA60" i="24"/>
  <c r="BM52" i="24"/>
  <c r="BH52" i="24"/>
  <c r="BM50" i="24"/>
  <c r="BH50" i="24"/>
  <c r="BT29" i="24"/>
  <c r="BO29" i="24"/>
  <c r="BH23" i="24"/>
  <c r="BM23" i="24"/>
  <c r="BA98" i="24"/>
  <c r="BF98" i="24"/>
  <c r="BY85" i="24"/>
  <c r="BV85" i="24"/>
  <c r="BF43" i="24"/>
  <c r="BA43" i="24"/>
  <c r="BM86" i="24"/>
  <c r="BH86" i="24"/>
  <c r="BT104" i="24"/>
  <c r="BO104" i="24"/>
  <c r="BY96" i="24"/>
  <c r="BV96" i="24"/>
  <c r="BF35" i="24"/>
  <c r="BA35" i="24"/>
  <c r="BH106" i="24"/>
  <c r="BM106" i="24"/>
  <c r="BO41" i="24"/>
  <c r="BT41" i="24"/>
  <c r="BM101" i="24"/>
  <c r="BH101" i="24"/>
  <c r="BA54" i="24"/>
  <c r="BF54" i="24"/>
  <c r="BH28" i="24"/>
  <c r="BM28" i="24"/>
  <c r="BM27" i="24"/>
  <c r="BH27" i="24"/>
  <c r="O39" i="24"/>
  <c r="J39" i="24"/>
  <c r="E39" i="24" s="1"/>
  <c r="H39" i="24" s="1"/>
  <c r="BF16" i="24"/>
  <c r="BA16" i="24"/>
  <c r="O47" i="24"/>
  <c r="J47" i="24"/>
  <c r="E47" i="24" s="1"/>
  <c r="H47" i="24" s="1"/>
  <c r="BM83" i="24"/>
  <c r="BH83" i="24"/>
  <c r="BO94" i="24"/>
  <c r="BT94" i="24"/>
  <c r="BO93" i="24"/>
  <c r="BT93" i="24"/>
  <c r="BM42" i="24"/>
  <c r="BH42" i="24"/>
  <c r="BT21" i="24"/>
  <c r="BO21" i="24"/>
  <c r="O22" i="24"/>
  <c r="J22" i="24"/>
  <c r="E22" i="24" s="1"/>
  <c r="H22" i="24" s="1"/>
  <c r="BA100" i="24"/>
  <c r="BF100" i="24"/>
  <c r="BM31" i="24"/>
  <c r="BH31" i="24"/>
  <c r="BH95" i="24"/>
  <c r="BM95" i="24"/>
  <c r="BT102" i="24"/>
  <c r="BO102" i="24"/>
  <c r="BO17" i="24"/>
  <c r="BT17" i="24"/>
  <c r="BF61" i="24"/>
  <c r="BA61" i="24"/>
  <c r="BF90" i="24"/>
  <c r="BA90" i="24"/>
  <c r="AH105" i="24"/>
  <c r="AM105" i="24"/>
  <c r="BH15" i="24"/>
  <c r="BM15" i="24"/>
  <c r="BM82" i="24"/>
  <c r="BH82" i="24"/>
  <c r="BO49" i="24"/>
  <c r="BT49" i="24"/>
  <c r="BF40" i="24"/>
  <c r="BA40" i="24"/>
  <c r="BM55" i="24"/>
  <c r="BH55" i="24"/>
  <c r="BM20" i="24"/>
  <c r="BH20" i="24"/>
  <c r="BA88" i="24"/>
  <c r="BF88" i="24"/>
  <c r="BM84" i="24"/>
  <c r="BH84" i="24"/>
  <c r="BO37" i="24"/>
  <c r="BT37" i="24"/>
  <c r="BF89" i="24"/>
  <c r="BA89" i="24"/>
  <c r="BY87" i="24"/>
  <c r="BV87" i="24"/>
  <c r="AO99" i="24"/>
  <c r="AY99" i="24"/>
  <c r="BO79" i="24"/>
  <c r="BT79" i="24"/>
  <c r="BF48" i="24"/>
  <c r="BA48" i="24"/>
  <c r="BA45" i="24"/>
  <c r="BF45" i="24"/>
  <c r="BF30" i="24"/>
  <c r="BA30" i="24"/>
  <c r="BM77" i="24"/>
  <c r="BH77" i="24"/>
  <c r="BA32" i="24"/>
  <c r="BF32" i="24"/>
  <c r="BH38" i="24"/>
  <c r="BM38" i="24"/>
  <c r="BV78" i="24"/>
  <c r="BY78" i="24"/>
  <c r="BA57" i="24"/>
  <c r="BF57" i="24"/>
  <c r="BH75" i="24"/>
  <c r="BM75" i="24"/>
  <c r="AO73" i="23"/>
  <c r="BF78" i="23"/>
  <c r="BF80" i="23"/>
  <c r="BM80" i="23" s="1"/>
  <c r="BA77" i="23"/>
  <c r="AH78" i="23"/>
  <c r="AO78" i="23"/>
  <c r="AO80" i="23"/>
  <c r="BT6" i="23"/>
  <c r="BY6" i="23" s="1"/>
  <c r="BF7" i="23"/>
  <c r="BA7" i="23"/>
  <c r="AC60" i="23"/>
  <c r="S60" i="23" s="1"/>
  <c r="AH60" i="23"/>
  <c r="BF14" i="23"/>
  <c r="BA14" i="23"/>
  <c r="R34" i="23"/>
  <c r="K34" i="23" s="1"/>
  <c r="W34" i="23"/>
  <c r="J11" i="23"/>
  <c r="E11" i="23" s="1"/>
  <c r="H11" i="23" s="1"/>
  <c r="O11" i="23"/>
  <c r="BF70" i="23"/>
  <c r="BA70" i="23"/>
  <c r="BH77" i="23"/>
  <c r="BM77" i="23"/>
  <c r="BF62" i="23"/>
  <c r="BA62" i="23"/>
  <c r="BF51" i="23"/>
  <c r="BA51" i="23"/>
  <c r="W78" i="23"/>
  <c r="R78" i="23"/>
  <c r="K78" i="23" s="1"/>
  <c r="BA68" i="23"/>
  <c r="BF68" i="23"/>
  <c r="BF41" i="23"/>
  <c r="BA41" i="23"/>
  <c r="BF22" i="23"/>
  <c r="BA22" i="23"/>
  <c r="BF11" i="23"/>
  <c r="BA11" i="23"/>
  <c r="BF73" i="23"/>
  <c r="BA73" i="23"/>
  <c r="BF43" i="23"/>
  <c r="BA43" i="23"/>
  <c r="R64" i="23"/>
  <c r="K64" i="23" s="1"/>
  <c r="W64" i="23"/>
  <c r="R72" i="23"/>
  <c r="K72" i="23" s="1"/>
  <c r="W72" i="23"/>
  <c r="R31" i="23"/>
  <c r="K31" i="23" s="1"/>
  <c r="W31" i="23"/>
  <c r="BF49" i="23"/>
  <c r="BA49" i="23"/>
  <c r="R59" i="23"/>
  <c r="K59" i="23" s="1"/>
  <c r="W59" i="23"/>
  <c r="BF37" i="23"/>
  <c r="BA37" i="23"/>
  <c r="R35" i="23"/>
  <c r="K35" i="23" s="1"/>
  <c r="W35" i="23"/>
  <c r="R69" i="23"/>
  <c r="K69" i="23" s="1"/>
  <c r="W69" i="23"/>
  <c r="BF12" i="23"/>
  <c r="BA12" i="23"/>
  <c r="R52" i="23"/>
  <c r="K52" i="23" s="1"/>
  <c r="W52" i="23"/>
  <c r="R48" i="23"/>
  <c r="K48" i="23" s="1"/>
  <c r="W48" i="23"/>
  <c r="AC58" i="23"/>
  <c r="S58" i="23" s="1"/>
  <c r="AH58" i="23"/>
  <c r="R17" i="23"/>
  <c r="K17" i="23" s="1"/>
  <c r="W17" i="23"/>
  <c r="R42" i="23"/>
  <c r="K42" i="23" s="1"/>
  <c r="W42" i="23"/>
  <c r="BF76" i="23"/>
  <c r="BA76" i="23"/>
  <c r="AC29" i="23"/>
  <c r="S29" i="23" s="1"/>
  <c r="AH29" i="23"/>
  <c r="AC74" i="23"/>
  <c r="S74" i="23" s="1"/>
  <c r="AH74" i="23"/>
  <c r="BF39" i="23"/>
  <c r="BA39" i="23"/>
  <c r="R40" i="23"/>
  <c r="K40" i="23" s="1"/>
  <c r="W40" i="23"/>
  <c r="O16" i="23"/>
  <c r="J16" i="23"/>
  <c r="E16" i="23" s="1"/>
  <c r="H16" i="23" s="1"/>
  <c r="AC75" i="23"/>
  <c r="S75" i="23" s="1"/>
  <c r="AH75" i="23"/>
  <c r="AC80" i="23"/>
  <c r="S80" i="23" s="1"/>
  <c r="AH80" i="23"/>
  <c r="BF47" i="23"/>
  <c r="BA47" i="23"/>
  <c r="BF45" i="23"/>
  <c r="BA45" i="23"/>
  <c r="R44" i="23"/>
  <c r="K44" i="23" s="1"/>
  <c r="W44" i="23"/>
  <c r="J76" i="23"/>
  <c r="E76" i="23" s="1"/>
  <c r="H76" i="23" s="1"/>
  <c r="O76" i="23"/>
  <c r="BA71" i="23"/>
  <c r="BF71" i="23"/>
  <c r="AC15" i="23"/>
  <c r="S15" i="23" s="1"/>
  <c r="AH15" i="23"/>
  <c r="R66" i="23"/>
  <c r="K66" i="23" s="1"/>
  <c r="W66" i="23"/>
  <c r="W67" i="23"/>
  <c r="R67" i="23"/>
  <c r="K67" i="23" s="1"/>
  <c r="R50" i="23"/>
  <c r="K50" i="23" s="1"/>
  <c r="W50" i="23"/>
  <c r="BF56" i="23"/>
  <c r="BA56" i="23"/>
  <c r="BH13" i="23"/>
  <c r="BM13" i="23"/>
  <c r="BV44" i="23"/>
  <c r="BY44" i="23"/>
  <c r="BO4" i="23"/>
  <c r="BT4" i="23"/>
  <c r="BT9" i="23"/>
  <c r="BO9" i="23"/>
  <c r="BT61" i="23"/>
  <c r="BO61" i="23"/>
  <c r="BM59" i="23"/>
  <c r="BH59" i="23"/>
  <c r="BO74" i="23"/>
  <c r="BT74" i="23"/>
  <c r="BV42" i="23"/>
  <c r="BY42" i="23"/>
  <c r="BY26" i="23"/>
  <c r="BV26" i="23"/>
  <c r="BF34" i="23"/>
  <c r="BA34" i="23"/>
  <c r="BV54" i="23"/>
  <c r="BY54" i="23"/>
  <c r="BY28" i="23"/>
  <c r="BV28" i="23"/>
  <c r="BM52" i="23"/>
  <c r="BH52" i="23"/>
  <c r="BT60" i="23"/>
  <c r="BO60" i="23"/>
  <c r="BF36" i="23"/>
  <c r="BA36" i="23"/>
  <c r="BY17" i="23"/>
  <c r="BV17" i="23"/>
  <c r="BM31" i="23"/>
  <c r="BH31" i="23"/>
  <c r="BF79" i="23"/>
  <c r="BA79" i="23"/>
  <c r="BM33" i="23"/>
  <c r="BH33" i="23"/>
  <c r="BA66" i="23"/>
  <c r="BF66" i="23"/>
  <c r="BF32" i="23"/>
  <c r="BA32" i="23"/>
  <c r="BF63" i="23"/>
  <c r="BA63" i="23"/>
  <c r="BM50" i="23"/>
  <c r="BH50" i="23"/>
  <c r="BO16" i="23"/>
  <c r="BT16" i="23"/>
  <c r="BA30" i="23"/>
  <c r="BF30" i="23"/>
  <c r="BY24" i="23"/>
  <c r="BV24" i="23"/>
  <c r="BV46" i="23"/>
  <c r="BY46" i="23"/>
  <c r="BV48" i="23"/>
  <c r="BY48" i="23"/>
  <c r="BY20" i="23"/>
  <c r="BV20" i="23"/>
  <c r="R54" i="23"/>
  <c r="K54" i="23" s="1"/>
  <c r="W54" i="23"/>
  <c r="BO38" i="23"/>
  <c r="BT38" i="23"/>
  <c r="BF53" i="23"/>
  <c r="BA53" i="23"/>
  <c r="BH64" i="23"/>
  <c r="BM64" i="23"/>
  <c r="BT5" i="23"/>
  <c r="BO5" i="23"/>
  <c r="BM78" i="23"/>
  <c r="BH78" i="23"/>
  <c r="BA72" i="23"/>
  <c r="BF72" i="23"/>
  <c r="BT58" i="23"/>
  <c r="BO58" i="23"/>
  <c r="BV69" i="23"/>
  <c r="BY69" i="23"/>
  <c r="BH80" i="23"/>
  <c r="BH67" i="23"/>
  <c r="BM67" i="23"/>
  <c r="BY55" i="23"/>
  <c r="BV55" i="23"/>
  <c r="R55" i="23"/>
  <c r="K55" i="23" s="1"/>
  <c r="W55" i="23"/>
  <c r="BO75" i="23"/>
  <c r="BT75" i="23"/>
  <c r="BV35" i="23"/>
  <c r="BY35" i="23"/>
  <c r="BM40" i="23"/>
  <c r="BH40" i="23"/>
  <c r="AC65" i="23"/>
  <c r="S65" i="23" s="1"/>
  <c r="AH65" i="23"/>
  <c r="BH14" i="11"/>
  <c r="BT47" i="11"/>
  <c r="BO47" i="11"/>
  <c r="BT46" i="11"/>
  <c r="BO46" i="11"/>
  <c r="BT68" i="11"/>
  <c r="BO68" i="11"/>
  <c r="BT66" i="11"/>
  <c r="BO66" i="11"/>
  <c r="BT64" i="11"/>
  <c r="BO64" i="11"/>
  <c r="BT62" i="11"/>
  <c r="BO62" i="11"/>
  <c r="BT61" i="11"/>
  <c r="BO61" i="11"/>
  <c r="BT60" i="11"/>
  <c r="BO60" i="11"/>
  <c r="BT59" i="11"/>
  <c r="BO59" i="11"/>
  <c r="BT58" i="11"/>
  <c r="BO58" i="11"/>
  <c r="BT57" i="11"/>
  <c r="BO57" i="11"/>
  <c r="BY56" i="11"/>
  <c r="BV56" i="11"/>
  <c r="BT55" i="11"/>
  <c r="BO55" i="11"/>
  <c r="BT54" i="11"/>
  <c r="BO54" i="11"/>
  <c r="BT53" i="11"/>
  <c r="BO53" i="11"/>
  <c r="BT51" i="11"/>
  <c r="BO51" i="11"/>
  <c r="BT48" i="11"/>
  <c r="BO48" i="11"/>
  <c r="BT45" i="11"/>
  <c r="BO45" i="11"/>
  <c r="BT44" i="11"/>
  <c r="BO44" i="11"/>
  <c r="BT43" i="11"/>
  <c r="BO43" i="11"/>
  <c r="BT42" i="11"/>
  <c r="BO42" i="11"/>
  <c r="BT19" i="11"/>
  <c r="BO19" i="11"/>
  <c r="BT30" i="11"/>
  <c r="BO30" i="11"/>
  <c r="BT25" i="11"/>
  <c r="BO25" i="11"/>
  <c r="BT36" i="11"/>
  <c r="BO36" i="11"/>
  <c r="BT39" i="11"/>
  <c r="BO39" i="11"/>
  <c r="BT21" i="11"/>
  <c r="BO21" i="11"/>
  <c r="BT18" i="11"/>
  <c r="BO18" i="11"/>
  <c r="BT15" i="11"/>
  <c r="BO15" i="11"/>
  <c r="BT26" i="11"/>
  <c r="BO26" i="11"/>
  <c r="BT32" i="11"/>
  <c r="BO32" i="11"/>
  <c r="BT34" i="11"/>
  <c r="BO34" i="11"/>
  <c r="BY40" i="11"/>
  <c r="BV40" i="11"/>
  <c r="BT27" i="11"/>
  <c r="BO27" i="11"/>
  <c r="BT38" i="11"/>
  <c r="BO38" i="11"/>
  <c r="BT28" i="11"/>
  <c r="BO28" i="11"/>
  <c r="BT35" i="11"/>
  <c r="BO35" i="11"/>
  <c r="BT22" i="11"/>
  <c r="BO22" i="11"/>
  <c r="BT20" i="11"/>
  <c r="BO20" i="11"/>
  <c r="BT14" i="11"/>
  <c r="BO14" i="11"/>
  <c r="BT41" i="11"/>
  <c r="BO41" i="11"/>
  <c r="BT16" i="11"/>
  <c r="BO16" i="11"/>
  <c r="BT29" i="11"/>
  <c r="BO29" i="11"/>
  <c r="BT37" i="11"/>
  <c r="BO37" i="11"/>
  <c r="BT23" i="11"/>
  <c r="BO23" i="11"/>
  <c r="BT31" i="11"/>
  <c r="BO31" i="11"/>
  <c r="BT24" i="11"/>
  <c r="BO24" i="11"/>
  <c r="BT13" i="11"/>
  <c r="BO13" i="11"/>
  <c r="BT12" i="11"/>
  <c r="BO12" i="11"/>
  <c r="AJ4" i="11"/>
  <c r="AD4" i="11" s="1"/>
  <c r="AO4" i="11"/>
  <c r="R51" i="24" l="1"/>
  <c r="K51" i="24" s="1"/>
  <c r="W51" i="24"/>
  <c r="AH46" i="24"/>
  <c r="AC46" i="24"/>
  <c r="S46" i="24" s="1"/>
  <c r="BT107" i="24"/>
  <c r="BO107" i="24"/>
  <c r="BY111" i="24"/>
  <c r="BV111" i="24"/>
  <c r="BY109" i="24"/>
  <c r="BV109" i="24"/>
  <c r="BM123" i="24"/>
  <c r="BH123" i="24"/>
  <c r="BH108" i="24"/>
  <c r="BM108" i="24"/>
  <c r="BH118" i="24"/>
  <c r="BM118" i="24"/>
  <c r="BA119" i="24"/>
  <c r="BF119" i="24"/>
  <c r="BV120" i="24"/>
  <c r="BY120" i="24"/>
  <c r="BT113" i="24"/>
  <c r="BO113" i="24"/>
  <c r="BT112" i="24"/>
  <c r="BO112" i="24"/>
  <c r="BH110" i="24"/>
  <c r="BM110" i="24"/>
  <c r="BO114" i="24"/>
  <c r="BT114" i="24"/>
  <c r="AY105" i="24"/>
  <c r="AO105" i="24"/>
  <c r="BM24" i="24"/>
  <c r="BH24" i="24"/>
  <c r="BM32" i="24"/>
  <c r="BH32" i="24"/>
  <c r="BH48" i="24"/>
  <c r="BM48" i="24"/>
  <c r="BV21" i="24"/>
  <c r="BY21" i="24"/>
  <c r="BO27" i="24"/>
  <c r="BT27" i="24"/>
  <c r="BM57" i="24"/>
  <c r="BH57" i="24"/>
  <c r="BY79" i="24"/>
  <c r="BV79" i="24"/>
  <c r="BY37" i="24"/>
  <c r="BV37" i="24"/>
  <c r="BT28" i="24"/>
  <c r="BO28" i="24"/>
  <c r="BT106" i="24"/>
  <c r="BO106" i="24"/>
  <c r="BT23" i="24"/>
  <c r="BO23" i="24"/>
  <c r="BH45" i="24"/>
  <c r="BM45" i="24"/>
  <c r="BT53" i="24"/>
  <c r="BO53" i="24"/>
  <c r="BH40" i="24"/>
  <c r="BM40" i="24"/>
  <c r="BT101" i="24"/>
  <c r="BO101" i="24"/>
  <c r="BT50" i="24"/>
  <c r="BO50" i="24"/>
  <c r="BT75" i="24"/>
  <c r="BO75" i="24"/>
  <c r="BT95" i="24"/>
  <c r="BO95" i="24"/>
  <c r="BY41" i="24"/>
  <c r="BV41" i="24"/>
  <c r="BT83" i="24"/>
  <c r="BO83" i="24"/>
  <c r="BV104" i="24"/>
  <c r="BY104" i="24"/>
  <c r="BO36" i="24"/>
  <c r="BT36" i="24"/>
  <c r="BO77" i="24"/>
  <c r="BT77" i="24"/>
  <c r="BT20" i="24"/>
  <c r="BO20" i="24"/>
  <c r="BO82" i="24"/>
  <c r="BT82" i="24"/>
  <c r="BM61" i="24"/>
  <c r="BH61" i="24"/>
  <c r="BT31" i="24"/>
  <c r="BO31" i="24"/>
  <c r="BT42" i="24"/>
  <c r="BO42" i="24"/>
  <c r="BO86" i="24"/>
  <c r="BT86" i="24"/>
  <c r="BH60" i="24"/>
  <c r="BM60" i="24"/>
  <c r="BH81" i="24"/>
  <c r="BM81" i="24"/>
  <c r="BO91" i="24"/>
  <c r="BT91" i="24"/>
  <c r="BT38" i="24"/>
  <c r="BO38" i="24"/>
  <c r="BH88" i="24"/>
  <c r="BM88" i="24"/>
  <c r="BY94" i="24"/>
  <c r="BV94" i="24"/>
  <c r="BY102" i="24"/>
  <c r="BV102" i="24"/>
  <c r="BY49" i="24"/>
  <c r="BV49" i="24"/>
  <c r="BM90" i="24"/>
  <c r="BH90" i="24"/>
  <c r="BO52" i="24"/>
  <c r="BT52" i="24"/>
  <c r="BF99" i="24"/>
  <c r="BA99" i="24"/>
  <c r="BT15" i="24"/>
  <c r="BO15" i="24"/>
  <c r="BY17" i="24"/>
  <c r="BV17" i="24"/>
  <c r="BH100" i="24"/>
  <c r="BM100" i="24"/>
  <c r="BY93" i="24"/>
  <c r="BV93" i="24"/>
  <c r="BM54" i="24"/>
  <c r="BH54" i="24"/>
  <c r="BV76" i="24"/>
  <c r="BY76" i="24"/>
  <c r="BM98" i="24"/>
  <c r="BH98" i="24"/>
  <c r="BM89" i="24"/>
  <c r="BH89" i="24"/>
  <c r="BH30" i="24"/>
  <c r="BM30" i="24"/>
  <c r="BO84" i="24"/>
  <c r="BT84" i="24"/>
  <c r="BT55" i="24"/>
  <c r="BO55" i="24"/>
  <c r="BH16" i="24"/>
  <c r="BM16" i="24"/>
  <c r="BM35" i="24"/>
  <c r="BH35" i="24"/>
  <c r="BM43" i="24"/>
  <c r="BH43" i="24"/>
  <c r="BY29" i="24"/>
  <c r="BV29" i="24"/>
  <c r="BO33" i="24"/>
  <c r="BT33" i="24"/>
  <c r="BH80" i="24"/>
  <c r="BM80" i="24"/>
  <c r="BV6" i="23"/>
  <c r="J67" i="23"/>
  <c r="E67" i="23" s="1"/>
  <c r="H67" i="23" s="1"/>
  <c r="O67" i="23"/>
  <c r="R29" i="23"/>
  <c r="K29" i="23" s="1"/>
  <c r="W29" i="23"/>
  <c r="BH43" i="23"/>
  <c r="BM43" i="23"/>
  <c r="J34" i="23"/>
  <c r="E34" i="23" s="1"/>
  <c r="H34" i="23" s="1"/>
  <c r="O34" i="23"/>
  <c r="O40" i="23"/>
  <c r="J40" i="23"/>
  <c r="E40" i="23" s="1"/>
  <c r="H40" i="23" s="1"/>
  <c r="J35" i="23"/>
  <c r="E35" i="23" s="1"/>
  <c r="H35" i="23" s="1"/>
  <c r="O35" i="23"/>
  <c r="BM14" i="23"/>
  <c r="BH14" i="23"/>
  <c r="J78" i="23"/>
  <c r="E78" i="23" s="1"/>
  <c r="H78" i="23" s="1"/>
  <c r="O78" i="23"/>
  <c r="J66" i="23"/>
  <c r="E66" i="23" s="1"/>
  <c r="H66" i="23" s="1"/>
  <c r="O66" i="23"/>
  <c r="O44" i="23"/>
  <c r="J44" i="23"/>
  <c r="E44" i="23" s="1"/>
  <c r="H44" i="23" s="1"/>
  <c r="R80" i="23"/>
  <c r="K80" i="23" s="1"/>
  <c r="W80" i="23"/>
  <c r="BH39" i="23"/>
  <c r="BM39" i="23"/>
  <c r="J42" i="23"/>
  <c r="E42" i="23" s="1"/>
  <c r="H42" i="23" s="1"/>
  <c r="O42" i="23"/>
  <c r="J52" i="23"/>
  <c r="E52" i="23" s="1"/>
  <c r="H52" i="23" s="1"/>
  <c r="O52" i="23"/>
  <c r="BM37" i="23"/>
  <c r="BH37" i="23"/>
  <c r="J72" i="23"/>
  <c r="E72" i="23" s="1"/>
  <c r="H72" i="23" s="1"/>
  <c r="O72" i="23"/>
  <c r="BM11" i="23"/>
  <c r="BH11" i="23"/>
  <c r="BM70" i="23"/>
  <c r="BH70" i="23"/>
  <c r="R60" i="23"/>
  <c r="K60" i="23" s="1"/>
  <c r="W60" i="23"/>
  <c r="BM71" i="23"/>
  <c r="BH71" i="23"/>
  <c r="J69" i="23"/>
  <c r="E69" i="23" s="1"/>
  <c r="H69" i="23" s="1"/>
  <c r="O69" i="23"/>
  <c r="BM62" i="23"/>
  <c r="BH62" i="23"/>
  <c r="BT77" i="23"/>
  <c r="BO77" i="23"/>
  <c r="BM76" i="23"/>
  <c r="BH76" i="23"/>
  <c r="J31" i="23"/>
  <c r="E31" i="23" s="1"/>
  <c r="H31" i="23" s="1"/>
  <c r="O31" i="23"/>
  <c r="BM47" i="23"/>
  <c r="BH47" i="23"/>
  <c r="R58" i="23"/>
  <c r="K58" i="23" s="1"/>
  <c r="W58" i="23"/>
  <c r="BH49" i="23"/>
  <c r="BM49" i="23"/>
  <c r="BH41" i="23"/>
  <c r="BM41" i="23"/>
  <c r="BM68" i="23"/>
  <c r="BH68" i="23"/>
  <c r="O48" i="23"/>
  <c r="J48" i="23"/>
  <c r="E48" i="23" s="1"/>
  <c r="H48" i="23" s="1"/>
  <c r="BH73" i="23"/>
  <c r="BM73" i="23"/>
  <c r="R15" i="23"/>
  <c r="K15" i="23" s="1"/>
  <c r="W15" i="23"/>
  <c r="BH45" i="23"/>
  <c r="BM45" i="23"/>
  <c r="R75" i="23"/>
  <c r="K75" i="23" s="1"/>
  <c r="W75" i="23"/>
  <c r="W74" i="23"/>
  <c r="R74" i="23"/>
  <c r="K74" i="23" s="1"/>
  <c r="J17" i="23"/>
  <c r="E17" i="23" s="1"/>
  <c r="H17" i="23" s="1"/>
  <c r="O17" i="23"/>
  <c r="BH12" i="23"/>
  <c r="BM12" i="23"/>
  <c r="J59" i="23"/>
  <c r="E59" i="23" s="1"/>
  <c r="H59" i="23" s="1"/>
  <c r="O59" i="23"/>
  <c r="J64" i="23"/>
  <c r="E64" i="23" s="1"/>
  <c r="H64" i="23" s="1"/>
  <c r="O64" i="23"/>
  <c r="BM22" i="23"/>
  <c r="BH22" i="23"/>
  <c r="BH51" i="23"/>
  <c r="BM51" i="23"/>
  <c r="BH7" i="23"/>
  <c r="BM7" i="23"/>
  <c r="O50" i="23"/>
  <c r="J50" i="23"/>
  <c r="E50" i="23" s="1"/>
  <c r="H50" i="23" s="1"/>
  <c r="BO80" i="23"/>
  <c r="BT80" i="23"/>
  <c r="BT59" i="23"/>
  <c r="BO59" i="23"/>
  <c r="BY16" i="23"/>
  <c r="BV16" i="23"/>
  <c r="O55" i="23"/>
  <c r="J55" i="23"/>
  <c r="E55" i="23" s="1"/>
  <c r="H55" i="23" s="1"/>
  <c r="BH63" i="23"/>
  <c r="BM63" i="23"/>
  <c r="BT33" i="23"/>
  <c r="BO33" i="23"/>
  <c r="BM36" i="23"/>
  <c r="BH36" i="23"/>
  <c r="BM34" i="23"/>
  <c r="BH34" i="23"/>
  <c r="BV38" i="23"/>
  <c r="BY38" i="23"/>
  <c r="R65" i="23"/>
  <c r="K65" i="23" s="1"/>
  <c r="W65" i="23"/>
  <c r="BT40" i="23"/>
  <c r="BO40" i="23"/>
  <c r="BO78" i="23"/>
  <c r="BT78" i="23"/>
  <c r="BM32" i="23"/>
  <c r="BH32" i="23"/>
  <c r="BH79" i="23"/>
  <c r="BM79" i="23"/>
  <c r="BY61" i="23"/>
  <c r="BV61" i="23"/>
  <c r="BV4" i="23"/>
  <c r="BY4" i="23"/>
  <c r="BO67" i="23"/>
  <c r="BT67" i="23"/>
  <c r="BV74" i="23"/>
  <c r="BY74" i="23"/>
  <c r="BM53" i="23"/>
  <c r="BH53" i="23"/>
  <c r="BT52" i="23"/>
  <c r="BO52" i="23"/>
  <c r="BY9" i="23"/>
  <c r="BV9" i="23"/>
  <c r="BM56" i="23"/>
  <c r="BH56" i="23"/>
  <c r="BO64" i="23"/>
  <c r="BT64" i="23"/>
  <c r="BO13" i="23"/>
  <c r="BT13" i="23"/>
  <c r="BY58" i="23"/>
  <c r="BV58" i="23"/>
  <c r="BV5" i="23"/>
  <c r="BY5" i="23"/>
  <c r="J54" i="23"/>
  <c r="E54" i="23" s="1"/>
  <c r="H54" i="23" s="1"/>
  <c r="O54" i="23"/>
  <c r="BT50" i="23"/>
  <c r="BO50" i="23"/>
  <c r="BO31" i="23"/>
  <c r="BT31" i="23"/>
  <c r="BY60" i="23"/>
  <c r="BV60" i="23"/>
  <c r="BY75" i="23"/>
  <c r="BV75" i="23"/>
  <c r="BH72" i="23"/>
  <c r="BM72" i="23"/>
  <c r="BM30" i="23"/>
  <c r="BH30" i="23"/>
  <c r="BM66" i="23"/>
  <c r="BH66" i="23"/>
  <c r="BY47" i="11"/>
  <c r="BV47" i="11"/>
  <c r="BY46" i="11"/>
  <c r="BV46" i="11"/>
  <c r="BY68" i="11"/>
  <c r="BV68" i="11"/>
  <c r="BY66" i="11"/>
  <c r="BV66" i="11"/>
  <c r="BY64" i="11"/>
  <c r="BV64" i="11"/>
  <c r="BY62" i="11"/>
  <c r="BV62" i="11"/>
  <c r="BY61" i="11"/>
  <c r="BV61" i="11"/>
  <c r="BY60" i="11"/>
  <c r="BV60" i="11"/>
  <c r="BY59" i="11"/>
  <c r="BV59" i="11"/>
  <c r="BY58" i="11"/>
  <c r="BV58" i="11"/>
  <c r="BY57" i="11"/>
  <c r="BV57" i="11"/>
  <c r="BY55" i="11"/>
  <c r="BV55" i="11"/>
  <c r="BY54" i="11"/>
  <c r="BV54" i="11"/>
  <c r="BY53" i="11"/>
  <c r="BV53" i="11"/>
  <c r="BY51" i="11"/>
  <c r="BV51" i="11"/>
  <c r="BY48" i="11"/>
  <c r="BV48" i="11"/>
  <c r="BY45" i="11"/>
  <c r="BV45" i="11"/>
  <c r="BY44" i="11"/>
  <c r="BV44" i="11"/>
  <c r="BY43" i="11"/>
  <c r="BV43" i="11"/>
  <c r="BY42" i="11"/>
  <c r="BV42" i="11"/>
  <c r="BY31" i="11"/>
  <c r="BV31" i="11"/>
  <c r="BY16" i="11"/>
  <c r="BV16" i="11"/>
  <c r="BY22" i="11"/>
  <c r="BV22" i="11"/>
  <c r="BY27" i="11"/>
  <c r="BV27" i="11"/>
  <c r="BY26" i="11"/>
  <c r="BV26" i="11"/>
  <c r="BY39" i="11"/>
  <c r="BV39" i="11"/>
  <c r="BY19" i="11"/>
  <c r="BV19" i="11"/>
  <c r="BY24" i="11"/>
  <c r="BV24" i="11"/>
  <c r="BY23" i="11"/>
  <c r="BV23" i="11"/>
  <c r="BY29" i="11"/>
  <c r="BV29" i="11"/>
  <c r="BY41" i="11"/>
  <c r="BV41" i="11"/>
  <c r="BY20" i="11"/>
  <c r="BV20" i="11"/>
  <c r="BY35" i="11"/>
  <c r="BV35" i="11"/>
  <c r="BY38" i="11"/>
  <c r="BV38" i="11"/>
  <c r="BY32" i="11"/>
  <c r="BV32" i="11"/>
  <c r="BY15" i="11"/>
  <c r="BV15" i="11"/>
  <c r="BY21" i="11"/>
  <c r="BV21" i="11"/>
  <c r="BY36" i="11"/>
  <c r="BV36" i="11"/>
  <c r="BY30" i="11"/>
  <c r="BV30" i="11"/>
  <c r="BY37" i="11"/>
  <c r="BV37" i="11"/>
  <c r="BY14" i="11"/>
  <c r="BV14" i="11"/>
  <c r="BY28" i="11"/>
  <c r="BV28" i="11"/>
  <c r="BY34" i="11"/>
  <c r="BV34" i="11"/>
  <c r="BY18" i="11"/>
  <c r="BV18" i="11"/>
  <c r="BY25" i="11"/>
  <c r="BV25" i="11"/>
  <c r="BY13" i="11"/>
  <c r="BV13" i="11"/>
  <c r="BY12" i="11"/>
  <c r="BV12" i="11"/>
  <c r="AC4" i="11"/>
  <c r="S4" i="11" s="1"/>
  <c r="AH4" i="11"/>
  <c r="W46" i="24" l="1"/>
  <c r="R46" i="24"/>
  <c r="K46" i="24" s="1"/>
  <c r="O51" i="24"/>
  <c r="J51" i="24"/>
  <c r="E51" i="24" s="1"/>
  <c r="H51" i="24" s="1"/>
  <c r="BV114" i="24"/>
  <c r="BY114" i="24"/>
  <c r="BT110" i="24"/>
  <c r="BO110" i="24"/>
  <c r="BT118" i="24"/>
  <c r="BO118" i="24"/>
  <c r="BO108" i="24"/>
  <c r="BT108" i="24"/>
  <c r="BV113" i="24"/>
  <c r="BY113" i="24"/>
  <c r="BM119" i="24"/>
  <c r="BH119" i="24"/>
  <c r="BO123" i="24"/>
  <c r="BT123" i="24"/>
  <c r="BV112" i="24"/>
  <c r="BY112" i="24"/>
  <c r="BV107" i="24"/>
  <c r="BY107" i="24"/>
  <c r="BY84" i="24"/>
  <c r="BV84" i="24"/>
  <c r="BT61" i="24"/>
  <c r="BO61" i="24"/>
  <c r="BT30" i="24"/>
  <c r="BO30" i="24"/>
  <c r="BY86" i="24"/>
  <c r="BV86" i="24"/>
  <c r="BT35" i="24"/>
  <c r="BO35" i="24"/>
  <c r="BO54" i="24"/>
  <c r="BT54" i="24"/>
  <c r="BY38" i="24"/>
  <c r="BV38" i="24"/>
  <c r="BY106" i="24"/>
  <c r="BV106" i="24"/>
  <c r="BO57" i="24"/>
  <c r="BT57" i="24"/>
  <c r="BO32" i="24"/>
  <c r="BT32" i="24"/>
  <c r="BY33" i="24"/>
  <c r="BV33" i="24"/>
  <c r="BT16" i="24"/>
  <c r="BO16" i="24"/>
  <c r="BY91" i="24"/>
  <c r="BV91" i="24"/>
  <c r="BY27" i="24"/>
  <c r="BV27" i="24"/>
  <c r="BY101" i="24"/>
  <c r="BV101" i="24"/>
  <c r="BH99" i="24"/>
  <c r="BM99" i="24"/>
  <c r="BY42" i="24"/>
  <c r="BV42" i="24"/>
  <c r="BY20" i="24"/>
  <c r="BV20" i="24"/>
  <c r="BY83" i="24"/>
  <c r="BV83" i="24"/>
  <c r="BY75" i="24"/>
  <c r="BV75" i="24"/>
  <c r="BY53" i="24"/>
  <c r="BV53" i="24"/>
  <c r="BV28" i="24"/>
  <c r="BY28" i="24"/>
  <c r="BT24" i="24"/>
  <c r="BO24" i="24"/>
  <c r="BT60" i="24"/>
  <c r="BO60" i="24"/>
  <c r="BT48" i="24"/>
  <c r="BO48" i="24"/>
  <c r="BT43" i="24"/>
  <c r="BO43" i="24"/>
  <c r="BO90" i="24"/>
  <c r="BT90" i="24"/>
  <c r="BY95" i="24"/>
  <c r="BV95" i="24"/>
  <c r="BT40" i="24"/>
  <c r="BO40" i="24"/>
  <c r="BV15" i="24"/>
  <c r="BY15" i="24"/>
  <c r="BT89" i="24"/>
  <c r="BO89" i="24"/>
  <c r="BO100" i="24"/>
  <c r="BT100" i="24"/>
  <c r="BY52" i="24"/>
  <c r="BV52" i="24"/>
  <c r="BT81" i="24"/>
  <c r="BO81" i="24"/>
  <c r="BY77" i="24"/>
  <c r="BV77" i="24"/>
  <c r="BO45" i="24"/>
  <c r="BT45" i="24"/>
  <c r="BO88" i="24"/>
  <c r="BT88" i="24"/>
  <c r="BY36" i="24"/>
  <c r="BV36" i="24"/>
  <c r="BV23" i="24"/>
  <c r="BY23" i="24"/>
  <c r="BT80" i="24"/>
  <c r="BO80" i="24"/>
  <c r="BY82" i="24"/>
  <c r="BV82" i="24"/>
  <c r="BV55" i="24"/>
  <c r="BY55" i="24"/>
  <c r="BO98" i="24"/>
  <c r="BT98" i="24"/>
  <c r="BY31" i="24"/>
  <c r="BV31" i="24"/>
  <c r="BY50" i="24"/>
  <c r="BV50" i="24"/>
  <c r="BA105" i="24"/>
  <c r="BF105" i="24"/>
  <c r="BO37" i="23"/>
  <c r="BT37" i="23"/>
  <c r="J74" i="23"/>
  <c r="E74" i="23" s="1"/>
  <c r="H74" i="23" s="1"/>
  <c r="O74" i="23"/>
  <c r="BT73" i="23"/>
  <c r="BO73" i="23"/>
  <c r="BT76" i="23"/>
  <c r="BO76" i="23"/>
  <c r="BO62" i="23"/>
  <c r="BT62" i="23"/>
  <c r="BO70" i="23"/>
  <c r="BT70" i="23"/>
  <c r="J29" i="23"/>
  <c r="E29" i="23" s="1"/>
  <c r="H29" i="23" s="1"/>
  <c r="O29" i="23"/>
  <c r="BO51" i="23"/>
  <c r="BT51" i="23"/>
  <c r="BO12" i="23"/>
  <c r="BT12" i="23"/>
  <c r="BO45" i="23"/>
  <c r="BT45" i="23"/>
  <c r="BT39" i="23"/>
  <c r="BO39" i="23"/>
  <c r="BT68" i="23"/>
  <c r="BO68" i="23"/>
  <c r="BY77" i="23"/>
  <c r="BV77" i="23"/>
  <c r="BT22" i="23"/>
  <c r="BO22" i="23"/>
  <c r="O15" i="23"/>
  <c r="J15" i="23"/>
  <c r="E15" i="23" s="1"/>
  <c r="H15" i="23" s="1"/>
  <c r="J80" i="23"/>
  <c r="E80" i="23" s="1"/>
  <c r="H80" i="23" s="1"/>
  <c r="O80" i="23"/>
  <c r="BO7" i="23"/>
  <c r="BT7" i="23"/>
  <c r="BO47" i="23"/>
  <c r="BT47" i="23"/>
  <c r="BO71" i="23"/>
  <c r="BT71" i="23"/>
  <c r="BO41" i="23"/>
  <c r="BT41" i="23"/>
  <c r="BT43" i="23"/>
  <c r="BO43" i="23"/>
  <c r="J60" i="23"/>
  <c r="E60" i="23" s="1"/>
  <c r="H60" i="23" s="1"/>
  <c r="O60" i="23"/>
  <c r="BO14" i="23"/>
  <c r="BT14" i="23"/>
  <c r="BT49" i="23"/>
  <c r="BO49" i="23"/>
  <c r="J75" i="23"/>
  <c r="E75" i="23" s="1"/>
  <c r="H75" i="23" s="1"/>
  <c r="O75" i="23"/>
  <c r="J58" i="23"/>
  <c r="E58" i="23" s="1"/>
  <c r="H58" i="23" s="1"/>
  <c r="O58" i="23"/>
  <c r="BT11" i="23"/>
  <c r="BO11" i="23"/>
  <c r="BT36" i="23"/>
  <c r="BO36" i="23"/>
  <c r="BT79" i="23"/>
  <c r="BO79" i="23"/>
  <c r="BT66" i="23"/>
  <c r="BO66" i="23"/>
  <c r="BV52" i="23"/>
  <c r="BY52" i="23"/>
  <c r="BV40" i="23"/>
  <c r="BY40" i="23"/>
  <c r="BV33" i="23"/>
  <c r="BY33" i="23"/>
  <c r="BT30" i="23"/>
  <c r="BO30" i="23"/>
  <c r="BV50" i="23"/>
  <c r="BY50" i="23"/>
  <c r="BT56" i="23"/>
  <c r="BO56" i="23"/>
  <c r="BT53" i="23"/>
  <c r="BO53" i="23"/>
  <c r="BT32" i="23"/>
  <c r="BO32" i="23"/>
  <c r="J65" i="23"/>
  <c r="E65" i="23" s="1"/>
  <c r="H65" i="23" s="1"/>
  <c r="O65" i="23"/>
  <c r="BV31" i="23"/>
  <c r="BY31" i="23"/>
  <c r="BV67" i="23"/>
  <c r="BY67" i="23"/>
  <c r="BO63" i="23"/>
  <c r="BT63" i="23"/>
  <c r="BO72" i="23"/>
  <c r="BT72" i="23"/>
  <c r="BY13" i="23"/>
  <c r="BV13" i="23"/>
  <c r="BY80" i="23"/>
  <c r="BV80" i="23"/>
  <c r="BT34" i="23"/>
  <c r="BO34" i="23"/>
  <c r="BV59" i="23"/>
  <c r="BY59" i="23"/>
  <c r="BY64" i="23"/>
  <c r="BV64" i="23"/>
  <c r="BY78" i="23"/>
  <c r="BV78" i="23"/>
  <c r="W4" i="11"/>
  <c r="R4" i="11"/>
  <c r="K4" i="11" s="1"/>
  <c r="J46" i="24" l="1"/>
  <c r="E46" i="24" s="1"/>
  <c r="H46" i="24" s="1"/>
  <c r="O46" i="24"/>
  <c r="BV108" i="24"/>
  <c r="BY108" i="24"/>
  <c r="BO119" i="24"/>
  <c r="BT119" i="24"/>
  <c r="BY123" i="24"/>
  <c r="BV123" i="24"/>
  <c r="BV118" i="24"/>
  <c r="BY118" i="24"/>
  <c r="BV110" i="24"/>
  <c r="BY110" i="24"/>
  <c r="BY89" i="24"/>
  <c r="BV89" i="24"/>
  <c r="BY88" i="24"/>
  <c r="BV88" i="24"/>
  <c r="BY57" i="24"/>
  <c r="BV57" i="24"/>
  <c r="BY98" i="24"/>
  <c r="BV98" i="24"/>
  <c r="BY30" i="24"/>
  <c r="BV30" i="24"/>
  <c r="BV40" i="24"/>
  <c r="BY40" i="24"/>
  <c r="BV48" i="24"/>
  <c r="BY48" i="24"/>
  <c r="BY35" i="24"/>
  <c r="BV35" i="24"/>
  <c r="BY61" i="24"/>
  <c r="BV61" i="24"/>
  <c r="BM105" i="24"/>
  <c r="BH105" i="24"/>
  <c r="BV54" i="24"/>
  <c r="BY54" i="24"/>
  <c r="BY81" i="24"/>
  <c r="BV81" i="24"/>
  <c r="BY100" i="24"/>
  <c r="BV100" i="24"/>
  <c r="BO99" i="24"/>
  <c r="BT99" i="24"/>
  <c r="BY90" i="24"/>
  <c r="BV90" i="24"/>
  <c r="BV24" i="24"/>
  <c r="BY24" i="24"/>
  <c r="BV32" i="24"/>
  <c r="BY32" i="24"/>
  <c r="BV43" i="24"/>
  <c r="BY43" i="24"/>
  <c r="BY45" i="24"/>
  <c r="BV45" i="24"/>
  <c r="BY80" i="24"/>
  <c r="BV80" i="24"/>
  <c r="BY60" i="24"/>
  <c r="BV60" i="24"/>
  <c r="BY16" i="24"/>
  <c r="BV16" i="24"/>
  <c r="BY73" i="23"/>
  <c r="BV73" i="23"/>
  <c r="BV22" i="23"/>
  <c r="BY22" i="23"/>
  <c r="BY41" i="23"/>
  <c r="BV41" i="23"/>
  <c r="BY51" i="23"/>
  <c r="BV51" i="23"/>
  <c r="BV49" i="23"/>
  <c r="BY49" i="23"/>
  <c r="BY68" i="23"/>
  <c r="BV68" i="23"/>
  <c r="BV76" i="23"/>
  <c r="BY76" i="23"/>
  <c r="BY14" i="23"/>
  <c r="BV14" i="23"/>
  <c r="BV71" i="23"/>
  <c r="BY71" i="23"/>
  <c r="BY11" i="23"/>
  <c r="BV11" i="23"/>
  <c r="BY39" i="23"/>
  <c r="BV39" i="23"/>
  <c r="BY47" i="23"/>
  <c r="BV47" i="23"/>
  <c r="BV45" i="23"/>
  <c r="BY45" i="23"/>
  <c r="BV70" i="23"/>
  <c r="BY70" i="23"/>
  <c r="BY7" i="23"/>
  <c r="BV7" i="23"/>
  <c r="BY12" i="23"/>
  <c r="BV12" i="23"/>
  <c r="BY62" i="23"/>
  <c r="BV62" i="23"/>
  <c r="BY37" i="23"/>
  <c r="BV37" i="23"/>
  <c r="BV43" i="23"/>
  <c r="BY43" i="23"/>
  <c r="BV32" i="23"/>
  <c r="BY32" i="23"/>
  <c r="BV36" i="23"/>
  <c r="BY36" i="23"/>
  <c r="BY53" i="23"/>
  <c r="BV53" i="23"/>
  <c r="BV56" i="23"/>
  <c r="BY56" i="23"/>
  <c r="BV79" i="23"/>
  <c r="BY79" i="23"/>
  <c r="BY30" i="23"/>
  <c r="BV30" i="23"/>
  <c r="BV72" i="23"/>
  <c r="BY72" i="23"/>
  <c r="BY34" i="23"/>
  <c r="BV34" i="23"/>
  <c r="BY63" i="23"/>
  <c r="BV63" i="23"/>
  <c r="BY66" i="23"/>
  <c r="BV66" i="23"/>
  <c r="O4" i="11"/>
  <c r="J4" i="11"/>
  <c r="E4" i="11" s="1"/>
  <c r="H4" i="11" s="1"/>
  <c r="BV119" i="24" l="1"/>
  <c r="BY119" i="24"/>
  <c r="BY99" i="24"/>
  <c r="BV99" i="24"/>
  <c r="BO105" i="24"/>
  <c r="BT105" i="24"/>
  <c r="BY105" i="24" l="1"/>
  <c r="BV105" i="24"/>
  <c r="F19" i="35" l="1"/>
  <c r="E19" i="35"/>
  <c r="F23" i="29"/>
  <c r="E11" i="30"/>
  <c r="I31" i="28"/>
  <c r="E10" i="30"/>
  <c r="F20" i="35"/>
  <c r="E20" i="35"/>
  <c r="F24" i="29"/>
  <c r="I30" i="28"/>
  <c r="O13" i="28"/>
  <c r="F3" i="35"/>
  <c r="E3" i="35"/>
  <c r="F7" i="29"/>
  <c r="I13" i="28"/>
  <c r="F13" i="35"/>
  <c r="E13" i="35"/>
  <c r="F17" i="29"/>
  <c r="E28" i="30"/>
  <c r="I24" i="28"/>
  <c r="F9" i="35"/>
  <c r="E9" i="35"/>
  <c r="F13" i="29"/>
  <c r="I19" i="28"/>
  <c r="F5" i="35"/>
  <c r="E5" i="35"/>
  <c r="F9" i="29"/>
  <c r="I15" i="28"/>
  <c r="O28" i="28"/>
  <c r="F16" i="35"/>
  <c r="E16" i="35"/>
  <c r="F20" i="29"/>
  <c r="I28" i="28"/>
  <c r="O22" i="28"/>
  <c r="F11" i="35"/>
  <c r="E11" i="35"/>
  <c r="F15" i="29"/>
  <c r="I22" i="28"/>
  <c r="F17" i="35"/>
  <c r="E17" i="35"/>
  <c r="F21" i="29"/>
  <c r="I29" i="28"/>
  <c r="O27" i="28"/>
  <c r="F15" i="35"/>
  <c r="E15" i="35"/>
  <c r="F19" i="29"/>
  <c r="I27" i="28"/>
  <c r="F14" i="35"/>
  <c r="E14" i="35"/>
  <c r="F18" i="29"/>
  <c r="I26" i="28"/>
  <c r="I17" i="28"/>
  <c r="F21" i="35"/>
  <c r="E21" i="35"/>
  <c r="F25" i="29"/>
  <c r="E12" i="30"/>
  <c r="I32" i="28"/>
  <c r="F10" i="35"/>
  <c r="E10" i="35"/>
  <c r="F14" i="29"/>
  <c r="I20" i="28"/>
  <c r="F12" i="35"/>
  <c r="E12" i="35"/>
  <c r="F16" i="29"/>
  <c r="I23" i="28"/>
  <c r="O18" i="28"/>
  <c r="F8" i="35"/>
  <c r="E8" i="35"/>
  <c r="F12" i="29"/>
  <c r="I18" i="28"/>
  <c r="F6" i="35"/>
  <c r="E6" i="35"/>
  <c r="F10" i="29"/>
  <c r="I16" i="28"/>
  <c r="F4" i="35"/>
  <c r="E4" i="35"/>
  <c r="F8" i="29"/>
  <c r="I14" i="28"/>
  <c r="Q18" i="28" l="1"/>
  <c r="I23" i="40"/>
  <c r="W27" i="28"/>
  <c r="I30" i="40" s="1"/>
  <c r="Q27" i="28"/>
  <c r="W15" i="28"/>
  <c r="I20" i="40" s="1"/>
  <c r="Q15" i="28"/>
  <c r="W16" i="28"/>
  <c r="I21" i="40" s="1"/>
  <c r="Q16" i="28"/>
  <c r="W26" i="28"/>
  <c r="I29" i="40" s="1"/>
  <c r="Q26" i="28"/>
  <c r="W28" i="28"/>
  <c r="I31" i="40" s="1"/>
  <c r="Q28" i="28"/>
  <c r="W13" i="28"/>
  <c r="I18" i="40" s="1"/>
  <c r="Q13" i="28"/>
  <c r="W14" i="28"/>
  <c r="I19" i="40" s="1"/>
  <c r="Q14" i="28"/>
  <c r="W20" i="28"/>
  <c r="I25" i="40" s="1"/>
  <c r="Q20" i="28"/>
  <c r="W22" i="28"/>
  <c r="I26" i="40" s="1"/>
  <c r="Q22" i="28"/>
  <c r="W24" i="28"/>
  <c r="I28" i="40" s="1"/>
  <c r="Q24" i="28"/>
  <c r="W23" i="28"/>
  <c r="I27" i="40" s="1"/>
  <c r="Q23" i="28"/>
  <c r="W29" i="28"/>
  <c r="I32" i="40" s="1"/>
  <c r="Q29" i="28"/>
  <c r="I12" i="35" l="1"/>
  <c r="H12" i="35"/>
  <c r="AH23" i="28"/>
  <c r="I16" i="29"/>
  <c r="Y23" i="28"/>
  <c r="I4" i="35"/>
  <c r="H4" i="35"/>
  <c r="I8" i="29"/>
  <c r="Y14" i="28"/>
  <c r="AH14" i="28"/>
  <c r="I6" i="35"/>
  <c r="H6" i="35"/>
  <c r="I10" i="29"/>
  <c r="AH16" i="28"/>
  <c r="Y16" i="28"/>
  <c r="H13" i="35"/>
  <c r="I13" i="35"/>
  <c r="I17" i="29"/>
  <c r="AH24" i="28"/>
  <c r="Y24" i="28"/>
  <c r="H3" i="35"/>
  <c r="I3" i="35"/>
  <c r="Y13" i="28"/>
  <c r="I7" i="29"/>
  <c r="AH13" i="28"/>
  <c r="H5" i="35"/>
  <c r="Y15" i="28"/>
  <c r="I5" i="35"/>
  <c r="I9" i="29"/>
  <c r="AH15" i="28"/>
  <c r="H11" i="35"/>
  <c r="AH22" i="28"/>
  <c r="I15" i="29"/>
  <c r="Y22" i="28"/>
  <c r="I11" i="35"/>
  <c r="Y28" i="28"/>
  <c r="H16" i="35"/>
  <c r="AH28" i="28"/>
  <c r="I16" i="35"/>
  <c r="I20" i="29"/>
  <c r="H15" i="35"/>
  <c r="I15" i="35"/>
  <c r="AH27" i="28"/>
  <c r="Y27" i="28"/>
  <c r="I19" i="29"/>
  <c r="I8" i="35"/>
  <c r="H8" i="35"/>
  <c r="Y18" i="28"/>
  <c r="AH18" i="28"/>
  <c r="I12" i="29"/>
  <c r="AH29" i="28"/>
  <c r="I21" i="29"/>
  <c r="H17" i="35"/>
  <c r="I17" i="35"/>
  <c r="Y29" i="28"/>
  <c r="Y20" i="28"/>
  <c r="AH20" i="28"/>
  <c r="I10" i="35"/>
  <c r="H10" i="35"/>
  <c r="I14" i="29"/>
  <c r="I18" i="29"/>
  <c r="AH26" i="28"/>
  <c r="I14" i="35"/>
  <c r="H14" i="35"/>
  <c r="Y26" i="28"/>
  <c r="AP24" i="28" l="1"/>
  <c r="M28" i="40" s="1"/>
  <c r="AJ24" i="28"/>
  <c r="AJ20" i="28"/>
  <c r="AP20" i="28"/>
  <c r="M25" i="40" s="1"/>
  <c r="AP29" i="28"/>
  <c r="M32" i="40" s="1"/>
  <c r="AJ29" i="28"/>
  <c r="AP28" i="28"/>
  <c r="M31" i="40" s="1"/>
  <c r="AJ28" i="28"/>
  <c r="AP22" i="28"/>
  <c r="M26" i="40" s="1"/>
  <c r="AJ22" i="28"/>
  <c r="AP13" i="28"/>
  <c r="M18" i="40" s="1"/>
  <c r="AJ13" i="28"/>
  <c r="AJ26" i="28"/>
  <c r="AP26" i="28"/>
  <c r="M29" i="40" s="1"/>
  <c r="AP15" i="28"/>
  <c r="M20" i="40" s="1"/>
  <c r="AJ15" i="28"/>
  <c r="AJ14" i="28"/>
  <c r="AP14" i="28"/>
  <c r="M19" i="40" s="1"/>
  <c r="AP23" i="28"/>
  <c r="M27" i="40" s="1"/>
  <c r="AJ23" i="28"/>
  <c r="AJ18" i="28"/>
  <c r="AP18" i="28"/>
  <c r="M23" i="40" s="1"/>
  <c r="AP27" i="28"/>
  <c r="M30" i="40" s="1"/>
  <c r="AJ27" i="28"/>
  <c r="AJ16" i="28"/>
  <c r="AP16" i="28"/>
  <c r="M21" i="40" s="1"/>
  <c r="X33" i="38" l="1"/>
  <c r="AB33" i="38"/>
  <c r="X38" i="38"/>
  <c r="AB38" i="38"/>
  <c r="X37" i="38"/>
  <c r="AB37" i="38"/>
  <c r="X36" i="38"/>
  <c r="AB36" i="38"/>
  <c r="X25" i="38"/>
  <c r="AB25" i="38"/>
  <c r="X39" i="38"/>
  <c r="AB39" i="38"/>
  <c r="X30" i="38"/>
  <c r="AB30" i="38"/>
  <c r="X28" i="38"/>
  <c r="AB28" i="38"/>
  <c r="X23" i="38"/>
  <c r="AB23" i="38"/>
  <c r="X26" i="38"/>
  <c r="AB26" i="38"/>
  <c r="X24" i="38"/>
  <c r="AB24" i="38"/>
  <c r="X32" i="38"/>
  <c r="AB32" i="38"/>
  <c r="X34" i="38"/>
  <c r="AB34" i="38"/>
  <c r="L16" i="35"/>
  <c r="M16" i="35"/>
  <c r="AR28" i="28"/>
  <c r="M20" i="29"/>
  <c r="BB28" i="28"/>
  <c r="M18" i="29"/>
  <c r="AR26" i="28"/>
  <c r="BB26" i="28"/>
  <c r="L14" i="35"/>
  <c r="M14" i="35"/>
  <c r="L3" i="35"/>
  <c r="AR13" i="28"/>
  <c r="M3" i="35"/>
  <c r="BB13" i="28"/>
  <c r="M7" i="29"/>
  <c r="AR27" i="28"/>
  <c r="L15" i="35"/>
  <c r="M15" i="35"/>
  <c r="BB27" i="28"/>
  <c r="M19" i="29"/>
  <c r="BB15" i="28"/>
  <c r="AR15" i="28"/>
  <c r="M9" i="29"/>
  <c r="M5" i="35"/>
  <c r="L5" i="35"/>
  <c r="AR18" i="28"/>
  <c r="BB18" i="28"/>
  <c r="M8" i="35"/>
  <c r="L8" i="35"/>
  <c r="M12" i="29"/>
  <c r="BB29" i="28"/>
  <c r="M21" i="29"/>
  <c r="AR29" i="28"/>
  <c r="M17" i="35"/>
  <c r="L17" i="35"/>
  <c r="M10" i="35"/>
  <c r="AR20" i="28"/>
  <c r="L10" i="35"/>
  <c r="M14" i="29"/>
  <c r="BB20" i="28"/>
  <c r="M12" i="35"/>
  <c r="BB23" i="28"/>
  <c r="L12" i="35"/>
  <c r="M16" i="29"/>
  <c r="AR23" i="28"/>
  <c r="M6" i="35"/>
  <c r="L6" i="35"/>
  <c r="AR16" i="28"/>
  <c r="BB16" i="28"/>
  <c r="M10" i="29"/>
  <c r="L4" i="35"/>
  <c r="M4" i="35"/>
  <c r="M8" i="29"/>
  <c r="AR14" i="28"/>
  <c r="BB14" i="28"/>
  <c r="M11" i="35"/>
  <c r="L11" i="35"/>
  <c r="M15" i="29"/>
  <c r="AR22" i="28"/>
  <c r="BB22" i="28"/>
  <c r="BB24" i="28"/>
  <c r="M17" i="29"/>
  <c r="AR24" i="28"/>
  <c r="L13" i="35"/>
  <c r="M13" i="35"/>
  <c r="BI22" i="28" l="1"/>
  <c r="BD22" i="28"/>
  <c r="BD18" i="28"/>
  <c r="BI18" i="28"/>
  <c r="BI29" i="28"/>
  <c r="BD29" i="28"/>
  <c r="BI27" i="28"/>
  <c r="BD27" i="28"/>
  <c r="BD28" i="28"/>
  <c r="BI28" i="28"/>
  <c r="BI16" i="28"/>
  <c r="BD16" i="28"/>
  <c r="BD23" i="28"/>
  <c r="BI23" i="28"/>
  <c r="BI14" i="28"/>
  <c r="BD14" i="28"/>
  <c r="BD24" i="28"/>
  <c r="BI24" i="28"/>
  <c r="BI15" i="28"/>
  <c r="BD15" i="28"/>
  <c r="BD20" i="28"/>
  <c r="BI20" i="28"/>
  <c r="BI13" i="28"/>
  <c r="BD13" i="28"/>
  <c r="BI26" i="28"/>
  <c r="BD26" i="28"/>
  <c r="BP27" i="28" l="1"/>
  <c r="BK27" i="28"/>
  <c r="BP23" i="28"/>
  <c r="BK23" i="28"/>
  <c r="BK16" i="28"/>
  <c r="BP16" i="28"/>
  <c r="BK13" i="28"/>
  <c r="BP13" i="28"/>
  <c r="BK18" i="28"/>
  <c r="BP18" i="28"/>
  <c r="BP24" i="28"/>
  <c r="BK24" i="28"/>
  <c r="BP28" i="28"/>
  <c r="BK28" i="28"/>
  <c r="BK14" i="28"/>
  <c r="BP14" i="28"/>
  <c r="BK20" i="28"/>
  <c r="BP20" i="28"/>
  <c r="BK29" i="28"/>
  <c r="BP29" i="28"/>
  <c r="BK15" i="28"/>
  <c r="BP15" i="28"/>
  <c r="BK26" i="28"/>
  <c r="BP26" i="28"/>
  <c r="BK22" i="28"/>
  <c r="BP22" i="28"/>
  <c r="BW13" i="28" l="1"/>
  <c r="V18" i="40" s="1"/>
  <c r="P18" i="40" s="1"/>
  <c r="BR13" i="28"/>
  <c r="BW26" i="28"/>
  <c r="V29" i="40" s="1"/>
  <c r="P29" i="40" s="1"/>
  <c r="BR26" i="28"/>
  <c r="BR16" i="28"/>
  <c r="BW16" i="28"/>
  <c r="V21" i="40" s="1"/>
  <c r="P21" i="40" s="1"/>
  <c r="BW14" i="28"/>
  <c r="V19" i="40" s="1"/>
  <c r="P19" i="40" s="1"/>
  <c r="BR14" i="28"/>
  <c r="BR15" i="28"/>
  <c r="BW15" i="28"/>
  <c r="V20" i="40" s="1"/>
  <c r="P20" i="40" s="1"/>
  <c r="BW28" i="28"/>
  <c r="V31" i="40" s="1"/>
  <c r="P31" i="40" s="1"/>
  <c r="BR28" i="28"/>
  <c r="BW23" i="28"/>
  <c r="V27" i="40" s="1"/>
  <c r="P27" i="40" s="1"/>
  <c r="BR23" i="28"/>
  <c r="BW22" i="28"/>
  <c r="V26" i="40" s="1"/>
  <c r="P26" i="40" s="1"/>
  <c r="BR22" i="28"/>
  <c r="BR20" i="28"/>
  <c r="BW20" i="28"/>
  <c r="V25" i="40" s="1"/>
  <c r="P25" i="40" s="1"/>
  <c r="R25" i="40" s="1"/>
  <c r="BW18" i="28"/>
  <c r="V23" i="40" s="1"/>
  <c r="P23" i="40" s="1"/>
  <c r="BR18" i="28"/>
  <c r="BW29" i="28"/>
  <c r="V32" i="40" s="1"/>
  <c r="P32" i="40" s="1"/>
  <c r="BR29" i="28"/>
  <c r="BW24" i="28"/>
  <c r="V28" i="40" s="1"/>
  <c r="P28" i="40" s="1"/>
  <c r="BR24" i="28"/>
  <c r="BR27" i="28"/>
  <c r="BW27" i="28"/>
  <c r="V30" i="40" s="1"/>
  <c r="P30" i="40" s="1"/>
  <c r="BY24" i="28" l="1"/>
  <c r="CB24" i="28"/>
  <c r="W34" i="38"/>
  <c r="V17" i="29"/>
  <c r="P17" i="29" s="1"/>
  <c r="BY28" i="28"/>
  <c r="CB28" i="28"/>
  <c r="V20" i="29"/>
  <c r="P20" i="29" s="1"/>
  <c r="W38" i="38"/>
  <c r="V8" i="29"/>
  <c r="P8" i="29" s="1"/>
  <c r="CB14" i="28"/>
  <c r="BY14" i="28"/>
  <c r="W24" i="38"/>
  <c r="W39" i="38"/>
  <c r="CB29" i="28"/>
  <c r="BY29" i="28"/>
  <c r="V21" i="29"/>
  <c r="P21" i="29" s="1"/>
  <c r="W25" i="38"/>
  <c r="V9" i="29"/>
  <c r="P9" i="29" s="1"/>
  <c r="CB15" i="28"/>
  <c r="BY15" i="28"/>
  <c r="W32" i="38"/>
  <c r="V15" i="29"/>
  <c r="P15" i="29" s="1"/>
  <c r="CB22" i="28"/>
  <c r="BY22" i="28"/>
  <c r="W26" i="38"/>
  <c r="V10" i="29"/>
  <c r="P10" i="29" s="1"/>
  <c r="BY16" i="28"/>
  <c r="CB16" i="28"/>
  <c r="V16" i="29"/>
  <c r="P16" i="29" s="1"/>
  <c r="CB23" i="28"/>
  <c r="BY23" i="28"/>
  <c r="W33" i="38"/>
  <c r="W28" i="38"/>
  <c r="BY18" i="28"/>
  <c r="CB18" i="28"/>
  <c r="V12" i="29"/>
  <c r="P12" i="29" s="1"/>
  <c r="V18" i="29"/>
  <c r="P18" i="29" s="1"/>
  <c r="CB26" i="28"/>
  <c r="BY26" i="28"/>
  <c r="W36" i="38"/>
  <c r="V19" i="29"/>
  <c r="P19" i="29" s="1"/>
  <c r="CB27" i="28"/>
  <c r="BY27" i="28"/>
  <c r="W37" i="38"/>
  <c r="W30" i="38"/>
  <c r="V14" i="29"/>
  <c r="P14" i="29" s="1"/>
  <c r="R14" i="29" s="1"/>
  <c r="BY20" i="28"/>
  <c r="CB20" i="28"/>
  <c r="W23" i="38"/>
  <c r="BY13" i="28"/>
  <c r="CB13" i="28"/>
  <c r="V7" i="29"/>
  <c r="P7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SLOVACEK, FRANCISCO</author>
  </authors>
  <commentList>
    <comment ref="AY4" authorId="0" shapeId="0" xr:uid="{3E213378-F2FF-4BBD-B236-7FEECCA1A92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tc={2E4816BC-5E6B-4780-A900-F3AF717A0BF1}</author>
    <author>SLOVACEK, FRANCISCO</author>
    <author>tc={4ACDDBD0-FD5A-4DA2-AA16-384721AFBBCA}</author>
    <author>tc={EA10A7C0-F8FF-4977-B188-FA141DD6D94C}</author>
    <author>tc={A2F85513-21E0-4F2C-8EC1-DC72D3D96BFC}</author>
    <author>tc={A085361C-DEEA-4D24-B8FD-13D4E990567D}</author>
    <author>tc={EF60715B-7051-4886-AC5F-15E2AD283AAC}</author>
    <author>tc={81DFE349-94F1-4DB4-B707-8E28F0671CA5}</author>
    <author>tc={49EFB69D-95B6-4560-870C-9AF875763882}</author>
    <author>tc={9AED04AF-193A-410A-90E4-4AF2A4AFEDAA}</author>
    <author>tc={814D0461-BC8D-44D2-92F9-3351095F23C1}</author>
    <author>tc={CC951A70-A8E2-4504-9D54-67D8B32CEDE5}</author>
    <author>tc={A9FB343C-0D7F-4D37-B161-299179AEE246}</author>
    <author>tc={7AB89B67-61C7-493F-902B-06D35233E909}</author>
    <author>tc={8F204B72-674D-4D22-BFE6-0401044A0722}</author>
    <author>tc={61983B04-14FE-4424-BCDA-CEFFAF24168C}</author>
    <author>tc={8888293E-F0F3-459D-BEC1-66933CD48AEA}</author>
    <author>tc={59103F47-8DFE-4EE2-A301-C1C3549B4F63}</author>
    <author>tc={CC428EDA-D61A-44D7-83A9-6C94B2987858}</author>
    <author>tc={036D5B3C-DDD2-4EC0-982D-39AF8D2D0E9D}</author>
    <author>tc={4116DDF0-C135-4029-AAB5-9C4FF58B5DEF}</author>
    <author>tc={D7D3E107-26C6-49C5-AE42-0801DABA28DF}</author>
    <author>tc={106437CB-BC9D-46BE-BCF5-7629DAB67249}</author>
    <author>tc={04731C98-30C4-4D04-AFCA-1C8F6A75280C}</author>
    <author>tc={127C25FD-5393-4851-8137-7AE5359306D6}</author>
    <author>tc={189569AC-8328-4941-A6CC-742029556FE6}</author>
    <author>tc={E89A58A9-A83A-49C5-B0F5-176469162C01}</author>
    <author>tc={D33C5355-B662-47AF-B3E5-1897825CEA58}</author>
    <author>tc={19F43310-7685-44FB-9DBA-E9F8DC46DA65}</author>
    <author>tc={0F26A9AE-BA03-47E3-88F4-633163899EC9}</author>
    <author>tc={DE596EAD-D553-4E12-903B-DCF217AC3448}</author>
    <author>tc={B488797F-7A5F-4CEA-9EC1-9FDFDD87ED31}</author>
    <author>tc={BE8FC4F7-6454-4714-8D1D-343ED1BCE23B}</author>
    <author>tc={FC4D87BD-C67E-4834-82FC-E45F5C010C84}</author>
    <author>tc={DBDA3718-B5CA-4D6A-AC5F-081B5AD9AA94}</author>
    <author>tc={958A04C6-919E-4B31-9D67-70C5EE856223}</author>
    <author>tc={01D97947-7014-4C65-8966-2AECB9B8348B}</author>
    <author>tc={3B88FA65-0279-4CED-83D9-AADC548A85AC}</author>
    <author>tc={5DB79368-7F4C-40E8-BE07-DA19C8036A6F}</author>
    <author>tc={CB86D9D0-FC0C-49A4-B719-B5D57AC710FE}</author>
    <author>tc={94D70C6E-B8C3-49B4-A695-24BBA470B2BC}</author>
    <author>tc={4EDD5E94-6EE6-4D75-9CA5-282B3DA52B91}</author>
    <author>tc={08E44C55-F188-441D-AB23-21787A73C797}</author>
    <author>tc={0BEC76CC-8BAB-4D67-8749-37859AE95640}</author>
    <author>tc={2B0A7E16-A286-4DA7-8DDD-4C7E7BB90876}</author>
    <author>tc={A99D7C4C-94A7-453F-912A-7DB3DDFDDA27}</author>
    <author>tc={7D638A25-5A30-42E8-9DB5-E8781BB979CE}</author>
  </authors>
  <commentList>
    <comment ref="AK4" authorId="0" shapeId="0" xr:uid="{2E4816BC-5E6B-4780-A900-F3AF717A0BF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966BF20C-0FBB-4A70-B16B-724D4DE96B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4ACDDBD0-FD5A-4DA2-AA16-384721AFBB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" authorId="3" shapeId="0" xr:uid="{EA10A7C0-F8FF-4977-B188-FA141DD6D9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" authorId="4" shapeId="0" xr:uid="{A2F85513-21E0-4F2C-8EC1-DC72D3D96B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" authorId="5" shapeId="0" xr:uid="{A085361C-DEEA-4D24-B8FD-13D4E99056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" authorId="6" shapeId="0" xr:uid="{EF60715B-7051-4886-AC5F-15E2AD283A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0" authorId="7" shapeId="0" xr:uid="{81DFE349-94F1-4DB4-B707-8E28F0671C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" authorId="8" shapeId="0" xr:uid="{49EFB69D-95B6-4560-870C-9AF8757638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2" authorId="9" shapeId="0" xr:uid="{9AED04AF-193A-410A-90E4-4AF2A4AFED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4" authorId="10" shapeId="0" xr:uid="{814D0461-BC8D-44D2-92F9-3351095F23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5" authorId="11" shapeId="0" xr:uid="{CC951A70-A8E2-4504-9D54-67D8B32CED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7" authorId="12" shapeId="0" xr:uid="{A9FB343C-0D7F-4D37-B161-299179AEE2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3" shapeId="0" xr:uid="{7AB89B67-61C7-493F-902B-06D35233E9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4" shapeId="0" xr:uid="{8F204B72-674D-4D22-BFE6-0401044A07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5" shapeId="0" xr:uid="{61983B04-14FE-4424-BCDA-CEFFAF2416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6" shapeId="0" xr:uid="{8888293E-F0F3-459D-BEC1-66933CD48A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17" shapeId="0" xr:uid="{59103F47-8DFE-4EE2-A301-C1C3549B4F6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18" shapeId="0" xr:uid="{CC428EDA-D61A-44D7-83A9-6C94B29878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4" authorId="19" shapeId="0" xr:uid="{036D5B3C-DDD2-4EC0-982D-39AF8D2D0E9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0" shapeId="0" xr:uid="{4116DDF0-C135-4029-AAB5-9C4FF58B5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1" shapeId="0" xr:uid="{D7D3E107-26C6-49C5-AE42-0801DABA28D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2" shapeId="0" xr:uid="{106437CB-BC9D-46BE-BCF5-7629DAB672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3" shapeId="0" xr:uid="{04731C98-30C4-4D04-AFCA-1C8F6A7528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9" authorId="24" shapeId="0" xr:uid="{127C25FD-5393-4851-8137-7AE535930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25" shapeId="0" xr:uid="{189569AC-8328-4941-A6CC-742029556F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26" shapeId="0" xr:uid="{E89A58A9-A83A-49C5-B0F5-176469162C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27" shapeId="0" xr:uid="{D33C5355-B662-47AF-B3E5-1897825CEA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28" shapeId="0" xr:uid="{19F43310-7685-44FB-9DBA-E9F8DC46DA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29" shapeId="0" xr:uid="{0F26A9AE-BA03-47E3-88F4-633163899EC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0" shapeId="0" xr:uid="{DE596EAD-D553-4E12-903B-DCF217AC34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3" authorId="31" shapeId="0" xr:uid="{B488797F-7A5F-4CEA-9EC1-9FDFDD87ED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4" authorId="32" shapeId="0" xr:uid="{BE8FC4F7-6454-4714-8D1D-343ED1BCE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5" authorId="33" shapeId="0" xr:uid="{FC4D87BD-C67E-4834-82FC-E45F5C010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6" authorId="34" shapeId="0" xr:uid="{DBDA3718-B5CA-4D6A-AC5F-081B5AD9AA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7" authorId="35" shapeId="0" xr:uid="{958A04C6-919E-4B31-9D67-70C5EE85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6" shapeId="0" xr:uid="{01D97947-7014-4C65-8966-2AECB9B8348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9" authorId="37" shapeId="0" xr:uid="{3B88FA65-0279-4CED-83D9-AADC548A85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38" shapeId="0" xr:uid="{5DB79368-7F4C-40E8-BE07-DA19C8036A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39" shapeId="0" xr:uid="{CB86D9D0-FC0C-49A4-B719-B5D57AC710F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2" authorId="40" shapeId="0" xr:uid="{94D70C6E-B8C3-49B4-A695-24BBA470B2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68" authorId="41" shapeId="0" xr:uid="{4EDD5E94-6EE6-4D75-9CA5-282B3DA52B9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42" shapeId="0" xr:uid="{08E44C55-F188-441D-AB23-21787A73C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43" shapeId="0" xr:uid="{0BEC76CC-8BAB-4D67-8749-37859AE956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1" authorId="44" shapeId="0" xr:uid="{2B0A7E16-A286-4DA7-8DDD-4C7E7BB9087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3" authorId="45" shapeId="0" xr:uid="{A99D7C4C-94A7-453F-912A-7DB3DDFDDA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76" authorId="46" shapeId="0" xr:uid="{7D638A25-5A30-42E8-9DB5-E8781BB979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ZIZZUTTI, ANDRES LUIS</author>
  </authors>
  <commentList>
    <comment ref="I6" authorId="0" shapeId="0" xr:uid="{A2A6F852-7415-4D3D-B9F0-65E1D4F14511}">
      <text>
        <r>
          <rPr>
            <b/>
            <sz val="9"/>
            <color indexed="81"/>
            <rFont val="Tahoma"/>
            <family val="2"/>
          </rPr>
          <t>INDICAR "SI" o "NO"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tc={BAC6D29E-F6EF-4459-A75D-CFFE8D34FB46}</author>
    <author>SLOVACEK, FRANCISCO</author>
    <author>tc={79ADE65C-1BE1-4A5E-A0E6-A20F13ECFB32}</author>
    <author>tc={E26D6BFB-7974-4AED-95E6-4C6E49FA9152}</author>
    <author>tc={B089575F-2048-4E6B-AD24-9EFE72E449F8}</author>
    <author>tc={7B78DD32-FDD1-40E9-86E4-DB9E1C43809E}</author>
    <author>tc={04129EA1-A086-4FA4-94E0-E11F8C52612A}</author>
    <author>tc={FC02968A-9CD9-4B19-993A-A29E941FDC4A}</author>
    <author>tc={15276B7F-683E-475A-8452-B1DBD83B42F4}</author>
    <author>tc={C77A8ABF-1C69-47C6-ACC3-4FAF000C911B}</author>
    <author>tc={1F84799D-50C4-499C-981E-ACCFE104D6CD}</author>
    <author>tc={ABDADF9F-0B48-4C3F-9A93-2B1EA9CA9E21}</author>
    <author>tc={62ECF2F0-19C6-4475-BFF2-4BE1ECCB11BA}</author>
    <author>tc={1F5E89F0-D84E-4011-9287-5CEA4A8520EC}</author>
    <author>tc={41107659-7A2B-4AFC-9028-5FF939E1B4C6}</author>
    <author>tc={2F4A6E46-31D2-4F70-9BD8-AA9C14C0EAFC}</author>
    <author>tc={0C356A6C-104E-4D73-AD5E-48D7AC5538DB}</author>
    <author>tc={7CFB1631-7C03-4A94-80D2-FDF2139F009E}</author>
    <author>tc={D18A3FF8-0E6A-4468-BDFE-9FF87CECA7F6}</author>
    <author>tc={F6E52FB1-D716-4558-B6C7-FF9CF55970E5}</author>
    <author>tc={27B861AD-20A9-40DF-A48D-0B35E45B6B98}</author>
    <author>tc={B9C16A1D-0757-4EA3-B0B4-18D245BDE9B8}</author>
    <author>tc={BB5405A1-57F7-48D8-9963-E3C9428D15B5}</author>
    <author>tc={AD763330-43AA-4A0F-923A-AC80E0DBC582}</author>
    <author>tc={23EC7F42-BF83-4D67-A5B3-19D4BC21097D}</author>
    <author>tc={046FFB2C-3407-4CE0-B367-669824DA5418}</author>
    <author>tc={61FA04FF-C8DA-4ED4-A46A-AEE90F47925B}</author>
    <author>tc={80790D15-3238-4CC7-B737-355DCD14C685}</author>
    <author>tc={AF18E693-32C0-4A20-AB54-F9763709235A}</author>
    <author>tc={27E2A29F-55C2-46A4-9673-31A9CC10F49E}</author>
    <author>tc={0C5FDFBA-19A6-4AED-8A4A-DA46B905ACC0}</author>
    <author>tc={588BB503-A2A3-45EA-9DC8-44D9B5535B3F}</author>
    <author>tc={26F9D709-D270-4CD7-B40D-32F46BB96574}</author>
    <author>tc={60B51760-DAC8-4E88-984B-80689091CD81}</author>
    <author>tc={883EA0B0-4C89-46C5-99C1-2CEB9D6FEFB1}</author>
    <author>tc={7364BFF5-3E80-499C-8A67-BD1C8E91E132}</author>
    <author>tc={61478EB9-276B-42F7-BDA0-D388EEE3C629}</author>
    <author>tc={C2D03ED0-0A89-4535-AAF7-641BA587A94A}</author>
    <author>tc={A564CA39-07C8-4EAD-85B9-00896AD27E4E}</author>
    <author>tc={AD6046DC-8802-4860-B4DC-46547572E8A5}</author>
    <author>tc={D882C833-EA6F-4F1D-A2FB-AEC1A5EE5886}</author>
    <author>tc={6C9E0114-3CE6-4838-AA38-98540D163582}</author>
    <author>tc={4C9A75D3-B043-4E36-ACAD-59F5B27D58CC}</author>
    <author>tc={7087FC64-B3F7-4845-A4A5-223E1968A2B6}</author>
    <author>tc={887E1EA0-FB88-4E71-A044-C04965FFF870}</author>
    <author>tc={F3B29D8A-2305-4C86-9620-4F3E688B6024}</author>
    <author>tc={AE6BC387-F346-4872-92F4-7DF74613730F}</author>
    <author>tc={84398638-CE75-4EAE-9E2E-5E6DF3045D3A}</author>
    <author>tc={E73ED4F4-9727-4408-AE91-ABCF2451D28C}</author>
    <author>tc={E6A2CAED-6728-45D7-B3C6-BC758A52EE97}</author>
    <author>tc={77F22586-6CA9-4DFE-8FEA-600BB93E6BC1}</author>
    <author>tc={CFC8FB0F-5DE0-4684-9DD6-ACA822417C1E}</author>
    <author>tc={D23B023D-C1C1-49E0-8CE2-4C79F2D2E5AA}</author>
    <author>tc={9677B3A8-5F55-4E12-9312-91966A8FF219}</author>
    <author>tc={5FB967A5-26A9-4AEE-8336-F1CC88C25AD0}</author>
    <author>tc={9FB15CD5-D4E6-4995-A805-4089C34D0C66}</author>
    <author>tc={27120241-357E-4968-8802-3EC736E22E1A}</author>
    <author>tc={98C35783-B440-41DC-901E-FF80DFE47D9C}</author>
    <author>tc={FBCCA25F-44B3-4B0A-8FA5-383A9B7D2FA1}</author>
    <author>tc={F6FF7C89-366B-4997-B456-0FA12FBF9E39}</author>
    <author>tc={10D8087F-74BA-4FEF-A3E9-E588CE1FC23B}</author>
    <author>tc={BA4448A7-A209-44EE-9E6F-64421ACB0BDD}</author>
    <author>tc={D713C5A4-89EA-41ED-BA40-381564D6A0EA}</author>
    <author>tc={FA5F20BD-C6F4-4EDE-BC00-75E7F9872F48}</author>
    <author>tc={34C7C5F7-EA4A-4D5D-9F9B-12683E8ED90F}</author>
    <author>tc={F64A95E5-A0C8-4E50-AD2D-10CBF3AD1CE1}</author>
    <author>tc={822970F3-2275-4A34-96CC-DE938388FEB0}</author>
    <author>tc={EC3CBEC9-EC79-4FB7-BAE0-EF8567DDE1EA}</author>
    <author>tc={C43FEAEF-1C9A-40FE-B40F-127AB48A1BF7}</author>
    <author>tc={C27A3B10-5D2A-4DE0-ADB3-EE896D91DFB7}</author>
    <author>tc={F2080BAA-A9F4-4C19-9986-EF843FE950F2}</author>
    <author>tc={42211870-4513-4723-904D-94867D4B2898}</author>
    <author>tc={ABC5CCF5-32BC-46EC-AAC6-8563F607BE2D}</author>
    <author>tc={43F9D698-4F63-4871-9BC1-44A5EC1D81AA}</author>
    <author>tc={017A865D-D89D-4C98-908A-B71A4EF3C1AC}</author>
    <author>tc={084C6E8F-A4C7-4B1D-8DA7-07BDE3D96A3E}</author>
    <author>tc={6B494611-6298-4949-90BB-881902ED06B1}</author>
    <author>tc={12DC2B14-8E26-4450-BA23-D40051FCC812}</author>
    <author>tc={442D91BB-FDAF-4A8C-989E-92D4BCC6A949}</author>
    <author>tc={2A187AB6-1B96-49F9-A984-F9B36AAE6C21}</author>
  </authors>
  <commentList>
    <comment ref="AK4" authorId="0" shapeId="0" xr:uid="{BAC6D29E-F6EF-4459-A75D-CFFE8D34F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4" authorId="1" shapeId="0" xr:uid="{8DAE3A40-D0C7-4D52-BA79-B31C443497E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5" authorId="2" shapeId="0" xr:uid="{79ADE65C-1BE1-4A5E-A0E6-A20F13ECFB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5" authorId="1" shapeId="0" xr:uid="{4E545554-EA2F-4D91-BAD8-035E755819E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6" authorId="3" shapeId="0" xr:uid="{E26D6BFB-7974-4AED-95E6-4C6E49FA915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6" authorId="1" shapeId="0" xr:uid="{E9464D52-70F9-4F6E-ACF8-E6C438531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7" authorId="4" shapeId="0" xr:uid="{B089575F-2048-4E6B-AD24-9EFE72E449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7" authorId="1" shapeId="0" xr:uid="{07E2807D-8CDC-40A0-8CCF-DE3BA1CB36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8" authorId="5" shapeId="0" xr:uid="{7B78DD32-FDD1-40E9-86E4-DB9E1C438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8" authorId="1" shapeId="0" xr:uid="{DA0C5EF7-18E1-4091-AB4F-31417377A25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9" authorId="6" shapeId="0" xr:uid="{04129EA1-A086-4FA4-94E0-E11F8C52612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9" authorId="1" shapeId="0" xr:uid="{26E512CE-FEB7-4F06-B7A9-9B72ADD4084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0" authorId="7" shapeId="0" xr:uid="{FC02968A-9CD9-4B19-993A-A29E941FDC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0" authorId="1" shapeId="0" xr:uid="{756180A1-38AD-4B3B-8A4E-2B60CFBF9C8E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1" authorId="8" shapeId="0" xr:uid="{15276B7F-683E-475A-8452-B1DBD83B42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1" authorId="1" shapeId="0" xr:uid="{8EF7F875-C706-4621-976C-784C7A63B8A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2" authorId="9" shapeId="0" xr:uid="{C77A8ABF-1C69-47C6-ACC3-4FAF000C91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2" authorId="1" shapeId="0" xr:uid="{8369FD11-B586-47F3-8B8F-5B2BFF71949B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3" authorId="10" shapeId="0" xr:uid="{1F84799D-50C4-499C-981E-ACCFE104D6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3" authorId="1" shapeId="0" xr:uid="{F1C7DE4E-F9D1-42F0-984A-22A36FF5EBF8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4" authorId="11" shapeId="0" xr:uid="{ABDADF9F-0B48-4C3F-9A93-2B1EA9CA9E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4" authorId="1" shapeId="0" xr:uid="{73B19FD7-C731-4C3C-BA1A-10DD751B1227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5" authorId="12" shapeId="0" xr:uid="{62ECF2F0-19C6-4475-BFF2-4BE1ECCB11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Y15" authorId="1" shapeId="0" xr:uid="{BDE7C4D8-2007-4F26-81BB-3553BC1513EA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K16" authorId="13" shapeId="0" xr:uid="{1F5E89F0-D84E-4011-9287-5CEA4A8520E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X16" authorId="14" shapeId="0" xr:uid="{41107659-7A2B-4AFC-9028-5FF939E1B4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tensión y potencia</t>
      </text>
    </comment>
    <comment ref="AK17" authorId="15" shapeId="0" xr:uid="{2F4A6E46-31D2-4F70-9BD8-AA9C14C0EA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8" authorId="16" shapeId="0" xr:uid="{0C356A6C-104E-4D73-AD5E-48D7AC5538D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9" authorId="17" shapeId="0" xr:uid="{7CFB1631-7C03-4A94-80D2-FDF2139F00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0" authorId="18" shapeId="0" xr:uid="{D18A3FF8-0E6A-4468-BDFE-9FF87CECA7F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1" authorId="19" shapeId="0" xr:uid="{F6E52FB1-D716-4558-B6C7-FF9CF55970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2" authorId="20" shapeId="0" xr:uid="{27B861AD-20A9-40DF-A48D-0B35E45B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3" authorId="21" shapeId="0" xr:uid="{B9C16A1D-0757-4EA3-B0B4-18D245BDE9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5" authorId="22" shapeId="0" xr:uid="{BB5405A1-57F7-48D8-9963-E3C9428D1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6" authorId="23" shapeId="0" xr:uid="{AD763330-43AA-4A0F-923A-AC80E0DBC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7" authorId="24" shapeId="0" xr:uid="{23EC7F42-BF83-4D67-A5B3-19D4BC2109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28" authorId="25" shapeId="0" xr:uid="{046FFB2C-3407-4CE0-B367-669824DA54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0" authorId="26" shapeId="0" xr:uid="{61FA04FF-C8DA-4ED4-A46A-AEE90F4792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1" authorId="27" shapeId="0" xr:uid="{80790D15-3238-4CC7-B737-355DCD14C6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2" authorId="28" shapeId="0" xr:uid="{AF18E693-32C0-4A20-AB54-F9763709235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3" authorId="29" shapeId="0" xr:uid="{27E2A29F-55C2-46A4-9673-31A9CC10F4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4" authorId="30" shapeId="0" xr:uid="{0C5FDFBA-19A6-4AED-8A4A-DA46B905ACC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5" authorId="31" shapeId="0" xr:uid="{588BB503-A2A3-45EA-9DC8-44D9B5535B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6" authorId="32" shapeId="0" xr:uid="{26F9D709-D270-4CD7-B40D-32F46BB965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7" authorId="33" shapeId="0" xr:uid="{60B51760-DAC8-4E88-984B-80689091CD8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8" authorId="34" shapeId="0" xr:uid="{883EA0B0-4C89-46C5-99C1-2CEB9D6FEF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39" authorId="35" shapeId="0" xr:uid="{7364BFF5-3E80-499C-8A67-BD1C8E91E13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0" authorId="36" shapeId="0" xr:uid="{61478EB9-276B-42F7-BDA0-D388EEE3C6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1" authorId="37" shapeId="0" xr:uid="{C2D03ED0-0A89-4535-AAF7-641BA587A9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2" authorId="38" shapeId="0" xr:uid="{A564CA39-07C8-4EAD-85B9-00896AD27E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48" authorId="39" shapeId="0" xr:uid="{AD6046DC-8802-4860-B4DC-46547572E8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0" authorId="40" shapeId="0" xr:uid="{D882C833-EA6F-4F1D-A2FB-AEC1A5EE58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1" authorId="41" shapeId="0" xr:uid="{6C9E0114-3CE6-4838-AA38-98540D16358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2" authorId="42" shapeId="0" xr:uid="{4C9A75D3-B043-4E36-ACAD-59F5B27D58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4" authorId="43" shapeId="0" xr:uid="{7087FC64-B3F7-4845-A4A5-223E1968A2B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5" authorId="44" shapeId="0" xr:uid="{887E1EA0-FB88-4E71-A044-C04965FFF8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6" authorId="45" shapeId="0" xr:uid="{F3B29D8A-2305-4C86-9620-4F3E688B602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7" authorId="46" shapeId="0" xr:uid="{AE6BC387-F346-4872-92F4-7DF746137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8" authorId="47" shapeId="0" xr:uid="{84398638-CE75-4EAE-9E2E-5E6DF3045D3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59" authorId="48" shapeId="0" xr:uid="{E73ED4F4-9727-4408-AE91-ABCF2451D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0" authorId="49" shapeId="0" xr:uid="{E6A2CAED-6728-45D7-B3C6-BC758A52EE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1" authorId="50" shapeId="0" xr:uid="{77F22586-6CA9-4DFE-8FEA-600BB93E6BC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2" authorId="51" shapeId="0" xr:uid="{CFC8FB0F-5DE0-4684-9DD6-ACA822417C1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3" authorId="52" shapeId="0" xr:uid="{D23B023D-C1C1-49E0-8CE2-4C79F2D2E5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4" authorId="53" shapeId="0" xr:uid="{9677B3A8-5F55-4E12-9312-91966A8FF21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6" authorId="54" shapeId="0" xr:uid="{5FB967A5-26A9-4AEE-8336-F1CC88C25A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8" authorId="55" shapeId="0" xr:uid="{9FB15CD5-D4E6-4995-A805-4089C34D0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69" authorId="56" shapeId="0" xr:uid="{27120241-357E-4968-8802-3EC736E22E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0" authorId="57" shapeId="0" xr:uid="{98C35783-B440-41DC-901E-FF80DFE47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2" authorId="58" shapeId="0" xr:uid="{FBCCA25F-44B3-4B0A-8FA5-383A9B7D2F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4" authorId="59" shapeId="0" xr:uid="{F6FF7C89-366B-4997-B456-0FA12FBF9E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5" authorId="60" shapeId="0" xr:uid="{10D8087F-74BA-4FEF-A3E9-E588CE1FC23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6" authorId="61" shapeId="0" xr:uid="{BA4448A7-A209-44EE-9E6F-64421ACB0B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78" authorId="62" shapeId="0" xr:uid="{D713C5A4-89EA-41ED-BA40-381564D6A0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88" authorId="63" shapeId="0" xr:uid="{FA5F20BD-C6F4-4EDE-BC00-75E7F9872F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89" authorId="64" shapeId="0" xr:uid="{34C7C5F7-EA4A-4D5D-9F9B-12683E8ED9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5" authorId="65" shapeId="0" xr:uid="{F64A95E5-A0C8-4E50-AD2D-10CBF3AD1C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6" authorId="66" shapeId="0" xr:uid="{822970F3-2275-4A34-96CC-DE938388FE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97" authorId="67" shapeId="0" xr:uid="{EC3CBEC9-EC79-4FB7-BAE0-EF8567DDE1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98" authorId="68" shapeId="0" xr:uid="{C43FEAEF-1C9A-40FE-B40F-127AB48A1B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0" authorId="69" shapeId="0" xr:uid="{C27A3B10-5D2A-4DE0-ADB3-EE896D91DF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03" authorId="70" shapeId="0" xr:uid="{F2080BAA-A9F4-4C19-9986-EF843FE950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1" authorId="71" shapeId="0" xr:uid="{42211870-4513-4723-904D-94867D4B28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2" authorId="72" shapeId="0" xr:uid="{ABC5CCF5-32BC-46EC-AAC6-8563F607BE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K113" authorId="73" shapeId="0" xr:uid="{43F9D698-4F63-4871-9BC1-44A5EC1D81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4" authorId="74" shapeId="0" xr:uid="{017A865D-D89D-4C98-908A-B71A4EF3C1A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5" authorId="75" shapeId="0" xr:uid="{084C6E8F-A4C7-4B1D-8DA7-07BDE3D96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6" authorId="76" shapeId="0" xr:uid="{6B494611-6298-4949-90BB-881902ED06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7" authorId="77" shapeId="0" xr:uid="{12DC2B14-8E26-4450-BA23-D40051FCC81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K119" authorId="78" shapeId="0" xr:uid="{442D91BB-FDAF-4A8C-989E-92D4BCC6A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X121" authorId="79" shapeId="0" xr:uid="{2A187AB6-1B96-49F9-A984-F9B36AAE6C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tc={AC92FC7A-70B0-4367-AF69-2B6DE24D23C5}</author>
    <author>tc={67AD26FB-11F2-4B6E-9591-5031E802E9AB}</author>
    <author>tc={055D441E-78D6-4C73-B3FD-2D9271C69F1D}</author>
    <author>tc={79A2428E-3D20-463D-B219-8221884E01B4}</author>
  </authors>
  <commentList>
    <comment ref="H1" authorId="0" shapeId="0" xr:uid="{AC92FC7A-70B0-4367-AF69-2B6DE24D2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7AD26FB-11F2-4B6E-9591-5031E802E9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105" authorId="2" shapeId="0" xr:uid="{055D441E-78D6-4C73-B3FD-2D9271C69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  <comment ref="T106" authorId="3" shapeId="0" xr:uid="{79A2428E-3D20-463D-B219-8221884E0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tc={BDD3C64E-D992-41D4-8D3F-13B9F881249B}</author>
    <author>SLOVACEK, FRANCISCO</author>
    <author>tc={9BC1058C-CDBA-40CA-92C8-9AE214E0E4E6}</author>
    <author>tc={13EF9AFE-7C83-42D3-83D1-4DC4FF6B8B1F}</author>
    <author>tc={AA73F8F1-0687-4AB9-9A88-006E4698388C}</author>
    <author>tc={A8A6789E-CC2E-404A-9786-7DF03DF4E13C}</author>
    <author>tc={DAEF7A1C-B5A5-4066-8A64-FFB630AF67FD}</author>
    <author>tc={39E9D9C5-4887-485F-9C67-CCC97636008A}</author>
    <author>tc={5CD21833-9977-409E-A010-BB692D426F05}</author>
    <author>tc={9429B7D9-833F-4A72-8B79-AEAF60EA3D9A}</author>
    <author>tc={3532BA73-32F5-4B81-AA10-3DD20B2C747D}</author>
    <author>tc={E3188477-10FE-4A3F-967B-6DE47B3EDBB7}</author>
    <author>tc={3E0D5ED4-AC6B-4353-83DF-E2EDACA66F2F}</author>
    <author>tc={A11C00EB-0633-4D5B-BAB5-BFAC05ED4D4A}</author>
    <author>tc={54361CDF-12FF-498C-81DA-C42650EAE220}</author>
    <author>tc={D883863B-87E8-40A6-A271-AA729E1754AB}</author>
    <author>tc={A8D62669-0654-4527-91E7-A65728DA8949}</author>
    <author>tc={453EB1E0-F200-4540-92FF-6D04CB2AACF8}</author>
    <author>tc={B20978AA-8DD1-48E1-AB31-42F5DC27E799}</author>
    <author>tc={2FFB1209-AD6F-44D1-90AD-DE8D18968E8E}</author>
    <author>tc={139F3537-1C7D-4A1A-B31F-C6A27EC5130F}</author>
    <author>tc={523B18C9-1B77-4F97-923F-F703F2B5A564}</author>
    <author>tc={8C09BCB5-5D8A-45F2-9D37-9D189EF07D28}</author>
    <author>tc={1F486077-B83A-4768-809B-868B53C88F26}</author>
    <author>tc={59BB9B56-339B-43F5-88D0-587EDF3ADAAD}</author>
    <author>tc={E2918FC3-1D89-4D81-AFAA-CA369968882D}</author>
    <author>tc={BF3457C3-FAD5-464F-A00F-E61EAE737B8F}</author>
    <author>tc={F31E98A9-94B3-40AB-A8F6-968F4632EA67}</author>
    <author>tc={B7BE9083-529B-497F-B677-1291B01FC8D5}</author>
    <author>tc={37068F5B-7C69-4602-96EA-7E2A876C49C4}</author>
    <author>tc={9ED3A7C3-9453-43DE-950E-CF39EEAF5B4F}</author>
    <author>tc={03D2A7C7-C04D-4538-A323-C27DD702700E}</author>
    <author>tc={82FD9607-C8EA-48EC-B4F4-F3F7060C6B62}</author>
    <author>tc={3E0B24D8-20DF-4008-A505-FFD75ECE73E4}</author>
    <author>tc={455665B3-696C-4DA6-B38D-E26943499470}</author>
    <author>tc={02E7E7AF-2A61-4810-ABDF-094F560F9C13}</author>
    <author>tc={7EE078C7-D7AE-461A-B827-4CD50D40EDC8}</author>
    <author>tc={72E36C2D-FE17-4428-BAE0-50956EA4610C}</author>
    <author>tc={C6427BBB-DCA3-45D6-9F05-AC99EE9B7F44}</author>
    <author>tc={1F768138-D520-4567-90FB-C5A405ECA14E}</author>
    <author>tc={82CC5776-10DA-44F0-AAD7-E34758B6528C}</author>
    <author>tc={4C8F777F-1D15-42B0-8583-5F8E8E2D5250}</author>
    <author>tc={7D99A337-09A2-4D59-BE6B-A8F16E988AD6}</author>
    <author>tc={506B1066-1CDE-49D8-8A86-24FE90C2F5E9}</author>
    <author>tc={FFBF54A5-D17B-4739-99F5-2DE3A757C5BA}</author>
    <author>tc={D564F6C3-7296-4D01-BF51-F04B657A790D}</author>
    <author>tc={00C7F6EF-1A41-42CD-AA07-F717B4C00434}</author>
    <author>tc={7B89FA53-4952-4B77-8B5F-C59FEB9B4C66}</author>
    <author>tc={50C6E6A1-A024-4C19-819E-377414DDA63D}</author>
    <author>tc={B9AE6354-86B5-428C-AA37-BE1265DC2D15}</author>
    <author>tc={279B108F-55C5-4137-A804-F8066B820E14}</author>
    <author>tc={AA6E77AD-A595-4B0A-B5B1-2355D1BF3556}</author>
    <author>tc={0C254DF5-75F9-463E-AF3E-30E7464CF354}</author>
    <author>tc={E8006174-EB82-4263-AE91-B8B16C420F39}</author>
    <author>tc={15112D5F-A8C6-4926-97AA-7FAC2B001E74}</author>
    <author>tc={514F7E8A-9A4C-4DC4-8ADC-C1FF9FE143D6}</author>
    <author>tc={D0CDA4D7-58BB-4F82-96DA-112AD2D9381C}</author>
    <author>tc={26A06953-8A07-4E7D-A436-EB506564E2E1}</author>
    <author>tc={85AD3C05-BF20-44A8-9D71-844A8BB37296}</author>
    <author>tc={C073CB12-0A77-45FA-9AF7-1B86749CE67C}</author>
    <author>tc={6C639141-DA80-46BB-BCE8-632E047EF3B9}</author>
    <author>tc={21C33B43-53C9-4133-A4D6-2E052946C222}</author>
    <author>tc={EE52CECD-CD28-4B2A-9C8C-96F4AC3D082E}</author>
    <author>tc={F17A0FE0-E249-4381-99E8-20D23B05C4BA}</author>
    <author>tc={E7AF4AFB-8809-4860-8916-4FFFF969B7CC}</author>
    <author>tc={103F623A-C7EF-48F1-82EE-7ED33A5685EB}</author>
    <author>tc={06C7F181-3228-450A-9B85-7B6232BF5464}</author>
    <author>tc={4B6FADE0-3075-4C39-916B-7421EBEED699}</author>
    <author>tc={8476A1DE-9DEA-4699-8CED-7AF701BDB55D}</author>
    <author>tc={F5831FA4-0EA2-4300-830A-3D05B4D600F7}</author>
    <author>tc={E4387E8E-00C7-4692-BF2B-69091B90C196}</author>
    <author>tc={619EB5C3-591A-44F1-A94E-893718A7D8A7}</author>
    <author>tc={F544099E-3A55-4DDB-B5C2-F8C307F69B4D}</author>
    <author>tc={C7ADF10B-E805-4E70-A119-CAAF4C047EBC}</author>
    <author>tc={AF96EA73-ACAB-4ADB-B386-CDBF6288C66B}</author>
    <author>tc={C57FDEC4-43DF-46A8-B718-460695D9788E}</author>
    <author>tc={B6FFCD44-69FE-4A06-86FA-FB6FA0B24865}</author>
    <author>tc={3C742897-099F-4248-BE27-D68EE6170998}</author>
    <author>tc={4682413F-B98B-4995-97A8-0881419557F0}</author>
    <author>tc={48F68622-FBE7-4F44-88A0-989D2E10C735}</author>
    <author>tc={EB08E8A2-E867-4357-AA97-DB448B36AD8F}</author>
    <author>tc={8F37AACC-B65A-4D1B-8003-2AA9CCBFF8E1}</author>
    <author>tc={D3BF4276-3448-429A-99A1-F9496777E46B}</author>
    <author>tc={61D132C9-4772-4C70-AE1E-05C1288DE923}</author>
    <author>tc={131FB602-9402-4E65-A41F-0CD2DFC8BEB5}</author>
    <author>tc={E9BBB94E-65FE-472E-924D-138057A44720}</author>
    <author>tc={4932030D-4CC2-40EB-A6B8-928203024318}</author>
    <author>tc={2984DBDE-7C3C-42DC-8ABA-54DAD9E7A7CD}</author>
    <author>tc={353D86FE-1564-4698-AB57-B1AADB63DBE8}</author>
    <author>tc={7E580BA4-335E-4CA8-B82E-B6FAC4C782F5}</author>
    <author>tc={93CBE0C8-7898-4334-85DB-55A80F6C3DBB}</author>
    <author>tc={87A128F3-9B85-422C-8705-E4DD7FB6D10C}</author>
    <author>tc={8B2DE4A0-B7CD-41DB-8135-AB1F8D16C7A9}</author>
    <author>tc={0EFA2638-2845-47B8-AB12-0FD6A4506581}</author>
  </authors>
  <commentList>
    <comment ref="AN4" authorId="0" shapeId="0" xr:uid="{BDD3C64E-D992-41D4-8D3F-13B9F88124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4" authorId="1" shapeId="0" xr:uid="{FF2B693F-A57E-4FA3-A056-9CDECC7C741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5" authorId="2" shapeId="0" xr:uid="{9BC1058C-CDBA-40CA-92C8-9AE214E0E4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5" authorId="1" shapeId="0" xr:uid="{4D41D903-5057-445D-AB9B-FD557AF9431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6" authorId="3" shapeId="0" xr:uid="{13EF9AFE-7C83-42D3-83D1-4DC4FF6B8B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6" authorId="1" shapeId="0" xr:uid="{7D948ADE-43F2-4ABB-A984-A2B305B74FB4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7" authorId="4" shapeId="0" xr:uid="{AA73F8F1-0687-4AB9-9A88-006E469838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7" authorId="1" shapeId="0" xr:uid="{ADB38E55-3513-4631-9318-316C2C2C673F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8" authorId="5" shapeId="0" xr:uid="{A8A6789E-CC2E-404A-9786-7DF03DF4E13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8" authorId="1" shapeId="0" xr:uid="{D4D9A3F0-3EB1-4E2C-A4FE-2873B916B569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9" authorId="6" shapeId="0" xr:uid="{DAEF7A1C-B5A5-4066-8A64-FFB630AF67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9" authorId="1" shapeId="0" xr:uid="{34D60C62-7432-454C-8A76-BAE9163D8E43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0" authorId="7" shapeId="0" xr:uid="{39E9D9C5-4887-485F-9C67-CCC9763600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0" authorId="1" shapeId="0" xr:uid="{B37814E1-5965-49A0-824E-A2C8A9304AC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1" authorId="8" shapeId="0" xr:uid="{5CD21833-9977-409E-A010-BB692D426F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1" authorId="1" shapeId="0" xr:uid="{12D0DC19-A54C-4973-9034-B0ED5B1FADE0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2" authorId="9" shapeId="0" xr:uid="{9429B7D9-833F-4A72-8B79-AEAF60EA3D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2" authorId="1" shapeId="0" xr:uid="{AB06650F-4DAB-44AF-9028-B34DA2B8588C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3" authorId="10" shapeId="0" xr:uid="{3532BA73-32F5-4B81-AA10-3DD20B2C74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BB13" authorId="1" shapeId="0" xr:uid="{F20F7918-645D-4BDB-A711-8B1BE221AAB2}">
      <text>
        <r>
          <rPr>
            <b/>
            <sz val="9"/>
            <color indexed="81"/>
            <rFont val="Tahoma"/>
            <family val="2"/>
          </rPr>
          <t>SLOVACEK, FRANCISCO:</t>
        </r>
        <r>
          <rPr>
            <sz val="9"/>
            <color indexed="81"/>
            <rFont val="Tahoma"/>
            <family val="2"/>
          </rPr>
          <t xml:space="preserve">
Fecha en función de lo pactado en la OC</t>
        </r>
      </text>
    </comment>
    <comment ref="AN14" authorId="11" shapeId="0" xr:uid="{E3188477-10FE-4A3F-967B-6DE47B3EDB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5" authorId="12" shapeId="0" xr:uid="{3E0D5ED4-AC6B-4353-83DF-E2EDACA66F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6" authorId="13" shapeId="0" xr:uid="{A11C00EB-0633-4D5B-BAB5-BFAC05ED4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7" authorId="14" shapeId="0" xr:uid="{54361CDF-12FF-498C-81DA-C42650EAE2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8" authorId="15" shapeId="0" xr:uid="{D883863B-87E8-40A6-A271-AA729E1754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9" authorId="16" shapeId="0" xr:uid="{A8D62669-0654-4527-91E7-A65728DA894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0" authorId="17" shapeId="0" xr:uid="{453EB1E0-F200-4540-92FF-6D04CB2AAC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1" authorId="18" shapeId="0" xr:uid="{B20978AA-8DD1-48E1-AB31-42F5DC27E7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2" authorId="19" shapeId="0" xr:uid="{2FFB1209-AD6F-44D1-90AD-DE8D18968E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4" authorId="20" shapeId="0" xr:uid="{139F3537-1C7D-4A1A-B31F-C6A27EC513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5" authorId="21" shapeId="0" xr:uid="{523B18C9-1B77-4F97-923F-F703F2B5A5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6" authorId="22" shapeId="0" xr:uid="{8C09BCB5-5D8A-45F2-9D37-9D189EF07D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8" authorId="23" shapeId="0" xr:uid="{1F486077-B83A-4768-809B-868B53C88F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29" authorId="24" shapeId="0" xr:uid="{59BB9B56-339B-43F5-88D0-587EDF3ADA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0" authorId="25" shapeId="0" xr:uid="{E2918FC3-1D89-4D81-AFAA-CA3699688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0" authorId="26" shapeId="0" xr:uid="{BF3457C3-FAD5-464F-A00F-E61EAE737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0" authorId="27" shapeId="0" xr:uid="{F31E98A9-94B3-40AB-A8F6-968F4632EA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1" authorId="28" shapeId="0" xr:uid="{B7BE9083-529B-497F-B677-1291B01FC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1" authorId="29" shapeId="0" xr:uid="{37068F5B-7C69-4602-96EA-7E2A876C49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1" authorId="30" shapeId="0" xr:uid="{9ED3A7C3-9453-43DE-950E-CF39EEAF5B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G32" authorId="31" shapeId="0" xr:uid="{03D2A7C7-C04D-4538-A323-C27DD70270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H32" authorId="32" shapeId="0" xr:uid="{82FD9607-C8EA-48EC-B4F4-F3F7060C6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bien se publica RI el 29/8 tiene un error en la codificación del shelter, lo cual demora la gestión de la solped.</t>
      </text>
    </comment>
    <comment ref="AN32" authorId="33" shapeId="0" xr:uid="{3E0B24D8-20DF-4008-A505-FFD75ECE73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3" authorId="34" shapeId="0" xr:uid="{455665B3-696C-4DA6-B38D-E269434994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4" authorId="35" shapeId="0" xr:uid="{02E7E7AF-2A61-4810-ABDF-094F560F9C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5" authorId="36" shapeId="0" xr:uid="{7EE078C7-D7AE-461A-B827-4CD50D40ED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6" authorId="37" shapeId="0" xr:uid="{72E36C2D-FE17-4428-BAE0-50956EA461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7" authorId="38" shapeId="0" xr:uid="{C6427BBB-DCA3-45D6-9F05-AC99EE9B7F4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8" authorId="39" shapeId="0" xr:uid="{1F768138-D520-4567-90FB-C5A405ECA14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39" authorId="40" shapeId="0" xr:uid="{82CC5776-10DA-44F0-AAD7-E34758B652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0" authorId="41" shapeId="0" xr:uid="{4C8F777F-1D15-42B0-8583-5F8E8E2D525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7" authorId="42" shapeId="0" xr:uid="{7D99A337-09A2-4D59-BE6B-A8F16E988A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8" authorId="43" shapeId="0" xr:uid="{506B1066-1CDE-49D8-8A86-24FE90C2F5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49" authorId="44" shapeId="0" xr:uid="{FFBF54A5-D17B-4739-99F5-2DE3A757C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1" authorId="45" shapeId="0" xr:uid="{D564F6C3-7296-4D01-BF51-F04B657A79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2" authorId="46" shapeId="0" xr:uid="{00C7F6EF-1A41-42CD-AA07-F717B4C004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3" authorId="47" shapeId="0" xr:uid="{7B89FA53-4952-4B77-8B5F-C59FEB9B4C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4" authorId="48" shapeId="0" xr:uid="{50C6E6A1-A024-4C19-819E-377414DDA63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5" authorId="49" shapeId="0" xr:uid="{B9AE6354-86B5-428C-AA37-BE1265DC2D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6" authorId="50" shapeId="0" xr:uid="{279B108F-55C5-4137-A804-F8066B820E1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7" authorId="51" shapeId="0" xr:uid="{AA6E77AD-A595-4B0A-B5B1-2355D1BF35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8" authorId="52" shapeId="0" xr:uid="{0C254DF5-75F9-463E-AF3E-30E7464CF3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59" authorId="53" shapeId="0" xr:uid="{E8006174-EB82-4263-AE91-B8B16C420F3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1" authorId="54" shapeId="0" xr:uid="{15112D5F-A8C6-4926-97AA-7FAC2B001E7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3" authorId="55" shapeId="0" xr:uid="{514F7E8A-9A4C-4DC4-8ADC-C1FF9FE14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4" authorId="56" shapeId="0" xr:uid="{D0CDA4D7-58BB-4F82-96DA-112AD2D938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5" authorId="57" shapeId="0" xr:uid="{26A06953-8A07-4E7D-A436-EB506564E2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7" authorId="58" shapeId="0" xr:uid="{85AD3C05-BF20-44A8-9D71-844A8BB372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8" authorId="59" shapeId="0" xr:uid="{C073CB12-0A77-45FA-9AF7-1B86749CE6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69" authorId="60" shapeId="0" xr:uid="{6C639141-DA80-46BB-BCE8-632E047EF3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1" authorId="61" shapeId="0" xr:uid="{21C33B43-53C9-4133-A4D6-2E052946C2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5" authorId="62" shapeId="0" xr:uid="{EE52CECD-CD28-4B2A-9C8C-96F4AC3D08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77" authorId="63" shapeId="0" xr:uid="{F17A0FE0-E249-4381-99E8-20D23B05C4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0" authorId="64" shapeId="0" xr:uid="{E7AF4AFB-8809-4860-8916-4FFFF969B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81" authorId="65" shapeId="0" xr:uid="{103F623A-C7EF-48F1-82EE-7ED33A5685E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94" authorId="66" shapeId="0" xr:uid="{06C7F181-3228-450A-9B85-7B6232BF54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5" authorId="67" shapeId="0" xr:uid="{4B6FADE0-3075-4C39-916B-7421EBEED6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6" authorId="68" shapeId="0" xr:uid="{8476A1DE-9DEA-4699-8CED-7AF701BDB55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7" authorId="69" shapeId="0" xr:uid="{F5831FA4-0EA2-4300-830A-3D05B4D600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98" authorId="70" shapeId="0" xr:uid="{E4387E8E-00C7-4692-BF2B-69091B90C1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3" authorId="71" shapeId="0" xr:uid="{619EB5C3-591A-44F1-A94E-893718A7D8A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04" authorId="72" shapeId="0" xr:uid="{F544099E-3A55-4DDB-B5C2-F8C307F69B4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05" authorId="73" shapeId="0" xr:uid="{C7ADF10B-E805-4E70-A119-CAAF4C047E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CA105" authorId="74" shapeId="0" xr:uid="{AF96EA73-ACAB-4ADB-B386-CDBF6288C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diferida para cada tanque. Final mayo-27</t>
      </text>
    </comment>
    <comment ref="AN108" authorId="75" shapeId="0" xr:uid="{C57FDEC4-43DF-46A8-B718-460695D978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5" authorId="76" shapeId="0" xr:uid="{B6FFCD44-69FE-4A06-86FA-FB6FA0B2486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6" authorId="77" shapeId="0" xr:uid="{3C742897-099F-4248-BE27-D68EE61709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3 - Colocación OC antes de 180 días de firma de contrato
</t>
      </text>
    </comment>
    <comment ref="AN117" authorId="78" shapeId="0" xr:uid="{4682413F-B98B-4995-97A8-0881419557F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8" authorId="79" shapeId="0" xr:uid="{48F68622-FBE7-4F44-88A0-989D2E10C7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19" authorId="80" shapeId="0" xr:uid="{EB08E8A2-E867-4357-AA97-DB448B36AD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0" authorId="81" shapeId="0" xr:uid="{8F37AACC-B65A-4D1B-8003-2AA9CCBFF8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1" authorId="82" shapeId="0" xr:uid="{D3BF4276-3448-429A-99A1-F9496777E46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2" authorId="83" shapeId="0" xr:uid="{61D132C9-4772-4C70-AE1E-05C1288DE9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3" authorId="84" shapeId="0" xr:uid="{131FB602-9402-4E65-A41F-0CD2DFC8BE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4" authorId="85" shapeId="0" xr:uid="{E9BBB94E-65FE-472E-924D-138057A447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5" authorId="86" shapeId="0" xr:uid="{4932030D-4CC2-40EB-A6B8-92820302431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6" authorId="87" shapeId="0" xr:uid="{2984DBDE-7C3C-42DC-8ABA-54DAD9E7A7C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7" authorId="88" shapeId="0" xr:uid="{353D86FE-1564-4698-AB57-B1AADB63DBE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AN129" authorId="89" shapeId="0" xr:uid="{7E580BA4-335E-4CA8-B82E-B6FAC4C782F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Hito 2 - Colocación OC antes de 150 días de firma de contrato
</t>
      </text>
    </comment>
    <comment ref="BA130" authorId="90" shapeId="0" xr:uid="{93CBE0C8-7898-4334-85DB-55A80F6C3D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1" authorId="91" shapeId="0" xr:uid="{87A128F3-9B85-422C-8705-E4DD7FB6D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2" authorId="92" shapeId="0" xr:uid="{8B2DE4A0-B7CD-41DB-8135-AB1F8D16C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  <comment ref="BA133" authorId="93" shapeId="0" xr:uid="{0EFA2638-2845-47B8-AB12-0FD6A45065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suman 20 dias por feriado chino ene-feb 26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tc={AC9436CC-E33E-4B87-8544-E25490841B44}</author>
    <author>tc={37C904DC-54AA-4C35-81E1-BB484C6C71A8}</author>
    <author>tc={D16CE213-BF56-42D8-AE50-A674123587AF}</author>
  </authors>
  <commentList>
    <comment ref="H1" authorId="0" shapeId="0" xr:uid="{AC9436CC-E33E-4B87-8544-E25490841B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37C904DC-54AA-4C35-81E1-BB484C6C7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8" authorId="2" shapeId="0" xr:uid="{D16CE213-BF56-42D8-AE50-A674123587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tc={6ED45659-5BF3-432C-BBF4-70BD32AA258A}</author>
  </authors>
  <commentList>
    <comment ref="E2" authorId="0" shapeId="0" xr:uid="{6ED45659-5BF3-432C-BBF4-70BD32AA25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tc={28C31FA2-2D86-4093-B9AC-22942DEB1478}</author>
    <author>tc={9FC333F7-46B2-4F55-A91D-3ED7518B7BE9}</author>
  </authors>
  <commentList>
    <comment ref="H1" authorId="0" shapeId="0" xr:uid="{28C31FA2-2D86-4093-B9AC-22942DEB1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9FC333F7-46B2-4F55-A91D-3ED7518B7B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tc={091E9668-A1B1-4789-AE5B-C47D8519F5C8}</author>
    <author>tc={6E56CB5E-7401-478E-8B11-86B0E50F989F}</author>
    <author>tc={C44665CF-9A33-4E37-BD33-08621C045588}</author>
    <author>tc={32B07D11-EED9-4A8C-8416-B639EE38E959}</author>
  </authors>
  <commentList>
    <comment ref="H1" authorId="0" shapeId="0" xr:uid="{091E9668-A1B1-4789-AE5B-C47D8519F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estima lanzar licitación 10 días corridos luego de la emisión de la RI/Pliego</t>
      </text>
    </comment>
    <comment ref="P2" authorId="1" shapeId="0" xr:uid="{6E56CB5E-7401-478E-8B11-86B0E50F98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condicional con semáforo por criticidad</t>
      </text>
    </comment>
    <comment ref="T95" authorId="2" shapeId="0" xr:uid="{C44665CF-9A33-4E37-BD33-08621C045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FDM1090</t>
      </text>
    </comment>
    <comment ref="T104" authorId="3" shapeId="0" xr:uid="{32B07D11-EED9-4A8C-8416-B639EE38E9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También incluye FDM1150, FDM1260 y FDM1510</t>
      </text>
    </comment>
  </commentList>
</comments>
</file>

<file path=xl/sharedStrings.xml><?xml version="1.0" encoding="utf-8"?>
<sst xmlns="http://schemas.openxmlformats.org/spreadsheetml/2006/main" count="16492" uniqueCount="5398">
  <si>
    <t>SUMINISTROS PROYECTO XX</t>
  </si>
  <si>
    <t>TAG</t>
  </si>
  <si>
    <t xml:space="preserve">RI </t>
  </si>
  <si>
    <t>Emisión y liberación de Solped</t>
  </si>
  <si>
    <t>Recepción de ofertas</t>
  </si>
  <si>
    <t>AT REV A</t>
  </si>
  <si>
    <t>AT REV 0</t>
  </si>
  <si>
    <t>Emisión OC</t>
  </si>
  <si>
    <t>Fabricación</t>
  </si>
  <si>
    <t>Transporte Internacional (incluida gestión comex+transporte)</t>
  </si>
  <si>
    <t>Nacionalización (tiempo Comex para nacionalizar)</t>
  </si>
  <si>
    <t>Transporte Local</t>
  </si>
  <si>
    <t>Necesidad Construcciónes</t>
  </si>
  <si>
    <t>Impacto Costrucciones</t>
  </si>
  <si>
    <t>ESP</t>
  </si>
  <si>
    <t>Requisición N°</t>
  </si>
  <si>
    <t xml:space="preserve">DESCRIPCION </t>
  </si>
  <si>
    <t>N°</t>
  </si>
  <si>
    <t>Final Prog</t>
  </si>
  <si>
    <t>Forecast</t>
  </si>
  <si>
    <t>Real</t>
  </si>
  <si>
    <t>Desvío</t>
  </si>
  <si>
    <t>Inicio Prog</t>
  </si>
  <si>
    <t>Duración</t>
  </si>
  <si>
    <t>Desvío Acum</t>
  </si>
  <si>
    <t>N° Cesta/Solped</t>
  </si>
  <si>
    <t>N° OC</t>
  </si>
  <si>
    <t>Pos</t>
  </si>
  <si>
    <t>Proveedor</t>
  </si>
  <si>
    <t>Fecha de Entrega</t>
  </si>
  <si>
    <t>Lugar de entrega</t>
  </si>
  <si>
    <t>CI-Civil</t>
  </si>
  <si>
    <t>RI Ignifugado</t>
  </si>
  <si>
    <t>-</t>
  </si>
  <si>
    <t>RI Tinglado de compresores</t>
  </si>
  <si>
    <t>RI Shelter remotas</t>
  </si>
  <si>
    <t>RI Estructuras metalicas</t>
  </si>
  <si>
    <t>RI Estructuras de hormigon premoldeado</t>
  </si>
  <si>
    <t>RI Misceláneos (membranas, anclajes 2da etapa, etc)</t>
  </si>
  <si>
    <t>RI Relevamiento topgorafico</t>
  </si>
  <si>
    <t>RI Detección de Interferencias enterradas (georadar)</t>
  </si>
  <si>
    <t>IN-Instrumentación y Control</t>
  </si>
  <si>
    <t>Requisición de Ingeniería Transmisor de Presión</t>
  </si>
  <si>
    <t>Requisición de Ingeniería Transmisor de Presión Diferencial</t>
  </si>
  <si>
    <t>Requisición de Ingeniería Transmisor de Caudal Multivariable</t>
  </si>
  <si>
    <t>Requisición de Ingeniería Transmisor de Caudal Coriolis</t>
  </si>
  <si>
    <t>Requisición de Ingeniería Transmisor de Caudal Presión Diferencial</t>
  </si>
  <si>
    <t xml:space="preserve">Requisición de Ingeniería Transmisor de Nivel Dp Cell </t>
  </si>
  <si>
    <t>Requisición de Ingeniería Transmisor de Nivel Radar</t>
  </si>
  <si>
    <t xml:space="preserve">Requisición de Ingeniería Transmisor de Nivel </t>
  </si>
  <si>
    <t>Requisición de Ingeniería Transmisor de Temperatura</t>
  </si>
  <si>
    <t>Requisición de Ingeniería Interruptor de Presion</t>
  </si>
  <si>
    <t>Requisición de Ingeniería Interruptor de Nivel</t>
  </si>
  <si>
    <t>Requisición de Ingeniería Interruptor de Vibración</t>
  </si>
  <si>
    <t>Requisición de Ingeniería Manómetros y Manómetros Difrenciales</t>
  </si>
  <si>
    <t>Requisición de Ingeniería Indicador de Nivel</t>
  </si>
  <si>
    <t>Requisición de Ingeniería Rotámetro</t>
  </si>
  <si>
    <t>Requisición de Ingeniería Termómetro</t>
  </si>
  <si>
    <t>Requisición de Ingeniería Cupón de Corrosión</t>
  </si>
  <si>
    <t>Requisición de Ingeniería Plcas Orificio y Orificios de Restricción</t>
  </si>
  <si>
    <t>Requisición de Ingeniería Analizador</t>
  </si>
  <si>
    <t>Requisición de Ingeniería Detector de Fugas</t>
  </si>
  <si>
    <t>Requisición de Ingeniería Detector de Mecla Explosiva</t>
  </si>
  <si>
    <t>Requisición de Ingeniería Pulsador de Emergencia</t>
  </si>
  <si>
    <t>Requisición de Ingeniería Indicador de Paso de Scrapper</t>
  </si>
  <si>
    <t>Requisición de Ingeniería Detector de Llama</t>
  </si>
  <si>
    <t>Requisición de Ingeniería Válvulas de Control</t>
  </si>
  <si>
    <t>Requisición de Ingeniería Válvulas Autorreguladoras</t>
  </si>
  <si>
    <t>Requisición de Ingeniería Válvulas de Seguridad</t>
  </si>
  <si>
    <t>Requisición de Ingeniería Válvulas BlowDown</t>
  </si>
  <si>
    <t>Requisición de Ingeniería Válvulas ShutDown</t>
  </si>
  <si>
    <t>Requisición de Ingeniería Válvulas Diluvio</t>
  </si>
  <si>
    <t>Requisición de Ingeniería Cables de Instrumentos</t>
  </si>
  <si>
    <t>Requisición de Ingeniería Cajas de Conexionado</t>
  </si>
  <si>
    <t>Requisición de Ingeniería Requerimiento para Sistema de Comunicaciones</t>
  </si>
  <si>
    <t>Requisición de Ingeniería - CCTV</t>
  </si>
  <si>
    <t>Requisición de Ingeniería Materiales Mecánicos</t>
  </si>
  <si>
    <t>Requisición de Ingeniería Materiales Eléctricos</t>
  </si>
  <si>
    <t>PI-Cañerías</t>
  </si>
  <si>
    <t>Cañerías y accesorios</t>
  </si>
  <si>
    <t>Elementos miscelaneos</t>
  </si>
  <si>
    <t>Soportes</t>
  </si>
  <si>
    <t>Válvulas manuales</t>
  </si>
  <si>
    <t>Aislación Térmica</t>
  </si>
  <si>
    <t>Compra Temprana</t>
  </si>
  <si>
    <t>EM-Mecánica</t>
  </si>
  <si>
    <t>REQUISICIÓN DE INGENIERÍA - TANQUES UL-142</t>
  </si>
  <si>
    <t>REQUISICIÓN DE INGENIERÍA - RECIPIENTES DOBLE PARED ASME</t>
  </si>
  <si>
    <t>REQUISICIÓN DE INGENIERÍA - RECIPIENTES ASME VIII</t>
  </si>
  <si>
    <t>REQUISICIÓN DE INGENIERÍA - RECIPIENTES PRFV</t>
  </si>
  <si>
    <t>REQUISICIÓN DE INGENIERÍA - FILTROS CANASTO</t>
  </si>
  <si>
    <t>REQUISICIÓN DE INGENIERÍA - FILTROS CARTUCHO</t>
  </si>
  <si>
    <t>REQUISICIÓN DE INGENIERÍA - BOMBAS CENTRÍFUGAS</t>
  </si>
  <si>
    <t>REQUISICIÓN DE INGENIERÍA - BOMBAS NEUMÁTICAS</t>
  </si>
  <si>
    <t>REQUISICIÓN DE INGENIERÍA - PUENTE GRÚA</t>
  </si>
  <si>
    <t>EL-Electricidad</t>
  </si>
  <si>
    <t>Puesta a tierra y SPCDA</t>
  </si>
  <si>
    <t>Cables - Baja y media tensión</t>
  </si>
  <si>
    <t>Canalizaciones y montaje (conduits y accesorios)</t>
  </si>
  <si>
    <t>Iluminación - Columnas y artefactos de iluminación</t>
  </si>
  <si>
    <t>Cables - Prensacables</t>
  </si>
  <si>
    <t>Cajas de conexionado</t>
  </si>
  <si>
    <t>Tracing eléctrico</t>
  </si>
  <si>
    <t>Protección catódica</t>
  </si>
  <si>
    <t>Materiales Misceláneos</t>
  </si>
  <si>
    <t>LAS PLANIFICADAS P/ COMPRA EN FUNCIÓN DE ESTRATEGIA SUMINISTROS/PROYECTO</t>
  </si>
  <si>
    <t>VA A DEPENDER DE CADA ESTRATEGIA DE PROYECTO</t>
  </si>
  <si>
    <t>SE PUEDE ABRIR LOS TIEMPOS DE VENDORS/INSPECCIÓN, ETC</t>
  </si>
  <si>
    <t>DEPENDE DE LA ESTRATEGIA DEL SUMINISTRO/PROYECTO</t>
  </si>
  <si>
    <t>SI HAY DESAGREACIÓN EN CANNING SE PUEDE PLANIFICAR TAMBIÉN</t>
  </si>
  <si>
    <t>INTERNO SUMINISTROS PARA PREVEER IMPACTOS, ALERTAR Y ARTICULAR CON CONSTRUCCIONES</t>
  </si>
  <si>
    <t>TIEMPO PLANIFICADO DE INGENERIA</t>
  </si>
  <si>
    <t>TIEMPO PLANIFICADO PARA ADMINISTRACIÓN DE MATERIALES</t>
  </si>
  <si>
    <t>TIEMPO PLANIFICADO PARA COMPRAS</t>
  </si>
  <si>
    <t>TIEMPO PLANIFICADO INGENIERÍA</t>
  </si>
  <si>
    <t>TIEMPO PLANIFICADO COMPRAS</t>
  </si>
  <si>
    <t>TIEMPO PLANIFICADO INGENIERÍA/ACTIVACIÓN/INSPECCIÓN</t>
  </si>
  <si>
    <t>TIEMPO PLANIFICADO COMEX</t>
  </si>
  <si>
    <t>TIEMPO PLANIFICADO LOGISTICA Y ALMACES</t>
  </si>
  <si>
    <t>Calentador eléctrico</t>
  </si>
  <si>
    <t>Fecha de equipos estáticos y paquetes crono 4/11/24</t>
  </si>
  <si>
    <t>Intercambiador gas-gas</t>
  </si>
  <si>
    <t>Separador de gas combustible</t>
  </si>
  <si>
    <t>Filtro de gas combustible</t>
  </si>
  <si>
    <t>Compresor/Secador de aire</t>
  </si>
  <si>
    <t>Filtro de aire</t>
  </si>
  <si>
    <t>Enfriador de aire</t>
  </si>
  <si>
    <t>Skid generación de nitrógeno</t>
  </si>
  <si>
    <t>Calentador de gas combustible AP</t>
  </si>
  <si>
    <t>Skid de inyección de químicos (tanque + bombas)</t>
  </si>
  <si>
    <t>Separador de condensados de EPF</t>
  </si>
  <si>
    <t>Tanque de almacenamiento de agua de inyección</t>
  </si>
  <si>
    <t>Filtro para bombas</t>
  </si>
  <si>
    <t>Bomba de desarenado</t>
  </si>
  <si>
    <t>Fecha de entrega de bombas crono 4/11/24</t>
  </si>
  <si>
    <t>Desgasificador presurizado/atmosférico</t>
  </si>
  <si>
    <t>Tanque Skimmer</t>
  </si>
  <si>
    <t>Fecha de montaje de tanques crono 4/11/24</t>
  </si>
  <si>
    <t>Bomba de transferencia</t>
  </si>
  <si>
    <t>Bomba de agua tratada a tanques</t>
  </si>
  <si>
    <t>Tanque de almacenamiento de condensado</t>
  </si>
  <si>
    <t>Bomba de reproceso de condensado</t>
  </si>
  <si>
    <t>Tanque cónico de efluentes</t>
  </si>
  <si>
    <t>Bomba de tanques de efluentes</t>
  </si>
  <si>
    <t>Bomba de skimmeado</t>
  </si>
  <si>
    <t>Tanque de recuperación de flotados</t>
  </si>
  <si>
    <t>Bomba de tanque de flotados</t>
  </si>
  <si>
    <t>Tanque de aceite para motores/Compresores</t>
  </si>
  <si>
    <t>Calentador eléctrico tanque aceite</t>
  </si>
  <si>
    <t>Bomba aceite para motores</t>
  </si>
  <si>
    <t>Pulmón de aire</t>
  </si>
  <si>
    <t>Pulmón de nitrógeno</t>
  </si>
  <si>
    <t>Tanque sumidero de Hot Oil</t>
  </si>
  <si>
    <t>Bomba de tanque sumidero de Hot Oil</t>
  </si>
  <si>
    <t>Filtro de bomba Hot Oil</t>
  </si>
  <si>
    <t>KOD</t>
  </si>
  <si>
    <t>Calentador Eléctrico</t>
  </si>
  <si>
    <t>Bomba de KOD</t>
  </si>
  <si>
    <t>Sumidero de drenajes</t>
  </si>
  <si>
    <t>Bomba de sumideros</t>
  </si>
  <si>
    <t>Tanque Slop</t>
  </si>
  <si>
    <t>Bombas tanque Slop</t>
  </si>
  <si>
    <t>Tanque de Glicol</t>
  </si>
  <si>
    <t>Bomba de carga de Glicol</t>
  </si>
  <si>
    <t>Tanque de drenaje de Glicol</t>
  </si>
  <si>
    <t>Bomba de tanque de drenaje de Glicol</t>
  </si>
  <si>
    <t>Bomba de agua</t>
  </si>
  <si>
    <t>Tanque de transferencia de glicol</t>
  </si>
  <si>
    <t>Tanque de espuma</t>
  </si>
  <si>
    <t>Puente grúa</t>
  </si>
  <si>
    <t>IN-Instrumentación</t>
  </si>
  <si>
    <t>Válvulas de control, shutdown, motorizadas</t>
  </si>
  <si>
    <t>Considero FE válvulas de control crono 4.11</t>
  </si>
  <si>
    <t>Válvulas de seguridad</t>
  </si>
  <si>
    <t>Instrumentos comunes</t>
  </si>
  <si>
    <t>Considero FE transmisores crono 4.11</t>
  </si>
  <si>
    <t>Transmisores</t>
  </si>
  <si>
    <t>Medidores de caudal</t>
  </si>
  <si>
    <t>Considero FE transmisores de caudal crono 4.11</t>
  </si>
  <si>
    <t>Analizadores</t>
  </si>
  <si>
    <t>Tomamuestras</t>
  </si>
  <si>
    <t>Materiales para montaje de instrumentos</t>
  </si>
  <si>
    <t>Considero FE materiales de montaje crono 4.11</t>
  </si>
  <si>
    <t>Cajas</t>
  </si>
  <si>
    <t>Considero Fecha inicio montaje 26/2/2026</t>
  </si>
  <si>
    <t>Bandejas</t>
  </si>
  <si>
    <t>Cables de instrumentación Rev. 0 - Ingeniería inicial</t>
  </si>
  <si>
    <t>Considero fecha inicio tendido de cables instrumentación</t>
  </si>
  <si>
    <t>Cables de instrumentación Rev. 1 - Ingeniería 80%</t>
  </si>
  <si>
    <t>Considero fin de entrega de cables de acuerdo a crono 4.11</t>
  </si>
  <si>
    <t>Sistema de control, hardware y software</t>
  </si>
  <si>
    <t>Sistema fire &amp; gas</t>
  </si>
  <si>
    <t>Sistema contra incendio</t>
  </si>
  <si>
    <t>Shelter y banco de carga</t>
  </si>
  <si>
    <t>Considero fecha de entrega de acuerdo a crono 4.11</t>
  </si>
  <si>
    <t>Tableros y celdas MT</t>
  </si>
  <si>
    <t>Tableros BT y CCM</t>
  </si>
  <si>
    <t>Canalizaciones eléctricas</t>
  </si>
  <si>
    <t>Cables Rev. 0 - Ingeniería inicial</t>
  </si>
  <si>
    <t>Cables Rev. 1 - Ingeniería 80%</t>
  </si>
  <si>
    <t>Considero fecha de inicio de tendido de cables crono 4.11</t>
  </si>
  <si>
    <t>Materiales para PAT</t>
  </si>
  <si>
    <t>Sistema UPS y rectificadores</t>
  </si>
  <si>
    <t>Tracing</t>
  </si>
  <si>
    <t>Ducto de barras</t>
  </si>
  <si>
    <t>Considero fecha de entrega de CCM y Tablero BT de acuerdo a crono 4.11</t>
  </si>
  <si>
    <t>PI-Piping</t>
  </si>
  <si>
    <t>Cañerías y accesorios - Rev. 0 - OC a 150 días Hito  2</t>
  </si>
  <si>
    <t>Considero fecha de entrega de suministro temprano de piping de crono A8910</t>
  </si>
  <si>
    <t>Cañerías y accesorios - Rev. 1 - Ingeniería 80%</t>
  </si>
  <si>
    <t>Considero fecha de fin de entrega piping de crono 4.11 - Coincide con inicio de prefa</t>
  </si>
  <si>
    <t>Válvulas manuales - Rev. 0 - Ingeniería inicial</t>
  </si>
  <si>
    <t>Considero fecha de fin de entrega piping de crono 4.11</t>
  </si>
  <si>
    <t>Válvulas manuales - Rev. 1 - Ingeniería 80%</t>
  </si>
  <si>
    <t>Fecha asumida inicio</t>
  </si>
  <si>
    <t>Fecha RFSU</t>
  </si>
  <si>
    <t>Hito ingeniería 80%</t>
  </si>
  <si>
    <t>TITULO:</t>
  </si>
  <si>
    <t>DOCUMENTO Nº:</t>
  </si>
  <si>
    <t>REVISION:</t>
  </si>
  <si>
    <t>0</t>
  </si>
  <si>
    <t>Pag:</t>
  </si>
  <si>
    <t>DISC</t>
  </si>
  <si>
    <t>CÓDIGO PLUSPETROL</t>
  </si>
  <si>
    <t>CÓDIGO AESA</t>
  </si>
  <si>
    <t>DESCRIPCION</t>
  </si>
  <si>
    <t>APR</t>
  </si>
  <si>
    <t>DISEÑO</t>
  </si>
  <si>
    <t>REQ APR CLIENTE?</t>
  </si>
  <si>
    <t>CAO</t>
  </si>
  <si>
    <t>COMENTARIOS</t>
  </si>
  <si>
    <t>GENERAL</t>
  </si>
  <si>
    <t>XXX-ACAL-102-LD-X-300</t>
  </si>
  <si>
    <t>5155-00-0000-IG-CO-LD-001</t>
  </si>
  <si>
    <t>LISTADO  DE DOCUMENTOS</t>
  </si>
  <si>
    <t>SI</t>
  </si>
  <si>
    <t>NO</t>
  </si>
  <si>
    <t>XXX-ACAL-102-ET-X-300</t>
  </si>
  <si>
    <t>5155-00-0000-IG-CO-BD-001</t>
  </si>
  <si>
    <t>BASES DE DISEÑO</t>
  </si>
  <si>
    <t>XXX-ACAL-102-SC-X-300</t>
  </si>
  <si>
    <t>5155-00-0000-IG-CO-PG-001</t>
  </si>
  <si>
    <t>CRONOGRAMA DE INGENIERÍA</t>
  </si>
  <si>
    <t>PLAN DE RELEVAMIENTO</t>
  </si>
  <si>
    <t>INFORME DE RELEVAMIENTO</t>
  </si>
  <si>
    <t>INFORME DE ANÁLISIS DE CONSISTENCIA</t>
  </si>
  <si>
    <t>ELECTRICIDAD</t>
  </si>
  <si>
    <t>5155-00-2300-IG-EL-EE-XXX</t>
  </si>
  <si>
    <t>DIAGRAMA UNIFILAR ELÉCTRICO GENERAL</t>
  </si>
  <si>
    <t>5155-00-2000-IG-EL-EE-XXX</t>
  </si>
  <si>
    <t>DIAGRAMA UNIFILAR  - AMPLIACIÓN  AREA ANTENA</t>
  </si>
  <si>
    <t>DIAGRAMA UNIFILAR  - TABLERO 13,2 kV 102-TGMT-001 - SALA ELÉCTRICA 3</t>
  </si>
  <si>
    <t>DIAGRAMA UNIFILAR  - TABLERO 6,6 kV 102-TGMT-003 - SALA ELÉCTRICA 4</t>
  </si>
  <si>
    <t>DIAGRAMA UNIFILAR  - 102-CCM-001 - SALA ELÉCTRICA 4</t>
  </si>
  <si>
    <t>DIAGRAMA UNIFILAR  - 102-CCM-002 - SALA ELÉCTRICA 3</t>
  </si>
  <si>
    <t>DIAGRAMA UNIFILAR  - 102-CCM-003 - SALA ELÉCTRICA 3</t>
  </si>
  <si>
    <t>DIAGRAMA UNIFILAR  - TABLERO DE UPS - SALA ELÉCTRICA 3</t>
  </si>
  <si>
    <t>DIAGRAMA UNIFILAR  - TABLERO DE UPS - SALA ELÉCTRICA 4</t>
  </si>
  <si>
    <t>DIAGRAMA UNIFILAR  - TABLERO DE CORRIENTE DIRECTA 110 VCC  - SALA ELÉCTRICA 3</t>
  </si>
  <si>
    <t>DIAGRAMA UNIFILAR  - TABLERO DE CORRIENTE DIRECTA 110 VCC  - SALA ELÉCTRICA 4</t>
  </si>
  <si>
    <t>5155-00-2400-IG-EL-EE-XXX</t>
  </si>
  <si>
    <t>DIAGRAMA UNIFILAR  - TABLERO DE CORRIENTE DIRECTA 110 VCC  -  SALAS REMOTAS INS007/INS008</t>
  </si>
  <si>
    <t>DIAGRAMA UNIFILAR  - TABLERO SERVICIOS AUXILIARES - SALA ELECTRICA 3</t>
  </si>
  <si>
    <t>DIAGRAMA UNIFILAR  - TABLERO SERVICIOS AUXILIARES - SALA ELECTRICA 4</t>
  </si>
  <si>
    <t>DIAGRAMA UNIFILAR  - TABLERO SERVICIOS AUXILIARES - SALAS REMOTAS INS007/INS008</t>
  </si>
  <si>
    <t>DIAGRAMA UNIFILAR  - TABLEROS ILUMINACIÓN Y TOMAS</t>
  </si>
  <si>
    <t>DIAGRAMA UNIFILAR  - TABLEROS TRACING</t>
  </si>
  <si>
    <t>5155-00-2300-IG-EL-EF-XXX</t>
  </si>
  <si>
    <t>ESQUEMA FUNCIONAL  - AMPLIACIÓN AREA ANTENA</t>
  </si>
  <si>
    <t>ESQUEMA FUNCIONAL  - TABLERO 13,2 kV 102-TGMT-001 - SALA ELÉCTRICA 3</t>
  </si>
  <si>
    <t>ESQUEMA FUNCIONAL  - TABLERO 6,6 kV 102-TGMT-003 - SALA ELÉCTRICA 4</t>
  </si>
  <si>
    <t>ESQUEMA FUNCIONAL  - 102-CCM-001 - SALA ELÉCTRICA 4</t>
  </si>
  <si>
    <t>ESQUEMA FUNCIONAL  - 102-CCM-002 - SALA ELÉCTRICA 3</t>
  </si>
  <si>
    <t>ESQUEMA FUNCIONAL  - 102-CCM-003 - SALA ELÉCTRICA 3</t>
  </si>
  <si>
    <t>5155-00-2000-IG-EL-DC-XXX</t>
  </si>
  <si>
    <t>DIAGRAMA CONEXIONADO - AMPLIACIÓN AREA ANTENA</t>
  </si>
  <si>
    <t>5155-00-2300-IG-EL-DC-XXX</t>
  </si>
  <si>
    <t>DIAGRAMA CONEXIONADO - TABLERO 13,2 kV 102-TGMT-001 - SALA ELÉCTRICA 3</t>
  </si>
  <si>
    <t>DIAGRAMA CONEXIONADO - TABLEROS 13,2 kV 102-TGMT-002A/102-TGMT-002B - SALA ELÉCTRICA 4</t>
  </si>
  <si>
    <t>DIAGRAMA CONEXIONADO - TABLERO 6,6 kV 102-TGMT-003 - SALA ELÉCTRICA 4</t>
  </si>
  <si>
    <t>DIAGRAMA CONEXIONADO - 102-CCM-001 - SALA ELÉCTRICA 4</t>
  </si>
  <si>
    <t>DIAGRAMA CONEXIONADO - 102-CCM-002 - SALA ELÉCTRICA 3</t>
  </si>
  <si>
    <t>DIAGRAMA CONEXIONADO  - 102-CCM-003 - SALA ELÉCTRICA 3</t>
  </si>
  <si>
    <t>DIAGRAMA CONEXIONADO - TABLERO DE UPS - SALA ELÉCTRICA 3</t>
  </si>
  <si>
    <t>DIAGRAMA CONEXIONADO - TABLERO DE UPS - SALA ELÉCTRICA 4</t>
  </si>
  <si>
    <t>DIAGRAMA CONEXIONADO - TABLERO DE CORRIENTE DIRECTA 110 VCC  - SALA ELÉCTRICA 3</t>
  </si>
  <si>
    <t>DIAGRAMA CONEXIONADO - TABLERO DE CORRIENTE DIRECTA 110 VCC  - SALA ELÉCTRICA 4</t>
  </si>
  <si>
    <t>5155-00-2400-IG-EL-DC-XXX</t>
  </si>
  <si>
    <t>DIAGRAMA CONEXIONADO - TABLERO DE CORRIENTE DIRECTA 110 VCC  -  SALAS REMOTAS INS007/INS008</t>
  </si>
  <si>
    <t>DIAGRAMA CONEXIONADO - TABLERO SERVICIOS AUXILIARES - SALA ELECTRICA 3</t>
  </si>
  <si>
    <t>DIAGRAMA CONEXIONADO - TABLERO SERVICIOS AUXILIARES - SALA ELECTRICA 4</t>
  </si>
  <si>
    <t>DIAGRAMA CONEXIONADO - TABLERO SERVICIOS AUXILIARES - SALAS REMOTAS INS007/INS008</t>
  </si>
  <si>
    <t>DIAGRAMA CONEXIONADO - TABLEROS ILUMINACIÓN Y TOMAS CPF2</t>
  </si>
  <si>
    <t>DIAGRAMA CONEXIONADO - TABLEROS TRACING CPF2</t>
  </si>
  <si>
    <t>5155-00-0000-IG-EL-BD-XXX</t>
  </si>
  <si>
    <t>5155-00-0000-IG-EL-MC-XXX</t>
  </si>
  <si>
    <t>BALANCE DE CARGAS ELÉCTRICAS</t>
  </si>
  <si>
    <t>MEMORIA DE CÁLCULO DE CABLES</t>
  </si>
  <si>
    <t>BALANCE DE CARGAS - GENERACIÓN</t>
  </si>
  <si>
    <t>MEMORIA DE CÁLCULO - ILUMINACIÓN GENERAL</t>
  </si>
  <si>
    <t>MEMORIA DE CÁLCULO - SPCDA</t>
  </si>
  <si>
    <t>MEMORIA DE CÁLCULO - OCUPACIÓN DE CANALIZACIONES ELÉCTRICAS</t>
  </si>
  <si>
    <t>MEMORIA DE CÁLCULO - PUESTA A TIERRA</t>
  </si>
  <si>
    <t>5155-00-0000-IG-EL-ES-XXX</t>
  </si>
  <si>
    <t>ESTUDIO DE CORTOCIRCUITO Y FLUJO DE CARGAS</t>
  </si>
  <si>
    <t>ESTUDIO DE SELECTIVIDAD DE PROTECCIONES</t>
  </si>
  <si>
    <t xml:space="preserve">ESTUDIO DE ARRANQUE DE MOTORES </t>
  </si>
  <si>
    <t>ESTUDIO DE COMPONENTES ARMÓNICAS</t>
  </si>
  <si>
    <t>5155-00-0000-IG-EL-MD-XXX</t>
  </si>
  <si>
    <t>MEMORIA DESCRIPTIVA DE LA INSTALACIÓN ELÉCTRICA/ SCADA Y PMS</t>
  </si>
  <si>
    <t>5155-00-2300-IG-EL-ET-XXX</t>
  </si>
  <si>
    <t>ESPECIFICACIÓN TÉCNICA SALAS ELÉCTRICAS</t>
  </si>
  <si>
    <t>ESPECIFICACIÓN TÉCNICA - SISTEMA DE TRANSFERENCIA AUTOMÁTICA</t>
  </si>
  <si>
    <t>5155-00-2300-IG-EL-HD-XXX</t>
  </si>
  <si>
    <t>HOJA DE DATOS CCM</t>
  </si>
  <si>
    <t>HOJA DE DATOS VFD BT</t>
  </si>
  <si>
    <t>HOJA DE DATOS VFD MT</t>
  </si>
  <si>
    <t>HOJA DE DATOS CELDAS DE MT 13,2 kV</t>
  </si>
  <si>
    <t>HOJA DE DATOS CELDAS DE MT 6,6 kV</t>
  </si>
  <si>
    <t>5155-00-2000-IG-EL-HD-XXX</t>
  </si>
  <si>
    <t>HOJA DE DATOS TRANSFORMADORES EN ACEITE</t>
  </si>
  <si>
    <t>HOJA DE DATOS TRANSFORMADORES SECOS</t>
  </si>
  <si>
    <t>5155-00-0000-IG-EL-HD-XXX</t>
  </si>
  <si>
    <t>HOJA DE DATOS MECANIZADO DE CAJAS</t>
  </si>
  <si>
    <t>HOJA DE DATOS UPS SE#3 Y SE#4 BT</t>
  </si>
  <si>
    <t>HOJA DE DATOS SAI CC SE#3 Y SE#4 BT</t>
  </si>
  <si>
    <t>HOJA DE DATOS DUCTO DE BARRAS BT SE#3 Y SE#4 BT</t>
  </si>
  <si>
    <t>HOJA DE DATOS GENERADOR DE EMERGENCIA</t>
  </si>
  <si>
    <t>HOJA DE DATOS EQUIPAMIENTO DE MANIOBRA DE MT INTEMPERIE</t>
  </si>
  <si>
    <t>HOJA DE DATOS - CABLES DE BT</t>
  </si>
  <si>
    <t>HOJA DE DATOS - CABLES DE MT</t>
  </si>
  <si>
    <t>5155-00-0000-IG-EL-LP-XXX</t>
  </si>
  <si>
    <t>LISTADO DE CARGAS A DESLASTRAR POR PMS</t>
  </si>
  <si>
    <t>LISTA DE EQUIPOS ELÉCTRICOS</t>
  </si>
  <si>
    <t>5155-00-2000-IG-EL-LP-XXX</t>
  </si>
  <si>
    <t>LISTA DE EQUIPOS GENERACIÓN</t>
  </si>
  <si>
    <t>5155-00-0000-IG-EL-LC-XXX</t>
  </si>
  <si>
    <t>LISTADO DE CABLES</t>
  </si>
  <si>
    <t>LISTADO DE APROVECHAMIENTO DE CABLES EN BOBINA</t>
  </si>
  <si>
    <t>LISTADO DE PRENSACABLES</t>
  </si>
  <si>
    <t>5155-00-0090-IG-EL-LM-XXX</t>
  </si>
  <si>
    <t xml:space="preserve">LISTADO DE MATERIALES - PUESTA A TIERRA Y SPCDA - UNDERGROUND </t>
  </si>
  <si>
    <t>5155-00-0100-IG-EL-LM-XXX</t>
  </si>
  <si>
    <t>LISTADO DE MATERIALES - PUESTA A TIERRA Y SPCDA - PARRAL E-O</t>
  </si>
  <si>
    <t>5155-00-0200-IG-EL-LM-XXX</t>
  </si>
  <si>
    <t>LISTADO DE MATERIALES - PUESTA A TIERRA Y SPCDA - PARRAL N-S 1</t>
  </si>
  <si>
    <t>5155-00-0300-IG-EL-LM-XXX</t>
  </si>
  <si>
    <t>LISTADO DE MATERIALES - PUESTA A TIERRA Y SPCDA - PARRAL N-S 2</t>
  </si>
  <si>
    <t>5155-00-0400-IG-EL-LM-XXX</t>
  </si>
  <si>
    <t>LISTADO DE MATERIALES - PUESTA A TIERRA Y SPCDA - PARRAL ZONA HOT OIL</t>
  </si>
  <si>
    <t>5155-00-0500-IG-EL-LM-XXX</t>
  </si>
  <si>
    <t>LISTADO DE MATERIALES - PUESTA A TIERRA Y SPCDA - SENDA NORTE</t>
  </si>
  <si>
    <t>5155-00-0600-IG-EL-LM-XXX</t>
  </si>
  <si>
    <t>LISTADO DE MATERIALES - PUESTA A TIERRA Y SPCDA - PARRAL NORTE (ALIVIO)</t>
  </si>
  <si>
    <t>5155-00-0700-IG-EL-LM-XXX</t>
  </si>
  <si>
    <t>LISTADO DE MATERIALES - PUESTA A TIERRA Y SPCDA - ZONA SLUG CATCHER</t>
  </si>
  <si>
    <t>5155-00-0800-IG-EL-LM-XXX</t>
  </si>
  <si>
    <t>LISTADO DE MATERIALES - PUESTA A TIERRA Y SPCDA - SERVICIOS</t>
  </si>
  <si>
    <t>5155-00-0900-IG-EL-LM-XXX</t>
  </si>
  <si>
    <t>LISTADO DE MATERIALES - PUESTA A TIERRA Y SPCDA - INTERCONEXIONES</t>
  </si>
  <si>
    <t>5155-00-1000-IG-EL-LM-XXX</t>
  </si>
  <si>
    <t>LISTADO DE MATERIALES - PUESTA A TIERRA Y SPCDA - UNIDAD DE PROCESAMIENTO DE CONDENSADO</t>
  </si>
  <si>
    <t>5155-00-1100-IG-EL-LM-XXX</t>
  </si>
  <si>
    <t>LISTADO DE MATERIALES - PUESTA A TIERRA Y SPCDA - TANQUES Y BOMBAS DE EFLUENTES</t>
  </si>
  <si>
    <t>5155-00-1300-IG-EL-LM-XXX</t>
  </si>
  <si>
    <t>LISTADO DE MATERIALES - PUESTA A TIERRA Y SPCDA - SKID DE GAS COMBUSTIBLE</t>
  </si>
  <si>
    <t>5155-00-1400-IG-EL-LM-XXX</t>
  </si>
  <si>
    <t>LISTADO DE MATERIALES - PUESTA A TIERRA Y SPCDA - UNIDAD DE PROCESAMIENTO DE GAS</t>
  </si>
  <si>
    <t>5155-00-1500-IG-EL-LM-XXX</t>
  </si>
  <si>
    <t>LISTADO DE MATERIALES - PUESTA A TIERRA Y SPCDA - SERVICIOS DE COMPRESORES</t>
  </si>
  <si>
    <t>5155-00-1600-IG-EL-LM-XXX</t>
  </si>
  <si>
    <t>LISTADO DE MATERIALES - PUESTA A TIERRA Y SPCDA - COMPRESORES</t>
  </si>
  <si>
    <t>5155-00-1700-IG-EL-LM-XXX</t>
  </si>
  <si>
    <t>LISTADO DE MATERIALES - PUESTA A TIERRA Y SPCDA - ALMACENAMIENTO DE CONDENSADO CPF2</t>
  </si>
  <si>
    <t>5155-00-1800-IG-EL-LM-XXX</t>
  </si>
  <si>
    <t>LISTADO DE MATERIALES - PUESTA A TIERRA Y SPCDA - PLANTA DE TRATAMIENTO DE AGUA</t>
  </si>
  <si>
    <t>5155-00-2000-IG-EL-LM-XXX</t>
  </si>
  <si>
    <t>LISTADO DE MATERIALES - PUESTA A TIERRA Y SPCDA - GENERACIÓN</t>
  </si>
  <si>
    <t>5155-00-2100-IG-EL-LM-XXX</t>
  </si>
  <si>
    <t>LISTADO DE MATERIALES - PUESTA A TIERRA Y SPCDA - HOT OIL</t>
  </si>
  <si>
    <t>5155-00-2200-IG-EL-LM-XXX</t>
  </si>
  <si>
    <t>LISTADO DE MATERIALES - PUESTA A TIERRA Y SPCDA - SUMIDERO</t>
  </si>
  <si>
    <t>5155-00-2300-IG-EL-LM-XXX</t>
  </si>
  <si>
    <t>LISTADO DE MATERIALES - PUESTA A TIERRA Y SPCDA - SALA ELECTRICA</t>
  </si>
  <si>
    <t>5155-00-2400-IG-EL-LM-XXX</t>
  </si>
  <si>
    <t>LISTADO DE MATERIALES - PUESTA A TIERRA Y SPCDA - SHELTERS DE INSTRUMENTOS</t>
  </si>
  <si>
    <t xml:space="preserve">LISTADO DE MATERIALES - CANALIZACIONES - UNDERGROUND </t>
  </si>
  <si>
    <t>LISTADO DE MATERIALES - CANALIZACIONES - PARRAL E-O</t>
  </si>
  <si>
    <t>LISTADO DE MATERIALES - CANALIZACIONES - PARRAL N-S 1</t>
  </si>
  <si>
    <t>LISTADO DE MATERIALES - CANALIZACIONES - PARRAL N-S 2</t>
  </si>
  <si>
    <t>LISTADO DE MATERIALES - CANALIZACIONES - PARRAL ZONA HOT OIL</t>
  </si>
  <si>
    <t>LISTADO DE MATERIALES - CANALIZACIONES - SENDA NORTE</t>
  </si>
  <si>
    <t>LISTADO DE MATERIALES - CANALIZACIONES - PARRAL NORTE (ALIVIO)</t>
  </si>
  <si>
    <t>LISTADO DE MATERIALES - CANALIZACIONES - ZONA SLUG CATCHER</t>
  </si>
  <si>
    <t>LISTADO DE MATERIALES - CANALIZACIONES - SERVICIOS</t>
  </si>
  <si>
    <t>LISTADO DE MATERIALES - CANALIZACIONES - INTERCONEXIONES</t>
  </si>
  <si>
    <t>LISTADO DE MATERIALES - CANALIZACIONES - UNIDAD DE PROCESAMIENTO DE CONDENSADO</t>
  </si>
  <si>
    <t>LISTADO DE MATERIALES - CANALIZACIONES - TANQUES Y BOMBAS DE EFLUENTES</t>
  </si>
  <si>
    <t>LISTADO DE MATERIALES - CANALIZACIONES - SKID DE GAS COMBUSTIBLE</t>
  </si>
  <si>
    <t>LISTADO DE MATERIALES - CANALIZACIONES - UNIDAD DE PROCESAMIENTO DE GAS</t>
  </si>
  <si>
    <t>LISTADO DE MATERIALES - CANALIZACIONES - SERVICIOS DE COMPRESORES</t>
  </si>
  <si>
    <t>LISTADO DE MATERIALES - CANALIZACIONES - COMPRESORES</t>
  </si>
  <si>
    <t>LISTADO DE MATERIALES - CANALIZACIONES - ALMACENAMIENTO DE CONDENSADO CPF2</t>
  </si>
  <si>
    <t>LISTADO DE MATERIALES - CANALIZACIONES - PLANTA DE TRATAMIENTO DE AGUA</t>
  </si>
  <si>
    <t>LISTADO DE MATERIALES - CANALIZACIONES - GENERACIÓN</t>
  </si>
  <si>
    <t>LISTADO DE MATERIALES - CANALIZACIONES - HOT OIL</t>
  </si>
  <si>
    <t>LISTADO DE MATERIALES - CANALIZACIONES - SUMIDERO</t>
  </si>
  <si>
    <t>LISTADO DE MATERIALES - CANALIZACIONES - SALA ELECTRICA</t>
  </si>
  <si>
    <t>LISTADO DE MATERIALES - CANALIZACIONES - SHELTERS DE INSTRUMENTOS</t>
  </si>
  <si>
    <t>LISTADO DE MATERIALES - ILUMINACIÓN Y TOMAS - PARRAL E-O</t>
  </si>
  <si>
    <t>LISTADO DE MATERIALES - ILUMINACIÓN Y TOMAS - PARRAL N-S 1</t>
  </si>
  <si>
    <t>LISTADO DE MATERIALES - ILUMINACIÓN Y TOMAS - PARRAL N-S 2</t>
  </si>
  <si>
    <t>LISTADO DE MATERIALES - ILUMINACIÓN Y TOMAS - PARRAL ZONA HOT OIL</t>
  </si>
  <si>
    <t>LISTADO DE MATERIALES - ILUMINACIÓN Y TOMAS - SENDA NORTE</t>
  </si>
  <si>
    <t>LISTADO DE MATERIALES - ILUMINACIÓN Y TOMAS - PARRAL NORTE (ALIVIO)</t>
  </si>
  <si>
    <t>LISTADO DE MATERIALES - ILUMINACIÓN Y TOMAS - ZONA SLUG CATCHER</t>
  </si>
  <si>
    <t>LISTADO DE MATERIALES - ILUMINACIÓN Y TOMAS - SERVICIOS</t>
  </si>
  <si>
    <t>LISTADO DE MATERIALES - ILUMINACIÓN Y TOMAS - INTERCONEXIONES</t>
  </si>
  <si>
    <t>LISTADO DE MATERIALES - ILUMINACIÓN Y TOMAS - UNIDAD DE PROCESAMIENTO DE CONDENSADO</t>
  </si>
  <si>
    <t>LISTADO DE MATERIALES - ILUMINACIÓN Y TOMAS - TANQUES Y BOMBAS DE EFLUENTES</t>
  </si>
  <si>
    <t>LISTADO DE MATERIALES - ILUMINACIÓN Y TOMAS - SKID DE GAS COMBUSTIBLE</t>
  </si>
  <si>
    <t>LISTADO DE MATERIALES - ILUMINACIÓN Y TOMAS - UNIDAD DE PROCESAMIENTO DE GAS</t>
  </si>
  <si>
    <t>LISTADO DE MATERIALES - ILUMINACIÓN Y TOMAS - SERVICIOS DE COMPRESORES</t>
  </si>
  <si>
    <t>LISTADO DE MATERIALES - ILUMINACIÓN Y TOMAS - COMPRESORES</t>
  </si>
  <si>
    <t>LISTADO DE MATERIALES - ILUMINACIÓN Y TOMAS - ALMACENAMIENTO DE CONDENSADO CPF2</t>
  </si>
  <si>
    <t>LISTADO DE MATERIALES - ILUMINACIÓN Y TOMAS - PLANTA DE TRATAMIENTO DE AGUA</t>
  </si>
  <si>
    <t>LISTADO DE MATERIALES - ILUMINACIÓN Y TOMAS - GENERACIÓN</t>
  </si>
  <si>
    <t>LISTADO DE MATERIALES - ILUMINACIÓN Y TOMAS - HOT OIL</t>
  </si>
  <si>
    <t>LISTADO DE MATERIALES - ILUMINACIÓN Y TOMAS - SUMIDERO</t>
  </si>
  <si>
    <t>LISTADO DE MATERIALES - ILUMINACIÓN Y TOMAS - SALA ELECTRICA</t>
  </si>
  <si>
    <t>LISTADO DE MATERIALES - ILUMINACIÓN Y TOMAS - SHELTERS DE INSTRUMENTOS</t>
  </si>
  <si>
    <t>5155-00-0000-IG-EL-LM-XXX</t>
  </si>
  <si>
    <t>LISTADO DE MATERIALES - CABLES</t>
  </si>
  <si>
    <t xml:space="preserve">LISTADO DE MATERIALES - MISCELANEOS - UNDERGROUND </t>
  </si>
  <si>
    <t>LISTADO DE MATERIALES - MISCELANEOS - PARRAL E-O</t>
  </si>
  <si>
    <t>LISTADO DE MATERIALES - MISCELANEOS - PARRAL N-S 1</t>
  </si>
  <si>
    <t>LISTADO DE MATERIALES - MISCELANEOS - PARRAL N-S 2</t>
  </si>
  <si>
    <t>LISTADO DE MATERIALES - MISCELANEOS - PARRAL ZONA HOT OIL</t>
  </si>
  <si>
    <t>LISTADO DE MATERIALES - MISCELANEOS - SENDA NORTE</t>
  </si>
  <si>
    <t>LISTADO DE MATERIALES - MISCELANEOS - PARRAL NORTE (ALIVIO)</t>
  </si>
  <si>
    <t>LISTADO DE MATERIALES - MISCELANEOS - ZONA SLUG CATCHER</t>
  </si>
  <si>
    <t>LISTADO DE MATERIALES - MISCELANEOS - SERVICIOS</t>
  </si>
  <si>
    <t>LISTADO DE MATERIALES - MISCELANEOS - INTERCONEXIONES</t>
  </si>
  <si>
    <t>LISTADO DE MATERIALES - MISCELANEOS - UNIDAD DE PROCESAMIENTO DE CONDENSADO</t>
  </si>
  <si>
    <t>LISTADO DE MATERIALES - MISCELANEOS - TANQUES Y BOMBAS DE EFLUENTES</t>
  </si>
  <si>
    <t>LISTADO DE MATERIALES - MISCELANEOS - SKID DE GAS COMBUSTIBLE</t>
  </si>
  <si>
    <t>LISTADO DE MATERIALES - MISCELANEOS - UNIDAD DE PROCESAMIENTO DE GAS</t>
  </si>
  <si>
    <t>LISTADO DE MATERIALES - MISCELANEOS - SERVICIOS DE COMPRESORES</t>
  </si>
  <si>
    <t>LISTADO DE MATERIALES - MISCELANEOS - COMPRESORES</t>
  </si>
  <si>
    <t>LISTADO DE MATERIALES - MISCELANEOS - ALMACENAMIENTO DE CONDENSADO CPF2</t>
  </si>
  <si>
    <t>LISTADO DE MATERIALES - MISCELANEOS - PLANTA DE TRATAMIENTO DE AGUA</t>
  </si>
  <si>
    <t>LISTADO DE MATERIALES - MISCELANEOS - GENERACIÓN</t>
  </si>
  <si>
    <t>LISTADO DE MATERIALES - MISCELANEOS - HOT OIL</t>
  </si>
  <si>
    <t>LISTADO DE MATERIALES - MISCELANEOS - SUMIDERO</t>
  </si>
  <si>
    <t>LISTADO DE MATERIALES - MISCELANEOS - SALA ELECTRICA</t>
  </si>
  <si>
    <t>LISTADO DE MATERIALES - MISCELANEOS - SHELTERS DE INSTRUMENTOS</t>
  </si>
  <si>
    <t>5155-00-0090-IG-EL-PL-XXX</t>
  </si>
  <si>
    <t xml:space="preserve">PLANO DE CANALIZACIONES ELÉCTRICAS - UNDERGROUND </t>
  </si>
  <si>
    <t>5155-00-0100-IG-EL-PL-XXX</t>
  </si>
  <si>
    <t>PLANO DE CANALIZACIONES ELÉCTRICAS - PARRAL E-O</t>
  </si>
  <si>
    <t>5155-00-0200-IG-EL-PL-XXX</t>
  </si>
  <si>
    <t>PLANO DE CANALIZACIONES ELÉCTRICAS - PARRAL N-S 1</t>
  </si>
  <si>
    <t>5155-00-0300-IG-EL-PL-XXX</t>
  </si>
  <si>
    <t>PLANO DE CANALIZACIONES ELÉCTRICAS - PARRAL N-S 2</t>
  </si>
  <si>
    <t>5155-00-0400-IG-EL-PL-XXX</t>
  </si>
  <si>
    <t>PLANO DE CANALIZACIONES ELÉCTRICAS - PARRAL ZONA HOT OIL</t>
  </si>
  <si>
    <t>5155-00-0500-IG-EL-PL-XXX</t>
  </si>
  <si>
    <t>PLANO DE CANALIZACIONES ELÉCTRICAS - SENDA NORTE</t>
  </si>
  <si>
    <t>5155-00-0600-IG-EL-PL-XXX</t>
  </si>
  <si>
    <t>PLANO DE CANALIZACIONES ELÉCTRICAS - PARRAL NORTE (ALIVIO)</t>
  </si>
  <si>
    <t>5155-00-0700-IG-EL-PL-XXX</t>
  </si>
  <si>
    <t>PLANO DE CANALIZACIONES ELÉCTRICAS - ZONA SLUG CATCHER</t>
  </si>
  <si>
    <t>5155-00-0800-IG-EL-PL-XXX</t>
  </si>
  <si>
    <t>PLANO DE CANALIZACIONES ELÉCTRICAS - SERVICIOS</t>
  </si>
  <si>
    <t>5155-00-0900-IG-EL-PL-XXX</t>
  </si>
  <si>
    <t>PLANO DE CANALIZACIONES ELÉCTRICAS - INTERCONEXIONES</t>
  </si>
  <si>
    <t>5155-00-1000-IG-EL-PL-XXX</t>
  </si>
  <si>
    <t>PLANO DE CANALIZACIONES ELÉCTRICAS - UNIDAD DE PROCESAMIENTO DE CONDENSADO</t>
  </si>
  <si>
    <t>5155-00-1100-IG-EL-PL-XXX</t>
  </si>
  <si>
    <t>PLANO DE CANALIZACIONES ELÉCTRICAS - TANQUES Y BOMBAS DE EFLUENTES</t>
  </si>
  <si>
    <t>5155-00-1300-IG-EL-PL-XXX</t>
  </si>
  <si>
    <t>PLANO DE CANALIZACIONES ELÉCTRICAS - SKID DE GAS COMBUSTIBLE</t>
  </si>
  <si>
    <t>5155-00-1400-IG-EL-PL-XXX</t>
  </si>
  <si>
    <t>PLANO DE CANALIZACIONES ELÉCTRICAS - UNIDAD DE PROCESAMIENTO DE GAS</t>
  </si>
  <si>
    <t>5155-00-1500-IG-EL-PL-XXX</t>
  </si>
  <si>
    <t>PLANO DE CANALIZACIONES ELÉCTRICAS - SERVICIOS DE COMPRESORES</t>
  </si>
  <si>
    <t>5155-00-1600-IG-EL-PL-XXX</t>
  </si>
  <si>
    <t>PLANO DE CANALIZACIONES ELÉCTRICAS - COMPRESORES</t>
  </si>
  <si>
    <t>5155-00-1700-IG-EL-PL-XXX</t>
  </si>
  <si>
    <t>PLANO DE CANALIZACIONES ELÉCTRICAS - ALMACENAMIENTO DE CONDENSADO CPF2</t>
  </si>
  <si>
    <t>5155-00-1800-IG-EL-PL-XXX</t>
  </si>
  <si>
    <t>PLANO DE CANALIZACIONES ELÉCTRICAS - PLANTA DE TRATAMIENTO DE AGUA</t>
  </si>
  <si>
    <t>5155-00-2000-IG-EL-PL-XXX</t>
  </si>
  <si>
    <t>PLANO DE CANALIZACIONES ELÉCTRICAS - GENERACIÓN</t>
  </si>
  <si>
    <t>5155-00-2100-IG-EL-PL-XXX</t>
  </si>
  <si>
    <t>PLANO DE CANALIZACIONES ELÉCTRICAS - HOT OIL</t>
  </si>
  <si>
    <t>5155-00-2200-IG-EL-PL-XXX</t>
  </si>
  <si>
    <t>PLANO DE CANALIZACIONES ELÉCTRICAS - SUMIDERO</t>
  </si>
  <si>
    <t>5155-00-2300-IG-EL-PL-XXX</t>
  </si>
  <si>
    <t>PLANO DE CANALIZACIONES ELÉCTRICAS - SALA ELECTRICA</t>
  </si>
  <si>
    <t>5155-00-2400-IG-EL-PL-XXX</t>
  </si>
  <si>
    <t>PLANO DE CANALIZACIONES ELÉCTRICAS - SHELTERS DE INSTRUMENTOS</t>
  </si>
  <si>
    <t xml:space="preserve">PLANO DE PUESTA A TIERRA - UNDERGROUND </t>
  </si>
  <si>
    <t>PLANO DE PUESTA A TIERRA - PARRAL E-O</t>
  </si>
  <si>
    <t>PLANO DE PUESTA A TIERRA - PARRAL N-S 1</t>
  </si>
  <si>
    <t>PLANO DE PUESTA A TIERRA - PARRAL N-S 2</t>
  </si>
  <si>
    <t>PLANO DE PUESTA A TIERRA - PARRAL ZONA HOT OIL</t>
  </si>
  <si>
    <t>PLANO DE PUESTA A TIERRA - SENDA NORTE</t>
  </si>
  <si>
    <t>PLANO DE PUESTA A TIERRA - PARRAL NORTE (ALIVIO)</t>
  </si>
  <si>
    <t>PLANO DE PUESTA A TIERRA - ZONA SLUG CATCHER</t>
  </si>
  <si>
    <t>PLANO DE PUESTA A TIERRA - SERVICIOS</t>
  </si>
  <si>
    <t>PLANO DE PUESTA A TIERRA - INTERCONEXIONES</t>
  </si>
  <si>
    <t>PLANO DE PUESTA A TIERRA - UNIDAD DE PROCESAMIENTO DE CONDENSADO</t>
  </si>
  <si>
    <t>PLANO DE PUESTA A TIERRA - TANQUES Y BOMBAS DE EFLUENTES</t>
  </si>
  <si>
    <t>PLANO DE PUESTA A TIERRA - SKID DE GAS COMBUSTIBLE</t>
  </si>
  <si>
    <t>PLANO DE PUESTA A TIERRA - UNIDAD DE PROCESAMIENTO DE GAS</t>
  </si>
  <si>
    <t>PLANO DE PUESTA A TIERRA - SERVICIOS DE COMPRESORES</t>
  </si>
  <si>
    <t>PLANO DE PUESTA A TIERRA - COMPRESORES</t>
  </si>
  <si>
    <t>PLANO DE PUESTA A TIERRA - ALMACENAMIENTO DE CONDENSADO CPF2</t>
  </si>
  <si>
    <t>PLANO DE PUESTA A TIERRA - PLANTA DE TRATAMIENTO DE AGUA</t>
  </si>
  <si>
    <t>PLANO DE PUESTA A TIERRA - GENERACIÓN</t>
  </si>
  <si>
    <t>PLANO DE PUESTA A TIERRA - HOT OIL</t>
  </si>
  <si>
    <t>PLANO DE PUESTA A TIERRA - SUMIDERO</t>
  </si>
  <si>
    <t>PLANO DE PUESTA A TIERRA - SALA ELECTRICA</t>
  </si>
  <si>
    <t>PLANO DE PUESTA A TIERRA - SHELTERS DE INSTRUMENTOS</t>
  </si>
  <si>
    <t>PLANO DE ILUMINACIÓN GENERAL - PARRAL E-O</t>
  </si>
  <si>
    <t>PLANO DE ILUMINACIÓN GENERAL - PARRAL N-S 1</t>
  </si>
  <si>
    <t>PLANO DE ILUMINACIÓN GENERAL - PARRAL N-S 2</t>
  </si>
  <si>
    <t>PLANO DE ILUMINACIÓN GENERAL - PARRAL ZONA HOT OIL</t>
  </si>
  <si>
    <t>PLANO DE ILUMINACIÓN GENERAL - SENDA NORTE</t>
  </si>
  <si>
    <t>PLANO DE ILUMINACIÓN GENERAL - PARRAL NORTE (ALIVIO)</t>
  </si>
  <si>
    <t>PLANO DE ILUMINACIÓN GENERAL - ZONA SLUG CATCHER</t>
  </si>
  <si>
    <t>PLANO DE ILUMINACIÓN GENERAL - SERVICIOS</t>
  </si>
  <si>
    <t>PLANO DE ILUMINACIÓN GENERAL - INTERCONEXIONES</t>
  </si>
  <si>
    <t>PLANO DE ILUMINACIÓN GENERAL - UNIDAD DE PROCESAMIENTO DE CONDENSADO</t>
  </si>
  <si>
    <t>PLANO DE ILUMINACIÓN GENERAL - TANQUES Y BOMBAS DE EFLUENTES</t>
  </si>
  <si>
    <t>PLANO DE ILUMINACIÓN GENERAL - SKID DE GAS COMBUSTIBLE</t>
  </si>
  <si>
    <t>PLANO DE ILUMINACIÓN GENERAL - UNIDAD DE PROCESAMIENTO DE GAS</t>
  </si>
  <si>
    <t>PLANO DE ILUMINACIÓN GENERAL - SERVICIOS DE COMPRESORES</t>
  </si>
  <si>
    <t>PLANO DE ILUMINACIÓN GENERAL - COMPRESORES</t>
  </si>
  <si>
    <t>PLANO DE ILUMINACIÓN GENERAL - ALMACENAMIENTO DE CONDENSADO CPF2</t>
  </si>
  <si>
    <t>PLANO DE ILUMINACIÓN GENERAL - PLANTA DE TRATAMIENTO DE AGUA</t>
  </si>
  <si>
    <t>PLANO DE ILUMINACIÓN GENERAL - GENERACIÓN</t>
  </si>
  <si>
    <t>PLANO DE ILUMINACIÓN GENERAL - HOT OIL</t>
  </si>
  <si>
    <t>PLANO DE ILUMINACIÓN GENERAL - SUMIDERO</t>
  </si>
  <si>
    <t>PLANO DE ILUMINACIÓN GENERAL - SALA ELECTRICA</t>
  </si>
  <si>
    <t>PLANO DE ILUMINACIÓN GENERAL - SHELTERS DE INSTRUMENTOS</t>
  </si>
  <si>
    <t>PLANO DE ILUMINACIÓN LOCALIZADA - PARRAL E-O</t>
  </si>
  <si>
    <t>PLANO DE ILUMINACIÓN LOCALIZADA - PARRAL N-S 1</t>
  </si>
  <si>
    <t>PLANO DE ILUMINACIÓN LOCALIZADA - PARRAL N-S 2</t>
  </si>
  <si>
    <t>PLANO DE ILUMINACIÓN LOCALIZADA - PARRAL ZONA HOT OIL</t>
  </si>
  <si>
    <t>PLANO DE ILUMINACIÓN LOCALIZADA - SENDA NORTE</t>
  </si>
  <si>
    <t>PLANO DE ILUMINACIÓN LOCALIZADA - PARRAL NORTE (ALIVIO)</t>
  </si>
  <si>
    <t>PLANO DE ILUMINACIÓN LOCALIZADA - ZONA SLUG CATCHER</t>
  </si>
  <si>
    <t>PLANO DE ILUMINACIÓN LOCALIZADA - SERVICIOS</t>
  </si>
  <si>
    <t>PLANO DE ILUMINACIÓN LOCALIZADA - INTERCONEXIONES</t>
  </si>
  <si>
    <t>PLANO DE ILUMINACIÓN LOCALIZADA - UNIDAD DE PROCESAMIENTO DE CONDENSADO</t>
  </si>
  <si>
    <t>PLANO DE ILUMINACIÓN LOCALIZADA - TANQUES Y BOMBAS DE EFLUENTES</t>
  </si>
  <si>
    <t>PLANO DE ILUMINACIÓN LOCALIZADA - SKID DE GAS COMBUSTIBLE</t>
  </si>
  <si>
    <t>PLANO DE ILUMINACIÓN LOCALIZADA - UNIDAD DE PROCESAMIENTO DE GAS</t>
  </si>
  <si>
    <t>PLANO DE ILUMINACIÓN LOCALIZADA - SERVICIOS DE COMPRESORES</t>
  </si>
  <si>
    <t>PLANO DE ILUMINACIÓN LOCALIZADA - COMPRESORES</t>
  </si>
  <si>
    <t>PLANO DE ILUMINACIÓN LOCALIZADA - ALMACENAMIENTO DE CONDENSADO CPF2</t>
  </si>
  <si>
    <t>PLANO DE ILUMINACIÓN LOCALIZADA - PLANTA DE TRATAMIENTO DE AGUA</t>
  </si>
  <si>
    <t>PLANO DE ILUMINACIÓN LOCALIZADA - GENERACIÓN</t>
  </si>
  <si>
    <t>PLANO DE ILUMINACIÓN LOCALIZADA - HOT OIL</t>
  </si>
  <si>
    <t>PLANO DE ILUMINACIÓN LOCALIZADA - SUMIDERO</t>
  </si>
  <si>
    <t>PLANO DE ILUMINACIÓN LOCALIZADA - SALA ELECTRICA</t>
  </si>
  <si>
    <t>PLANO DE ILUMINACIÓN LOCALIZADA - SHELTERS DE INSTRUMENTOS</t>
  </si>
  <si>
    <t>PLANO DE DESCARGAS ATMOSFÉRICAS - PARRAL E-O</t>
  </si>
  <si>
    <t>PLANO DE DESCARGAS ATMOSFÉRICAS - PARRAL N-S 1</t>
  </si>
  <si>
    <t>PLANO DE DESCARGAS ATMOSFÉRICAS - PARRAL N-S 2</t>
  </si>
  <si>
    <t>PLANO DE DESCARGAS ATMOSFÉRICAS - PARRAL ZONA HOT OIL</t>
  </si>
  <si>
    <t>PLANO DE DESCARGAS ATMOSFÉRICAS - SENDA NORTE</t>
  </si>
  <si>
    <t>PLANO DE DESCARGAS ATMOSFÉRICAS - PARRAL NORTE (ALIVIO)</t>
  </si>
  <si>
    <t>PLANO DE DESCARGAS ATMOSFÉRICAS - ZONA SLUG CATCHER</t>
  </si>
  <si>
    <t>PLANO DE DESCARGAS ATMOSFÉRICAS - SERVICIOS</t>
  </si>
  <si>
    <t>PLANO DE DESCARGAS ATMOSFÉRICAS - INTERCONEXIONES</t>
  </si>
  <si>
    <t>PLANO DE DESCARGAS ATMOSFÉRICAS - UNIDAD DE PROCESAMIENTO DE CONDENSADO</t>
  </si>
  <si>
    <t>PLANO DE DESCARGAS ATMOSFÉRICAS - TANQUES Y BOMBAS DE EFLUENTES</t>
  </si>
  <si>
    <t>PLANO DE DESCARGAS ATMOSFÉRICAS - SKID DE GAS COMBUSTIBLE</t>
  </si>
  <si>
    <t>PLANO DE DESCARGAS ATMOSFÉRICAS - UNIDAD DE PROCESAMIENTO DE GAS</t>
  </si>
  <si>
    <t>PLANO DE DESCARGAS ATMOSFÉRICAS - SERVICIOS DE COMPRESORES</t>
  </si>
  <si>
    <t>PLANO DE DESCARGAS ATMOSFÉRICAS - COMPRESORES</t>
  </si>
  <si>
    <t>PLANO DE DESCARGAS ATMOSFÉRICAS - ALMACENAMIENTO DE CONDENSADO CPF2</t>
  </si>
  <si>
    <t>PLANO DE DESCARGAS ATMOSFÉRICAS - PLANTA DE TRATAMIENTO DE AGUA</t>
  </si>
  <si>
    <t>PLANO DE DESCARGAS ATMOSFÉRICAS - GENERACIÓN</t>
  </si>
  <si>
    <t>PLANO DE DESCARGAS ATMOSFÉRICAS - HOT OIL</t>
  </si>
  <si>
    <t>PLANO DE DESCARGAS ATMOSFÉRICAS - SUMIDERO</t>
  </si>
  <si>
    <t>PLANO DE DESCARGAS ATMOSFÉRICAS - SALA ELECTRICA</t>
  </si>
  <si>
    <t>PLANO DE DESCARGAS ATMOSFÉRICAS - SHELTERS DE INSTRUMENTOS</t>
  </si>
  <si>
    <t>PLANO DE TRACING ELÉCTRICO - PARRAL E-O</t>
  </si>
  <si>
    <t>PLANO DE TRACING ELÉCTRICO - PARRAL N-S 1</t>
  </si>
  <si>
    <t>PLANO DE TRACING ELÉCTRICO - PARRAL N-S 2</t>
  </si>
  <si>
    <t>PLANO DE TRACING ELÉCTRICO - PARRAL ZONA HOT OIL</t>
  </si>
  <si>
    <t>PLANO DE TRACING ELÉCTRICO - SENDA NORTE</t>
  </si>
  <si>
    <t>PLANO DE TRACING ELÉCTRICO - PARRAL NORTE (ALIVIO)</t>
  </si>
  <si>
    <t>PLANO DE TRACING ELÉCTRICO - ZONA SLUG CATCHER</t>
  </si>
  <si>
    <t>PLANO DE TRACING ELÉCTRICO - SERVICIOS</t>
  </si>
  <si>
    <t>PLANO DE TRACING ELÉCTRICO - INTERCONEXIONES</t>
  </si>
  <si>
    <t>PLANO DE TRACING ELÉCTRICO - UNIDAD DE PROCESAMIENTO DE CONDENSADO</t>
  </si>
  <si>
    <t>PLANO DE TRACING ELÉCTRICO - TANQUES Y BOMBAS DE EFLUENTES</t>
  </si>
  <si>
    <t>PLANO DE TRACING ELÉCTRICO - SKID DE GAS COMBUSTIBLE</t>
  </si>
  <si>
    <t>PLANO DE TRACING ELÉCTRICO - UNIDAD DE PROCESAMIENTO DE GAS</t>
  </si>
  <si>
    <t>PLANO DE TRACING ELÉCTRICO - SERVICIOS DE COMPRESORES</t>
  </si>
  <si>
    <t>PLANO DE TRACING ELÉCTRICO - COMPRESORES</t>
  </si>
  <si>
    <t>PLANO DE TRACING ELÉCTRICO - ALMACENAMIENTO DE CONDENSADO CPF2</t>
  </si>
  <si>
    <t>PLANO DE TRACING ELÉCTRICO - PLANTA DE TRATAMIENTO DE AGUA</t>
  </si>
  <si>
    <t>PLANO DE TRACING ELÉCTRICO - GENERACIÓN</t>
  </si>
  <si>
    <t>PLANO DE TRACING ELÉCTRICO - HOT OIL</t>
  </si>
  <si>
    <t>PLANO DE TRACING ELÉCTRICO - SUMIDERO</t>
  </si>
  <si>
    <t>PLANO DE TRACING ELÉCTRICO - SALA ELECTRICA</t>
  </si>
  <si>
    <t>PLANO DE TRACING ELÉCTRICO - SHELTERS DE INSTRUMENTOS</t>
  </si>
  <si>
    <t>5155-00-2300-IG-EL-LY-XXX</t>
  </si>
  <si>
    <t>LAYOUT SHELTER ELECTRICO SE#4 MT</t>
  </si>
  <si>
    <t>LAYOUT SHELTER ELECTRICO SE#3 Y SE#4 BT</t>
  </si>
  <si>
    <t>5155-00-0000-IG-EL-TM-XXX</t>
  </si>
  <si>
    <t>TÍPICOS DE MONTAJE DE ILUMINACIÓN</t>
  </si>
  <si>
    <t>TÍPICOS DE MONTAJE DE PAT Y SPDA</t>
  </si>
  <si>
    <t>TÍPICOS DE MONTAJE DE CANALIZACIONES Y FUERZA MOTRIZ</t>
  </si>
  <si>
    <t>5155-00-2000-IG-EL-RI-XXX</t>
  </si>
  <si>
    <t>RI-REQUISICIÓN DE INGENIERÍA - AMPLIACIÓN ANTENA EXISTENTE</t>
  </si>
  <si>
    <t>RI-REQUISICIÓN DE INGENIERÍA - TRANSFORMADORES EN ACEITE</t>
  </si>
  <si>
    <t>5155-00-2300-IG-EL-RI-XXX</t>
  </si>
  <si>
    <t>RI-REQUISICIÓN DE INGENIERÍA - TRANSFORMADORES SECOS</t>
  </si>
  <si>
    <t>5155-00-0000-IG-EL-RI-XXX</t>
  </si>
  <si>
    <t>RI-REQUISICIÓN DE INGENIERÍA - CAJAS DE CONEXIONADO</t>
  </si>
  <si>
    <t>RI-REQUISICIÓN DE INGENIERÍA - DUCTO DE BARRAS BT</t>
  </si>
  <si>
    <t>RI-REQUISICIÓN DE INGENIERÍA - GENERADOR DE EMERGENCIA</t>
  </si>
  <si>
    <t>RI-REQUISICIÓN DE INGENIERÍA - MATERIALES DE PAT Y SPCDA</t>
  </si>
  <si>
    <t>RI-REQUISICIÓN DE INGENIERÍA - MATERIALES DE ILUMINACIÓN Y TOMAS</t>
  </si>
  <si>
    <t>RI-REQUISICIÓN DE INGENIERÍA - TRACING</t>
  </si>
  <si>
    <t>RI-REQUISICIÓN DE INGENIERÍA - PROTECCIÓN CATÓDICA</t>
  </si>
  <si>
    <t>RI-REQUISICIÓN DE INGENIERÍA - CABLES ELÉCTRICOS</t>
  </si>
  <si>
    <t>RI-REQUISICIÓN DE INGENIERÍA - CANALIZACIONES ELÉCTRICAS</t>
  </si>
  <si>
    <t>RI-REQUISICIÓN DE INGENIERÍA - PRENSACABLES</t>
  </si>
  <si>
    <t>RI-REQUISICIÓN DE INGENIERÍA - MISCELÁNEOS</t>
  </si>
  <si>
    <t>RI-REQUISICIÓN DE INGENIERÍA - EQUIPAMIENTO DE MANIOBRA DE MT INTEMPERIE</t>
  </si>
  <si>
    <t>RI-REQUISICIÓN DE INGENIERÍA - SHELTER ELECTRICO SE#4 MT CON EQUIPAMIENTO</t>
  </si>
  <si>
    <t>RI-REQUISICIÓN DE INGENIERÍA - SHELTER ELECTRICO SE#3 Y SE#4 BT CON EQUIPAMIENTO</t>
  </si>
  <si>
    <t xml:space="preserve">INSTRUMENTOS </t>
  </si>
  <si>
    <t>5155-00-0000-IG-IN-DC-XXX</t>
  </si>
  <si>
    <t>DIAGRAMA DE CONEXIONADO DE CAMPO</t>
  </si>
  <si>
    <t>DIAGRAMA DE CONEXIONADO DE SISTEMA (MARSHALLING)</t>
  </si>
  <si>
    <t>5155-00-2200-IG-IN-DC-XXX</t>
  </si>
  <si>
    <t>5155-00-0000-IG-IN-DF-XXX</t>
  </si>
  <si>
    <t>DIAGRAMA EN BLOQUES COMUNICACIONES</t>
  </si>
  <si>
    <t>Actualización de documento existente 226-ACAL-100-PL-K-305</t>
  </si>
  <si>
    <t>5155-00-0000-IG-IN-DL-XXX</t>
  </si>
  <si>
    <t>DIAGRAMA DE LAZOS</t>
  </si>
  <si>
    <t>5155-00-2200-IG-IN-DL-XXX</t>
  </si>
  <si>
    <t>5155-00-0000-IG-IN-HD-XXX</t>
  </si>
  <si>
    <t>HOJA DE DATOS VÁLVULAS DE CONTROL Y AUTORREGULADORAS</t>
  </si>
  <si>
    <t>HOJA DE DATOS VÁLVULAS DE SEGURIDAD</t>
  </si>
  <si>
    <t>HOJA DE DATOS INSTRUMENTOS F&amp;G (DETECTORES GAS/FUEGO)</t>
  </si>
  <si>
    <t>HOJA DE DATOS VÁLVULAS BLOWDOWN Y SHUTDOWN</t>
  </si>
  <si>
    <t>HOJA DE DATOS PLACA ORIFICIO Y ORIFICIO DE RESTRICCIÓN</t>
  </si>
  <si>
    <t>HOJA DE DATOS TRANSMISOR DE PRESIÓN</t>
  </si>
  <si>
    <t>HOJA DE DATOS TRANSMISOR DE PRESIÓN DIFERENCIAL</t>
  </si>
  <si>
    <t>HOJA DE DATOS CAUDALÍMETROS ROTÁMETROS</t>
  </si>
  <si>
    <t xml:space="preserve">HOJA DE DATOS TRANSMISOR DE NIVEL DP CELL </t>
  </si>
  <si>
    <t>HOJA DE DATOS TRANSMISOR DE NIVEL RADAR</t>
  </si>
  <si>
    <t>HOJA DE DATOS INDICADOR DE NIVEL MAGNÉTICO</t>
  </si>
  <si>
    <t>HOJA DE DATOS TRANSMISOR DE TEMPERATURA</t>
  </si>
  <si>
    <t>HOJA DE DATOS MANÓMETROS Y MANÓMETROS DIFRENCIALES</t>
  </si>
  <si>
    <t>HOJA DE DATOS INDICADOR DE NIVEL VIDRIO</t>
  </si>
  <si>
    <t>HOJA DE DATOS TERMÓMETROS</t>
  </si>
  <si>
    <t>HOJA DE DATOS VÁLVULAS DILUVIO</t>
  </si>
  <si>
    <t>HOJA DE DATOS CUPÓN DE CORROSIÓN</t>
  </si>
  <si>
    <t>HOJA DE DATOS TOMAMUESTRAS MANUAL</t>
  </si>
  <si>
    <t>HOJA DE DATOS DETECTOR DE FUGAS</t>
  </si>
  <si>
    <t>HOJA DE DATOS PULSADOR DE EMERGENCIA, SIRENA Y BALIZA</t>
  </si>
  <si>
    <t>HOJA DE DATOS VÁLVULAS SOLENOIDES</t>
  </si>
  <si>
    <t>HOJA DE DATOS CABLES DE INSTRUMENTOS</t>
  </si>
  <si>
    <t>HOJA DE DATOS CAJAS DE CONEXIONADO</t>
  </si>
  <si>
    <t>5155-00-2000-IG-IN-HD-XXX</t>
  </si>
  <si>
    <t>HOJA DE DATOS MANÓMETROS</t>
  </si>
  <si>
    <t>5155-00-0000-IG-IN-LC-XXX</t>
  </si>
  <si>
    <t>LISTA DE CABLES</t>
  </si>
  <si>
    <t>5155-00-2000-IG-IN-LC-XXX</t>
  </si>
  <si>
    <t>5155-00-0000-IG-IN-LI-XXX</t>
  </si>
  <si>
    <t>LISTA DE INSTRUMENTOS</t>
  </si>
  <si>
    <t>5155-00-2000-IG-IN-LI-XXX</t>
  </si>
  <si>
    <t>5155-00-0000-IG-IN-LM-XXX</t>
  </si>
  <si>
    <t>CÓMPUTO DE MATERIALES. MATERIAL BULK PARA MONTAJE MECÁNICO DE INSTRUMENTOS</t>
  </si>
  <si>
    <t>CÓMPUTO DE MATERIALES. MATERIAL BULK PARA MONTAJE ELÉCTRICO DE INSTRUMENTOS</t>
  </si>
  <si>
    <t>CÓMPUTO DE MATERIALES. CABLES PARA INSTRUMENTOS - FO Y ACCESORIOS.</t>
  </si>
  <si>
    <t>CÓMPUTO DE MATERIALES, GABINTES DE INSTRUMENTOS Y CAJAS DE UNIÓN (JBS)</t>
  </si>
  <si>
    <t>5155-00-0000-IG-IN-LP-XXX</t>
  </si>
  <si>
    <t>LISTA DE CARGAS INSTRUMENTACIÓN</t>
  </si>
  <si>
    <t>5155-00-0000-IG-IN-LS-XXX</t>
  </si>
  <si>
    <t>LISTA DE ENTRADAS / SALIDAS (I/O)</t>
  </si>
  <si>
    <t>5155-00-2000-IG-IN-LS-XXX</t>
  </si>
  <si>
    <t>5155-00-2400-IG-IN-LY-XXX</t>
  </si>
  <si>
    <t>LAYOUT NUEVO SHELTER REMOTAS DEL SISTEMA</t>
  </si>
  <si>
    <t>5155-00-0000-IG-IN-MC-XXX</t>
  </si>
  <si>
    <t>MEMORIA DE CÁLCULO VÁLVULAS DE CONTROL CPF</t>
  </si>
  <si>
    <t>MEMORIA DE CÁLCULO PLACAS ORIFICIO Y ORIFICIO DE RESTRICCIÓN</t>
  </si>
  <si>
    <t>5155-00-2000-IG-IN-MC-XXX</t>
  </si>
  <si>
    <t>MEMORIA DE CÁLCULO PLACA ORIFICIO Y ORIFICIO DE RESTRICCIÓN</t>
  </si>
  <si>
    <t>5155-00-0100-IG-IN-PL-XXX</t>
  </si>
  <si>
    <t>CANALIZACIONES DE INSTRUMENTOS GENERAL - PARRAL E-O</t>
  </si>
  <si>
    <t>5155-00-0200-IG-IN-PL-XXX</t>
  </si>
  <si>
    <t>CANALIZACIONES DE INSTRUMENTOS GENERAL - PARRAL N-S 1</t>
  </si>
  <si>
    <t>5155-00-0300-IG-IN-PL-XXX</t>
  </si>
  <si>
    <t>CANALIZACIONES DE INSTRUMENTOS GENERAL - PARRAL N-S 2</t>
  </si>
  <si>
    <t>5155-00-0400-IG-IN-PL-XXX</t>
  </si>
  <si>
    <t>CANALIZACIONES DE INSTRUMENTOS GENERAL - PARRAL ZONA HOT OIL</t>
  </si>
  <si>
    <t>5155-00-0500-IG-IN-PL-XXX</t>
  </si>
  <si>
    <t>CANALIZACIONES DE INSTRUMENTOS GENERAL - SENDA NORTE</t>
  </si>
  <si>
    <t>CANALIZACIONES DE INSTRUMENTOS GENERAL - PARRAL NORTE</t>
  </si>
  <si>
    <t>5155-00-0600-IG-IN-PL-XXX</t>
  </si>
  <si>
    <t>CANALIZACIONES DE INSTRUMENTOS DETALLES - KOD / ANTORCHA</t>
  </si>
  <si>
    <t>5155-00-0700-IG-IN-PL-XXX</t>
  </si>
  <si>
    <t>CANALIZACIONES DE INSTRUMENTOS DETALLES - SLUG CATCHER</t>
  </si>
  <si>
    <t>5155-00-0800-IG-IN-PL-XXX</t>
  </si>
  <si>
    <t>CANALIZACIONES DE INSTRUMENTOS DETALLES - SERVICIOS</t>
  </si>
  <si>
    <t>5155-00-0900-IG-IN-PL-XXX</t>
  </si>
  <si>
    <t>CANALIZACIONES DE INSTRUMENTOS DETALLES - INTERCONEXIONES</t>
  </si>
  <si>
    <t>5155-00-1000-IG-IN-PL-XXX</t>
  </si>
  <si>
    <t>CANALIZACIONES DE INSTRUMENTOS DETALLES - PROCESAMIENTO DE CONDENSADO</t>
  </si>
  <si>
    <t>5155-00-1100-IG-IN-PL-XXX</t>
  </si>
  <si>
    <t>CANALIZACIONES DE INSTRUMENTOS DETALLES - EFLUENTES</t>
  </si>
  <si>
    <t>5155-00-1300-IG-IN-PL-XXX</t>
  </si>
  <si>
    <t>CANALIZACIONES DE INSTRUMENTOS DETALLES - SKID DE GAS COMBUSTIBLE</t>
  </si>
  <si>
    <t>5155-00-1400-IG-IN-PL-XXX</t>
  </si>
  <si>
    <t>CANALIZACIONES DE INSTRUMENTOS DETALLES - PROCESAMIENTO DE GAS</t>
  </si>
  <si>
    <t>5155-00-1500-IG-IN-PL-XXX</t>
  </si>
  <si>
    <t>CANALIZACIONES DE INSTRUMENTOS DETALLES - COMPRESORES</t>
  </si>
  <si>
    <t>5155-00-1600-IG-IN-PL-XXX</t>
  </si>
  <si>
    <t>CANALIZACIONES DE INSTRUMENTOS DETALLES - SERVICIOS COMPRESORES</t>
  </si>
  <si>
    <t>5155-00-1700-IG-IN-PL-XXX</t>
  </si>
  <si>
    <t>CANALIZACIONES DE INSTRUMENTOS DETALLES - ALIMENTACIÓN DE CONDENSADO</t>
  </si>
  <si>
    <t>5155-00-1800-IG-IN-PL-XXX</t>
  </si>
  <si>
    <t>CANALIZACIONES DE INSTRUMENTOS DETALLES - PTA</t>
  </si>
  <si>
    <t>5155-00-2100-IG-IN-PL-XXX</t>
  </si>
  <si>
    <t>CANALIZACIONES DE INSTRUMENTOS DETALLES - HOT OIL</t>
  </si>
  <si>
    <t>5155-00-2200-IG-IN-PL-XXX</t>
  </si>
  <si>
    <t>CANALIZACIONES DE INSTRUMENTOS DETALLES - SUMIDERO</t>
  </si>
  <si>
    <t>5155-00-2000-IG-IN-PL-XXX</t>
  </si>
  <si>
    <t>CANALIZACIONES DE INSTRUMENTOS DETALLES - GENERACIÓN</t>
  </si>
  <si>
    <t>5155-00-2400-IG-IN-PL-XXX</t>
  </si>
  <si>
    <t>CANALIZACIONES DE INSTRUMENTOS SHELTERS #7 Y /#8</t>
  </si>
  <si>
    <t>5155-00-0000-IG-IN-RI-XXX</t>
  </si>
  <si>
    <t>REQUISICIÓN DE INGENIERÍA VÁLVULAS DE CONTROL Y AUTORREGULADORAS</t>
  </si>
  <si>
    <t>REQUISICIÓN DE INGENIERÍA VÁLVULAS DE SEGURIDAD</t>
  </si>
  <si>
    <t>5155-00-2000-IG-IN-RI-XXX</t>
  </si>
  <si>
    <t>REQUISICIÓN DE INGENIERÍA INSTRUMENTOS F&amp;G (DETECTORES GAS/FUEGO)</t>
  </si>
  <si>
    <t>REQUISICIÓN DE INGENIERÍA VÁLVULAS BLOWDOWN Y SHUTDOWN</t>
  </si>
  <si>
    <t>REQUISICIÓN DE INGENIERÍA PLACA ORIFICIO Y ORIFICIO DE RESTRICCIÓN</t>
  </si>
  <si>
    <t>REQUISICIÓN DE INGENIERÍA TRANSMISOR DE PRESIÓN</t>
  </si>
  <si>
    <t>REQUISICIÓN DE INGENIERÍA TRANSMISOR DE PRESIÓN DIFERENCIAL</t>
  </si>
  <si>
    <t>REQUISICIÓN DE INGENIERÍA CAUDALÍMETROS ROTÁMETROS</t>
  </si>
  <si>
    <t xml:space="preserve">REQUISICIÓN DE INGENIERÍA TRANSMISOR DE NIVEL DP CELL </t>
  </si>
  <si>
    <t>REQUISICIÓN DE INGENIERÍA TRANSMISOR DE NIVEL RADAR</t>
  </si>
  <si>
    <t>REQUISICIÓN DE INGENIERÍA INDICADOR DE NIVEL MAGNÉTICO</t>
  </si>
  <si>
    <t>REQUISICIÓN DE INGENIERÍA TRANSMISOR DE TEMPERATURA</t>
  </si>
  <si>
    <t>REQUISICIÓN DE INGENIERÍA MANÓMETROS Y MANÓMETROS DIFRENCIALES</t>
  </si>
  <si>
    <t>REQUISICIÓN DE INGENIERÍA INDICADOR DE NIVEL VIDRIO</t>
  </si>
  <si>
    <t>REQUISICIÓN DE INGENIERÍA ROTÁMETRO</t>
  </si>
  <si>
    <t>REQUISICIÓN DE INGENIERÍA VÁLVULAS DILUVIO</t>
  </si>
  <si>
    <t>REQUISICIÓN DE INGENIERÍA CUPÓN DE CORROSIÓN</t>
  </si>
  <si>
    <t>REQUISICIÓN DE INGENIERÍA TOMAMUESTRAS MANUAL</t>
  </si>
  <si>
    <t>REQUISICIÓN DE INGENIERÍA DETECTOR DE FUGAS</t>
  </si>
  <si>
    <t>REQUISICIÓN DE INGENIERÍA PULSADOR DE EMERGENCIA, SIRENA Y BALIZA</t>
  </si>
  <si>
    <t>REQUISICIÓN DE INGENIERÍA VÁLVULAS SOLENOIDES</t>
  </si>
  <si>
    <t>REQUISICIÓN DE INGENIERÍA TERMÓMETROS</t>
  </si>
  <si>
    <t>REQUISICIÓN DE INGENIERÍA MATERIALES PARA MONTAJE MECÁNICO</t>
  </si>
  <si>
    <t>REQUISICIÓN DE INGENIERÍA MATERIALES PARA MONTAJE ELÉCTRICO</t>
  </si>
  <si>
    <t>REQUISICIÓN DE INGENIERÍA CABLES</t>
  </si>
  <si>
    <t>REQUISICIÓN DE INGENIERÍA CAJAS</t>
  </si>
  <si>
    <t>REQUISICIÓN DE INGENIERÍA MANÓMETROS</t>
  </si>
  <si>
    <t>REQUISICIÓN DE INGENIERÍA ROTÁMETROS</t>
  </si>
  <si>
    <t>5155-00-0000-IG-IN-AT-XXX</t>
  </si>
  <si>
    <t>ANÁLISIS TÉCNICO VÁLVULAS DE CONTROL Y AUTORREGULADORAS</t>
  </si>
  <si>
    <t>ANÁLISIS TÉCNICO VÁLVULAS DE SEGURIDAD</t>
  </si>
  <si>
    <t>5155-00-2000-IG-IN-AT-XXX</t>
  </si>
  <si>
    <t>ANÁLISIS TÉCNICO INSTRUMENTOS F&amp;G (DETECTORES GAS/FUEGO)</t>
  </si>
  <si>
    <t>ANÁLISIS TÉCNICO VÁLVULAS BLOWDOWN Y SHUTDOWN</t>
  </si>
  <si>
    <t>ANÁLISIS TÉCNICO PLACA ORIFICIO Y ORIFICIO DE RESTRICCIÓN</t>
  </si>
  <si>
    <t>ANÁLISIS TÉCNICO TRANSMISOR DE PRESIÓN</t>
  </si>
  <si>
    <t>ANÁLISIS TÉCNICO TRANSMISOR DE PRESIÓN DIFERENCIAL</t>
  </si>
  <si>
    <t>ANÁLISIS TÉCNICO CAUDALÍMETROS ROTÁMETROS</t>
  </si>
  <si>
    <t xml:space="preserve">ANÁLISIS TÉCNICO TRANSMISOR DE NIVEL DP CELL </t>
  </si>
  <si>
    <t>ANÁLISIS TÉCNICO TRANSMISOR DE NIVEL RADAR</t>
  </si>
  <si>
    <t>ANÁLISIS TÉCNICO INDICADOR DE NIVEL MAGNÉTICO</t>
  </si>
  <si>
    <t>ANÁLISIS TÉCNICO TRANSMISOR DE TEMPERATURA</t>
  </si>
  <si>
    <t>ANÁLISIS TÉCNICO MANÓMETROS Y MANÓMETROS DIFRENCIALES</t>
  </si>
  <si>
    <t>ANÁLISIS TÉCNICO INDICADOR DE NIVEL VIDRIO</t>
  </si>
  <si>
    <t>ANÁLISIS TÉCNICO ROTÁMETRO</t>
  </si>
  <si>
    <t>ANÁLISIS TÉCNICO VÁLVULAS DILUVIO</t>
  </si>
  <si>
    <t>ANÁLISIS TÉCNICO CUPÓN DE CORROSIÓN</t>
  </si>
  <si>
    <t>ANÁLISIS TÉCNICO TOMAMUESTRAS MANUAL</t>
  </si>
  <si>
    <t>ANÁLISIS TÉCNICO DETECTOR DE FUGAS</t>
  </si>
  <si>
    <t>ANÁLISIS TÉCNICO PULSADOR DE EMERGENCIA, SIRENA Y BALIZA</t>
  </si>
  <si>
    <t>ANÁLISIS TÉCNICO VÁLVULAS SOLENOIDES</t>
  </si>
  <si>
    <t>ANÁLISIS TÉCNICO TERMÓMETROS</t>
  </si>
  <si>
    <t>ANÁLISIS TÉCNICO CABLES</t>
  </si>
  <si>
    <t>ANÁLISIS TÉCNICO CAJAS</t>
  </si>
  <si>
    <t>ANÁLISIS TÉCNICO MANÓMETROS</t>
  </si>
  <si>
    <t>ANÁLISIS TÉCNICO ROTÁMETROS</t>
  </si>
  <si>
    <t>5155-00-0000-IG-IN-TM-XXX</t>
  </si>
  <si>
    <t>TÍPICO DE MONTAJE MECÁNICO</t>
  </si>
  <si>
    <t>TÍPICO DE MONTAJE ELÉCTRICO</t>
  </si>
  <si>
    <t xml:space="preserve">CIVIL </t>
  </si>
  <si>
    <t>5155-00-0000-IG-CI-RI-xxx</t>
  </si>
  <si>
    <t>Estudio de suelos - Requisición de Ingeniería</t>
  </si>
  <si>
    <t>Estudio Georadar - Requisición de Ingeniería</t>
  </si>
  <si>
    <t>Estudio topografico - Requisición de Ingeniería</t>
  </si>
  <si>
    <t>5155-00-0000-IG-CI-AT-xxx</t>
  </si>
  <si>
    <t>Estudio de suelos - Análisis técnico</t>
  </si>
  <si>
    <t>Estudio Georadar - Análisis técnico</t>
  </si>
  <si>
    <t>Estudio topografico - Análisis técnico</t>
  </si>
  <si>
    <t>5155-00-0000-IG-CI-IN-xxx</t>
  </si>
  <si>
    <t>Estudio de suelos - Informes</t>
  </si>
  <si>
    <t>Estudio Georadar - Informes</t>
  </si>
  <si>
    <t>Estudio topografico - Informes</t>
  </si>
  <si>
    <t>ESTRUCTURAS</t>
  </si>
  <si>
    <t>5155-00-0000-IG-ES-ET-xxx</t>
  </si>
  <si>
    <t>Estructuras metálicas - Especificación Técnica</t>
  </si>
  <si>
    <t>PREMOLDEADOS - Especificación Técnica</t>
  </si>
  <si>
    <t>5155-00-0000-IG-ES-RI-xxx</t>
  </si>
  <si>
    <t>Estructuras metálicas - Requisición de Ingeniería</t>
  </si>
  <si>
    <t>5155-00-0000-IG-ES-AT-xxx</t>
  </si>
  <si>
    <t>Estructuras metálicas - Análisis técnico</t>
  </si>
  <si>
    <t>PREMOLDEADOS - Requisición de Ingeniería</t>
  </si>
  <si>
    <t>PREMOLDEADOS - Análisis técnico</t>
  </si>
  <si>
    <t>5155-00-0000-IG-CI-PL-xxx</t>
  </si>
  <si>
    <t>Fundaciones - Lay out general</t>
  </si>
  <si>
    <t>5155-00-0000-IG-ES-PL-xxx</t>
  </si>
  <si>
    <t>Estructuras implantación - Lay out general</t>
  </si>
  <si>
    <t>MOVIMIENTO DE SUELOS NORTE PTA - LINEA Y AREA FLARE - Planos</t>
  </si>
  <si>
    <t>CALLES - Drenajes pluviales - Lay out general</t>
  </si>
  <si>
    <t>CALLES - Drenajes pluviales - Planos</t>
  </si>
  <si>
    <t>5155-00-0000-IG-CI-TM-xxx</t>
  </si>
  <si>
    <t>Cerco perimetral, puerta y portón - Típicos</t>
  </si>
  <si>
    <t>Anclajes y empalmes - Típicos</t>
  </si>
  <si>
    <t>Bulones de anclaje - Típicos</t>
  </si>
  <si>
    <t>Notas Generales - Típicos</t>
  </si>
  <si>
    <t>5155-00-0000-IG-ES-TM-xxx</t>
  </si>
  <si>
    <t>Estructuras metálicas - Barandas, escaleras y plataformas - Típicos</t>
  </si>
  <si>
    <t>5155-00-0000-IG-CI-MC-xxx</t>
  </si>
  <si>
    <t>DRENAJES ABIERTOS - Memoria de Cálculo</t>
  </si>
  <si>
    <t>CAMARAS DE DRENAJES/VÁLVULAS/SUMIDEROS - Planos</t>
  </si>
  <si>
    <t>5155-00-1400-IG-CI-PL-xxx</t>
  </si>
  <si>
    <t>BATEA UNIDAD DE PROCESAMIENTO DE GAS #1 - Planos</t>
  </si>
  <si>
    <t>5155-00-1000-IG-CI-PL-xxx</t>
  </si>
  <si>
    <t>BATEA TDB #1  - Planos</t>
  </si>
  <si>
    <t>BATEA TDB #2 - Planos</t>
  </si>
  <si>
    <t>5155-00-1000-IG-ES-MC-xxx</t>
  </si>
  <si>
    <t>ESTRUCTURA EBC-26010/27010 - Memoria de Cálculo</t>
  </si>
  <si>
    <t>5155-00-1000-IG-ES-PL-xxx</t>
  </si>
  <si>
    <t>ESTRUCTURA EBC-26010/27010 - Planos</t>
  </si>
  <si>
    <t>ESTRUCTURA EAL-26011/27011 - Memoria de Cálculo</t>
  </si>
  <si>
    <t>ESTRUCTURA EAL-26011/27011 - Planos</t>
  </si>
  <si>
    <t>5155-00-1700-IG-CI-MC-xxx</t>
  </si>
  <si>
    <t>FUNDACIÓN - TKAY-23110A - TANQUE DE ALM DE CONDENSADO - Memoria de Cálculo</t>
  </si>
  <si>
    <t>5155-00-1700-IG-CI-PL-xxx</t>
  </si>
  <si>
    <t>FUNDACIÓN - TKAY-23110A - TANQUE DE ALM DE CONDENSADO - Planos</t>
  </si>
  <si>
    <t>5155-00-1700-IG-CI-DH-xxx</t>
  </si>
  <si>
    <t>FUNDACIÓN - TKAY-23110A - TANQUE DE ALM DE CONDENSADO - DH</t>
  </si>
  <si>
    <t>5155-00-1800-IG-CI-MC-xxx</t>
  </si>
  <si>
    <t>FUNDACIÓN - TKAZ-24220A - TANQUE AGUA DE INY - Memoria de Cálculo</t>
  </si>
  <si>
    <t>5155-00-1800-IG-CI-PL-xxx</t>
  </si>
  <si>
    <t>FUNDACIÓN - TKAZ-24220A - TANQUE AGUA DE INY - Planos</t>
  </si>
  <si>
    <t>5155-00-1800-IG-CI-DH-xxx</t>
  </si>
  <si>
    <t>FUNDACIÓN - TKAZ-24220A - TANQUE AGUA DE INY - DH</t>
  </si>
  <si>
    <t>FUNDACIÓN - TKAZ-24350 -TANQUE SKKIMER - Memoria de Cálculo</t>
  </si>
  <si>
    <t>FUNDACIÓN - TKAZ-24350 -TANQUE SKKIMER - Planos</t>
  </si>
  <si>
    <t>FUNDACIÓN - TKAZ-24350 -TANQUE SKKIMER - DH</t>
  </si>
  <si>
    <t>FUNDACIÓN - TKAZ-24330 -TANQUE PULMON DE AGUA - Memoria de Cálculo</t>
  </si>
  <si>
    <t>FUNDACIÓN - TKAZ-24330 -TANQUE PULMON DE AGUA - Planos</t>
  </si>
  <si>
    <t>5155-00-0000-IG-CI-DH-xxx</t>
  </si>
  <si>
    <t>FUNDACIÓN - TKAZ-24330 -TANQUE PULMON DE AGUA - DH</t>
  </si>
  <si>
    <t>FUNDACIÓN - TKZZ-24440 - TANQUE RECUPERACION FLOTADOS - Memoria de Cálculo</t>
  </si>
  <si>
    <t>FUNDACIÓN - TKZZ-24440 - TANQUE RECUPERACION FLOTADOS - Planos</t>
  </si>
  <si>
    <t>FUNDACIÓN - TKZZ-24440 - TANQUE RECUPERACION FLOTADOS - DH</t>
  </si>
  <si>
    <t>FUNDACIÓN - TKBA-97140 - TANQUE SLOP - Memoria de Cálculo</t>
  </si>
  <si>
    <t>FUNDACIÓN - TKBA-97140 - TANQUE SLOP - Planos</t>
  </si>
  <si>
    <t>FUNDACIÓN - TKBA-97140 - TANQUE SLOP - DH</t>
  </si>
  <si>
    <t>5155-00-1101-IG-CI-MC-xxx</t>
  </si>
  <si>
    <t>FUNDACIÓN - TKBA-24410 A/B - TANQUE CONICO DE EFLUENTES - Memoria de Cálculo</t>
  </si>
  <si>
    <t>5155-00-1101-IG-CI-PL-xxx</t>
  </si>
  <si>
    <t>FUNDACIÓN - TKBA-24410 A/B - TANQUE CONICO DE EFLUENTES - Planos</t>
  </si>
  <si>
    <t>5155-00-1101-IG-CI-DH-xxx</t>
  </si>
  <si>
    <t>FUNDACIÓN - TKBA-24410 A/B - TANQUE CONICO DE EFLUENTES - DH</t>
  </si>
  <si>
    <t>FUNDACIÓN - TKAY-23110A - TANQUE DE ALM DE CONDENSADO - RECINTO - Memoria de Cálculo</t>
  </si>
  <si>
    <t>FUNDACIÓN - TKAY-23110A - TANQUE DE ALM DE CONDENSADO - RECINTO - Planos</t>
  </si>
  <si>
    <t>FUNDACIÓN - TKAY-23110A - TANQUE DE ALM DE CONDENSADO - RECINTO - DH</t>
  </si>
  <si>
    <t>FUNDACIÓN - TKAZ-24220A/B - TANQUE AGUA DE INY - RECINTO - Memoria de Cálculo</t>
  </si>
  <si>
    <t>FUNDACIÓN - TKAZ-24220A/B - TANQUE AGUA DE INY - RECINTO - Planos</t>
  </si>
  <si>
    <t>FUNDACIÓN - TKAZ-24220A/B - TANQUE AGUA DE INY - RECINTO - DH</t>
  </si>
  <si>
    <t>FUNDACIÓN - TKAZ-24350 / 24330 -TANQUE PULMON DE AGUA Y SKIMER - RECINTO - Memoria de Cálculo</t>
  </si>
  <si>
    <t>FUNDACIÓN - TKAZ-24350 / 24330 -TANQUE PULMON DE AGUA Y SKIMER - RECINTO - Planos</t>
  </si>
  <si>
    <t>FUNDACIÓN - TKAZ-24350 / 24330 -TANQUE PULMON DE AGUA Y SKIMER - RECINTO - DH</t>
  </si>
  <si>
    <t>FUNDACIÓN - TKBA-24410 A/B - TANQUE CONICO DE EFLUENTES - RECINTO - Memoria de Cálculo</t>
  </si>
  <si>
    <t>FUNDACIÓN - TKBA-24410 A/B - TANQUE CONICO DE EFLUENTES - RECINTO - Planos</t>
  </si>
  <si>
    <t>FUNDACIÓN - TKBA-24410 A/B - TANQUE CONICO DE EFLUENTES - RECINTO - DH</t>
  </si>
  <si>
    <t>FUNDACIÓN - TKZZ-24440 - TANQUE RECUPERACION FLOTADOS - RECINTO - Memoria de Cálculo</t>
  </si>
  <si>
    <t>FUNDACIÓN - TKZZ-24440 - TANQUE RECUPERACION FLOTADOS - RECINTO - Planos</t>
  </si>
  <si>
    <t>FUNDACIÓN - TKZZ-24440 - TANQUE RECUPERACION FLOTADOS - RECINTO - DH</t>
  </si>
  <si>
    <t>FUNDACIÓN - TKBA-97140 - TANQUE SLOP - RECINTO - Memoria de Cálculo</t>
  </si>
  <si>
    <t>FUNDACIÓN - TKBA-97140 - TANQUE SLOP - RECINTO - Planos</t>
  </si>
  <si>
    <t>FUNDACIÓN - TKBA-97140 - TANQUE SLOP - RECINTO - DH</t>
  </si>
  <si>
    <t>5155-00-2000-IG-CI-MC-xxx</t>
  </si>
  <si>
    <t>FUNDACIÓN - SKZZ-67040 - SKID DE GAS COMBUSTIBLE - Memoria de Cálculo</t>
  </si>
  <si>
    <t>5155-00-2000-IG-CI-PL-xxx</t>
  </si>
  <si>
    <t>ESTRUCTURA METÁLICASKZZ-67040 - SKID DE GAS COMBUSTIBLE - Planos</t>
  </si>
  <si>
    <t>5155-00-2000-IG-CI-DH-xxx</t>
  </si>
  <si>
    <t>SKZZ-67040 - SKID DE GAS COMBUSTIBLE - DH</t>
  </si>
  <si>
    <t>5155-00-2100-IG-CI-MC-xxx</t>
  </si>
  <si>
    <t>FUNDACIÓN - EAL- 94270 AEROENFRIADOR - Memoria de Cálculo</t>
  </si>
  <si>
    <t>5155-00-2100-IG-CI-PL-xxx</t>
  </si>
  <si>
    <t>FUNDACIÓN - EAL- 94270 AEROENFRIADOR - Planos</t>
  </si>
  <si>
    <t>5155-00-2100-IG-CI-DH-xxx</t>
  </si>
  <si>
    <t>FUNDACIÓN - EAL- 94270 AEROENFRIADOR - DH</t>
  </si>
  <si>
    <t>FUNDACIÓN - MAZ - 24360 / PAZ - 24390 / SKZZ 24301 y 02 - UNI. TRAT. SECUN. - Memoria de Cálculo</t>
  </si>
  <si>
    <t>FUNDACIÓN - MAZ - 24360 / PAZ - 24390 / SKZZ 24301 y 02 - UNI. TRAT. SECUN. - Planos</t>
  </si>
  <si>
    <t>FUNDACIÓN - MAZ - 24360 / PAZ - 24390 / SKZZ 24301 y 02 - UNI. TRAT. SECUN. - DH</t>
  </si>
  <si>
    <t>DBM-24310 DESGASIFICADOR PRESURIZADO - Memoria de Cálculo</t>
  </si>
  <si>
    <t>DBM-24310 DESGASIFICADOR PRESURIZADO - Planos</t>
  </si>
  <si>
    <t>DBM-24310 DESGASIFICADOR PRESURIZADO - DH</t>
  </si>
  <si>
    <t>FUNDACIÓN - PAZ - 24210 A/B/C/D BOMBAS DE INYECCION DE AGUA - Memoria de Cálculo</t>
  </si>
  <si>
    <t>FUNDACIÓN - PAZ - 24210 A/B/C/D BOMBAS DE INYECCION DE AGUA - Planos</t>
  </si>
  <si>
    <t>FUNDACIÓN - PAZ - 24210 A/B/C/D BOMBAS DE INYECCION DE AGUA - DH</t>
  </si>
  <si>
    <t>FUNDACIÓN - PAZ - 24240 A/B  BOMBAS DE DESARENADO - Memoria de Cálculo</t>
  </si>
  <si>
    <t>FUNDACIÓN - PAZ - 24240 A/B  BOMBAS DE DESARENADO - Planos</t>
  </si>
  <si>
    <t>FUNDACIÓN - PAZ - 24240 A/B  BOMBAS DE DESARENADO - DH</t>
  </si>
  <si>
    <t>FUNDACIÓN - PAZ - 24430 A/B BOMBAS DE TK CONICO - Memoria de Cálculo</t>
  </si>
  <si>
    <t>FUNDACIÓN - PAZ - 24430 A/B BOMBAS DE TK CONICO - Planos</t>
  </si>
  <si>
    <t>FUNDACIÓN - PAZ - 24430 A/B BOMBAS DE TK CONICO - DH</t>
  </si>
  <si>
    <t>FUNDACIÓN - PAY-23120 A/B REPROCESO DE CONDENSADO - Memoria de Cálculo</t>
  </si>
  <si>
    <t>FUNDACIÓN - PAY-23120 A/B REPROCESO DE CONDENSADO - Planos</t>
  </si>
  <si>
    <t>FUNDACIÓN - PAY-23120 A/B REPROCESO DE CONDENSADO - DH</t>
  </si>
  <si>
    <t>FUNDACIÓN - PAY - 23310 A/B/C/D/E BOMBAS CONDENSADO (CONFIRMAR TAG CON PIPING) - Memoria de Cálculo</t>
  </si>
  <si>
    <t>FUNDACIÓN - PAY - 23310 A/B/C/D/E BOMBAS CONDENSADO (CONFIRMAR TAG CON PIPING) - Planos</t>
  </si>
  <si>
    <t>FUNDACIÓN - PAY - 23310 A/B/C/D/E BOMBAS CONDENSADO (CONFIRMAR TAG CON PIPING) - DH</t>
  </si>
  <si>
    <t>FUNDACIÓN - PAY - 23140 A/B/C BOMBA PRINCIPAL DE CONDENSADO - Memoria de Cálculo</t>
  </si>
  <si>
    <t>FUNDACIÓN - PAY - 23140 A/B/C BOMBA PRINCIPAL DE CONDENSADO - Planos</t>
  </si>
  <si>
    <t>FUNDACIÓN - PAY - 23140 A/B/C BOMBA PRINCIPAL DE CONDENSADO - DH</t>
  </si>
  <si>
    <t>5155-00-0600-IG-CI-MC-xxx</t>
  </si>
  <si>
    <t>FUNDACIÓN - PAY - 95140 A/B BOMBAS KOD - Memoria de Cálculo</t>
  </si>
  <si>
    <t>5155-00-0600-IG-CI-PL-xxx</t>
  </si>
  <si>
    <t>FUNDACIÓN - PAY - 95140 A/B BOMBAS KOD - Planos</t>
  </si>
  <si>
    <t>5155-00-0600-IG-CI-DH-xxx</t>
  </si>
  <si>
    <t>FUNDACIÓN - PAY - 95140 A/B BOMBAS KOD - DH</t>
  </si>
  <si>
    <t>5155-00-2200-IG-CI-MC-xxx</t>
  </si>
  <si>
    <t>FUNDACIÓN - PAY - 97320 A/B BOMBAS DRENAJES CERRADOS - Memoria de Cálculo</t>
  </si>
  <si>
    <t>5155-00-2200-IG-CI-PL-xxx</t>
  </si>
  <si>
    <t>FUNDACIÓN - PAY - 97320 A/B BOMBAS DRENAJES CERRADOS - Planos</t>
  </si>
  <si>
    <t>5155-00-2200-IG-CI-DH-xxx</t>
  </si>
  <si>
    <t>FUNDACIÓN - PAY - 97320 A/B BOMBAS DRENAJES CERRADOS - DH</t>
  </si>
  <si>
    <t>FUNDACIÓN - PBA - 24420 A/B BOMBAS SKIMEADO - Memoria de Cálculo</t>
  </si>
  <si>
    <t>FUNDACIÓN - PBA - 24420 A/B BOMBAS SKIMEADO - Planos</t>
  </si>
  <si>
    <t>FUNDACIÓN - PBA - 24420 A/B BOMBAS SKIMEADO - DH</t>
  </si>
  <si>
    <t>FUNDACIÓN - PBA - 97150 A/B BOMBAS AGUA y 97160 A/B BOMBAS CONDENSADO DE TK SLOP - Memoria de Cálculo</t>
  </si>
  <si>
    <t>FUNDACIÓN - PBA - 97150 A/B BOMBAS AGUA y 97160 A/B BOMBAS CONDENSADO DE TK SLOP - Planos</t>
  </si>
  <si>
    <t>FUNDACIÓN - PBA - 97150 A/B BOMBAS AGUA y 97160 A/B BOMBAS CONDENSADO DE TK SLOP - DH</t>
  </si>
  <si>
    <t>5155-00-1500-IG-CI-MC-xxx</t>
  </si>
  <si>
    <t>FUNDACIÓN - PBE - 90460 BOMBA DE ACEITE COMPRESORES - Memoria de Cálculo</t>
  </si>
  <si>
    <t>5155-00-1500-IG-CI-PL-xxx</t>
  </si>
  <si>
    <t>FUNDACIÓN - PBE - 90460 BOMBA DE ACEITE COMPRESORES - Planos</t>
  </si>
  <si>
    <t>5155-00-1500-IG-CI-DH-xxx</t>
  </si>
  <si>
    <t>FUNDACIÓN - PBE - 90460 BOMBA DE ACEITE COMPRESORES - DH</t>
  </si>
  <si>
    <t>FUNDACIÓN - PBE - 90430 BOMBA ACEITE PARA MOTORES - Memoria de Cálculo</t>
  </si>
  <si>
    <t>FUNDACIÓN - PBE - 90430 BOMBA ACEITE PARA MOTORES - Planos</t>
  </si>
  <si>
    <t>FUNDACIÓN - PBE - 90430 BOMBA ACEITE PARA MOTORES - DH</t>
  </si>
  <si>
    <t>FUNDACIÓN - VBH - 94250 TK SUMIDERO HOT OIL - Memoria de Cálculo</t>
  </si>
  <si>
    <t>FUNDACIÓN - VBH - 94250 TK SUMIDERO HOT OIL - Planos</t>
  </si>
  <si>
    <t>FUNDACIÓN - VBH - 94250 TK SUMIDERO HOT OIL - DH</t>
  </si>
  <si>
    <t>FUNDACIÓN - PBE - 98120 BOMBA CARGA DE GLICOL - Memoria de Cálculo</t>
  </si>
  <si>
    <t>FUNDACIÓN - PBE - 98120 BOMBA CARGA DE GLICOL - Planos</t>
  </si>
  <si>
    <t>FUNDACIÓN - PBE - 98120 BOMBA CARGA DE GLICOL - DH</t>
  </si>
  <si>
    <t>5155-00-1400-IG-CI-MC-xxx</t>
  </si>
  <si>
    <t>FUNDACIÓN - TKBH - 98130 BOMBA TANQUE DE DRENAJE GLICOL - SOBRE TKBH 98130 - Memoria de Cálculo</t>
  </si>
  <si>
    <t>FUNDACIÓN - TKBH - 98130 BOMBA TANQUE DE DRENAJE GLICOL - SOBRE TKBH 98130 - Planos</t>
  </si>
  <si>
    <t>5155-00-1400-IG-CI-DH-xxx</t>
  </si>
  <si>
    <t>FUNDACIÓN - TKBH - 98130 BOMBA TANQUE DE DRENAJE GLICOL - SOBRE TKBH 98130 - DH</t>
  </si>
  <si>
    <t>FUNDACIÓN - PBM - 24340 A/B BOMBAS TRANSFERENCIA - Memoria de Cálculo</t>
  </si>
  <si>
    <t>FUNDACIÓN - PBM - 24340 A/B BOMBAS TRANSFERENCIA - Planos</t>
  </si>
  <si>
    <t>FUNDACIÓN - PBM - 24340 A/B BOMBAS TRANSFERENCIA - DH</t>
  </si>
  <si>
    <t>FUNDACIÓN - PZZ - 24450 A/B BOMBAS DE TK FLOTADOS - Memoria de Cálculo</t>
  </si>
  <si>
    <t>FUNDACIÓN - PZZ - 24450 A/B BOMBAS DE TK FLOTADOS - Planos</t>
  </si>
  <si>
    <t>FUNDACIÓN - PZZ - 24450 A/B BOMBAS DE TK FLOTADOS - DH</t>
  </si>
  <si>
    <t>5155-00-0800-IG-CI-MC-xxx</t>
  </si>
  <si>
    <t>FUNDACIÓN - PZZ - 99140 BOMBA DE AGUA CRUDA - Memoria de Cálculo</t>
  </si>
  <si>
    <t>5155-00-0800-IG-CI-PL-xxx</t>
  </si>
  <si>
    <t>FUNDACIÓN - PZZ - 99140 BOMBA DE AGUA CRUDA - Planos</t>
  </si>
  <si>
    <t>5155-00-0800-IG-CI-DH-xxx</t>
  </si>
  <si>
    <t>FUNDACIÓN - PZZ - 99140 BOMBA DE AGUA CRUDA - DH</t>
  </si>
  <si>
    <t>FUNDACIÓN - PZZ - 99230  BOMBAS DE AGUA DE LAVADO  - Memoria de Cálculo</t>
  </si>
  <si>
    <t>FUNDACIÓN - PZZ - 99230  BOMBAS DE AGUA DE LAVADO  - Planos</t>
  </si>
  <si>
    <t>FUNDACIÓN - PZZ - 99230  BOMBAS DE AGUA DE LAVADO  - DH</t>
  </si>
  <si>
    <t>FUNDACIÓN - PZZ - 99240 A/B BOMBAS DE RETROLAVADO - Memoria de Cálculo</t>
  </si>
  <si>
    <t>FUNDACIÓN - PZZ - 99240 A/B BOMBAS DE RETROLAVADO - Planos</t>
  </si>
  <si>
    <t>FUNDACIÓN - PZZ - 99240 A/B BOMBAS DE RETROLAVADO - DH</t>
  </si>
  <si>
    <t>FUNDACIÓN - SKZZ - 91040 / 91050 SKIDS DE COMPRESION DE AIRE - Memoria de Cálculo</t>
  </si>
  <si>
    <t>FUNDACIÓN - SKZZ - 91040 / 91050 SKIDS DE COMPRESION DE AIRE - Planos</t>
  </si>
  <si>
    <t>FUNDACIÓN - SKZZ - 91040 / 91050 SKIDS DE COMPRESION DE AIRE - DH</t>
  </si>
  <si>
    <t>FUNDACIÓN - MBE - 92020 / 92030 SKIDS DE GENERACION NITROGENO - Memoria de Cálculo</t>
  </si>
  <si>
    <t>FUNDACIÓN - MBE - 92020 / 92030 SKIDS DE GENERACION NITROGENO - Planos</t>
  </si>
  <si>
    <t>FUNDACIÓN - MBE - 92020 / 92030 SKIDS DE GENERACION NITROGENO - DH</t>
  </si>
  <si>
    <t>FUNDACIÓN - TRAFOS KBE-600 J/K/L GENERADORES - Memoria de Cálculo</t>
  </si>
  <si>
    <t>FUNDACIÓN - TRAFOS KBE-600 J/K/L GENERADORES - Planos</t>
  </si>
  <si>
    <t>FUNDACIÓN - TRAFOS KBE-600 J/K/L GENERADORES - DH</t>
  </si>
  <si>
    <t>FUNDACIÓN - UIQ Base skids Quimicos 1 / 2 / 3 TANQUES - Planos</t>
  </si>
  <si>
    <t>5155-00-1600-IG-CI-MC-xxx</t>
  </si>
  <si>
    <t>FUNDACIÓN - UNIDAD DE COMPRESION  01 / 02 / 03  - EAL-29112 - Memoria de Cálculo</t>
  </si>
  <si>
    <t>5155-00-1600-IG-CI-PL-xxx</t>
  </si>
  <si>
    <t>FUNDACIÓN - UNIDAD DE COMPRESION  01 / 02 / 03  - EAL-29112 - Planos</t>
  </si>
  <si>
    <t>5155-00-1600-IG-CI-DH-xxx</t>
  </si>
  <si>
    <t>FUNDACIÓN - UNIDAD DE COMPRESION  01 / 02 / 03  - EAL-29112 - DH</t>
  </si>
  <si>
    <t>FUNDACIÓN - UNIDAD DE COMPRESION  01 / 02 / 03  - EAP - Memoria de Cálculo</t>
  </si>
  <si>
    <t>FUNDACIÓN - UNIDAD DE COMPRESION  01 / 02 / 03  - EAP - Planos</t>
  </si>
  <si>
    <t>FUNDACIÓN - UNIDAD DE COMPRESION  01 / 02 / 03  - EAP - DH</t>
  </si>
  <si>
    <t>FUNDACIÓN - UNIDAD DE COMPRESION  01 /02 /03  - SILENCIADOR - Memoria de Cálculo</t>
  </si>
  <si>
    <t>FUNDACIÓN - UNIDAD DE COMPRESION  01 /02 /03  - SILENCIADOR - Planos</t>
  </si>
  <si>
    <t>FUNDACIÓN - UNIDAD DE COMPRESION  01 /02 /03  - SILENCIADOR - DH</t>
  </si>
  <si>
    <t>FUNDACIÓN - UNIDAD DE COMPRESION 01 / 02 / 03- ESTRUCTURA TKS ACEITE T-29170 / T-29270 / T-29370 - Memoria de Cálculo</t>
  </si>
  <si>
    <t>FUNDACIÓN - UNIDAD DE COMPRESION 01 / 02 / 03- ESTRUCTURA TKS ACEITE T-29170 / T-29270 / T-29370 - Planos</t>
  </si>
  <si>
    <t>FUNDACIÓN - UNIDAD DE COMPRESION 01 / 02 / 03- ESTRUCTURA TKS ACEITE T-29170 / T-29270 / T-29370 - DH</t>
  </si>
  <si>
    <t>FUNDACIÓN - UNIDAD DE GAS #1 -TKBH - 98130   - Memoria de Cálculo</t>
  </si>
  <si>
    <t>FUNDACIÓN - UNIDAD DE GAS #1 -TKBH - 98130   - Planos</t>
  </si>
  <si>
    <t>FUNDACIÓN - UNIDAD DE GAS #1 -TKBH - 98130   - DH</t>
  </si>
  <si>
    <t>FUNDACIÓN - VBH - 97110 / PAY 97110 A/B - DRENAJES ABIERTOS - Planos</t>
  </si>
  <si>
    <t>FUNDACIÓN - VBH - 97110 / PAY 97110 A/B - DRENAJES ABIERTOS - DH</t>
  </si>
  <si>
    <t>FUNDACIÓN - VBH - 97130 / PAY 97130 A/B - DRENAJES ABIERTOS - Planos</t>
  </si>
  <si>
    <t>FUNDACIÓN - VBH - 97130 / PAY 97130 A/B - DRENAJES ABIERTOS - DH</t>
  </si>
  <si>
    <t>FUNDACIÓN - VBH - 97112/PAY 97120 A/B - DRENAJES ABIERTOS - Planos</t>
  </si>
  <si>
    <t>FUNDACIÓN - VBH - 97112/PAY 97120 A/B - DRENAJES ABIERTOS - DH</t>
  </si>
  <si>
    <t>FUNDACIÓN - VBH - 97310 - DRENAJES CERRADOS - Planos</t>
  </si>
  <si>
    <t>FUNDACIÓN - VBH - 97310 - DRENAJES CERRADOS - DH</t>
  </si>
  <si>
    <t>5155-00-0900-IG-CI-MC-xxx</t>
  </si>
  <si>
    <t>FUNDACIÓN - SKZZ-10220 SKID DESARENADOR/ACUMULADOR - Memoria de Cálculo</t>
  </si>
  <si>
    <t>5155-00-0900-IG-CI-PL-xxx</t>
  </si>
  <si>
    <t>FUNDACIÓN - SKZZ-10220 SKID DESARENADOR/ACUMULADOR - Planos</t>
  </si>
  <si>
    <t>5155-00-0900-IG-CI-DH-xxx</t>
  </si>
  <si>
    <t>FUNDACIÓN - SKZZ-10220 SKID DESARENADOR/ACUMULADOR - DH</t>
  </si>
  <si>
    <t>FUNDACIÓN - VDB - 10240 -SCRUBBER COMP DE VENTA - Memoria de Cálculo</t>
  </si>
  <si>
    <t>FUNDACIÓN - VDB - 10240 -SCRUBBER COMP DE VENTA - Planos</t>
  </si>
  <si>
    <t>FUNDACIÓN - VDB - 10240 -SCRUBBER COMP DE VENTA - DH</t>
  </si>
  <si>
    <t>FUNDACIÓN - TKZZ-98110 - TANQUE TEG - Memoria de Cálculo</t>
  </si>
  <si>
    <t>FUNDACIÓN - TKZZ-98110 - TANQUE TEG - Planos</t>
  </si>
  <si>
    <t>FUNDACIÓN - TKZZ-98110 - TANQUE TEG - DH</t>
  </si>
  <si>
    <t>FUNDACIÓN - MZZ-99160  - Memoria de Cálculo</t>
  </si>
  <si>
    <t>FUNDACIÓN - MZZ-99160  - Planos</t>
  </si>
  <si>
    <t>FUNDACIÓN - MZZ-99160  - DH</t>
  </si>
  <si>
    <t>FUNDACIÓN - MZZ-99110 - Memoria de Cálculo</t>
  </si>
  <si>
    <t>FUNDACIÓN - MZZ-99110 - Planos Encofrado y Armadura con DH</t>
  </si>
  <si>
    <t>FUNDACIÓN - CALENTADOR DE HOT OIL 1 - EAP-94201A/B Y RECINTO - Memoria de Cálculo</t>
  </si>
  <si>
    <t>FUNDACIÓN - CALENTADOR DE HOT OIL 1 - EAP-94201A/B Y RECINTO - Planos</t>
  </si>
  <si>
    <t>FUNDACIÓN - CALENTADOR DE HOT OIL 1 - EAP-94201A/B Y RECINTO - DH</t>
  </si>
  <si>
    <t>FUNDACIÓN - KBE - 600 J/K/L GENERADOR - Memoria de Cálculo</t>
  </si>
  <si>
    <t>FUNDACIÓN - KBE - 600 J/K/L GENERADOR - Planos</t>
  </si>
  <si>
    <t>FUNDACIÓN - KBE - 600 J/K/L GENERADOR - DH</t>
  </si>
  <si>
    <t>FUNDACIÓN - DBM - 24320 -DESGASIFICADOR - Memoria de Cálculo</t>
  </si>
  <si>
    <t>FUNDACIÓN - DBM - 24320 -DESGASIFICADOR - Planos</t>
  </si>
  <si>
    <t>FUNDACIÓN - DBM - 24320 -DESGASIFICADOR - DH</t>
  </si>
  <si>
    <t>5155-00-1800-IG-ES-MC-xxx</t>
  </si>
  <si>
    <t>ESTRUCTURA METÁLICA - DBM - 24320 -DESGASIFICADOR - Memoria de Cálculo</t>
  </si>
  <si>
    <t>5155-00-1800-IG-ES-PL-xxx</t>
  </si>
  <si>
    <t>ESTRUCTURA METÁLICA - DBM - 24320 -DESGASIFICADOR - Planos</t>
  </si>
  <si>
    <t>FUNDACIÓN - FAJ - 24230 A/B FILTROS BBAS DESARENADO - Memoria de Cálculo</t>
  </si>
  <si>
    <t>FUNDACIÓN - FAJ - 24230 A/B FILTROS BBAS DESARENADO - Planos</t>
  </si>
  <si>
    <t>FUNDACIÓN - FAJ - 24230 A/B FILTROS BBAS DESARENADO - DH</t>
  </si>
  <si>
    <t>FUNDACIÓN - FAJ - 94260 FILTRO BBA HOTOIL - Memoria de Cálculo</t>
  </si>
  <si>
    <t>FUNDACIÓN - FAJ - 94260 FILTRO BBA HOTOIL - Planos</t>
  </si>
  <si>
    <t>FUNDACIÓN - FAJ - 94260 FILTRO BBA HOTOIL - DH</t>
  </si>
  <si>
    <t>FUNDACIÓN - SKID-942 - Memoria de Cálculo</t>
  </si>
  <si>
    <t>FUNDACIÓN - SKID-942 - Planos</t>
  </si>
  <si>
    <t>FUNDACIÓN - SKID-942 - DH</t>
  </si>
  <si>
    <t>FUNDACIÓN - VBD-94202 - Memoria de Cálculo</t>
  </si>
  <si>
    <t>FUNDACIÓN - VBD-94202 - Planos</t>
  </si>
  <si>
    <t>FUNDACIÓN - VBD-94202 - DH</t>
  </si>
  <si>
    <t>FUNDACIÓN - RECINTO EAL-94270/SKID-942/VBD-94202 - Planos</t>
  </si>
  <si>
    <t>FUNDACIÓN - LZZ-95101 FLARE Y TRES MUERTOS DE ANCLAJE - DH</t>
  </si>
  <si>
    <t>FUNDACIÓN - LZZ-95101 FLARE Y TRES MUERTOS DE ANCLAJE - Planos</t>
  </si>
  <si>
    <t>5155-00-0500-IG-CI-MC-xxx</t>
  </si>
  <si>
    <t>FUNDACIÓN - MZZ-97210 - POZO DE BOMBEO PTA - Memoria de Cálculo</t>
  </si>
  <si>
    <t>5155-00-0500-IG-CI-PL-xxx</t>
  </si>
  <si>
    <t>FUNDACIÓN - MZZ-97210 - POZO DE BOMBEO PTA - Planos</t>
  </si>
  <si>
    <t>5155-00-0500-IG-CI-DH-xxx</t>
  </si>
  <si>
    <t>FUNDACIÓN - MZZ-97210 - POZO DE BOMBEO PTA - DH</t>
  </si>
  <si>
    <t>FUNDACIÓN - MZZ-99150 -NUEVA FOSA DE LODOS - Memoria de Cálculo</t>
  </si>
  <si>
    <t>FUNDACIÓN - MZZ-99150 -NUEVA FOSA DE LODOS - Planos</t>
  </si>
  <si>
    <t>FUNDACIÓN - MZZ-99150 -NUEVA FOSA DE LODOS - DH</t>
  </si>
  <si>
    <t>FUNDACIÓN - POZO DE BOMBEO ZONA PTA - Memoria de Cálculo</t>
  </si>
  <si>
    <t>FUNDACIÓN - POZO DE BOMBEO ZONA PTA - Planos</t>
  </si>
  <si>
    <t>FUNDACIÓN - POZO DE BOMBEO ZONA PTA - DH</t>
  </si>
  <si>
    <t>FUNDACIÓN - TKBE-90410 / 90440 TANQUES ACEITE COMPRESORES / MOTORES - Memoria de Cálculo</t>
  </si>
  <si>
    <t>FUNDACIÓN - TKBE-90410 / 90440 TANQUES ACEITE COMPRESORES / MOTORES - Planos</t>
  </si>
  <si>
    <t>FUNDACIÓN - TKBE-90410 / 90440 TANQUES ACEITE COMPRESORES / MOTORES - DH</t>
  </si>
  <si>
    <t>FUNDACIÓN - UNIDAD DE COMPRESION  01/02/03  - PASARELAS - Memoria de Cálculo</t>
  </si>
  <si>
    <t>FUNDACIÓN - UNIDAD DE COMPRESION  01/02/03  - PASARELAS - Planos</t>
  </si>
  <si>
    <t>FUNDACIÓN - UNIDAD DE COMPRESION  01/02/03  - PASARELAS - DH</t>
  </si>
  <si>
    <t>5155-00-1600-IG-ES-PL-xxx</t>
  </si>
  <si>
    <t>FUNDACIÓN - UNIDAD DE COMPRESION  01/02/03  - EAL-29132/29232/29332 - Memoria de Cálculo</t>
  </si>
  <si>
    <t>FUNDACIÓN - UNIDAD DE COMPRESION  01/02/03  - EAL-29132/29232/29332 - Planos</t>
  </si>
  <si>
    <t>FUNDACIÓN - UNIDAD DE COMPRESION  01/02/03  - EAL-29132/29232/29332 - DH</t>
  </si>
  <si>
    <t>FUNDACIÓN - UNIDAD DE COMPRESION  01/02/03 - EAL-29185/86 - 29285/86 - 29385/86 - Memoria de Cálculo</t>
  </si>
  <si>
    <t>FUNDACIÓN - UNIDAD DE COMPRESION  01/02/03 - EAL-29185/86 - 29285/86 - 29385/86 - Planos</t>
  </si>
  <si>
    <t>FUNDACIÓN - UNIDAD DE COMPRESION  01/02/03 - EAL-29185/86 - 29285/86 - 29385/86 - DH</t>
  </si>
  <si>
    <t>FUNDACIÓN - VBE - 92010 PULMON AIRE DE NITROGENO - Memoria de Cálculo</t>
  </si>
  <si>
    <t>FUNDACIÓN - VBE - 92010 PULMON AIRE DE NITROGENO - Planos</t>
  </si>
  <si>
    <t>FUNDACIÓN - VBE - 92010 PULMON AIRE DE NITROGENO - DH</t>
  </si>
  <si>
    <t>FUNDACIÓN - VBE - 91020 PULMON AIRE DE INSTRUIMENTOS - Memoria de Cálculo</t>
  </si>
  <si>
    <t>FUNDACIÓN - VBE - 91020 PULMON AIRE DE INSTRUIMENTOS - Planos</t>
  </si>
  <si>
    <t>FUNDACIÓN - VBE - 91020 PULMON AIRE DE INSTRUIMENTOS - DH</t>
  </si>
  <si>
    <t>FUNDACIÓN - VBE-91030 PULMON DE AIRE DE ARRANQUE - Memoria de Cálculo</t>
  </si>
  <si>
    <t>FUNDACIÓN - VBE-91030 PULMON DE AIRE DE ARRANQUE - Planos</t>
  </si>
  <si>
    <t>FUNDACIÓN - VBE-91030 PULMON DE AIRE DE ARRANQUE - DH</t>
  </si>
  <si>
    <t>FUNDACIÓN - VBE - 95120 KOD - Memoria de Cálculo</t>
  </si>
  <si>
    <t>FUNDACIÓN - VBE - 95120 KOD - Planos</t>
  </si>
  <si>
    <t>FUNDACIÓN - VBE - 95120 KOD - DH</t>
  </si>
  <si>
    <t>5155-00-2300-IG-CI-PL-xxx</t>
  </si>
  <si>
    <t>SALAS ELECTRICAS 3, 4 y 4 MT - Planos Arquitectura</t>
  </si>
  <si>
    <t>5155-00-2300-IG-CI-MC-xxx</t>
  </si>
  <si>
    <t>FUNDACIÓN - SALA ELECTRICA 4 MT - Memoria de Cálculo</t>
  </si>
  <si>
    <t>FUNDACIÓN - SALA ELECTRICA 4 MT - Planos Encofrado y Armadura con DH</t>
  </si>
  <si>
    <t>5155-00-2300-IG-ES-MC-xxx</t>
  </si>
  <si>
    <t>ESTRUCTURA METÁLICA - SALA ELECTRICA 4 MT 2 - Memoria de Cálculo</t>
  </si>
  <si>
    <t>5155-00-2300-IG-ES-PL-xxx</t>
  </si>
  <si>
    <t>ESTRUCTURA METÁLICA - SALA ELECTRICA 4 MT 2 - Planos</t>
  </si>
  <si>
    <t>FUNDACIÓN - SALA ELECTRICA 3 - Memoria de Cálculo</t>
  </si>
  <si>
    <t>FUNDACIÓN - SALA ELECTRICA 3 - Planos</t>
  </si>
  <si>
    <t>5155-00-2300-IG-CI-DH-xxx</t>
  </si>
  <si>
    <t>FUNDACIÓN - SALA ELECTRICA 3 - DH</t>
  </si>
  <si>
    <t>ESTRUCTURA METÁLICA - SALA ELECTRICA 3 - Memoria de Cálculo</t>
  </si>
  <si>
    <t>ESTRUCTURA METÁLICA - SALA ELECTRICA 3 - Planos</t>
  </si>
  <si>
    <t>FUNDACIÓN - SALA ELECTRICA 4 - Memoria de Cálculo</t>
  </si>
  <si>
    <t>FUNDACIÓN - SALA ELECTRICA 4 - Planos</t>
  </si>
  <si>
    <t>FUNDACIÓN - SALA ELECTRICA 4 - DH</t>
  </si>
  <si>
    <t>ESTRUCTURA METÁLICA - SALA ELECTRICA 4 - EEMM  - Memoria de Cálculo</t>
  </si>
  <si>
    <t>ESTRUCTURA METÁLICA - SALA ELECTRICA 4 - Planos</t>
  </si>
  <si>
    <t>SALAS INSTRUMENTACION REMOTA  07 Y 08 - Planos Arquitectura</t>
  </si>
  <si>
    <t>5155-00-2400-IG-CI-MC-xxx</t>
  </si>
  <si>
    <t>FUNDACIÓN - SALA INSTRUMENTACION REMOTA INS 007y 08 - Memoria de Cálculo</t>
  </si>
  <si>
    <t>5155-00-2400-IG-CI-PL-xxx</t>
  </si>
  <si>
    <t>FUNDACIÓN - SALA INSTRUMENTACION REMOTA INS 007 y 08 - Planos Encofrado y Armadura con DH</t>
  </si>
  <si>
    <t>5155-00-2400-IG-ES-MC-xxx</t>
  </si>
  <si>
    <t>ESTRUCTURA METÁLICA - SALA INSTRUMENTACION REMOTA INS 007/08 - Memoria de Cálculo</t>
  </si>
  <si>
    <t>5155-00-2400-IG-ES-PL-xxx</t>
  </si>
  <si>
    <t>ESTRUCTURA METÁLICA - SALA INSTRUMENTACION REMOTA INS 007/08 - Planos</t>
  </si>
  <si>
    <t>FUNDACIÓN - TINGLADO UNIDAD DE COMPRESION DE AIRE - Memoria de Cálculo</t>
  </si>
  <si>
    <t>FUNDACIÓN - TINGLADO UNIDAD DE COMPRESION DE AIRE - Planos</t>
  </si>
  <si>
    <t>FUNDACIÓN - TINGLADO UNIDAD DE COMPRESION DE AIRE - DH</t>
  </si>
  <si>
    <t>5155-00-0800-IG-ES-MC-xxx</t>
  </si>
  <si>
    <t>ESTRUCTURA METÁLICA - TINGLADO UNIDAD DE COMPRESION DE AIRE - Memoria de Cálculo</t>
  </si>
  <si>
    <t>5155-00-0800-IG-ES-PL-xxx</t>
  </si>
  <si>
    <t>ESTRUCTURA METÁLICA - TINGLADO UNIDAD DE COMPRESION DE AIRE - Planos</t>
  </si>
  <si>
    <t>FUNDACIÓN - TINGLADO UNIDAD DE COMPRESORES - PAVIMENTO - Planos</t>
  </si>
  <si>
    <t>FUNDACIÓN - TINGLADO UNIDAD DE COMPRESORES - PAVIMENTO - DH</t>
  </si>
  <si>
    <t>5155-00-0200-IG-CI-MC-xxx</t>
  </si>
  <si>
    <t>FUNDACIÓN - PARRAL N-S 001 Y PUENTE SOBRE CALLE D - Memoria de Cálculo</t>
  </si>
  <si>
    <t>5155-00-0200-IG-CI-PL-xxx</t>
  </si>
  <si>
    <t>FUNDACIÓN - PARRAL N-S 001 Y PUENTE SOBRE CALLE D - Planos</t>
  </si>
  <si>
    <t>5155-00-0200-IG-CI-DH-xxx</t>
  </si>
  <si>
    <t>FUNDACIÓN - PARRAL N-S 001 Y PUENTE SOBRE CALLE D - DH</t>
  </si>
  <si>
    <t>5155-00-0200-IG-ES-MC-xxx</t>
  </si>
  <si>
    <t>ESTRUCTURA METÁLICA - PARRAL N-S 001 - Memoria de Cálculo</t>
  </si>
  <si>
    <t>5155-00-0200-IG-ES-PL-xxx</t>
  </si>
  <si>
    <t>ESTRUCTURA METÁLICA - PARRAL N-S 001 - Planos</t>
  </si>
  <si>
    <t>5155-00-0300-IG-CI-MC-xxx</t>
  </si>
  <si>
    <t>FUNDACIÓN - PARRAL N-S 002 Y PUENTE SOBRE CALLE 3 - Memoria de Cálculo</t>
  </si>
  <si>
    <t>5155-00-0300-IG-CI-PL-xxx</t>
  </si>
  <si>
    <t>FUNDACIÓN - PARRAL N-S 002 Y PUENTE SOBRE CALLE 3 - Planos</t>
  </si>
  <si>
    <t>5155-00-0300-IG-CI-DH-xxx</t>
  </si>
  <si>
    <t>FUNDACIÓN - PARRAL N-S 002 Y PUENTE SOBRE CALLE 3 - DH</t>
  </si>
  <si>
    <t>5155-00-0300-IG-ES-MC-xxx</t>
  </si>
  <si>
    <t>ESTRUCTURA METÁLICA - PARRAL N-S 002 Y PUENTE SOBRE CALLE 3 - Memoria de Cálculo</t>
  </si>
  <si>
    <t>5155-00-0300-IG-ES-PL-xxx</t>
  </si>
  <si>
    <t>ESTRUCTURA METÁLICA - PARRAL N-S 002 Y PUENTE SOBRE CALLE 3 - Planos</t>
  </si>
  <si>
    <t>5155-00-0100-IG-CI-MC-xxx</t>
  </si>
  <si>
    <t>FUNDACIÓN - PARRAL E-O - PUENTE SOBRE CALLE C y 2 Lado OESTE - PUENTE SOBRE CALLE 3 - Memoria de Cálculo</t>
  </si>
  <si>
    <t>5155-00-0100-IG-CI-PL-xxx</t>
  </si>
  <si>
    <t>FUNDACIÓN - PARRAL E-O - PUENTE SOBRE CALLE C y 2 Lado OESTE - PUENTE SOBRE CALLE 3 - Planos</t>
  </si>
  <si>
    <t>5155-00-0100-IG-CI-DH-xxx</t>
  </si>
  <si>
    <t>FUNDACIÓN - PARRAL E-O - PUENTE SOBRE CALLE C y 2 Lado OESTE - PUENTE SOBRE CALLE 3 - DH</t>
  </si>
  <si>
    <t>5155-00-0100-IG-ES-MC-xxx</t>
  </si>
  <si>
    <t>ESTRUCTURA METÁLICA - PARRAL E-O - PUENTE SOBRE CALLE C y 2 Lado OESTE - PUENTE SOBRE CALLE 3 - Memoria de Cálculo</t>
  </si>
  <si>
    <t>5155-00-0100-IG-ES-PL-xxx</t>
  </si>
  <si>
    <t>ESTRUCTURA METÁLICA - PARRAL E-O Y PUENTE SOBRE CALLE 3 - Planos</t>
  </si>
  <si>
    <t>FUNDACIÓN - PLATAFORMA SUR DE SKZZ-10220 - Memoria de Cálculo</t>
  </si>
  <si>
    <t>FUNDACIÓN - PLATAFORMA SUR DE SKZZ-10220 - Planos Encofrado y Armadura con DH</t>
  </si>
  <si>
    <t>5155-00-0900-IG-ES-MC-xxx</t>
  </si>
  <si>
    <t>ESTRUCTURA METÁLICA - PLATAFORMA SUR DE SKZZ-10220 - Memoria de Cálculo</t>
  </si>
  <si>
    <t>5155-00-0900-IG-ES-PL-xxx</t>
  </si>
  <si>
    <t>ESTRUCTURA METÁLICA - PLATAFORMA SUR DE SKZZ-10220 - Planos</t>
  </si>
  <si>
    <t>FUNDACIÓN - PARRAL E-O - Lado ESTE y PUENTE SOBRE CALLE C - Memoria de Cálculo</t>
  </si>
  <si>
    <t>FUNDACIÓN - PARRAL E-O - Lado ESTE y PUENTE SOBRE CALLE C - Planos</t>
  </si>
  <si>
    <t>FUNDACIÓN - PARRAL E-O - Lado ESTE y PUENTE SOBRE CALLE C - DH</t>
  </si>
  <si>
    <t>ESTRUCTURA METÁLICA - PARRAL E-O - Lado ESTE y PUENTE SOBRE CALLE C - Memoria de Cálculo</t>
  </si>
  <si>
    <t>ESTRUCTURA METÁLICA - PARRAL E-O - Lado ESTE y PUENTE SOBRE CALLE C - Planos</t>
  </si>
  <si>
    <t>ESTRUCTURA METÁLICA - PARRAL E-O - PUENTE SOBRE CALLE C y 2 Lado OESTE - Planos</t>
  </si>
  <si>
    <t>FUNDACIÓN - PUENTE SOBRE CALLE  2 (15,00 m - Altura: 6,00 m) Flare - Memoria de Cálculo</t>
  </si>
  <si>
    <t>FUNDACIÓN - PUENTE SOBRE CALLE  2 (15,00 m - Altura: 6,00 m) Flare - Planos</t>
  </si>
  <si>
    <t>FUNDACIÓN - PUENTE SOBRE CALLE  2 (15,00 m - Altura: 6,00 m) Flare - DH</t>
  </si>
  <si>
    <t>5155-00-0600-IG-ES-MC-xxx</t>
  </si>
  <si>
    <t>ESTRUCTURA METÁLICA - PUENTE SOBRE CALLE  2 (15,00 m - Altura: 6,00 m) Flare - Memoria de Cálculo</t>
  </si>
  <si>
    <t>5155-00-0600-IG-ES-PL-xxx</t>
  </si>
  <si>
    <t>ESTRUCTURA METÁLICA - PUENTE SOBRE CALLE  2 (15,00 m - Altura: 6,00 m) Flare - Planos</t>
  </si>
  <si>
    <t>ESTRUCTURA METÁLICA - PARRAL N-S 001 - PUENTE SOBRE CALLE D (12,50 m - Altura: 6,00 m) - Planos</t>
  </si>
  <si>
    <t>FUNDACIÓN - PUENTE SOBRE CALLE E (12,50 m - Altura: 6,00 m) - Para Senda NORTE - Memoria de Cálculo</t>
  </si>
  <si>
    <t>FUNDACIÓN - PUENTE SOBRE CALLE E (12,50 m - Altura: 6,00 m) - Para Senda NORTE - Planos</t>
  </si>
  <si>
    <t>FUNDACIÓN - PUENTE SOBRE CALLE E (12,50 m - Altura: 6,00 m) - Para Senda NORTE - DH</t>
  </si>
  <si>
    <t>5155-00-0500-IG-ES-MC-xxx</t>
  </si>
  <si>
    <t>ESTRUCTURA METÁLICA - PUENTE SOBRE CALLE E (12,50 m - Altura: 6,00 m) - Para Senda NORTE - Memoria de Cálculo</t>
  </si>
  <si>
    <t>5155-00-0500-IG-ES-PL-xxx</t>
  </si>
  <si>
    <t>ESTRUCTURA METÁLICA - PUENTE SOBRE CALLE E (12,50 m - Altura: 6,00 m) - Para Senda NORTE - Planos</t>
  </si>
  <si>
    <t>FUNDACIÓN - PUENTE SOBRE CALLE F (12,50 m - Altura: 6,00 m) - Para Senda NORTE - Memoria de Cálculo</t>
  </si>
  <si>
    <t>FUNDACIÓN - PUENTE SOBRE CALLE F (12,50 m - Altura: 6,00 m) - Para Senda NORTE - Planos</t>
  </si>
  <si>
    <t>FUNDACIÓN - PUENTE SOBRE CALLE F (12,50 m - Altura: 6,00 m) - Para Senda NORTE - DH</t>
  </si>
  <si>
    <t>ESTRUCTURA METÁLICA - PUENTE SOBRE CALLE F (12,50 m - Altura: 6,00 m) - Para Senda NORTE - Memoria de Cálculo</t>
  </si>
  <si>
    <t>ESTRUCTURA METÁLICA - PUENTE SOBRE CALLE F (12,50 m - Altura: 6,00 m) - Para Senda NORTE - Planos</t>
  </si>
  <si>
    <t>ESTRUCTURA METÁLICA - PARRAL N-S 002 - PUENTE SOBRE CALLE 3 - 001 (12,50 m - Altura: 6,00 m) - Planos</t>
  </si>
  <si>
    <t>ESTRUCTURA METÁLICA - PARRAL E-O - Lado OESTE extensión Parral Existente - Memoria de Cálculo</t>
  </si>
  <si>
    <t>ESTRUCTURA METÁLICA - PARRAL E-O - Lado OESTE extensión Parral Existente - Planos</t>
  </si>
  <si>
    <t>FUNDACIÓN - PUENTE SOBRE CALLE 3 (12,50 m - Altura: 6,00 m) - Para Senda NORTE - Memoria de Cálculo</t>
  </si>
  <si>
    <t>FUNDACIÓN - PUENTE SOBRE CALLE 3 (12,50 m - Altura: 6,00 m) - Para Senda NORTE - Planos</t>
  </si>
  <si>
    <t>FUNDACIÓN - PUENTE SOBRE CALLE 3 (12,50 m - Altura: 6,00 m) - Para Senda NORTE - DH</t>
  </si>
  <si>
    <t>ESTRUCTURA METÁLICA - PUENTE SOBRE CALLE 3 (12,50 m - Altura: 6,00 m) - Para Senda NORTE - Memoria de Cálculo</t>
  </si>
  <si>
    <t>ESTRUCTURA METÁLICA - PUENTE SOBRE CALLE 3 (12,50 m - Altura: 6,00 m) - Para Senda NORTE - Planos</t>
  </si>
  <si>
    <t>FUNDACIÓN - PUENTE SOBRE CALLE 4 (15,00 m - Altura: 6,00 m) - Para Senda NORTE - Memoria de Cálculo</t>
  </si>
  <si>
    <t>FUNDACIÓN - PUENTE SOBRE CALLE 4 (15,00 m - Altura: 6,00 m) - Para Senda NORTE - Planos</t>
  </si>
  <si>
    <t>FUNDACIÓN - PUENTE SOBRE CALLE 4 (15,00 m - Altura: 6,00 m) - Para Senda NORTE - DH</t>
  </si>
  <si>
    <t>ESTRUCTURA METÁLICA - PUENTE SOBRE CALLE 4 (15,00 m - Altura: 6,00 m) - Para Senda NORTE - Memoria de Cálculo</t>
  </si>
  <si>
    <t>ESTRUCTURA METÁLICA - PUENTE SOBRE CALLE 4 (15,00 m - Altura: 6,00 m) - Para Senda NORTE - Planos</t>
  </si>
  <si>
    <t>FUNDACIÓN - PUENTE SOBRE CALLE E (15,00 m - Altura: 6,00 m) Flare - Memoria de Cálculo</t>
  </si>
  <si>
    <t>FUNDACIÓN - PUENTE SOBRE CALLE E (15,00 m - Altura: 6,00 m) Flare - Planos</t>
  </si>
  <si>
    <t>FUNDACIÓN - PUENTE SOBRE CALLE E (15,00 m - Altura: 6,00 m) Flare - DH</t>
  </si>
  <si>
    <t>ESTRUCTURA METÁLICA - PUENTE SOBRE CALLE E (15,00 m - Altura: 6,00 m) Flare - Memoria de Cálculo</t>
  </si>
  <si>
    <t>ESTRUCTURA METÁLICA - PUENTE SOBRE CALLE E (15,00 m - Altura: 6,00 m) Flare - Planos</t>
  </si>
  <si>
    <t>FUNDACIÓN - PipeRack zona compresores - SOPORTES ESPECIALES - Memoria de Cálculo</t>
  </si>
  <si>
    <t>FUNDACIÓN - PipeRack zona compresores - SOPORTES ESPECIALES - Planos</t>
  </si>
  <si>
    <t>FUNDACIÓN - PipeRack zona compresores - SOPORTES ESPECIALES - DH</t>
  </si>
  <si>
    <t>5155-00-1600-IG-ES-MC-xxx</t>
  </si>
  <si>
    <t>ESTRUCTURA METÁLICA - PipeRack zona compresores - SOPORTES ESPECIALES - Memoria de Cálculo</t>
  </si>
  <si>
    <t>ESTRUCTURA METÁLICA - PipeRack zona compresores - SOPORTES ESPECIALES - Planos</t>
  </si>
  <si>
    <t>FUNDACIÓN - PipeRack zona compresores - Memoria de Cálculo</t>
  </si>
  <si>
    <t>FUNDACIÓN - PipeRack zona compresores - Planos</t>
  </si>
  <si>
    <t>FUNDACIÓN - PipeRack zona compresores - DH</t>
  </si>
  <si>
    <t>ESTRUCTURA METÁLICA - PipeRack zona compresores - Memoria de Cálculo</t>
  </si>
  <si>
    <t>ESTRUCTURA METÁLICA - PipeRack zona compresores - Planos</t>
  </si>
  <si>
    <t>FUNDACIÓN - SOPORTES ZONA AIRE DE INTRUMENTOS - Memoria de Cálculo</t>
  </si>
  <si>
    <t>FUNDACIÓN - SOPORTES ZONA AIRE DE INTRUMENTOS - Planos</t>
  </si>
  <si>
    <t>FUNDACIÓN - SOPORTES ZONA AIRE DE INTRUMENTOS - DH</t>
  </si>
  <si>
    <t>ESTRUCTURA METÁLICA - SOPORTES ZONA AIRE DE INTRUMENTOS - Memoria de Cálculo</t>
  </si>
  <si>
    <t>ESTRUCTURA METÁLICA - SOPORTES ZONA AIRE DE INTRUMENTOS - Planos</t>
  </si>
  <si>
    <t>FUNDACIÓN - SOPORTES ZONA PZZ-99240 /230 - Memoria de Cálculo</t>
  </si>
  <si>
    <t>FUNDACIÓN - SOPORTES ZONA PZZ-99240 /230 - Planos</t>
  </si>
  <si>
    <t>FUNDACIÓN - SOPORTES ZONA PZZ-99240 /230 - DH</t>
  </si>
  <si>
    <t>ESTRUCTURA METÁLICA - SOPORTES ZONA PZZ-99240 /230 - Memoria de Cálculo</t>
  </si>
  <si>
    <t>ESTRUCTURA METÁLICA - SOPORTES ZONA PZZ-99240 /230 - Planos</t>
  </si>
  <si>
    <t>FUNDACIÓN - SOPORTES LINEA DE FLARES (VER DETALLE) - Memoria de Cálculo</t>
  </si>
  <si>
    <t>FUNDACIÓN - SOPORTES LINEA DE FLARES (VER DETALLE) - Planos</t>
  </si>
  <si>
    <t>FUNDACIÓN - SOPORTES LINEA DE FLARES (VER DETALLE) - DH</t>
  </si>
  <si>
    <t>ESTRUCTURA METÁLICA - SOPORTES LINEA DE FLARES (VER DETALLE) - Memoria de Cálculo</t>
  </si>
  <si>
    <t>ESTRUCTURA METÁLICA - SOPORTES LINEA DE FLARES (VER DETALLE) - Planos</t>
  </si>
  <si>
    <t>FUNDACIÓN - 3 PUENTES LINEA DE FLARES (12,50 m - Altura: 7:00 m) - Memoria de Cálculo</t>
  </si>
  <si>
    <t>FUNDACIÓN - 3 PUENTES LINEA DE FLARES (12,50 m - Altura: 7:00 m) - Planos</t>
  </si>
  <si>
    <t>FUNDACIÓN - 3 PUENTES LINEA DE FLARES (12,50 m - Altura: 7:00 m) - DH</t>
  </si>
  <si>
    <t>ESTRUCTURA METÁLICA - 3 PUENTES LINEA DE FLARES (12,50 m - Altura: 7:00 m) - Memoria de Cálculo</t>
  </si>
  <si>
    <t>ESTRUCTURA METÁLICA - 3 PUENTES LINEA DE FLARES (12,50 m - Altura: 7:00 m) - Planos</t>
  </si>
  <si>
    <t>SLEEPERS (01) - Planos</t>
  </si>
  <si>
    <t>FUNDACIÓN - Columna / Torre de Iluminación General - Memoria de Cálculo</t>
  </si>
  <si>
    <t>FUNDACIÓN - COLUMNAS Y TORRES DE ILUMINACION - Planos Encofrado y Armadura con DH</t>
  </si>
  <si>
    <t>CAMARAS  KBE-600O J/K/L GENERADORES - Planos</t>
  </si>
  <si>
    <t>TRINCHERA GENERADORES - Planos</t>
  </si>
  <si>
    <t>CAMARAS DE ELECTRICIDAD Y CAMARAS DE INSTRUMENTOS - Planos</t>
  </si>
  <si>
    <t>CAMARAS DE VALVULAS DE INCENDIO - Planos</t>
  </si>
  <si>
    <t>MONITORES E HIDRANTES - Planos Encofrado y Armadura con DH</t>
  </si>
  <si>
    <t>MUROS TK ESPUMIGENOS Y PUESTOS DE CONTROL- Planos Encofrado y Armadura con DH</t>
  </si>
  <si>
    <t>5155-00-0000-IG-CI-LM-xxx</t>
  </si>
  <si>
    <t>BULONES - Lista de Materiales</t>
  </si>
  <si>
    <t>INSERTOS METALICOS - Lista de Materiales</t>
  </si>
  <si>
    <t>5155-00-1705-IG-CI-MC-xxx</t>
  </si>
  <si>
    <t>MURO CORTAFUEGO - PAY-23040 A/B/C REPROCESO DE CONDENSADO - Memoria de Cálculo</t>
  </si>
  <si>
    <t>5155-00-1705-IG-CI-PL-xxx</t>
  </si>
  <si>
    <t>MURO CORTAFUEGO - PAY-23040 A/B/C REPROCESO DE CONDENSADO - Planos</t>
  </si>
  <si>
    <t>5155-00-1705-IG-CI-DH-xxx</t>
  </si>
  <si>
    <t>MURO CORTAFUEGO - PAY-23040 A/B/C REPROCESO DE CONDENSADO - DH</t>
  </si>
  <si>
    <t>Fundaciones Menores y Especiales - MC-Memoria de Cálculo - Memoria de Cálculo</t>
  </si>
  <si>
    <t>Fundaciones Menores y Especiales - PL-Planos - Planos</t>
  </si>
  <si>
    <t>5155-00-0700-IG-CI-MC-xxx</t>
  </si>
  <si>
    <t>FUNDACIÓN - PARRAL OESTE SLUG CATCHER - Memoria de Cálculo</t>
  </si>
  <si>
    <t>5155-00-0700-IG-CI-PL-xxx</t>
  </si>
  <si>
    <t>FUNDACIÓN - PARRAL OESTE SLUG CATCHER - Planos</t>
  </si>
  <si>
    <t>5155-00-0700-IG-CI-DH-xxx</t>
  </si>
  <si>
    <t>FUNDACIÓN - PARRAL OESTE SLUG CATCHER - DH</t>
  </si>
  <si>
    <t>5155-00-0700-IG-ES-MC-xxx</t>
  </si>
  <si>
    <t>ESTRUCTURA METÁLICA - PARRAL OESTE SLUG CATCHER - Memoria de Cálculo</t>
  </si>
  <si>
    <t>5155-00-0700-IG-ES-PL-xxx</t>
  </si>
  <si>
    <t>ESTRUCTURA METÁLICA - PARRAL OESTE SLUG CATCHER - Planos</t>
  </si>
  <si>
    <t>VERIFICACIÓN DE PARRAL EXISTENTE CPF-1. ZONA SLUG CATCHER - Planos</t>
  </si>
  <si>
    <t>5155-00-1300-IG-CI-MC-xxx</t>
  </si>
  <si>
    <t>FUNDACIÓN - SKZZ-93110 SKID DE GAS COMBUSTIBLE - Memoria de Cálculo</t>
  </si>
  <si>
    <t>5155-00-1300-IG-CI-PL-xxx</t>
  </si>
  <si>
    <t>FUNDACIÓN - SKZZ-93110 SKID DE GAS COMBUSTIBLE - Planos</t>
  </si>
  <si>
    <t>5155-00-1300-IG-CI-DH-xxx</t>
  </si>
  <si>
    <t>FUNDACIÓN - SKZZ-93110 SKID DE GAS COMBUSTIBLE - DH</t>
  </si>
  <si>
    <t>FUNDACIÓN - SKID-290 SCRUBBER GENERAL DE COMPRESOR DE RECICLO - Memoria de Cálculo</t>
  </si>
  <si>
    <t>FUNDACIÓN - SKID-290 SCRUBBER GENERAL DE COMPRESOR DE RECICLO - Planos</t>
  </si>
  <si>
    <t>FUNDACIÓN - SKID-290 SCRUBBER GENERAL DE COMPRESOR DE RECICLO - DH</t>
  </si>
  <si>
    <t>FUNDACIÓN - PAY-23040 A/B/C REPROCESO DE CONDENSADO - Memoria de Cálculo</t>
  </si>
  <si>
    <t>FUNDACIÓN - PAY-23040 A/B/C REPROCESO DE CONDENSADO - Planos</t>
  </si>
  <si>
    <t>FUNDACIÓN - PAY-23040 A/B/C REPROCESO DE CONDENSADO - DH</t>
  </si>
  <si>
    <t>SLEEPERS (01), (02) y (03) - Memoria de Cálculo</t>
  </si>
  <si>
    <t>SLEEPERS (01) TKS TKAZ 24350 / 24330 - Planos Encofrado y Armadura con DH</t>
  </si>
  <si>
    <t>SLEEPERS (02) TKS TKAZ 24220 / 24313 - Planos Encofrado y Armadura con DH</t>
  </si>
  <si>
    <t>SLEEPERS (03) TKBA-24410 A/B - Planos Encofrado y Armadura con DH</t>
  </si>
  <si>
    <t>SLEEPERS SENDA PARRAL 1 - Memoria de Cálculo</t>
  </si>
  <si>
    <t>SLEEPERS SENDA PARRAL 1 - Planos Encofrado y Armadura con DH</t>
  </si>
  <si>
    <t> </t>
  </si>
  <si>
    <t>PROCESOS</t>
  </si>
  <si>
    <t>XXX-ACAL-102-MD-Y-XXX</t>
  </si>
  <si>
    <t>5155-00-0000-IG-PR-MD-001</t>
  </si>
  <si>
    <t xml:space="preserve">MEMORIA DESCRIPTIVA </t>
  </si>
  <si>
    <t>XXX-ACAL-100-PL-Y-312</t>
  </si>
  <si>
    <t>5155-00-0000-IG-PR-PI-001</t>
  </si>
  <si>
    <t>P&amp;ID. CPF. SLUG CATCHER ALTA PRESIÓN</t>
  </si>
  <si>
    <t>XXX-ACAL-102-PL-Y-302</t>
  </si>
  <si>
    <t>5155-00-0000-IG-PR-PI-003</t>
  </si>
  <si>
    <t>P&amp;ID CPF2 INTERCONEXIONES ZONA PROCESOS</t>
  </si>
  <si>
    <t>XXX-ACAL-100-PL-Y-314</t>
  </si>
  <si>
    <t>5155-00-0000-IG-PR-PI-004</t>
  </si>
  <si>
    <t>P&amp;ID. CPF. MANIFOLD DE ENTRADA</t>
  </si>
  <si>
    <t>XXX-ACAL-100-PL-Y-316</t>
  </si>
  <si>
    <t>5155-00-0000-IG-PR-PI-006</t>
  </si>
  <si>
    <t>P&amp;ID. CPF. DESARENADOR DE ENTRADA CPF</t>
  </si>
  <si>
    <t>XXX-ACAL-102-PL-Y-305</t>
  </si>
  <si>
    <t>5155-00-0000-IG-PR-PI-007</t>
  </si>
  <si>
    <t>P&amp;ID. CPF2. DESARENADOR DE ENTRADA</t>
  </si>
  <si>
    <t>XXX-ACAL-190-PL-Y-614</t>
  </si>
  <si>
    <t>5155-00-0000-IG-PR-PI-010</t>
  </si>
  <si>
    <t>P&amp;ID CPF2 PUENTE DE MEDICIÓN Y SALIDA DE PLANTA (NUEVO)</t>
  </si>
  <si>
    <t>XXX-ACAL-300-PL-Y-050</t>
  </si>
  <si>
    <t>5155-00-0000-IG-PR-PI-011</t>
  </si>
  <si>
    <t>P&amp;ID CPF SALIDA DE PLANTA - TRAMPAS LANZADORAS</t>
  </si>
  <si>
    <t>XXX-ACAL-230-PL-Y-301</t>
  </si>
  <si>
    <t>5155-00-0000-IG-PR-PI-012</t>
  </si>
  <si>
    <t>P&amp;ID. CPF ALMACENAMIENTO Y DESPACHO DE CONDENSADO</t>
  </si>
  <si>
    <t>XXX-ACAL-231-PL-Y-301</t>
  </si>
  <si>
    <t>5155-00-0000-IG-PR-PI-013</t>
  </si>
  <si>
    <t>P&amp;ID. CPF2. ALMACENAMIENTO Y DESPACHO DE CONDENSADO</t>
  </si>
  <si>
    <t>XXX-ACAL-243-PL-Y-301</t>
  </si>
  <si>
    <t>5155-00-0000-IG-PR-PI-014</t>
  </si>
  <si>
    <t>P&amp;ID. CPF2. SISTEMA DE TRATAMIENTO DE AGUA</t>
  </si>
  <si>
    <t>XXX-ACAL-242-PL-Y-302</t>
  </si>
  <si>
    <t>5155-00-0000-IG-PR-PI-015</t>
  </si>
  <si>
    <t>P&amp;ID. CPF2. DESPACHO DE AGUA</t>
  </si>
  <si>
    <t>XXX-ACAL-240-PL-Y-302</t>
  </si>
  <si>
    <t>5155-00-0000-IG-PR-PI-016</t>
  </si>
  <si>
    <t>P&amp;ID. CPF. DESPACHO DE AGUA</t>
  </si>
  <si>
    <t>XXX-ACAL-670-PL-Y-012</t>
  </si>
  <si>
    <t>5155-00-0000-IG-PR-PI-017</t>
  </si>
  <si>
    <t>P&amp;ID ACONDICIONAMIENTO DE GAS COMBUSTIBLE - GENERACIÓN ELÉCTRICA</t>
  </si>
  <si>
    <t>XXX-ACAL-670-PL-Y-013</t>
  </si>
  <si>
    <t>5155-00-0000-IG-PR-PI-018</t>
  </si>
  <si>
    <t>P&amp;ID - GENERACIÓN ELÉCTRICA - GENERACIÓN</t>
  </si>
  <si>
    <t>XXX-ACAL-670-PL-Y-015</t>
  </si>
  <si>
    <t>5155-00-0000-IG-PR-PI-019</t>
  </si>
  <si>
    <t>P&amp;ID - GENERACIÓN ELÉCTRICA - AIRE DE INSTRUMENTOS</t>
  </si>
  <si>
    <t>XXX-ACAL-670-PL-Y-017</t>
  </si>
  <si>
    <t>5155-00-0000-IG-PR-PI-020</t>
  </si>
  <si>
    <t>P&amp;ID - GENERACIÓN ELÉCTRICA - SISTEMA DE DRENAJES</t>
  </si>
  <si>
    <t>XXX-ACAL-904-PL-Y-301</t>
  </si>
  <si>
    <t>5155-00-0000-IG-PR-PI-021</t>
  </si>
  <si>
    <t>P&amp;ID. CPF2. SISTEMA DE ACEITE LUBRICANTE</t>
  </si>
  <si>
    <t>XXX-ACAL-904-PL-Y-302</t>
  </si>
  <si>
    <t>5155-00-0000-IG-PR-PI-022</t>
  </si>
  <si>
    <t>P&amp;ID CPF2 SISTEMA DE INYECCIÓN DE QUÍMICOS</t>
  </si>
  <si>
    <t>XXX-ACAL-910-PL-Y-301</t>
  </si>
  <si>
    <t>5155-00-0000-IG-PR-PI-023</t>
  </si>
  <si>
    <t>P&amp;ID AIRE DE INSTRUMENTOS</t>
  </si>
  <si>
    <t>XXX-ACAL-920-PL-Y-301</t>
  </si>
  <si>
    <t>5155-00-0000-IG-PR-PI-024</t>
  </si>
  <si>
    <t>P&amp;ID. CPF. GENERACIÓN DE NITRÓGENO</t>
  </si>
  <si>
    <t>XXX-ACAL-931-PL-Y-301</t>
  </si>
  <si>
    <t>5155-00-0000-IG-PR-PI-025</t>
  </si>
  <si>
    <t>P&amp;ID CPF2 TRATAMIENTO DE GAS COMBUSTIBLE</t>
  </si>
  <si>
    <t>XXX-ACAL-931-PL-Y-302</t>
  </si>
  <si>
    <t>5155-00-0000-IG-PR-PI-026</t>
  </si>
  <si>
    <t>P&amp;ID CPF2 DISTRIBUCIÓN GAS COMBUSTIBLE</t>
  </si>
  <si>
    <t>XXX-ACAL-942-PL-Y-301</t>
  </si>
  <si>
    <t>5155-00-0000-IG-PR-PI-027</t>
  </si>
  <si>
    <t>P&amp;ID. CPF2. SISTEMA DE HOT OIL</t>
  </si>
  <si>
    <t>XXX-ACAL-951-PL-Y-301</t>
  </si>
  <si>
    <t>5155-00-0000-IG-PR-PI-028</t>
  </si>
  <si>
    <t>P&amp;ID. CPF2. SISTEMA DE VENTEOS, KOD Y ANTORCHA</t>
  </si>
  <si>
    <t>XXX-ACAL-971-PL-Y-301</t>
  </si>
  <si>
    <t>5155-00-0000-IG-PR-PI-029</t>
  </si>
  <si>
    <t>P&amp;ID. CPF 2. SISTEMA DE DRENAJES ABIERTOS</t>
  </si>
  <si>
    <t>XXX-ACAL-971-PL-Y-302</t>
  </si>
  <si>
    <t>5155-00-0000-IG-PR-PI-030</t>
  </si>
  <si>
    <t>P&amp;ID. CPF 2. SISTEMA DE DRENAJES PRESURIZADOS</t>
  </si>
  <si>
    <t>XXX-ACAL-971-PL-Y-303</t>
  </si>
  <si>
    <t>5155-00-0000-IG-PR-PI-031</t>
  </si>
  <si>
    <t>P&amp;ID. CPF2. TANQUE SLOP</t>
  </si>
  <si>
    <t>XXX-ACAL-970-PL-Y-304</t>
  </si>
  <si>
    <t>5155-00-0000-IG-PR-PI-032</t>
  </si>
  <si>
    <t>P&amp;ID. CPF. PILETA API</t>
  </si>
  <si>
    <t>XXX-ACAL-981-PL-Y-301</t>
  </si>
  <si>
    <t>5155-00-0000-IG-PR-PI-034</t>
  </si>
  <si>
    <t>P&amp;ID CPF2 SISTEMA DE DRENAJE Y REPOSICIÓN DE TEG</t>
  </si>
  <si>
    <t>XXX-ACAL-990-PL-Y-301</t>
  </si>
  <si>
    <t>5155-00-0000-IG-PR-PI-035</t>
  </si>
  <si>
    <t>P&amp;ID. CPF. AGUA DE SERVICIOS</t>
  </si>
  <si>
    <t>XXX-ACAL-100-PL-Y-313</t>
  </si>
  <si>
    <t>5155-00-0000-IG-PR-PI-036</t>
  </si>
  <si>
    <t>P&amp;ID CPF INTERCONEXIONES ZONA PROCESOS</t>
  </si>
  <si>
    <t>XXX-ACAL-200-PL-Y-011</t>
  </si>
  <si>
    <t>5155-00-0000-IG-PR-PI-037</t>
  </si>
  <si>
    <t>P&amp;ID EPF SEPARADORES DE ALTA PRESIÓN</t>
  </si>
  <si>
    <t>XXX-ACAL-200-PL-Y-012</t>
  </si>
  <si>
    <t>5155-00-0000-IG-PR-PI-038</t>
  </si>
  <si>
    <t>P&amp;ID EPF SEPARADOR DE MEDIA PRESIÓN</t>
  </si>
  <si>
    <t>XXX-ACAL-200-PL-Y-015</t>
  </si>
  <si>
    <t>5155-00-0000-IG-PR-PI-039</t>
  </si>
  <si>
    <t>P&amp;ID - PUENTE DE MEDICIÓN Y SALIDA DE GAS (ÁREA 200)</t>
  </si>
  <si>
    <t>XXX-ACAL-102-PL-Y-304</t>
  </si>
  <si>
    <t>5155-00-0000-IG-PR-PI-040</t>
  </si>
  <si>
    <t>P&amp;ID. CPF2. SEPARADOR GAS EPF</t>
  </si>
  <si>
    <t>XXX-ACAL-190-PL-Y-302</t>
  </si>
  <si>
    <t>5155-00-0000-IG-PR-PI-041</t>
  </si>
  <si>
    <t>P&amp;ID CPF PUENTE DE MEDICIÓN Y SALIDA DE PLANTA</t>
  </si>
  <si>
    <t>XXX-ACAL-970-PL-Y-303</t>
  </si>
  <si>
    <t>5155-00-0000-IG-PR-PI-042</t>
  </si>
  <si>
    <t>P&amp;ID. CPF TANQUE SLOP</t>
  </si>
  <si>
    <t>XXX-ACAL-800-PL-Y-101</t>
  </si>
  <si>
    <t>5155-00-0000-IG-PR-PI-043</t>
  </si>
  <si>
    <t>P&amp;ID. CPF COMPRESORES BOOSTER</t>
  </si>
  <si>
    <t>XXX-ACAL-244-PL-Y-301</t>
  </si>
  <si>
    <t>5155-00-0000-IG-PR-PI-044</t>
  </si>
  <si>
    <t>P&amp;ID. CPF2. SISTEMA DE TRATAMIENTO DE AGUA - EFLUENTES Y FLOTADOS</t>
  </si>
  <si>
    <t>XXX-ACAL-190-PL-Y-613</t>
  </si>
  <si>
    <t>5155-00-0000-IG-PR-PI-046</t>
  </si>
  <si>
    <t xml:space="preserve">P&amp;ID. CPF Filtro de gas de salida </t>
  </si>
  <si>
    <t>XXX-ACAL-102-LE-Y-XXX</t>
  </si>
  <si>
    <t>5155-00-0000-IG-PR-LQ-001</t>
  </si>
  <si>
    <t>LISTA DE EQUIPOS Y MÓDULOS DE PROCESO</t>
  </si>
  <si>
    <t>XXX-ACAL-102-LL-Y-XXX</t>
  </si>
  <si>
    <t>5155-00-0000-IG-PR-LL-001</t>
  </si>
  <si>
    <t>LISTADO DE LINEAS PRINCIPALES DE PROCESOS</t>
  </si>
  <si>
    <t>XXX-ACAL-102-LI-Y-XXX</t>
  </si>
  <si>
    <t>5155-00-0000-IG-PR-LP-001</t>
  </si>
  <si>
    <t>LISTA DE TIE‐INS</t>
  </si>
  <si>
    <t>XXX-ACAL-102-XX-Y-XXX</t>
  </si>
  <si>
    <t>5155-00-0000-IG-PR-LP-002</t>
  </si>
  <si>
    <t>Sumario de Efluentes (líquidos, gaseosos o sólidos) y residuos</t>
  </si>
  <si>
    <t>XXX-ACAL-100-ET-Y-303</t>
  </si>
  <si>
    <t>5155-00-0000-IG-PR-MZ-001</t>
  </si>
  <si>
    <t>MATRIZ CAUSA EFECTO CPF</t>
  </si>
  <si>
    <t>XXX-ACAL-670-ET-Y-011</t>
  </si>
  <si>
    <t>5155-00-0000-IG-PR-MZ-003</t>
  </si>
  <si>
    <t>MATRIZ CAUSA EFECTO DE GENERACIÓN.</t>
  </si>
  <si>
    <t>XXX-ACAL-100-ET-Y-XXX</t>
  </si>
  <si>
    <t>5155-00-0000-IG-PR-IN-001</t>
  </si>
  <si>
    <t>FILOSOFÍA DE OPERACIÓN Y CONTROL CPF1</t>
  </si>
  <si>
    <t>XXX-ACAL-102-ET-Y-XXX</t>
  </si>
  <si>
    <t>5155-00-0000-IG-PR-IN-002</t>
  </si>
  <si>
    <t>FILOSOFÍA DE OPERACIÓN Y CONTROL CPF2</t>
  </si>
  <si>
    <t>XXX-ACAL-100-ET-Y-653</t>
  </si>
  <si>
    <t>5155-00-0000-IG-PR-IN-003</t>
  </si>
  <si>
    <t>FILOSOFÍA DE SEGURIDAD CPF1</t>
  </si>
  <si>
    <t>5155-00-0000-IG-PR-IN-004</t>
  </si>
  <si>
    <t>FILOSOFÍA DE SEGURIDAD CPF2</t>
  </si>
  <si>
    <t>XXX-ACAL-102-MC-Y-XXX</t>
  </si>
  <si>
    <t>5155-00-0000-IG-PR-MC-001</t>
  </si>
  <si>
    <t>MEMORIA DE CÁLCULO LÍNEAS DE PROCESOS</t>
  </si>
  <si>
    <t>5155-00-0000-IG-PR-MC-002</t>
  </si>
  <si>
    <t>MEMORIA DE CÁLCULO LÍNEAS DE SERVICIOS</t>
  </si>
  <si>
    <t>5155-00-0000-IG-PR-MC-003</t>
  </si>
  <si>
    <t>MEMORIA DE CÁLCULO ANPA DE BOMBAS</t>
  </si>
  <si>
    <t>5155-00-0000-IG-PR-MC-004</t>
  </si>
  <si>
    <t>MEMORIA DE CÁLCULO DE SERVICIOS AUXILIARES  PLANTA (N2, AIRE, ACEITE, GLICOL)</t>
  </si>
  <si>
    <t>5155-00-0000-IG-PR-MC-005</t>
  </si>
  <si>
    <t>MEMORIA DE CÁLCULO DE SERVICIOS AUXILIARE GAS COMBUSTIBLE</t>
  </si>
  <si>
    <t>5155-00-0000-IG-PR-MC-006</t>
  </si>
  <si>
    <t>MEMORIA DE CÁLCULO SUMIDEROS Y BOMBAS</t>
  </si>
  <si>
    <t>5155-00-0000-IG-PR-MC-007</t>
  </si>
  <si>
    <t xml:space="preserve">MEMORIA DE CÁLCULO HOT OIL </t>
  </si>
  <si>
    <t>5155-00-0000-IG-PR-MC-008</t>
  </si>
  <si>
    <t>MEMORIA DE CÁLCULO AUTONOMÍA DE TANQUES</t>
  </si>
  <si>
    <t>5155-00-0000-IG-PR-MC-009</t>
  </si>
  <si>
    <t>MEMORIA DE CÁLCULO PVSV Y PSE TANQUES</t>
  </si>
  <si>
    <t>5155-00-0000-IG-PR-MC-010</t>
  </si>
  <si>
    <t>MEMORÍA DE CÁLCULO -  PSVs Y LÍNEAS ASOCIADAS</t>
  </si>
  <si>
    <t>5155-00-0000-IG-PR-MC-011</t>
  </si>
  <si>
    <t xml:space="preserve">MEMORIA DE CÁLCULO SEPARADOR DE CONDENSADOS </t>
  </si>
  <si>
    <t>5155-00-0000-IG-PR-MC-012</t>
  </si>
  <si>
    <t>MEMORIAS DE CÁLCULO PST Y MART</t>
  </si>
  <si>
    <t>XXX-ACAL-951-MC-Y-XXX</t>
  </si>
  <si>
    <t>5155-00-0000-IG-PR-MC-013</t>
  </si>
  <si>
    <t>MEMORIA DE CÁLCULO SISTEMAS DE VENTEOS Y BLOW DOWN</t>
  </si>
  <si>
    <t>5155-00-0000-IG-PR-MC-014</t>
  </si>
  <si>
    <t>MEMORIA DE CÁLCULO KOD</t>
  </si>
  <si>
    <t>XXX-ACAL-670-MC-Y-XXX</t>
  </si>
  <si>
    <t>5155-00-0000-IG-PR-MC-015</t>
  </si>
  <si>
    <t>MEMORIA DE CÁLCULO DE SERVICIOS AUXILIARES - GENERACIÓN</t>
  </si>
  <si>
    <t>XXX-ACAL-991-MC-Y-XXX</t>
  </si>
  <si>
    <t>5155-00-0000-IG-PR-MC-016</t>
  </si>
  <si>
    <t>MEMORIA DE CÁLCULO AGUA DE SERVICIO</t>
  </si>
  <si>
    <t>XXX-ACAL-972-MC-Y-XXX</t>
  </si>
  <si>
    <t>5155-00-0000-IG-PR-MC-017</t>
  </si>
  <si>
    <t>MEMORIA DE CÁLCULO PILETA API</t>
  </si>
  <si>
    <t>XXX-ACAL-100-PL-Y-303</t>
  </si>
  <si>
    <t>5155-00-0000-IG-PR-DF-001</t>
  </si>
  <si>
    <t>PFD SLUG CATCHER ALTA PRESIÓN PROCESAMIENTO DE GAS PROCESAMIENTO DE CONDENSADO CPF 1</t>
  </si>
  <si>
    <t>XXX-ACAL-100-PL-Y-304</t>
  </si>
  <si>
    <t>5155-00-0000-IG-PR-DF-002</t>
  </si>
  <si>
    <t xml:space="preserve">PFD SALIDA DE GAS CPF 1 </t>
  </si>
  <si>
    <t>XXX-ACAL-100-PL-Y-308</t>
  </si>
  <si>
    <t>5155-00-0000-IG-PR-DF-003</t>
  </si>
  <si>
    <t>PFD DRENAJES Y ANTORCHA CPF 1</t>
  </si>
  <si>
    <t>XXX-ACAL-100-PL-Y-311</t>
  </si>
  <si>
    <t>5155-00-0000-IG-PR-DF-004</t>
  </si>
  <si>
    <t>PFD SISTEMA CONTRA INCENDIO. DRENAJE ABIERTO CONTAMINADO</t>
  </si>
  <si>
    <t>XXX-ACAL-102-PL-Y-102</t>
  </si>
  <si>
    <t>5155-00-0000-IG-PR-DF-005</t>
  </si>
  <si>
    <t>PFD SLUG CATCHER ALTA PRESIÓN PROCESAMIENTO DE GAS PROCESAMIENTO DE CONDENSADO CPF 2</t>
  </si>
  <si>
    <t>XXX-ACAL-102-PL-Y-103</t>
  </si>
  <si>
    <t>5155-00-0000-IG-PR-DF-006</t>
  </si>
  <si>
    <t>PFD COMPRESIÓN Y SALIDA DE GAS CPF2</t>
  </si>
  <si>
    <t>XXX-ACAL-102-PL-Y-104</t>
  </si>
  <si>
    <t>5155-00-0000-IG-PR-DF-007</t>
  </si>
  <si>
    <t>PFD COMPRESIÓN GAS DE RECICLO CPF2</t>
  </si>
  <si>
    <t>XXX-ACAL-102-PL-Y-105</t>
  </si>
  <si>
    <t>5155-00-0000-IG-PR-DF-008</t>
  </si>
  <si>
    <t>PFD TRATAMIENTO DE AGUA DE PRODUCCIÓN CPF2</t>
  </si>
  <si>
    <t>XXX-ACAL-102-PL-Y-106</t>
  </si>
  <si>
    <t>5155-00-0000-IG-PR-DF-009</t>
  </si>
  <si>
    <t>PFD ALMACENAMIENTO DE CONDENSADO CPF2</t>
  </si>
  <si>
    <t>XXX-ACAL-102-PL-Y-107</t>
  </si>
  <si>
    <t>5155-00-0000-IG-PR-DF-010</t>
  </si>
  <si>
    <t>PFD DRENAJES Y ANTORCHA CPF2</t>
  </si>
  <si>
    <t>XXX-ACAL-102-PL-Y-108</t>
  </si>
  <si>
    <t>5155-00-0000-IG-PR-DF-011</t>
  </si>
  <si>
    <t>PFD GAS COMBUSTIBLE CPF2</t>
  </si>
  <si>
    <t>XXX-ACAL-100-PL-Y-309</t>
  </si>
  <si>
    <t>5155-00-0000-IG-PR-DF-012</t>
  </si>
  <si>
    <t>PFD NITRÓGENO, GAS COMBUSTIBLE Y AIRE DE INSTRUMENTOS</t>
  </si>
  <si>
    <t>XXX-ACAL-102-PL-Y-109</t>
  </si>
  <si>
    <t>5155-00-0000-IG-PR-DF-013</t>
  </si>
  <si>
    <t>PFD REPOSICIÓN DE TEG Y HOT OIL CPF2</t>
  </si>
  <si>
    <t>XXX-ACAL-100-PL-Y-315</t>
  </si>
  <si>
    <t>5155-00-0000-IG-PR-DF-014</t>
  </si>
  <si>
    <t>PFD AGUA DE SERVICIOS</t>
  </si>
  <si>
    <t>XXX-ACAL-200-PL-Y-002</t>
  </si>
  <si>
    <t>5155-00-0000-IG-PR-DF-015</t>
  </si>
  <si>
    <t>PFD SEPARADORES DE PLANTA EPF LA CALERA</t>
  </si>
  <si>
    <t>XXX-ACAL-670-PL-Y-010</t>
  </si>
  <si>
    <t>5155-00-0000-IG-PR-DF-016</t>
  </si>
  <si>
    <t>PFD GENERACIÓN ELÉCTRICA / SISTEMA GAS COMBUSTIBLE</t>
  </si>
  <si>
    <t>XXX-ACAL-670-PL-Y-011</t>
  </si>
  <si>
    <t>5155-00-0000-IG-PR-DF-017</t>
  </si>
  <si>
    <t>PFD GENERACIÓN ELÉCTRICA / SERVICIOS AUXILIARES</t>
  </si>
  <si>
    <t>XXX-ACAL-100-PL-Y-306</t>
  </si>
  <si>
    <t>5155-00-0000-IG-PR-DF-018</t>
  </si>
  <si>
    <t>PFD TRATAMIENTO DE AGUA DE PRODUCCIÓN</t>
  </si>
  <si>
    <t>XXX-ACAL-100-PL-Y-307</t>
  </si>
  <si>
    <t>5155-00-0000-IG-PR-DF-019</t>
  </si>
  <si>
    <t>PFD ALMACENAMIENTO DE CONDENSADO</t>
  </si>
  <si>
    <t>XXX-ACAL-100-PL-Y-328</t>
  </si>
  <si>
    <t>5155-00-0000-IG-PR-DF-020</t>
  </si>
  <si>
    <t>DIAGRAMA DE BLOQUES</t>
  </si>
  <si>
    <t>XXX-ACAL-102-PL-Y-XXX</t>
  </si>
  <si>
    <t>5155-00-0000-IG-PR-DF-021</t>
  </si>
  <si>
    <t>DIAGRAMA DE MATERIALES</t>
  </si>
  <si>
    <t>5155-00-0000-IG-PR-BM-001</t>
  </si>
  <si>
    <t>BALANCE DE MASA Y ENERGÍA</t>
  </si>
  <si>
    <t>XXX-ACAL-102-IT-Y-XXX</t>
  </si>
  <si>
    <t>5155-00-0000-IG-PR-IN-005</t>
  </si>
  <si>
    <t>REPORTE DE RACIONALIZACION DE ALARMAS</t>
  </si>
  <si>
    <t>XXX-ACAL-100-ET-Y-651</t>
  </si>
  <si>
    <t>5155-00-0000-IG-PR-MO-001</t>
  </si>
  <si>
    <t>Manual de Puesta en Marcha y Operación CPF1</t>
  </si>
  <si>
    <t>5155-00-0000-IG-PR-MO-002</t>
  </si>
  <si>
    <t>Manual de Puesta en Marcha y Operación CPF2</t>
  </si>
  <si>
    <t>SED</t>
  </si>
  <si>
    <t>XXX-ACAL-102-RT-H-300</t>
  </si>
  <si>
    <t>5155-00-0000-IG-SD-RI-001</t>
  </si>
  <si>
    <t>RI - ESTUDIO HAZOP/LOPA</t>
  </si>
  <si>
    <t>XXX-ACAL-102-RT-H-301</t>
  </si>
  <si>
    <t>5155-00-0000-IG-SD-RI-002</t>
  </si>
  <si>
    <t>RI - ESTUDIO RADIACIÓN/DISPERSIÓN</t>
  </si>
  <si>
    <t>XXX-ACAL-102-RT-H-302</t>
  </si>
  <si>
    <t>5155-00-0000-IG-SD-RI-003</t>
  </si>
  <si>
    <t>RI - ELEMENTOS SISTEMA CONTRA INCENDIO</t>
  </si>
  <si>
    <t>XXX-ACAL-102-IT-H-300</t>
  </si>
  <si>
    <t>5155-00-0000-IG-SD-IN-001</t>
  </si>
  <si>
    <t>INFORME - HAZOP/LOPA</t>
  </si>
  <si>
    <t>XXX-ACAL-102-IT-H-301</t>
  </si>
  <si>
    <t>5155-00-0000-IG-SD-IN-003</t>
  </si>
  <si>
    <t>INFORME - ESTUDIO RADIACIÓN/DISPERSIÓN</t>
  </si>
  <si>
    <t>XXX-ACAL-102-IT-H-302</t>
  </si>
  <si>
    <t>5155-00-0000-IG-SD-IN-004</t>
  </si>
  <si>
    <t>INFORME - SEGUIMIENTO DE RECOMENDACIONES HAZOP/LOPA</t>
  </si>
  <si>
    <t>XXX-ACAL-102-IT-E-300</t>
  </si>
  <si>
    <t>5155-00-0000-IG-SD-IN-005</t>
  </si>
  <si>
    <t>INFORME - CLASIFICACIÓN DE ÁREAS</t>
  </si>
  <si>
    <t>XXX-ACAL-102-PL-E-300</t>
  </si>
  <si>
    <t>5155-00-0000-IG-SD-PL-001</t>
  </si>
  <si>
    <t>PLANO - CLASIFICACIÓN DE ÁREAS</t>
  </si>
  <si>
    <t>XXX-ACAL-102-MC-Y-300</t>
  </si>
  <si>
    <t>5155-00-0000-IG-SD-MC-001</t>
  </si>
  <si>
    <t>MEMORIA DE CÁLCULO - SISTEMA CONTRA INCENDIO</t>
  </si>
  <si>
    <t>XXX-ACAL-102-MD-Y-300</t>
  </si>
  <si>
    <t>5155-00-0000-IG-SD-MD-001</t>
  </si>
  <si>
    <t>MEMORIA DESCRIPTIVA - SISTEMA CONTRA INCENDIO</t>
  </si>
  <si>
    <t>XXX-ACAL-102-PL-Y-300</t>
  </si>
  <si>
    <t>5155-00-0000-IG-SD-PL-002</t>
  </si>
  <si>
    <t>PLANO - ÁREAS POTENCIALES DE INCENDIO</t>
  </si>
  <si>
    <t>XXX-ACAL-102-PL-Y-301</t>
  </si>
  <si>
    <t>5155-00-0000-IG-SD-PI-001</t>
  </si>
  <si>
    <t>P&amp;ID - SISTEMA CONTRA INCENDIO</t>
  </si>
  <si>
    <t>5155-00-0000-IG-SD-PL-003</t>
  </si>
  <si>
    <t>LAYOUT GENERAL - ELEMENTOS SISTEMA CONTRA INCENDIO</t>
  </si>
  <si>
    <t>XXX-ACAL-102-PL-Y-303</t>
  </si>
  <si>
    <t>5155-00-1000-IG-SD-PL-001</t>
  </si>
  <si>
    <t>LAYOUT ELEMENTOS SCI - PROCESAMIENTO DE CONDENSADO</t>
  </si>
  <si>
    <t>5155-00-1400-IG-SD-PL-001</t>
  </si>
  <si>
    <t>LAYOUT ELEMENTOS SCI - PROCESAMIENTO DE GAS</t>
  </si>
  <si>
    <t>5155-00-1600-IG-SD-PL-001</t>
  </si>
  <si>
    <t>LAYOUT ELEMENTOS SCI - COMPRESORES</t>
  </si>
  <si>
    <t>XXX-ACAL-102-PL-Y-306</t>
  </si>
  <si>
    <t>5155-00-1700-IG-SD-PL-001</t>
  </si>
  <si>
    <t>LAYOUT ELEMENTOS SCI - ALMACENAMIENTO DE CONDENSADO CPF2</t>
  </si>
  <si>
    <t>5155-00-1705-IG-SD-PL-001</t>
  </si>
  <si>
    <t>LAYOUT ELEMENTOS SCI - ALMACENAMIENTO DE CONDENSADO CPF1</t>
  </si>
  <si>
    <t>XXX-ACAL-102-PL-Y-307</t>
  </si>
  <si>
    <t>5155-00-1800-IG-SD-PL-001</t>
  </si>
  <si>
    <t>LAYOUT ELEMENTOS SCI - PTA</t>
  </si>
  <si>
    <t>XXX-ACAL-102-PL-Y-308</t>
  </si>
  <si>
    <t>5155-00-2100-IG-SD-PL-001</t>
  </si>
  <si>
    <t>LAYOUT ELEMENTOS SCI - HOT OIL</t>
  </si>
  <si>
    <t>XXX-ACAL-102-PL-Y-309</t>
  </si>
  <si>
    <t>5155-00-0000-IG-SD-PL-004</t>
  </si>
  <si>
    <t>LAYOUT GENERAL - ELEMENTOS DEL SISTEMA F&amp;G</t>
  </si>
  <si>
    <t>XXX-ACAL-102-PL-Y-310</t>
  </si>
  <si>
    <t>5155-00-0600-IG-SD-PL-001</t>
  </si>
  <si>
    <t>LAYOUT ELEMENTOS F&amp;G - KOD</t>
  </si>
  <si>
    <t>XXX-ACAL-102-PL-Y-311</t>
  </si>
  <si>
    <t>5155-00-0700-IG-SD-PL-001</t>
  </si>
  <si>
    <t>LAYOUT ELEMENTOS F&amp;G - SLUG CATCHER</t>
  </si>
  <si>
    <t>XXX-ACAL-102-PL-Y-312</t>
  </si>
  <si>
    <t>LAYOUT ELEMENTOS F&amp;G - PROCESAMIENTO DE CONDENSADO</t>
  </si>
  <si>
    <t>XXX-ACAL-102-PL-Y-313</t>
  </si>
  <si>
    <t>5155-00-1100-IG-SD-PL-001</t>
  </si>
  <si>
    <t>LAYOUT ELEMENTOS F&amp;G - TANQUES Y BOMBAS DE EFLUENTES</t>
  </si>
  <si>
    <t>XXX-ACAL-102-PL-Y-314</t>
  </si>
  <si>
    <t>5155-00-1300-IG-SD-PL-001</t>
  </si>
  <si>
    <t>LAYOUT ELEMENTOS F&amp;G - SKID GAS COMBUSTIBLE</t>
  </si>
  <si>
    <t>XXX-ACAL-102-PL-Y-315</t>
  </si>
  <si>
    <t>LAYOUT ELEMENTOS F&amp;G - PROCESAMIENTO DE GAS</t>
  </si>
  <si>
    <t>XXX-ACAL-102-PL-Y-316</t>
  </si>
  <si>
    <t>5155-00-1500-IG-SD-PL-001</t>
  </si>
  <si>
    <t>LAYOUT ELEMENTOS F&amp;G - SERVICIOS COMPRESORES</t>
  </si>
  <si>
    <t>XXX-ACAL-102-PL-Y-317</t>
  </si>
  <si>
    <t>LAYOUT ELEMENTOS F&amp;G - COMPRESORES</t>
  </si>
  <si>
    <t>XXX-ACAL-102-PL-Y-318</t>
  </si>
  <si>
    <t>LAYOUT ELEMENTOS F&amp;G - ALMACENAMIENTO DE CONDENSADO CPF2</t>
  </si>
  <si>
    <t>XXX-ACAL-102-PL-Y-319</t>
  </si>
  <si>
    <t>LAYOUT ELEMENTOS F&amp;G - ALMACENAMIENTO DE CONDENSADO CPF1</t>
  </si>
  <si>
    <t>XXX-ACAL-102-PL-Y-320</t>
  </si>
  <si>
    <t>LAYOUT ELEMENTOS F&amp;G - PTA</t>
  </si>
  <si>
    <t>XXX-ACAL-102-PL-Y-321</t>
  </si>
  <si>
    <t>5155-00-2000-IG-SD-PL-001</t>
  </si>
  <si>
    <t>LAYOUT ELEMENTOS F&amp;G - GENERACIÓN</t>
  </si>
  <si>
    <t>XXX-ACAL-102-PL-Y-322</t>
  </si>
  <si>
    <t>LAYOUT ELEMENTOS F&amp;G - HOT OIL</t>
  </si>
  <si>
    <t>XXX-ACAL-102-PL-Y-323</t>
  </si>
  <si>
    <t>5155-00-2200-IG-SD-PL-001</t>
  </si>
  <si>
    <t>LAYOUT ELEMENTOS F&amp;G - SUMIDERO</t>
  </si>
  <si>
    <t>XXX-ACAL-102-LM-Y-300</t>
  </si>
  <si>
    <t>5155-00-0000-IG-SD-LP-001</t>
  </si>
  <si>
    <t>LISTA DE ELEMENTOS - SISTEMA CONTRA INCENDIO</t>
  </si>
  <si>
    <t>XXX-ACAL-102-HD-Y-300</t>
  </si>
  <si>
    <t>5155-00-0000-IG-SD-HD-001</t>
  </si>
  <si>
    <t>HOJA DE DATOS - ELEMENTOS SISTEMA CONTRA INCENDIO</t>
  </si>
  <si>
    <t xml:space="preserve">MECANICA </t>
  </si>
  <si>
    <t>5155-00-1500-IG-EM-HD-001</t>
  </si>
  <si>
    <t>HOJA DE DATOS- VBD-10240 - SEPARADOR GAS EPF</t>
  </si>
  <si>
    <t>5155-00-1800-IG-EM-HD-001</t>
  </si>
  <si>
    <t>HOJA DE DATOS- DBM-24310-DESGASIFICADOR PRESURIZADO</t>
  </si>
  <si>
    <t>5155-00-1800-IG-EM-HD-002</t>
  </si>
  <si>
    <t>HOJA DE DATOS- DBM-24320-DESGASIFICADOR ATMOSFÉRICO</t>
  </si>
  <si>
    <t>5155-00-0600-IG-EM-HD-001</t>
  </si>
  <si>
    <t>HOJA DE DATOS- VBE-95120 -KNOCK OUT DRUM</t>
  </si>
  <si>
    <t>5155-00-0800-IG-EM-HD-001</t>
  </si>
  <si>
    <t>HOJA DE DATOS- VBE-91020 -PULMÓN DE AIRE DE INSTRUMENTOS</t>
  </si>
  <si>
    <t>5155-00-1500-IG-EM-HD-002</t>
  </si>
  <si>
    <t>HOJA DE DATOS- VBE-91030 -PULMÓN DE AIRE DE ARRANQUE</t>
  </si>
  <si>
    <t>5155-00-0800-IG-EM-HD-002</t>
  </si>
  <si>
    <t>HOJA DE DATOS- VBE-92010 - PULMÓN DE NITRÓGENO</t>
  </si>
  <si>
    <t>5155-00-1400-IG-EM-HD-001</t>
  </si>
  <si>
    <t>HOJA DE DATOS- TKBH-98130 -TANQUE DE DRENAJE DE GLICOL</t>
  </si>
  <si>
    <t>5155-00-2100-IG-EM-HD-001</t>
  </si>
  <si>
    <t>HOJA DE DATOS- VBH-94250 -TANQUE SUMIDERO DE HOT OIL</t>
  </si>
  <si>
    <t>5155-00-1000-IG-EM-HD-001</t>
  </si>
  <si>
    <t>HOJA DE DATOS- VBH-97110 -SUMIDERO DE DRENAJES ABIERTOS CALIENTES</t>
  </si>
  <si>
    <t>5155-00-2200-IG-EM-HD-001</t>
  </si>
  <si>
    <t>HOJA DE DATOS- VBH-97310 -SUMIDERO DE DRENAJES CERRADOS</t>
  </si>
  <si>
    <t>5155-00-1700-IG-EM-HD-001</t>
  </si>
  <si>
    <t>HOJA DE DATOS- VBH-97120 -SUMIDEROS DE DRENAJES ABIERTOS FRIOS</t>
  </si>
  <si>
    <t>5155-00-1800-IG-EM-HD-003</t>
  </si>
  <si>
    <t>HOJA DE DATOS- VBH-97130 -SUMIDEROS DE DRENAJES ABIERTOS FRIOS</t>
  </si>
  <si>
    <t>5155-00-2100-IG-EM-HD-002</t>
  </si>
  <si>
    <t>HOJA DE DATOS- EAL-94270 -AEROENFRIADOR DE HOT OIL (TRIM COOLER)</t>
  </si>
  <si>
    <t>5155-00-1500-IG-EM-HD-003</t>
  </si>
  <si>
    <t>HOJA DE DATOS- EAP-90435 CALENTADOR ÉLECTRICO PARA TANQUE ACEITE PARA MOTORES TKBE-90410</t>
  </si>
  <si>
    <t>5155-00-1500-IG-EM-HD-004</t>
  </si>
  <si>
    <t>HOJA DE DATOS- EAP-90436 CALENTADOR ÉLECTRICO PARA TANQUE ACEITE PARA COMPRESORES TKBE-90440</t>
  </si>
  <si>
    <t>5155-00-0600-IG-EM-HD-002</t>
  </si>
  <si>
    <t>HOJA DE DATOS- EAP-95130 A/B  -CALENTADOR ELÉCTRICO DE VBE-95120</t>
  </si>
  <si>
    <t>5155-00-1800-IG-EM-HD-004</t>
  </si>
  <si>
    <t>HOJA DE DATOS- FAJ-24230  A/B - FILTRO DE SUCCIÓN DE BOMBA DE DESARENADO</t>
  </si>
  <si>
    <t>5155-00-1800-IG-EM-HD-005</t>
  </si>
  <si>
    <t>HOJA DE DATOS- FAJ-24250 - FILTRO DE DESCARGA DE BOMBA DE DESARENADO</t>
  </si>
  <si>
    <t>5155-00-2100-IG-EM-HD-003</t>
  </si>
  <si>
    <t>HOJA DE DATOS- FAJ-94260 - FILTRO DE BOMBA DE HOT OIL</t>
  </si>
  <si>
    <t>5155-00-1700-IG-EM-HD-002</t>
  </si>
  <si>
    <t>HOJA DE DATOS- TKAY-23110A -TANQUE DE ALMACENAMIENTO DE CONDENSADO</t>
  </si>
  <si>
    <t>5155-00-1800-IG-EM-HD-006</t>
  </si>
  <si>
    <t>HOJA DE DATOS- TKAZ-24330 -TANQUE PULMÓN DE AGUA (INTERNOS SKIMMER)</t>
  </si>
  <si>
    <t>5155-00-1800-IG-EM-HD-007</t>
  </si>
  <si>
    <t>HOJA DE DATOS- TKAZ-24350 -TANQUE SKIMMER</t>
  </si>
  <si>
    <t>5155-00-1800-IG-EM-HD-008</t>
  </si>
  <si>
    <t>HOJA DE DATOS- TKAZ-24220 A -TANQUE DE ALMACENAMIENTO DE AGUA DE INYECCIÓN</t>
  </si>
  <si>
    <t>5155-00-1101-IG-EM-HD-001</t>
  </si>
  <si>
    <t>HOJA DE DATOS- TKBA-24410 A/B-TANQUE CÓNICO DE EFLUENTES</t>
  </si>
  <si>
    <t>5155-00-1800-IG-EM-HD-009</t>
  </si>
  <si>
    <t>HOJA DE DATOS-TKBA-97140 -TANQUE SLOP</t>
  </si>
  <si>
    <t>5155-00-1800-IG-EM-HD-010</t>
  </si>
  <si>
    <t>HOJA DE DATOS- TKZZ-24440-TANQUE DE RECUPERACIÓN DE FLOTADOS</t>
  </si>
  <si>
    <t>5155-00-1500-IG-EM-HD-005</t>
  </si>
  <si>
    <t>HOJA DE DATOS- TKZZ-98110-TANQUE DE GLICOL</t>
  </si>
  <si>
    <t>5155-00-1500-IG-EM-HD-006</t>
  </si>
  <si>
    <t>HOJA DE DATOS- TKBE-90410-TANQUE ACEITE PARA MOTORES</t>
  </si>
  <si>
    <t>5155-00-1500-IG-EM-HD-007</t>
  </si>
  <si>
    <t>HOJA DE DATOS- TKBE-90440-TANQUE ACEITE PARA COMPRESORES</t>
  </si>
  <si>
    <t>5155-00-1600-IG-EM-HD-001</t>
  </si>
  <si>
    <t>HOJA DE DATOS- TANQUE DE TRANSFERENCIA GLICOL T-29181/29281/29381</t>
  </si>
  <si>
    <t>5155-00-0000-IG-EM-HD-001</t>
  </si>
  <si>
    <t>HOJA DE DATOS-TKZZ-102001/02-TANQUES DE ESPUMA DE SCI</t>
  </si>
  <si>
    <t>5155-00-1700-IG-EM-HD-003</t>
  </si>
  <si>
    <t>HOJA DE DATOS- PAY-23120 A/B-BOMBAS DE REPROCESO DE CONDENSADO</t>
  </si>
  <si>
    <t>5155-00-2000-IG-EM-HD-001</t>
  </si>
  <si>
    <t>HOJA DE DATOS- PAY-97320 A/B-BOMBAS DE SUMIDERO DRENAJES CERRADOS</t>
  </si>
  <si>
    <t>5155-00-0600-IG-EM-HD-003</t>
  </si>
  <si>
    <t>HOJA DE DATOS- PAY-95140 A/B-BOMBA KOD</t>
  </si>
  <si>
    <t>5155-00-1101-IG-EM-HD-002</t>
  </si>
  <si>
    <t>HOJA DE DATOS- PAZ-24430 A/B-BOMBAS DE TANQUE DE EFLUENTES</t>
  </si>
  <si>
    <t>5155-00-1800-IG-EM-HD-011</t>
  </si>
  <si>
    <t>HOJA DE DATOS- PAZ-24240 A/B-BOMBAS DE DESARENADO</t>
  </si>
  <si>
    <t>5155-00-1800-IG-EM-HD-012</t>
  </si>
  <si>
    <t>HOJA DE DATOS- PBA-24420 A/B-BOMBA DE SKIMMEADO</t>
  </si>
  <si>
    <t>5155-00-1800-IG-EM-HD-013</t>
  </si>
  <si>
    <t>HOJA DE DATOS- PBA-97160 A/B-BOMBAS DE CONDENSADO DE TANQUE SLOP</t>
  </si>
  <si>
    <t>5155-00-1800-IG-EM-HD-014</t>
  </si>
  <si>
    <t>HOJA DE DATOS- PBA-97150 A/B-BOMBAS DE AGUA DE TANQUE SLOP</t>
  </si>
  <si>
    <t>5155-00-1800-IG-EM-HD-015</t>
  </si>
  <si>
    <t>HOJA DE DATOS- PBM-24340 A/B-BOMBA DE TRANSFERENCIA</t>
  </si>
  <si>
    <t>5155-00-1800-IG-EM-HD-016</t>
  </si>
  <si>
    <t>HOJA DE DATOS- PZZ-24450 A/B-BOMBA DE TANQUE DE FLOTADOS</t>
  </si>
  <si>
    <t>5155-00-0800-IG-EM-HD-003</t>
  </si>
  <si>
    <t>HOJA DE DATOS- PZZ-99230 - BOMBA DE AGUA DE LAVADO</t>
  </si>
  <si>
    <t>5155-00-1000-IG-EM-HD-002</t>
  </si>
  <si>
    <t>HOJA DE DATOS- PAY-97110 A/B-BBAS SUMIDERO DE DRENAJES ABIERTOS VBH-97110</t>
  </si>
  <si>
    <t>5155-00-1700-IG-EM-HD-004</t>
  </si>
  <si>
    <t>HOJA DE DATOS- PAY-97120 A/B-BBAS SUMIDERO DE DRENAJES ABIERTOS VBH-97120</t>
  </si>
  <si>
    <t>5155-00-1800-IG-EM-HD-017</t>
  </si>
  <si>
    <t>HOJA DE DATOS- PAY-97130 A/B-BBAS SUMIDERO DE DRENAJES ABIERTOS VBH-97130</t>
  </si>
  <si>
    <t>5155-00-1500-IG-EM-HD-008</t>
  </si>
  <si>
    <t>HOJA DE DATOS- PBE-98120 -BOMBA DE CARGA DE GLICOL</t>
  </si>
  <si>
    <t>5155-00-1500-IG-EM-HD-009</t>
  </si>
  <si>
    <t>HOJA DE DATOS- PBE-90430-BOMBA ACEITE PARA MOTORES</t>
  </si>
  <si>
    <t>5155-00-1500-IG-EM-HD-010</t>
  </si>
  <si>
    <t>HOJA DE DATOS- PBE-90460-BOMBA ACEITE PARA COMPRESORES</t>
  </si>
  <si>
    <t>5155-00-2100-IG-EM-HD-004</t>
  </si>
  <si>
    <t>HOJA DE DATOS- PBE-94250-BOMBA DE TANQUE SUMIDERO DE HOT OIL</t>
  </si>
  <si>
    <t>5155-00-1400-IG-EM-HD-002</t>
  </si>
  <si>
    <t>HOJA DE DATOS- PBE-98130 -BOMBA DE TANQUE DE DRENAJE DE GLICOL</t>
  </si>
  <si>
    <t>5155-00-0500-IG-EM-HD-001</t>
  </si>
  <si>
    <t>HOJA DE DATOS- PZZ-97220 A/B - BOMBA DE DESAGOTE DE EMERGENCIA</t>
  </si>
  <si>
    <t>5155-00-0500-IG-EM-HD-002</t>
  </si>
  <si>
    <t>HOJA DE DATOS- PZZ-97230 A/B - BOMBA DE AGUA DRENAJE A TRATAMIENTO</t>
  </si>
  <si>
    <t>5155-00-0800-IG-EM-HD-004</t>
  </si>
  <si>
    <t>HOJA DE DATOS- PZZ-99140 - BOMBA DE AGUA CRUDA</t>
  </si>
  <si>
    <t>5155-00-1800-IG-EM-HD-018</t>
  </si>
  <si>
    <t>HOJA DE DATOS -PAZ-24020 A/B - BOMBA DE TRASVASE DE AGUA</t>
  </si>
  <si>
    <t>5155-00-1800-IG-EM-HD-019</t>
  </si>
  <si>
    <t>HOJA DE DATOS- PAZ-24390 A/B/C- BOMBA DE AGUA TRATADA A TANQUES</t>
  </si>
  <si>
    <t>5155-00-1300-IG-EM-HD-001</t>
  </si>
  <si>
    <t>HOJA DE DATOS- SKZZ-93110 - SKID DE GAS COMBUSTIBLE CPF2</t>
  </si>
  <si>
    <t>5155-00-2000-IG-EM-HD-002</t>
  </si>
  <si>
    <t>HOJA DE DATOS- SKZZ-67040-SKID DE GAS COMBUSTIBLE GENERACIÓN</t>
  </si>
  <si>
    <t>5155-00-1800-IG-EM-HD-020</t>
  </si>
  <si>
    <t>HOJA DE DATOS- SKZZ-90200A/B/C-SKID DE QUIMICO INHIBIDOR DE CORROSION</t>
  </si>
  <si>
    <t>5155-00-1800-IG-EM-HD-021</t>
  </si>
  <si>
    <t>HOJA DE DATOS- SKZZ-90201-SKID DE QUIMICO SECUESTRANTE DE OXÍGENO</t>
  </si>
  <si>
    <t>5155-00-1800-IG-EM-HD-022</t>
  </si>
  <si>
    <t>HOJA DE DATOS- SKZZ-90202A/B/C/D-SKID DE QUIMICO BIOCIDA</t>
  </si>
  <si>
    <t>5155-00-1800-IG-EM-HD-023</t>
  </si>
  <si>
    <t>HOJA DE DATOS- SKZZ-90203A/B/C/D-SKID DE QUIMICO INHIBIDOR DE INCRUSTACIONES</t>
  </si>
  <si>
    <t>5155-00-1000-IG-EM-HD-003</t>
  </si>
  <si>
    <t>HOJA DE DATOS- SKZZ-90206A/B-SKID DE QUIMICO DESEMULSIONANTE</t>
  </si>
  <si>
    <t>5155-00-1000-IG-EM-HD-004</t>
  </si>
  <si>
    <t>HOJA DE DATOS- SKZZ-90207A/B-SKID DE QUIMICO INHIBIDOR DE INCRUSTACIONES</t>
  </si>
  <si>
    <t>5155-00-1000-IG-EM-HD-005</t>
  </si>
  <si>
    <t>HOJA DE DATOS- SKZZ-90208A/B-SKID DE QUÍMICO INHIBIDOR DE CORROSION</t>
  </si>
  <si>
    <t>5155-00-1000-IG-EM-HD-006</t>
  </si>
  <si>
    <t>HOJA DE DATOS- SKZZ-90209A/B-SKID DE QUIMICO INHIBIDOR DE HALITA</t>
  </si>
  <si>
    <t>5155-00-1300-IG-EM-HD-002</t>
  </si>
  <si>
    <t>HOJA DE DATOS- SKZZ-90210A/B-SKID DE QUIMICO INHIBIDOR DE HALITA</t>
  </si>
  <si>
    <t>5155-00-1300-IG-EM-HD-003</t>
  </si>
  <si>
    <t>HOJA DE DATOS- SKZZ-90211A/B-SKID DE QUIMICO SECUESTRANTE DE SULFURO DE HIDRÓGENO (H2S)</t>
  </si>
  <si>
    <t>5155-00-0000-IG-EM-HD-002</t>
  </si>
  <si>
    <t>HOJA DE DATOS-  SKZZ-90212A &amp; SKZZ-90215-SKID DE QUIMICO INHIBIDOR DE HIDRATOS</t>
  </si>
  <si>
    <t>5155-00-0700-IG-EM-HD-001</t>
  </si>
  <si>
    <t>HOJA DE DATOS- SKZZ-90213-SKID DE QUIMICO SECUESTRANTE DE SULFURO DE HIDRÓGENO (H2S)</t>
  </si>
  <si>
    <t>5155-00-0700-IG-EM-HD-002</t>
  </si>
  <si>
    <t>HOJA DE DATOS- SKZZ-90214-SKID DE QUIMICO INHIBIDOR DE HIDRATOS</t>
  </si>
  <si>
    <t>5155-00-0800-IG-EM-HD-005</t>
  </si>
  <si>
    <t>HOJA DE DATOS- SKZZ-91040/91050-SKID DE COMPRESIÓN Y SECADO DE AIRE</t>
  </si>
  <si>
    <t>5155-00-0800-IG-EM-HD-006</t>
  </si>
  <si>
    <t>HOJA DE DATOS- SKZZ-92020/SKZZ-92030 - UNIDAD DE GENERACIÓN DE NITRÓGENO</t>
  </si>
  <si>
    <t>5155-00-1500-IG-EM-RI-001</t>
  </si>
  <si>
    <t>RI - RECIPIENTE SEPARADOR EPF</t>
  </si>
  <si>
    <t>5155-00-1800-IG-EM-RI-001</t>
  </si>
  <si>
    <t>RI - RECIPIENTES DESGASIFICADORES</t>
  </si>
  <si>
    <t>5155-00-0000-IG-EM-RI-001</t>
  </si>
  <si>
    <t xml:space="preserve">RI - RECIPIENTES </t>
  </si>
  <si>
    <t>5155-00-0000-IG-EM-RI-002</t>
  </si>
  <si>
    <t>RI - RECIPIENTES ENTERRADOS</t>
  </si>
  <si>
    <t>5155-00-0000-IG-EM-RI-003</t>
  </si>
  <si>
    <t>RI - SUMIDEROS PRFV</t>
  </si>
  <si>
    <t>5155-00-2100-IG-EM-RI-001</t>
  </si>
  <si>
    <t>RI - AEROENFRIADORES</t>
  </si>
  <si>
    <t>5155-00-1500-IG-EM-RI-002</t>
  </si>
  <si>
    <t>RI - CALENTADORES STD.</t>
  </si>
  <si>
    <t>5155-00-0600-IG-EM-RI-001</t>
  </si>
  <si>
    <t>RI - CALENTADORES KOD</t>
  </si>
  <si>
    <t>5155-00-0000-IG-EM-RI-004</t>
  </si>
  <si>
    <t>RI - FILTROS</t>
  </si>
  <si>
    <t>5155-00-0000-IG-EM-RI-005</t>
  </si>
  <si>
    <t>RI - TANQUES MAYORES API 650</t>
  </si>
  <si>
    <t>5155-00-0000-IG-EM-RI-006</t>
  </si>
  <si>
    <t>RI - TANQUES API 620</t>
  </si>
  <si>
    <t>5155-00-0000-IG-EM-RI-007</t>
  </si>
  <si>
    <t>RI - TANQUES MENORES API 12F</t>
  </si>
  <si>
    <t>5155-00-1500-IG-EM-RI-003</t>
  </si>
  <si>
    <t>RI - TANQUES DE ACEITE</t>
  </si>
  <si>
    <t>5155-00-1600-IG-EM-RI-001</t>
  </si>
  <si>
    <t>RI - TANQUES DE TRANSFERENCIA DE GLICOL</t>
  </si>
  <si>
    <t>5155-00-1500-IG-EM-RI-004</t>
  </si>
  <si>
    <t>RI - TANQUES DE ESPUMA SCI</t>
  </si>
  <si>
    <t>5155-00-1700-IG-EM-RI-001</t>
  </si>
  <si>
    <t>RI - BOMBAS CENTRIFUGAS API</t>
  </si>
  <si>
    <t>5155-00-0000-IG-EM-RI-008</t>
  </si>
  <si>
    <t>RI - BOMBAS DE CAVIDAD PROGRESIVA</t>
  </si>
  <si>
    <t>5155-00-0000-IG-EM-RI-009</t>
  </si>
  <si>
    <t>RI - BOMBAS CENTRIFUGAS VERTICALES</t>
  </si>
  <si>
    <t>5155-00-0000-IG-EM-RI-010</t>
  </si>
  <si>
    <t>RI - BOMBAS DE ENGRANAJES</t>
  </si>
  <si>
    <t>5155-00-0000-IG-EM-RI-011</t>
  </si>
  <si>
    <t>RI - BOMBAS NEUMATICAS</t>
  </si>
  <si>
    <t>5155-00-0000-IG-EM-RI-012</t>
  </si>
  <si>
    <t>RI - BOMBAS CENTRIFUGAS HORIZONTALES</t>
  </si>
  <si>
    <t>5155-00-0000-IG-EM-RI-013</t>
  </si>
  <si>
    <t>RI - SKIDS DE COMBUSTIBLE</t>
  </si>
  <si>
    <t>5155-00-0000-IG-EM-RI-014</t>
  </si>
  <si>
    <t xml:space="preserve">RI - SKIDS DE QUIMICOS </t>
  </si>
  <si>
    <t>5155-00-0800-IG-EM-RI-001</t>
  </si>
  <si>
    <t>RI - SKIDS DE AIRE DE INSTRUMENTOS</t>
  </si>
  <si>
    <t>5155-00-0800-IG-EM-RI-002</t>
  </si>
  <si>
    <t>RI - SKIDS DE NITROGENO</t>
  </si>
  <si>
    <t>5155-00-1500-IG-EM-AT-001</t>
  </si>
  <si>
    <t>ANALISIS TECNICO - VBD-10240 - SEPARADOR GAS EPF</t>
  </si>
  <si>
    <t>5155-00-1800-IG-EM-AT-001</t>
  </si>
  <si>
    <t>ANALISIS TECNICO - DBM-24310-DESGASIFICADOR PRESURIZADO</t>
  </si>
  <si>
    <t>5155-00-1800-IG-EM-AT-002</t>
  </si>
  <si>
    <t>ANALISIS TECNICO - DBM-24320-DESGASIFICADOR ATMOSFÉRICO</t>
  </si>
  <si>
    <t>5155-00-0600-IG-EM-AT-001</t>
  </si>
  <si>
    <t>ANALISIS TECNICO - VBE-95120 -KNOCK OUT DRUM</t>
  </si>
  <si>
    <t>5155-00-0800-IG-EM-AT-001</t>
  </si>
  <si>
    <t>ANALISIS TECNICO - VBE-91020 -PULMÓN DE AIRE DE INSTRUMENTOS</t>
  </si>
  <si>
    <t>5155-00-1500-IG-EM-AT-002</t>
  </si>
  <si>
    <t>ANALISIS TECNICO - VBE-91030 -PULMÓN DE AIRE DE ARRANQUE</t>
  </si>
  <si>
    <t>5155-00-0800-IG-EM-AT-002</t>
  </si>
  <si>
    <t>ANALISIS TECNICO - VBE-92010 - PULMÓN DE NITRÓGENO</t>
  </si>
  <si>
    <t>5155-00-1400-IG-EM-AT-001</t>
  </si>
  <si>
    <t>ANALISIS TECNICO - TKBH-98130 -TANQUE DE DRENAJE DE GLICOL</t>
  </si>
  <si>
    <t>5155-00-2100-IG-EM-AT-001</t>
  </si>
  <si>
    <t>ANALISIS TECNICO - VBH-94250 -TANQUE SUMIDERO DE HOT OIL</t>
  </si>
  <si>
    <t>5155-00-1000-IG-EM-AT-001</t>
  </si>
  <si>
    <t>ANALISIS TECNICO - VBH-97110 -SUMIDERO DE DRENAJES ABIERTOS CALIENTES</t>
  </si>
  <si>
    <t>5155-00-2200-IG-EM-AT-001</t>
  </si>
  <si>
    <t>ANALISIS TECNICO - VBH-97310 -SUMIDERO DE DRENAJES CERRADOS</t>
  </si>
  <si>
    <t>5155-00-1700-IG-EM-AT-001</t>
  </si>
  <si>
    <t>ANALISIS TECNICO - VBH-97120 -SUMIDEROS DE DRENAJES ABIERTOS FRIOS</t>
  </si>
  <si>
    <t>5155-00-1800-IG-EM-AT-003</t>
  </si>
  <si>
    <t>ANALISIS TECNICO - VBH-97130 -SUMIDEROS DE DRENAJES ABIERTOS FRIOS</t>
  </si>
  <si>
    <t>5155-00-2100-IG-EM-AT-002</t>
  </si>
  <si>
    <t>ANALISIS TECNICO - EAL-94270 -AEROENFRIADOR DE HOT OIL (TRIM COOLER)</t>
  </si>
  <si>
    <t>5155-00-1500-IG-EM-AT-003</t>
  </si>
  <si>
    <t>ANALISIS TECNICO - EAP-90435 CALENTADOR ÉLECTRICO PARA TANQUE ACEITE PARA MOTORES TKBE-90410</t>
  </si>
  <si>
    <t>5155-00-1500-IG-EM-AT-004</t>
  </si>
  <si>
    <t>ANALISIS TECNICO - EAP-90436 CALENTADOR ÉLECTRICO PARA TANQUE ACEITE PARA COMPRESORES TKBE-90440</t>
  </si>
  <si>
    <t>5155-00-0600-IG-EM-AT-002</t>
  </si>
  <si>
    <t>ANALISIS TECNICO - EAP-95130 A/B  -CALENTADOR ELÉCTRICO DE VBE-95120</t>
  </si>
  <si>
    <t>5155-00-1800-IG-EM-AT-004</t>
  </si>
  <si>
    <t>ANALISIS TECNICO - FAJ-24230  A/B - FILTRO DE SUCCIÓN DE BOMBA DE DESARENADO</t>
  </si>
  <si>
    <t>5155-00-1800-IG-EM-AT-005</t>
  </si>
  <si>
    <t>ANALISIS TECNICO - FAJ-24250- FILTRO DE DESCARGA DE BOMBA DE DESARENADO</t>
  </si>
  <si>
    <t>5155-00-2100-IG-EM-AT-003</t>
  </si>
  <si>
    <t>ANALISIS TECNICO - FAJ-94260 - FILTRO DE BOMBA DE HOT OIL</t>
  </si>
  <si>
    <t>5155-00-1700-IG-EM-AT-002</t>
  </si>
  <si>
    <t>ANALISIS TECNICO - TKAY-23110A -TANQUE DE ALMACENAMIENTO DE CONDENSADO</t>
  </si>
  <si>
    <t>5155-00-1800-IG-EM-AT-006</t>
  </si>
  <si>
    <t>ANALISIS TECNICO - TKAZ-24330 -TANQUE PULMÓN DE AGUA (INTERNOS SKIMMER)</t>
  </si>
  <si>
    <t>5155-00-1800-IG-EM-AT-007</t>
  </si>
  <si>
    <t>ANALISIS TECNICO - TKAZ-24350 -TANQUE SKIMMER</t>
  </si>
  <si>
    <t>5155-00-1800-IG-EM-AT-008</t>
  </si>
  <si>
    <t>ANALISIS TECNICO - TKAZ-24220 A -TANQUE DE ALMACENAMIENTO DE AGUA DE INYECCIÓN</t>
  </si>
  <si>
    <t>5155-00-1101-IG-EM-AT-001</t>
  </si>
  <si>
    <t>ANALISIS TECNICO - TKBA-24410 A/B-TANQUE CÓNICO DE EFLUENTES</t>
  </si>
  <si>
    <t>5155-00-1800-IG-EM-AT-009</t>
  </si>
  <si>
    <t>ANALISIS TECNICO -TKBA-97140 -TANQUE SLOP</t>
  </si>
  <si>
    <t>5155-00-1800-IG-EM-AT-010</t>
  </si>
  <si>
    <t>ANALISIS TECNICO - TKZZ-24440-TANQUE DE RECUPERACIÓN DE FLOTADOS</t>
  </si>
  <si>
    <t>5155-00-1500-IG-EM-AT-005</t>
  </si>
  <si>
    <t>ANALISIS TECNICO - TKZZ-98110-TANQUE DE GLICOL</t>
  </si>
  <si>
    <t>5155-00-1500-IG-EM-AT-006</t>
  </si>
  <si>
    <t>ANALISIS TECNICO - TKBE-90410-TANQUE ACEITE PARA MOTORES</t>
  </si>
  <si>
    <t>5155-00-1500-IG-EM-AT-007</t>
  </si>
  <si>
    <t>ANALISIS TECNICO - TKBE-90440-TANQUE ACEITE PARA COMPRESORES</t>
  </si>
  <si>
    <t>5155-00-1600-IG-EM-AT-001</t>
  </si>
  <si>
    <t>ANALISIS TECNICO - TANQUE DE TRANSFERENCIA GLICOL T-29181/29281/29381</t>
  </si>
  <si>
    <t>5155-00-0000-IG-EM-AT-001</t>
  </si>
  <si>
    <t>ANALISIS TECNICO -TKZZ-102001/02-TANQUES DE ESPUMA DE SCI</t>
  </si>
  <si>
    <t>5155-00-1700-IG-EM-AT-003</t>
  </si>
  <si>
    <t>ANALISIS TECNICO - PAY-23120 A/B-BOMBAS DE REPROCESO DE CONDENSADO</t>
  </si>
  <si>
    <t>5155-00-2000-IG-EM-AT-001</t>
  </si>
  <si>
    <t>ANALISIS TECNICO - PAY-97320 A/B-BOMBAS DE SUMIDERO DRENAJES CERRADOS</t>
  </si>
  <si>
    <t>5155-00-0600-IG-EM-AT-003</t>
  </si>
  <si>
    <t>ANALISIS TECNICO - PAY-95140 A/B-BOMBA KOD</t>
  </si>
  <si>
    <t>5155-00-1101-IG-EM-AT-002</t>
  </si>
  <si>
    <t>ANALISIS TECNICO - PAZ-24430 A/B-BOMBAS DE TANQUE DE EFLUENTES</t>
  </si>
  <si>
    <t>5155-00-1800-IG-EM-AT-011</t>
  </si>
  <si>
    <t>ANALISIS TECNICO - PAZ-24240 A/B-BOMBAS DE DESARENADO</t>
  </si>
  <si>
    <t>5155-18-1800-IG-EM-AT-001</t>
  </si>
  <si>
    <t>ANALISIS TECNICO - PBA-24420 A/B-BOMBA DE SKIMMEADO</t>
  </si>
  <si>
    <t>5155-00-1800-IG-EM-AT-012</t>
  </si>
  <si>
    <t>ANALISIS TECNICO - PBA-97160 A/B-BOMBAS DE CONDENSADO DE TANQUE SLOP</t>
  </si>
  <si>
    <t>5155-00-1800-IG-EM-AT-013</t>
  </si>
  <si>
    <t>ANALISIS TECNICO - PBA-97150 A/B-BOMBAS DE AGUA DE TANQUE SLOP</t>
  </si>
  <si>
    <t>5155-00-1800-IG-EM-AT-014</t>
  </si>
  <si>
    <t>ANALISIS TECNICO - PBM-24340 A/B-BOMBA DE TRANSFERENCIA</t>
  </si>
  <si>
    <t>5155-00-1800-IG-EM-AT-015</t>
  </si>
  <si>
    <t>ANALISIS TECNICO - PZZ-24450 A/B-BOMBA DE TANQUE DE FLOTADOS</t>
  </si>
  <si>
    <t>5155-00-0800-IG-EM-AT-003</t>
  </si>
  <si>
    <t>ANALISIS TECNICO - PZZ-99230 - BOMBA DE AGUA DE LAVADO</t>
  </si>
  <si>
    <t>5155-00-1000-IG-EM-AT-002</t>
  </si>
  <si>
    <t>ANALISIS TECNICO - PAY-97110 A/B-BBAS SUMIDERO DE DRENAJES ABIERTOS VBH-97110</t>
  </si>
  <si>
    <t>5155-00-1700-IG-EM-AT-004</t>
  </si>
  <si>
    <t>ANALISIS TECNICO - PAY-97120 A/B-BBAS SUMIDERO DE DRENAJES ABIERTOS VBH-97120</t>
  </si>
  <si>
    <t>5155-00-1800-IG-EM-AT-016</t>
  </si>
  <si>
    <t>ANALISIS TECNICO - PAY-97130 A/B-BBAS SUMIDERO DE DRENAJES ABIERTOS VBH-97130</t>
  </si>
  <si>
    <t>5155-00-1500-IG-EM-AT-008</t>
  </si>
  <si>
    <t>ANALISIS TECNICO - PBE-98120 -BOMBA DE CARGA DE GLICOL</t>
  </si>
  <si>
    <t>5155-00-1500-IG-EM-AT-009</t>
  </si>
  <si>
    <t>ANALISIS TECNICO - PBE-90430-BOMBA ACEITE PARA MOTORES</t>
  </si>
  <si>
    <t>5155-00-1500-IG-EM-AT-010</t>
  </si>
  <si>
    <t>ANALISIS TECNICO - PBE-90460-BOMBA ACEITE PARA COMPRESORES</t>
  </si>
  <si>
    <t>5155-00-2100-IG-EM-AT-004</t>
  </si>
  <si>
    <t>ANALISIS TECNICO - PBE-94250-BOMBA DE TANQUE SUMIDERO DE HOT OIL</t>
  </si>
  <si>
    <t>5155-00-1400-IG-EM-AT-002</t>
  </si>
  <si>
    <t>ANALISIS TECNICO - PBE-98130 -BOMBA DE TANQUE DE DRENAJE DE GLICOL</t>
  </si>
  <si>
    <t>5155-00-0500-IG-EM-AT-001</t>
  </si>
  <si>
    <t>ANALISIS TECNICO - PZZ-97220 A/B-BOMBA DE DESAGOTE DE EMERGENCIA</t>
  </si>
  <si>
    <t>5155-00-0500-IG-EM-AT-002</t>
  </si>
  <si>
    <t>ANALISIS TECNICO - PZZ-97230 A/B BOMBA DE AGUA DRENAJE A TRATAMIENTO</t>
  </si>
  <si>
    <t>5155-00-0800-IG-EM-AT-004</t>
  </si>
  <si>
    <t>ANALISIS TECNICO - PZZ-99140 - BOMBA DE AGUA CRUDA</t>
  </si>
  <si>
    <t>5155-00-1800-IG-EM-AT-017</t>
  </si>
  <si>
    <t>ANALISIS TECNICO - PAZ-24020 A/B - BOMBA DE TRASVASE DE AGUA</t>
  </si>
  <si>
    <t>5155-00-1800-IG-EM-AT-018</t>
  </si>
  <si>
    <t>ANALISIS TECNICO - PAZ-24390 A/B/C- BOMBA DE AGUA TRATADA A TANQUES</t>
  </si>
  <si>
    <t>5155-00-1300-IG-EM-AT-001</t>
  </si>
  <si>
    <t>ANALISIS TECNICO - SKZZ-93110 - SKID DE GAS COMBUSTIBLE CPF2</t>
  </si>
  <si>
    <t>5155-00-2000-IG-EM-AT-002</t>
  </si>
  <si>
    <t>ANALISIS TECNICO - SKZZ-67040-SKID DE GAS COMBUSTIBLE GENERACIÓN</t>
  </si>
  <si>
    <t>5155-00-1800-IG-EM-AT-019</t>
  </si>
  <si>
    <t>ANALISIS TECNICO - SKZZ-90200A/B/C-SKID DE QUIMICO INHIBIDOR DE CORROSION</t>
  </si>
  <si>
    <t>5155-00-1800-IG-EM-AT-020</t>
  </si>
  <si>
    <t>ANALISIS TECNICO - SKZZ-90201-SKID DE QUIMICO SECUESTRANTE DE OXÍGENO</t>
  </si>
  <si>
    <t>5155-00-1800-IG-EM-AT-021</t>
  </si>
  <si>
    <t>ANALISIS TECNICO - SKZZ-90202A/B/C/D-SKID DE QUIMICO BIOCIDA</t>
  </si>
  <si>
    <t>5155-00-1800-IG-EM-AT-022</t>
  </si>
  <si>
    <t>ANALISIS TECNICO - SKZZ-90203A/B/C/D-SKID DE QUIMICO INHIBIDOR DE INCRUSTACIONES</t>
  </si>
  <si>
    <t>5155-00-1000-IG-EM-AT-003</t>
  </si>
  <si>
    <t>ANALISIS TECNICO - SKZZ-90206A/B-SKID DE QUIMICO DESEMULSIONANTE</t>
  </si>
  <si>
    <t>5155-00-1000-IG-EM-AT-004</t>
  </si>
  <si>
    <t>ANALISIS TECNICO - SKZZ-90207A/B-SKID DE QUIMICO INHIBIDOR DE INCRUSTACIONES</t>
  </si>
  <si>
    <t>5155-00-1000-IG-EM-AT-005</t>
  </si>
  <si>
    <t>ANALISIS TECNICO - SKZZ-90208A/B-SKID DE QUÍMICO INHIBIDOR DE CORROSION</t>
  </si>
  <si>
    <t>5155-00-1000-IG-EM-AT-006</t>
  </si>
  <si>
    <t>ANALISIS TECNICO - SKZZ-90209A/B-SKID DE QUIMICO INHIBIDOR DE HALITA</t>
  </si>
  <si>
    <t>5155-00-1300-IG-EM-AT-002</t>
  </si>
  <si>
    <t>ANALISIS TECNICO - SKZZ-90210A/B-SKID DE QUIMICO INHIBIDOR DE HALITA</t>
  </si>
  <si>
    <t>5155-00-1300-IG-EM-AT-003</t>
  </si>
  <si>
    <t>ANALISIS TECNICO - SKZZ-90211A/B-SKID DE QUIMICO SECUESTRANTE DE SULFURO DE HIDRÓGENO (H2S)</t>
  </si>
  <si>
    <t>5155-00-0000-IG-EM-AT-002</t>
  </si>
  <si>
    <t>ANALISIS TECNICO -  SKZZ-90212A &amp; SKZZ-90215-SKID DE QUIMICO INHIBIDOR DE HIDRATOS</t>
  </si>
  <si>
    <t>5155-00-0700-IG-EM-AT-001</t>
  </si>
  <si>
    <t>ANALISIS TECNICO - SKZZ-90213-SKID DE QUIMICO SECUESTRANTE DE SULFURO DE HIDRÓGENO (H2S)</t>
  </si>
  <si>
    <t>5155-00-0700-IG-EM-AT-002</t>
  </si>
  <si>
    <t>ANALISIS TECNICO - SKZZ-90214-SKID DE QUIMICO INHIBIDOR DE HIDRATOS</t>
  </si>
  <si>
    <t>5155-00-0800-IG-EM-AT-005</t>
  </si>
  <si>
    <t>ANALISIS TECNICO - SKZZ-91040/91050-SKID DE COMPRESIÓN Y SECADO DE AIRE</t>
  </si>
  <si>
    <t>5155-00-0800-IG-EM-AT-006</t>
  </si>
  <si>
    <t>ANALISIS TECNICO - SKZZ-92020/SKZZ-92030 - UNIDAD DE GENERACIÓN DE NITRÓGENO</t>
  </si>
  <si>
    <t>5155-00-0000-IG-EM-LP-001</t>
  </si>
  <si>
    <t>LISTADO DE REPUESTOS EQUIPOS MECÁNICOS CONSOLIDADO</t>
  </si>
  <si>
    <t xml:space="preserve">CAÑERÍAS </t>
  </si>
  <si>
    <t>5155-00-0000-IG-PI-MC-001</t>
  </si>
  <si>
    <t>ANÁLISIS DE FLEXIBILIDAD BOMBAS DE KOD</t>
  </si>
  <si>
    <t xml:space="preserve">NO </t>
  </si>
  <si>
    <t>5155-00-0000-IG-PI-MC-002</t>
  </si>
  <si>
    <t>ANÁLISIS DE FLEXIBILIDAD BOMBAS DE TRATAMIENTO DE AGUA</t>
  </si>
  <si>
    <t>5155-00-0000-IG-PI-MC-003</t>
  </si>
  <si>
    <t>ANÁLISIS DE FLEXIBILIDAD BOMBEO DE CONDENSADO</t>
  </si>
  <si>
    <t>5155-00-0000-IG-PI-MC-004</t>
  </si>
  <si>
    <t xml:space="preserve">ANÁLISIS DE FLEXIBILIDAD DE TRATAMIENTO DE GAS </t>
  </si>
  <si>
    <t>5155-00-0000-IG-PI-MC-005</t>
  </si>
  <si>
    <t xml:space="preserve">ANÁLISIS DE FLEXIBILIDAD HOT OIL </t>
  </si>
  <si>
    <t>5155-00-0000-IG-PI-MC-006</t>
  </si>
  <si>
    <t xml:space="preserve">ANÁLISIS DE FLEXIBILIDAD SALIDA GAS DE PLANTA </t>
  </si>
  <si>
    <t>5155-00-0000-IG-PI-MC-007</t>
  </si>
  <si>
    <t>ANÁLISIS DE FLEXIBILIDAD SISTEMA COMPRESORES</t>
  </si>
  <si>
    <t>5155-00-0000-IG-PI-MC-008</t>
  </si>
  <si>
    <t>ANÁLISIS DE FLEXIBILIDAD SISTEMA DE ALIVIO</t>
  </si>
  <si>
    <t>5155-00-0000-IG-PI-MC-009</t>
  </si>
  <si>
    <t xml:space="preserve">ANÁLISIS DE FLEXIBILIDAD SISTEMA SLUG CATCHER - ENTRADA DE PLANTA </t>
  </si>
  <si>
    <t>5155-00-0000-IG-PI-MC-010</t>
  </si>
  <si>
    <t>ANÁLISIS DE FLEXIBILIDAD SISTEMA SLUG CATCHER SALIDA DE GAS</t>
  </si>
  <si>
    <t>5155-00-0000-IG-PI-MC-011</t>
  </si>
  <si>
    <t>ANÁLISIS DE FLEXIBILIDAD SISTEMA SLUG CATCHER SALIDA DE LÍQUIDO</t>
  </si>
  <si>
    <t>5155-00-0000-IG-PI-MC-012</t>
  </si>
  <si>
    <t xml:space="preserve">ANALISIS DE FLEXIBILIDAD  - SISTEMA DE AGUA DE SERVICIO </t>
  </si>
  <si>
    <t>5155-00-0000-IG-PI-MC-013</t>
  </si>
  <si>
    <t xml:space="preserve">ANÁLISIS DE FLEXIBILIDAD -  BOMBAS SISTEMA POZO DE BOMBEO </t>
  </si>
  <si>
    <t>5155-00-0000-IG-PI-AT-030</t>
  </si>
  <si>
    <t xml:space="preserve">ANÁLISIS TECNICO -  TRAMPAS  DE VAPOR, FILTROS, ELEMENTOS MISCELÁNEOS </t>
  </si>
  <si>
    <t>5155-00-0000-IG-PI-AT-031</t>
  </si>
  <si>
    <t xml:space="preserve">ANÁLISIS TECNICO -  VÁLVULAS  VÁLVULAS EXCLUSA, GLOBO Y RETENCIÓN </t>
  </si>
  <si>
    <t>5155-00-0000-IG-PI-AT-032</t>
  </si>
  <si>
    <t>ANÁLISIS TECNICO -  VÁLVULAS  VÁLVULAS MARIPOSA</t>
  </si>
  <si>
    <t>5155-00-0000-IG-PI-AT-033</t>
  </si>
  <si>
    <t xml:space="preserve"> ANÁLISIS TECNICO - VÁLVULAS  VÁLVULAS ESFÉRICAS </t>
  </si>
  <si>
    <t>5155-00-0000-IG-PI-CF-050</t>
  </si>
  <si>
    <t xml:space="preserve">COMPUTOS FÍSICOS </t>
  </si>
  <si>
    <t>5155-00-0100-IG-PI-IS-100</t>
  </si>
  <si>
    <t>CUADERNILLO DE ISOMETRÍAS  - PARRAL E-O</t>
  </si>
  <si>
    <t>5155-00-0200-IG-PI-IS-101</t>
  </si>
  <si>
    <t>CUADERNILLO DE ISOMETRÍAS  - PARRAL N-S1</t>
  </si>
  <si>
    <t>5155-00-0300-IG-PI-IS-102</t>
  </si>
  <si>
    <t>CUADERNILLO DE ISOMETRÍAS  - PARRAL N-S2</t>
  </si>
  <si>
    <t>5155-00-0400-IG-PI-IS-103</t>
  </si>
  <si>
    <t xml:space="preserve">CUADERNILLO DE ISOMETRÍAS  - SENDA PARRAL HOT OIL </t>
  </si>
  <si>
    <t>5155-00-0500-IG-PI-IS-104</t>
  </si>
  <si>
    <t>CUADERNILLO DE ISOMETRÍAS  - SENDA NORTE</t>
  </si>
  <si>
    <t>5155-00-0600-IG-PI-IS-105</t>
  </si>
  <si>
    <t xml:space="preserve">CUADERNILLO DE ISOMETRÍAS  - PARRAL NORTE (ALIVIO) </t>
  </si>
  <si>
    <t>5155-00-0700-IG-PI-IS-106</t>
  </si>
  <si>
    <t xml:space="preserve">CUADERNILLO DE ISOMETRÍAS  - ZONA SLUG CATCHER </t>
  </si>
  <si>
    <t>5155-00-0800-IG-PI-IS-107</t>
  </si>
  <si>
    <t xml:space="preserve">CUADERNILLO DE ISOMETRÍAS  - SERVICIOS </t>
  </si>
  <si>
    <t>5155-00-0900-IG-PI-IS-108</t>
  </si>
  <si>
    <t xml:space="preserve">CUADERNILLO DE ISOMETRÍAS - INTERCONEXIONES </t>
  </si>
  <si>
    <t>5155-00-1000-IG-PI-IS-109</t>
  </si>
  <si>
    <t xml:space="preserve">CUADERNILLO DE ISOMETRÍAS  - UNID. TRAT DE CONDENSADO </t>
  </si>
  <si>
    <t>5155-00-1100-IG-PI-IS-110</t>
  </si>
  <si>
    <t xml:space="preserve">CUADERNILLO DE ISOMETRÍAS  - EFLUENTES </t>
  </si>
  <si>
    <t>5155-00-1300-IG-PI-IS-111</t>
  </si>
  <si>
    <t>CUADERNILLO DE ISOMETRÍAS  -  SKID DE GAS COMBUSTIBLE</t>
  </si>
  <si>
    <t>5155-00-1400-IG-PI-IS-112</t>
  </si>
  <si>
    <t xml:space="preserve">CUADERNILLO DE ISOMETRÍAS  - TRAT. DE GAS </t>
  </si>
  <si>
    <t>5155-00-1500-IG-PI-IS-113</t>
  </si>
  <si>
    <t>CUADERNILLO DE ISOMETRÍAS  - SERVICIOS COMPRESORES</t>
  </si>
  <si>
    <t>5155-00-1600-IG-PI-IS-114</t>
  </si>
  <si>
    <t xml:space="preserve">CUADERNILLO DE ISOMETRÍAS  - COMPRESIÓN DE GAS </t>
  </si>
  <si>
    <t>5155-00-1700-IG-PI-IS-115</t>
  </si>
  <si>
    <t>CUADERNILLO DE ISOMETRÍAS  -  ALMACENAMIENTO  DE CONDENSADO CPF1/2</t>
  </si>
  <si>
    <t>5155-00-1800-IG-PI-IS-116</t>
  </si>
  <si>
    <t>CUADERNILLO DE ISOMETRÍAS  -  PTA</t>
  </si>
  <si>
    <t>5155-00-2000-IG-PI-IS-117</t>
  </si>
  <si>
    <t xml:space="preserve">CUADERNILLO DE ISOMETRÍAS  - GENERACIÓN </t>
  </si>
  <si>
    <t>5155-00-2100-IG-PI-IS-118</t>
  </si>
  <si>
    <t xml:space="preserve">CUADERNILLO DE ISOMETRÍAS - ZONA HOT OIL </t>
  </si>
  <si>
    <t>5155-00-2200-IG-PI-IS-119</t>
  </si>
  <si>
    <t xml:space="preserve">CUADERNILLO DE ISOMETRÍAS  - SUMIDERO PRESURIZADO </t>
  </si>
  <si>
    <t>5155-00-0092-IG-PI-IS-200</t>
  </si>
  <si>
    <t xml:space="preserve">CUADERNILLO DE ISOMETRÍAS - DRENAJE NO PRESURIZADO </t>
  </si>
  <si>
    <t>5155-00-0024-IG-PI-IS-201</t>
  </si>
  <si>
    <t xml:space="preserve">CUADERNILLO DE ISOMETRÍAS - PROPAK </t>
  </si>
  <si>
    <t>5155-00-0080-IG-PI-IS-202</t>
  </si>
  <si>
    <t xml:space="preserve">CUADERNILLO DE  TIE INS </t>
  </si>
  <si>
    <t>5155-00-0091-IG-PI-IS-203</t>
  </si>
  <si>
    <t xml:space="preserve">CUADERNILLO DE ISOMETRÍAS - SCI </t>
  </si>
  <si>
    <t>5155-00-0000-IG-PI-IS-250</t>
  </si>
  <si>
    <t xml:space="preserve">CUADERNILLO TÍPICO DE SOPORTES DE CAÑERÍAS </t>
  </si>
  <si>
    <t>5155-00-0000-IG-PI-IS-251</t>
  </si>
  <si>
    <t xml:space="preserve">CUADERNILLO DE SOPORTES ESPECIALES </t>
  </si>
  <si>
    <t>5155-00-0000-IG-PI-ET-370</t>
  </si>
  <si>
    <t xml:space="preserve">ESPECIFICACIÓN TÉCNICA DE TIE INS </t>
  </si>
  <si>
    <t>5155-00-0000-IG-PI-IN-381</t>
  </si>
  <si>
    <t>INFORME OCUPACIÓN DE PARRAL E-O</t>
  </si>
  <si>
    <t>5155-00-0000-IG-PI-IN-382</t>
  </si>
  <si>
    <t xml:space="preserve">INFORME OCUPACIÓN DE PARRAL  N-S1   </t>
  </si>
  <si>
    <t>5155-00-0000-IG-PI-IN-383</t>
  </si>
  <si>
    <t>INFORME OCUPACIÓN DE PARRAL  N-S2</t>
  </si>
  <si>
    <t>5155-00-0000-IG-PI-IN-384</t>
  </si>
  <si>
    <t xml:space="preserve">INFORME OCUPACIÓN DE PARRAL -SENDA HOT OIL  </t>
  </si>
  <si>
    <t>5155-00-0000-IG-PI-IN-385</t>
  </si>
  <si>
    <t xml:space="preserve">INFORME OCUPACIÓN DE PARRAL  SENDA NORTE </t>
  </si>
  <si>
    <t>5155-00-0000-IG-PI-IN-386</t>
  </si>
  <si>
    <t xml:space="preserve"> INFORME DE REVISIÓN DE MODELO 3D 30% </t>
  </si>
  <si>
    <t>5155-00-0000-IG-PI-IN-387</t>
  </si>
  <si>
    <t xml:space="preserve"> INFORME DE REVISIÓN DE MODELO 3D 60% </t>
  </si>
  <si>
    <t>5155-00-0000-IG-PI-IN-388</t>
  </si>
  <si>
    <t xml:space="preserve"> INFORME DE REVISIÓN DE MODELO 3D 90% </t>
  </si>
  <si>
    <t>5155-00-0000-IG-PI-PL-389</t>
  </si>
  <si>
    <t xml:space="preserve">KEY PLAN </t>
  </si>
  <si>
    <t xml:space="preserve">SI </t>
  </si>
  <si>
    <t>5155-00-0000-IG-PI-LY-390</t>
  </si>
  <si>
    <t>LAYOUT DE IMPLANTACIÓN DE EQUIPOS</t>
  </si>
  <si>
    <t>5155-00-0000-IG-PI-LM-400</t>
  </si>
  <si>
    <t>LISTA DE MATERIALES. CAÑERÍAS Y ACCESORIOS - GENERAL</t>
  </si>
  <si>
    <t>5155-00-0000-IG-PI-LM-401</t>
  </si>
  <si>
    <t xml:space="preserve">LISTA DE MATERIALES. VÁLVULAS MANUALES - GENERAL </t>
  </si>
  <si>
    <t>5155-00-0000-IG-PI-LM-402</t>
  </si>
  <si>
    <t xml:space="preserve">LISTA DE MATERIALES. ELEMENTOS MISCELANEOS - GENERAL </t>
  </si>
  <si>
    <t>5155-00-0000-IG-PI-LM-403</t>
  </si>
  <si>
    <t xml:space="preserve">LISTA DE MATERIALES. SOPORTES  - GENERAL </t>
  </si>
  <si>
    <t>5155-00-0000-IG-PI-LM-404</t>
  </si>
  <si>
    <t xml:space="preserve">LISTA DE MATERIALES. AISLACIÓN - GENERAL </t>
  </si>
  <si>
    <t>5155-00-0024-IG-PI-LM-405</t>
  </si>
  <si>
    <t xml:space="preserve">LISTA DE MATERIALES. CAÑERÍAS Y ACCESORIOS - PROPAK </t>
  </si>
  <si>
    <t>5155-00-0024-IG-PI-LM-406</t>
  </si>
  <si>
    <t xml:space="preserve">LISTA DE MATERIALES. VÁLVULAS MANUALES - PROPAK </t>
  </si>
  <si>
    <t>5155-00-0024-IG-PI-LM-407</t>
  </si>
  <si>
    <t xml:space="preserve">LISTA DE MATERIALES. SOPORTES  - PROPAK </t>
  </si>
  <si>
    <t>5155-00-0024-IG-PI-LM-408</t>
  </si>
  <si>
    <t xml:space="preserve">LISTA DE MATERIALES. AISLACIÓN  - PROPAK </t>
  </si>
  <si>
    <t>5155-00-0070-IG-PI-LM-409</t>
  </si>
  <si>
    <t xml:space="preserve">LISTA DE MATERIALES. CAÑERÍAS Y ACCESORIOS - AG - SCI </t>
  </si>
  <si>
    <t>5155-00-0070-IG-PI-LM-410</t>
  </si>
  <si>
    <t xml:space="preserve">LISTA DE MATERIALES. VÁLVULAS MANUALES - AG - SCI </t>
  </si>
  <si>
    <t>5155-00-0070-IG-PI-LM-411</t>
  </si>
  <si>
    <t xml:space="preserve">LISTA DE MATERIALES. SOPORTES  - AG - SCI </t>
  </si>
  <si>
    <t>5155-00-0080-IG-PI-LM-412</t>
  </si>
  <si>
    <t xml:space="preserve">LISTA DE MATERIALES. CAÑERÍAS Y ACCESORIOS - TIE INS </t>
  </si>
  <si>
    <t>5155-00-0080-IG-PI-LM-413</t>
  </si>
  <si>
    <t xml:space="preserve">LISTA DE MATERIALES. VÁLVULAS MANUALES - TIE INS </t>
  </si>
  <si>
    <t>5155-00-0080-IG-PI-LM-414</t>
  </si>
  <si>
    <t xml:space="preserve">LISTA DE MATERIALES. SOPORTES  - TIE INS </t>
  </si>
  <si>
    <t>5155-00-0091-IG-PI-LM-415</t>
  </si>
  <si>
    <t xml:space="preserve">LISTA DE MATERIALES. CAÑERÍAS Y ACCESORIOS - UG SCI </t>
  </si>
  <si>
    <t>5155-00-0091-IG-PI-LM-416</t>
  </si>
  <si>
    <t xml:space="preserve">LISTA DE MATERIALES. VÁLVULAS MANUALES - UG -SCI </t>
  </si>
  <si>
    <t>5155-00-0091-IG-PI-LM-417</t>
  </si>
  <si>
    <t xml:space="preserve">LISTA DE MATERIALES. SOPORTES  - UG- SCI </t>
  </si>
  <si>
    <t>5155-00-0092-IG-PI-LM-418</t>
  </si>
  <si>
    <t xml:space="preserve">LISTA DE MATERIALES. CAÑERÍAS Y ACCESORIOS - UG- DN </t>
  </si>
  <si>
    <t>5155-00-0092-IG-PI-LM-419</t>
  </si>
  <si>
    <t xml:space="preserve">LISTA DE MATERIALES. VÁLVULAS MANUALES - UG - DN </t>
  </si>
  <si>
    <t>5155-00-0094-IG-PI-LM-420</t>
  </si>
  <si>
    <t xml:space="preserve">LISTA DE MATERIALES. CAÑERÍAS Y ACCESORIOS -  UG - PEX </t>
  </si>
  <si>
    <t>5155-00-0094-IG-PI-LM-421</t>
  </si>
  <si>
    <t xml:space="preserve">LISTA DE MATERIALES. VÁLVULAS MANUALES - UG - PEX </t>
  </si>
  <si>
    <t>5155-00-0100-IG-PI-LM-430</t>
  </si>
  <si>
    <t xml:space="preserve">LISTA DE MATERIALES. CAÑERÍAS Y ACCESORIOS -  PARRAL E-O </t>
  </si>
  <si>
    <t>5155-00-0100-IG-PI-LM-431</t>
  </si>
  <si>
    <t xml:space="preserve">LISTA DE MATERIALES. VÁLVULAS MANUALES - PARRAL E-O </t>
  </si>
  <si>
    <t>5155-00-0100-IG-PI-LM-432</t>
  </si>
  <si>
    <t>LISTA DE MATERIALES. SOPORTES  - PARRAL E-O</t>
  </si>
  <si>
    <t>5155-00-0200-IG-PI-LM-433</t>
  </si>
  <si>
    <t>LISTA DE MATERIALES. CAÑERÍAS Y ACCESORIOS - PARRAL N-S1</t>
  </si>
  <si>
    <t>5155-00-0200-IG-PI-LM-434</t>
  </si>
  <si>
    <t>LISTA DE MATERIALES. VÁLVULAS MANUALES - PARRAL N-S1</t>
  </si>
  <si>
    <t>5155-00-0200-IG-PI-LM-435</t>
  </si>
  <si>
    <t>LISTA DE MATERIALES. SOPORTES  - PARRAL N-S1</t>
  </si>
  <si>
    <t>5155-00-0300-IG-PI-LM-436</t>
  </si>
  <si>
    <t>LISTA DE MATERIALES. CAÑERÍAS Y ACCESORIOS - PARRAL N-S2</t>
  </si>
  <si>
    <t>5155-00-0300-IG-PI-LM-437</t>
  </si>
  <si>
    <t>LISTA DE MATERIALES. VÁLVULAS MANUALES - PARRAL N-S2</t>
  </si>
  <si>
    <t>5155-00-0300-IG-PI-LM-438</t>
  </si>
  <si>
    <t>LISTA DE MATERIALES. SOPORTES  N-S2</t>
  </si>
  <si>
    <t>5155-00-0400-IG-PI-LM-439</t>
  </si>
  <si>
    <t>LISTA DE MATERIALES. CAÑERÍAS Y ACCESORIOS -  PARRAL - SENDA ZONA HOT OIL</t>
  </si>
  <si>
    <t>5155-00-0400-IG-PI-LM-440</t>
  </si>
  <si>
    <t>LISTA DE MATERIALES. VÁLVULAS MANUALES -  PARRAL - SENDA ZONA HOT OIL</t>
  </si>
  <si>
    <t>5155-00-0400-IG-PI-LM-441</t>
  </si>
  <si>
    <t>LISTA DE MATERIALES. SOPORTES  --  PARRAL - SENDA ZONA HOT OIL</t>
  </si>
  <si>
    <t>5155-00-0500-IG-PI-LM-442</t>
  </si>
  <si>
    <t>LISTA DE MATERIALES. CAÑERÍAS Y ACCESORIOS - SENDA NORTE</t>
  </si>
  <si>
    <t>5155-00-0500-IG-PI-LM-443</t>
  </si>
  <si>
    <t>LISTA DE MATERIALES. VÁLVULAS MANUALES - SENDA NORTE</t>
  </si>
  <si>
    <t>5155-00-0500-IG-PI-LM-444</t>
  </si>
  <si>
    <t>LISTA DE MATERIALES. SOPORTES  -  SENDA NORTE</t>
  </si>
  <si>
    <t>5155-00-0600-IG-PI-LM-445</t>
  </si>
  <si>
    <t xml:space="preserve">LISTA DE MATERIALES. CAÑERÍAS Y ACCESORIOS -  PARRAL NORTE (ALIVIO) </t>
  </si>
  <si>
    <t>5155-00-0600-IG-PI-LM-446</t>
  </si>
  <si>
    <t xml:space="preserve">LISTA DE MATERIALES. VÁLVULAS MANUALES --  PARRAL NORTE (ALIVIO) </t>
  </si>
  <si>
    <t>5155-00-0600-IG-PI-LM-447</t>
  </si>
  <si>
    <t xml:space="preserve">LISTA DE MATERIALES. SOPORTES -   PARRAL NORTE (ALIVIO)  </t>
  </si>
  <si>
    <t>5155-00-0700-IG-PI-LM-448</t>
  </si>
  <si>
    <t>LISTA DE MATERIALES. CAÑERÍAS Y ACCESORIOS  -  ZONA SLUG CATCHER</t>
  </si>
  <si>
    <t>5155-00-0700-IG-PI-LM-449</t>
  </si>
  <si>
    <t>LISTA DE MATERIALES. VÁLVULAS MANUALES --  ZONA SLUG CATCHER</t>
  </si>
  <si>
    <t>5155-00-0700-IG-PI-LM-450</t>
  </si>
  <si>
    <t>LISTA DE MATERIALES. SOPORTES  --  ZONA SLUG CATCHER</t>
  </si>
  <si>
    <t>5155-00-0800-IG-PI-LM-451</t>
  </si>
  <si>
    <t>LISTA DE MATERIALES. CAÑERÍAS Y ACCESORIOS - ZONA SERVICIOS</t>
  </si>
  <si>
    <t>5155-00-0800-IG-PI-LM-452</t>
  </si>
  <si>
    <t>LISTA DE MATERIALES. VÁLVULAS MANUALES- ZONA SERVICIOS</t>
  </si>
  <si>
    <t>5155-00-0800-IG-PI-LM-453</t>
  </si>
  <si>
    <t>LISTA DE MATERIALES. SOPORTES - ZONA SERVICIOS</t>
  </si>
  <si>
    <t>5155-00-0900-IG-PI-LM-454</t>
  </si>
  <si>
    <t>LISTA DE MATERIALES. CAÑERÍAS Y ACCESORIOS - INTERCONEXIONES</t>
  </si>
  <si>
    <t>5155-00-0900-IG-PI-LM-455</t>
  </si>
  <si>
    <t>LISTA DE MATERIALES. VÁLVULAS MANUALES - INTERCONEXIONES</t>
  </si>
  <si>
    <t>5155-00-0900-IG-PI-LM-456</t>
  </si>
  <si>
    <t xml:space="preserve">LISTA DE MATERIALES. SOPORTES - INTERCONEXIONES </t>
  </si>
  <si>
    <t>5155-00-1000-IG-PI-LM-457</t>
  </si>
  <si>
    <t>LISTA DE MATERIALES. CAÑERÍAS Y ACCESORIOS - UNIDADES DE TRAT. DE CONDENSADO</t>
  </si>
  <si>
    <t>5155-00-1000-IG-PI-LM-458</t>
  </si>
  <si>
    <t>LISTA DE MATERIALES. VÁLVULAS MANUALES - UNIDADES DE TRAT. DE CONDENSADO</t>
  </si>
  <si>
    <t>5155-00-1000-IG-PI-LM-459</t>
  </si>
  <si>
    <t>LISTA DE MATERIALES. SOPORTES  - UNIDADES DE TRAT. DE CONDENSADO</t>
  </si>
  <si>
    <t>5155-00-1100-IG-PI-LM-460</t>
  </si>
  <si>
    <t xml:space="preserve">LISTA DE MATERIALES. CAÑERÍAS Y ACCESORIOS - EFLUENTES </t>
  </si>
  <si>
    <t>5155-00-1100-IG-PI-LM-461</t>
  </si>
  <si>
    <t xml:space="preserve">LISTA DE MATERIALES. VÁLVULAS MANUALES - - EFLUENTES </t>
  </si>
  <si>
    <t>5155-00-1100-IG-PI-LM-462</t>
  </si>
  <si>
    <t xml:space="preserve">LISTA DE MATERIALES. SOPORTES  - - EFLUENTES </t>
  </si>
  <si>
    <t>5155-00-1300-IG-PI-LM-463</t>
  </si>
  <si>
    <t xml:space="preserve">LISTA DE MATERIALES. CAÑERÍAS Y ACCESORIOS - SKID GAS COMBUSTIBLE </t>
  </si>
  <si>
    <t>5155-00-1300-IG-PI-LM-464</t>
  </si>
  <si>
    <t xml:space="preserve">LISTA DE MATERIALES. VÁLVULAS MANUALES - SKID GAS COMBUSTIBLE </t>
  </si>
  <si>
    <t>5155-00-1300-IG-PI-LM-465</t>
  </si>
  <si>
    <t xml:space="preserve">LISTA DE MATERIALES. SOPORTES  - SKID GAS COMBUSTIBLE </t>
  </si>
  <si>
    <t>5155-00-1400-IG-PI-LM-469</t>
  </si>
  <si>
    <t>LISTA DE MATERIALES. CAÑERÍAS Y ACCESORIOS - UNIDAD DE PROCESAMIENTO DE GAS</t>
  </si>
  <si>
    <t>5155-00-1400-IG-PI-LM-470</t>
  </si>
  <si>
    <t>LISTA DE MATERIALES. VÁLVULAS MANUALES - UNIDAD DE PROCESAMIENTO DE GAS</t>
  </si>
  <si>
    <t>5155-00-1400-IG-PI-LM-471</t>
  </si>
  <si>
    <t>LISTA DE MATERIALES. SOPORTES  - UNIDAD DE PROCESAMIENTO DE GAS</t>
  </si>
  <si>
    <t>5155-00-1500-IG-PI-LM-472</t>
  </si>
  <si>
    <t>LISTA DE MATERIALES. CAÑERÍAS Y ACCESORIOS - SERVICIOS COMPRESORES</t>
  </si>
  <si>
    <t>5155-00-1500-IG-PI-LM-473</t>
  </si>
  <si>
    <t>LISTA DE MATERIALES. VÁLVULAS MANUALES -  SERVICIOS COMPRESORES</t>
  </si>
  <si>
    <t>5155-00-1500-IG-PI-LM-474</t>
  </si>
  <si>
    <t>LISTA DE MATERIALES. SOPORTES  -  SERVICIOS COMPRESORES</t>
  </si>
  <si>
    <t>5155-00-1600-IG-PI-LM-475</t>
  </si>
  <si>
    <t>LISTA DE MATERIALES. CAÑERÍAS Y ACCESORIOS - COMPRESIÓN DE GAS</t>
  </si>
  <si>
    <t>5155-00-1600-IG-PI-LM-476</t>
  </si>
  <si>
    <t>LISTA DE MATERIALES. VÁLVULAS MANUALES - COMPRESIÓN DE GAS</t>
  </si>
  <si>
    <t>5155-00-1600-IG-PI-LM-477</t>
  </si>
  <si>
    <t>LISTA DE MATERIALES. SOPORTES  - COMPRESIÓN DE GAS</t>
  </si>
  <si>
    <t>5155-00-1700-IG-PI-LM-478</t>
  </si>
  <si>
    <t xml:space="preserve">LISTA DE MATERIALES. CAÑERÍAS Y ACCESORIOS - ALMACENAMIENTO  DE CONDENSADO </t>
  </si>
  <si>
    <t>5155-00-1700-IG-PI-LM-479</t>
  </si>
  <si>
    <t xml:space="preserve">LISTA DE MATERIALES. VÁLVULAS MANUALES - ALMACENAMIENTO  DE CONDENSADO </t>
  </si>
  <si>
    <t>5155-00-1700-IG-PI-LM-480</t>
  </si>
  <si>
    <t xml:space="preserve">LISTA DE MATERIALES. SOPORTES  - ALMACENAMIENTO  DE CONDENSADO </t>
  </si>
  <si>
    <t>5155-00-1800-IG-PI-LM-481</t>
  </si>
  <si>
    <t xml:space="preserve">LISTA DE MATERIALES. CAÑERÍAS Y ACCESORIOS - PTA </t>
  </si>
  <si>
    <t>5155-00-1800-IG-PI-LM-482</t>
  </si>
  <si>
    <t xml:space="preserve">LISTA DE MATERIALES. VÁLVULAS MANUALES - PTA </t>
  </si>
  <si>
    <t>5155-00-1800-IG-PI-LM-483</t>
  </si>
  <si>
    <t xml:space="preserve">LISTA DE MATERIALES. SOPORTES  - PTA </t>
  </si>
  <si>
    <t>5155-00-2000-IG-PI-LM-484</t>
  </si>
  <si>
    <t xml:space="preserve">LISTA DE MATERIALES. CAÑERÍAS Y ACCESORIOS - GENERACIÓN </t>
  </si>
  <si>
    <t>5155-00-2000-IG-PI-LM-485</t>
  </si>
  <si>
    <t xml:space="preserve">LISTA DE MATERIALES. VÁLVULAS MANUALES - GENERACIÓN </t>
  </si>
  <si>
    <t>5155-00-2000-IG-PI-LM-486</t>
  </si>
  <si>
    <t>LISTA DE MATERIALES. SOPORTES  - GENERACIÓN</t>
  </si>
  <si>
    <t>5155-00-2100-IG-PI-LM-487</t>
  </si>
  <si>
    <t>LISTA DE MATERIALES. CAÑERÍAS Y ACCESORIOS -  ZONA HOT OIL</t>
  </si>
  <si>
    <t>5155-00-2100-IG-PI-LM-488</t>
  </si>
  <si>
    <t>LISTA DE MATERIALES. VÁLVULAS MANUALES  -  ZONA HOT OIL</t>
  </si>
  <si>
    <t>5155-00-2100-IG-PI-LM-489</t>
  </si>
  <si>
    <t>LISTA DE MATERIALES. SOPORTES  -  ZONA HOT OIL</t>
  </si>
  <si>
    <t>5155-00-2200-IG-PI-LM-490</t>
  </si>
  <si>
    <t xml:space="preserve">LISTA DE MATERIALES. CAÑERÍAS Y ACCESORIOS - SUMIDERO PRESURIZADO </t>
  </si>
  <si>
    <t>5155-00-2200-IG-PI-LM-491</t>
  </si>
  <si>
    <t xml:space="preserve">LISTA DE MATERIALES. VÁLVULAS MANUALES - SUMIDERO PRESURIZADO </t>
  </si>
  <si>
    <t>5155-00-2200-IG-PI-LM-492</t>
  </si>
  <si>
    <t xml:space="preserve">LISTA DE MATERIALES. SOPORTES  - SUMIDERO PRESURIZADO </t>
  </si>
  <si>
    <t>5155-00-0000-IG-PI-LP-500</t>
  </si>
  <si>
    <t>LISTADO DE LÍNEAS CRÍTICAS</t>
  </si>
  <si>
    <t>5155-00-000-IG-PI-LP-501</t>
  </si>
  <si>
    <t>LISTADO DE PARTES ESPECIALES</t>
  </si>
  <si>
    <t>5155-00-0000-IG-PI-MC-502</t>
  </si>
  <si>
    <t xml:space="preserve">MC DE CÁLCULO DE ESPESORES </t>
  </si>
  <si>
    <t>5155-00-0000-IG-PI-MQ-510</t>
  </si>
  <si>
    <t xml:space="preserve">MODELO 3D - 30 % </t>
  </si>
  <si>
    <t>5155-00-0000-IG-PI-MQ-511</t>
  </si>
  <si>
    <t xml:space="preserve">MODELO 3D - 60 % </t>
  </si>
  <si>
    <t>5155-00-0000-IG-PI-MQ-512</t>
  </si>
  <si>
    <t xml:space="preserve">MODELO 3D - 90 % </t>
  </si>
  <si>
    <t>5155-00-0100-IG-PI-PL-600</t>
  </si>
  <si>
    <t xml:space="preserve">PLANO DE CAÑERIAS - PARRAL E-O - PLANTA  </t>
  </si>
  <si>
    <t>5155-00-0100-IG-PI-PL-603</t>
  </si>
  <si>
    <t xml:space="preserve">PLANO DE CAÑERIAS - PARRAL E-O   - CORTES Y DETALLES </t>
  </si>
  <si>
    <t>5155-00-0200-IG-PI-PL-604</t>
  </si>
  <si>
    <t xml:space="preserve">PLANO DE CAÑERIAS - PARRAL N-S1 - PLANTA  </t>
  </si>
  <si>
    <t>5155-00-0200-IG-PI-PL-605</t>
  </si>
  <si>
    <t xml:space="preserve">PLANO DE CAÑERIAS - PARRAL N-S1 - CORTES Y DETALLES </t>
  </si>
  <si>
    <t>5155-00-0300-IG-PI-PL-606</t>
  </si>
  <si>
    <t xml:space="preserve">PLANO DE CAÑERIAS - PARRAL N-S2 norte-sur - PLANTA  </t>
  </si>
  <si>
    <t>5155-00-0300-IG-PI-PL-607</t>
  </si>
  <si>
    <t xml:space="preserve">PLANO DE CAÑERIAS - PARRAL N-S2 vinculación N-S1 - PLANTA  </t>
  </si>
  <si>
    <t>5155-00-0300-IG-PI-PL-608</t>
  </si>
  <si>
    <t xml:space="preserve">PLANO DE CAÑERIAS - PARRAL N-S2  - CORTES Y DETALLES </t>
  </si>
  <si>
    <t>5155-00-0400-IG-PI-PL-609</t>
  </si>
  <si>
    <t xml:space="preserve">PLANO DE CAÑERIAS - PARRAL-SENDA HOT OIL - PLANTA  </t>
  </si>
  <si>
    <t>5155-00-0400-IG-PI-PL-610</t>
  </si>
  <si>
    <t xml:space="preserve">PLANO DE CAÑERIAS - PARRAL-SENDA HOT OIL - CORTES Y DETALLES </t>
  </si>
  <si>
    <t>5155-00-0500-IG-PI-PL-611</t>
  </si>
  <si>
    <t xml:space="preserve">PLANO DE CAÑERIAS - PARRAL-SENDA NORTE - PLANTA  </t>
  </si>
  <si>
    <t>5155-00-0500-IG-PI-PL-612</t>
  </si>
  <si>
    <t xml:space="preserve">PLANO DE CAÑERIAS - PARRAL-SENDA NORTE - CORTES Y DETALLES </t>
  </si>
  <si>
    <t>5155-00-0600-IG-PI-PL-613</t>
  </si>
  <si>
    <t xml:space="preserve">PLANO DE CAÑERIAS - PARRAL NORTE  (ALIVIO) - Antorcha -PLANTA </t>
  </si>
  <si>
    <t>5155-00-0600-IG-PI-PL-614</t>
  </si>
  <si>
    <t xml:space="preserve">PLANO DE CAÑERIAS - PARRAL NORTE  (ALIVIO)  - KOD -PLANTA </t>
  </si>
  <si>
    <t xml:space="preserve">PLANO DE CAÑERIAS - PARRAL NORTE  (ALIVIO)  - vinculación sur -PLANTA </t>
  </si>
  <si>
    <t>5155-00-0600-IG-PI-PL-615</t>
  </si>
  <si>
    <t xml:space="preserve">PLANO DE CAÑERIAS - PARRAL-NORTE (ALIVIO)  - CORTES Y DETALLES </t>
  </si>
  <si>
    <t>5155-00-0700-IG-PI-PL-616</t>
  </si>
  <si>
    <t xml:space="preserve">PLANO DE CAÑERIAS - MANIFOLD DE ENTRADA Y SLUG CATCHER - entrada   - PLANTA </t>
  </si>
  <si>
    <t>5155-00-0700-IG-PI-PL-618</t>
  </si>
  <si>
    <t xml:space="preserve">PLANO DE CAÑERIAS - MANIFOLD DE ENTRADA Y SLUG CATCHER  -  parral - PLANTA </t>
  </si>
  <si>
    <t>5155-00-0700-IG-PI-PL-619</t>
  </si>
  <si>
    <t xml:space="preserve">PLANO DE CAÑERIAS - MANIFOLD DE ENTRADA Y SLUG CATCHER  - CORTES Y DETALLES </t>
  </si>
  <si>
    <t>5155-00-0800-IG-PI-PL-620</t>
  </si>
  <si>
    <t>PLANO DE CAÑERIAS - AREA SERVICIOS -PLANTA</t>
  </si>
  <si>
    <t>5155-00-0800-IG-PI-PL-621</t>
  </si>
  <si>
    <t xml:space="preserve">PLANO DE CAÑERIAS - AREA SERVICIOS -CORTES Y DETALLES </t>
  </si>
  <si>
    <t>5155-00-0900-IG-PI-PL-622</t>
  </si>
  <si>
    <t xml:space="preserve">PLANO DE CAÑERIAS - INTERCONEXIONES  -   centro - PLANTA </t>
  </si>
  <si>
    <t>5155-00-0900-IG-PI-PL-623</t>
  </si>
  <si>
    <t xml:space="preserve">PLANO DE CAÑERIAS - INTERCONEXIONES   norte-sur - PLANTA </t>
  </si>
  <si>
    <t>5155-00-0900-IG-PI-PL-624</t>
  </si>
  <si>
    <t xml:space="preserve">PLANO DE CAÑERIAS - INTERCONEXIONES sur  - PLANTA </t>
  </si>
  <si>
    <t>5155-00-0900-IG-PI-PL-625</t>
  </si>
  <si>
    <t xml:space="preserve">PLANO DE CAÑERIAS - INTERCONEXIONES oleoducto  - PLANTA </t>
  </si>
  <si>
    <t>5155-00-0900-IG-PI-PL-626</t>
  </si>
  <si>
    <t xml:space="preserve">PLANO DE CAÑERIAS - INTERCONEXIONES   - CORTES Y DETALLES </t>
  </si>
  <si>
    <t>5155-00-1000-IG-PI-PL-627</t>
  </si>
  <si>
    <t>PLANO  DE CAÑERIAS - EFLUENTES Y TRATAMIENTO DE CONDENSADO  260 - PLANTA</t>
  </si>
  <si>
    <t>5155-00-1000-IG-PI-PL-xxx</t>
  </si>
  <si>
    <t>PLANO  DE CAÑERIAS - EFLUENTES Y TRATAMIENTO DE CONDENSADO  270 - PLANTA</t>
  </si>
  <si>
    <t>5155-00-1000-IG-PI-PL-628</t>
  </si>
  <si>
    <t xml:space="preserve">PLANO  DE CAÑERIAS - EFLUENTES Y TRATAMIENTO DE CONDENSADO - CORTES Y DETALLES </t>
  </si>
  <si>
    <t>5155-00-1400-IG-PI-PL-629</t>
  </si>
  <si>
    <t xml:space="preserve">PLANO DE CAÑERIAS - TRATAMIENTO DE GAS - PLANTA </t>
  </si>
  <si>
    <t>5155-00-1400-IG-PI-PL-630</t>
  </si>
  <si>
    <t xml:space="preserve">PLANO DE CAÑERIAS - TRATAMIENTO DE GAS - CORTES Y DETALLES </t>
  </si>
  <si>
    <t>5155-00-1600-IG-PI-PL-631</t>
  </si>
  <si>
    <t xml:space="preserve">PLANO DE CAÑERIAS - COMPRESION DE GAS - PLANTA </t>
  </si>
  <si>
    <t>5155-00-1600-IG-PI-PL-632</t>
  </si>
  <si>
    <t xml:space="preserve">PLANO DE CAÑERIAS - COMPRESION DE GAS - CORTES Y DETALLES </t>
  </si>
  <si>
    <t>5155-00-1700-IG-PI-PL-633</t>
  </si>
  <si>
    <t xml:space="preserve">PLANO DE CAÑERIAS - ALMACENAMIENTO DE CONDENSADO CPF2 - BOMBAS  - PLANTA </t>
  </si>
  <si>
    <t>5155-00-1700-IG-PI-PL-634</t>
  </si>
  <si>
    <t xml:space="preserve">PLANO DE CAÑERIAS - ALMACENAMIENTO DE CONDENSADO CPF2 - TKS  - PLANTA </t>
  </si>
  <si>
    <t>5155-00-1700-IG-PI-PL-635</t>
  </si>
  <si>
    <t xml:space="preserve">PLANO DE CAÑERIAS - ALMACENAMIENTO DE CONDENSADO CPF2  - SENDA - PLANTA </t>
  </si>
  <si>
    <t>5155-00-1700-IG-PI-PL-636</t>
  </si>
  <si>
    <t xml:space="preserve">PLANO DE CAÑERIAS - ALMACENAMIENTO DE CONDENSADO CPF2 - CORTES Y DETALLES </t>
  </si>
  <si>
    <t>5155-00-1700-IG-PI-PL-637</t>
  </si>
  <si>
    <t xml:space="preserve">PLANO DE CAÑERIAS - ALMACENAMIENTO DE CONDENSADO CPF1  - BOMBAS BOOSTER - PLANTA </t>
  </si>
  <si>
    <t>5155-00-1700-IG-PI-PL-638</t>
  </si>
  <si>
    <t xml:space="preserve">PLANO DE CAÑERIAS - ALMACENAMIENTO DE CONDENSADO CPF1 - TKS  - PLANTA </t>
  </si>
  <si>
    <t>5155-00-1700-IG-PI-PL-639</t>
  </si>
  <si>
    <t xml:space="preserve">PLANO DE CAÑERIAS - ALMACENAMIENTO DE CONDENSADO CPF1 SENDA - PLANTA </t>
  </si>
  <si>
    <t>5155-00-1700-IG-PI-PL-640</t>
  </si>
  <si>
    <t xml:space="preserve">PLANO DE CAÑERIAS - ALMACENAMIENTO DE CONDENSADO CPF1 - CORTES Y DETALLES </t>
  </si>
  <si>
    <t>5155-00-1800-IG-PI-PL-641</t>
  </si>
  <si>
    <t>PLANO DE CAÑERIAS - PLANTA DE TRATAMIENTO DE AGUA  BOMBAS - PLANTA</t>
  </si>
  <si>
    <t>5155-00-1800-IG-PI-PL-642</t>
  </si>
  <si>
    <t>PLANO DE CAÑERIAS - PLANTA DE TRATAMIENTO DE AGUA  - TKS - PLANTA</t>
  </si>
  <si>
    <t>5155-00-1800-IG-PI-PL-643</t>
  </si>
  <si>
    <t>PLANO DE CAÑERIAS - PLANTA DE TRATAMIENTO DE AGUA  SENDA - PLANTA</t>
  </si>
  <si>
    <t>5155-00-1800-IG-PI-PL-644</t>
  </si>
  <si>
    <t xml:space="preserve">PLANO DE CAÑERIAS - PLANTA DE TRATAMIENTO DE AGUA - CORTES Y DETALLES </t>
  </si>
  <si>
    <t>5155-00-2000-IG-PI-PL-645</t>
  </si>
  <si>
    <t xml:space="preserve">PLANO DE CAÑERIAS - GENERACION - generadores -  PLANTA </t>
  </si>
  <si>
    <t>5155-00-2000-IG-PI-PL-646</t>
  </si>
  <si>
    <t xml:space="preserve">PLANO DE CAÑERIAS - GENERACION -  - senda - PLANTA </t>
  </si>
  <si>
    <t>5155-00-2000-IG-PI-PL-647</t>
  </si>
  <si>
    <t>PLANO DE CAÑERIAS - GENERACION - CORTES Y DETALLES</t>
  </si>
  <si>
    <t>5155-00-2100-IG-PI-PL-648</t>
  </si>
  <si>
    <t xml:space="preserve">PLANO DE CAÑERIAS - HOT OIL Y SALA ELECTRICA - PLANTA </t>
  </si>
  <si>
    <t>5155-00-2100-IG-PI-PL-649</t>
  </si>
  <si>
    <t xml:space="preserve">PLANO DE CAÑERIAS - HOT OIL Y SALA ELECTRICA - CORTES Y DETALLES </t>
  </si>
  <si>
    <t>5155-00-0094-IG-PI-PL-650</t>
  </si>
  <si>
    <t xml:space="preserve">PLANO DE CAÑERÍAS - PEX  - PLANTA </t>
  </si>
  <si>
    <t>5155-00-0094-IG-PI-PL-651</t>
  </si>
  <si>
    <t xml:space="preserve">PLANO DE CAÑERÍAS - PEX  - CORTES Y DETALLES - </t>
  </si>
  <si>
    <t>5155-00-0091-IG-PI-PL-652</t>
  </si>
  <si>
    <t xml:space="preserve">PLANO DE CAÑERIAS - CAÑERIAS ENTERRADAS (SCI) - PLANTA </t>
  </si>
  <si>
    <t>5155-00-0091-IG-PI-PL-653</t>
  </si>
  <si>
    <t xml:space="preserve">PLANO DE CAÑERIAS - CAÑERIAS ENTERRADAS (SCI) - CORTES Y DETALLES </t>
  </si>
  <si>
    <t>5155-00-0000-IG-PI-PL-654</t>
  </si>
  <si>
    <t xml:space="preserve">PLANOS DE DESMONTAJE </t>
  </si>
  <si>
    <t>5155-00-0000-IG-PI-RI-700</t>
  </si>
  <si>
    <t>REQUERIMIENTO  DE MATERIALES. CAÑERÍAS Y ACCESORIOS</t>
  </si>
  <si>
    <t>5155-00-0000-IG-PI-RI-701</t>
  </si>
  <si>
    <t xml:space="preserve">REQUERIMIENTO DE MATERIALES. AISLACIÓN </t>
  </si>
  <si>
    <t>5155-00-0000-IG-PI-RI-702</t>
  </si>
  <si>
    <t>REQUERIMIENTO DE MATERIALES. ELEMENTOS MISCELANEOS</t>
  </si>
  <si>
    <t>5155-00-0000-IG-PI-RI-703</t>
  </si>
  <si>
    <t xml:space="preserve">REQUERIMIENTO DE MATERIALES. SOPORTES </t>
  </si>
  <si>
    <t>5155-00-0000-IG-PI-RI-704</t>
  </si>
  <si>
    <t>REQUERIMIENTO DE MATERIALES. VÁLVULAS MANUALES</t>
  </si>
  <si>
    <t>RI emitidas por mes</t>
  </si>
  <si>
    <t>Total</t>
  </si>
  <si>
    <t>INSTRUMENTACIÓN</t>
  </si>
  <si>
    <t>MECÁNICA</t>
  </si>
  <si>
    <t>RI adjudicadas por mes</t>
  </si>
  <si>
    <t>Recursos compras por mes</t>
  </si>
  <si>
    <t>Jefe de compras</t>
  </si>
  <si>
    <t>Comprador</t>
  </si>
  <si>
    <t>Las 3 RI a adjudicar en abril-26 corresponden a la provisión completa de ABB. Estamos intentando colocar la OC en marzo, pero difícilmente se llegue.</t>
  </si>
  <si>
    <t>En junio-26, dos de las Ris de instrumentación corresponden a equipos</t>
  </si>
  <si>
    <t>Para referencia, LAS tiene 40 RIs de equipos mecánicas y más de 100 equipos. Lo asociado a material bulk estimo que tendrá una carga de trabajo similar (quizás un poco menor al tratarse LCII de una única planta y pueden haber menos revisiones).</t>
  </si>
  <si>
    <t>Cantidad equipos de envergadura LCII</t>
  </si>
  <si>
    <t>Electricidad</t>
  </si>
  <si>
    <t>Instrumentación</t>
  </si>
  <si>
    <t>Mecánicos</t>
  </si>
  <si>
    <t>(no incluye skids de químicos)</t>
  </si>
  <si>
    <t>Fecha de necesidad de acuerdo a cronogra</t>
  </si>
  <si>
    <t>Instrumentos</t>
  </si>
  <si>
    <t>mayoritariamente abril-27 y algunos mayo-junio-27</t>
  </si>
  <si>
    <t>ABB en mayo-27, resto de materiales hasta mayo-27 (excepto ajustes finales de cables o materiales menores que pueden llegar hasta fin de 2027 por nuevas revisiones de Ris)</t>
  </si>
  <si>
    <t>Mecánica</t>
  </si>
  <si>
    <t>Entre mayo y junio-27</t>
  </si>
  <si>
    <t>Especialidad</t>
  </si>
  <si>
    <t>Cant RI</t>
  </si>
  <si>
    <t>Emitidas</t>
  </si>
  <si>
    <t>Gestión de compra</t>
  </si>
  <si>
    <t>En proceso de solped</t>
  </si>
  <si>
    <t>En petición de ofertas</t>
  </si>
  <si>
    <t>En AT</t>
  </si>
  <si>
    <t>OC</t>
  </si>
  <si>
    <t>Cañerías</t>
  </si>
  <si>
    <t>Civil</t>
  </si>
  <si>
    <t>Seguridad diseño</t>
  </si>
  <si>
    <t>Servicios principales</t>
  </si>
  <si>
    <t>SUMINISTROS LA CALERA II</t>
  </si>
  <si>
    <t>Necesidad Construcciones</t>
  </si>
  <si>
    <t>Necesidad RI/Pliego</t>
  </si>
  <si>
    <t>Tarea de cronograma para referencia</t>
  </si>
  <si>
    <t>Fecha de necesidad de construcciones</t>
  </si>
  <si>
    <t>Impacto</t>
  </si>
  <si>
    <t>Comentarios</t>
  </si>
  <si>
    <t>SERVICIOS</t>
  </si>
  <si>
    <t>CONTRATACIÓN OBRA CIVIL</t>
  </si>
  <si>
    <t>GCC1000</t>
  </si>
  <si>
    <t>Fecha de necesidad de contratación de Obra Civil</t>
  </si>
  <si>
    <t>CONTRATACIÓN MOVIMIENTO DE SUELOS</t>
  </si>
  <si>
    <t>CONTRATACIÓN TRANSPORTES</t>
  </si>
  <si>
    <t>CONTRATACIÓN CAMPAMENTO</t>
  </si>
  <si>
    <t>CONTRATACIÓN VIANDAS</t>
  </si>
  <si>
    <t>CONTRATACIÓN PREFABRICADOS</t>
  </si>
  <si>
    <t>FDP1040</t>
  </si>
  <si>
    <t>Fecha de necesidad de inicio de prefa</t>
  </si>
  <si>
    <t>CONTRATACIÓN PINTURA</t>
  </si>
  <si>
    <t>CONTRATACIÓN ESTRUCTURA LIVIANA-SOPORTES</t>
  </si>
  <si>
    <t>GCS1000</t>
  </si>
  <si>
    <t>Contratación de EEMM de acuerdo a Crono</t>
  </si>
  <si>
    <t>CONTRATACIÓN AISLACIÓN (a confirmar)</t>
  </si>
  <si>
    <t>CONTRATACIÓN ANDAMIOS (a confirmar)</t>
  </si>
  <si>
    <t>CONTRATACIÓN MANO DE OBRA ESPECIALIZADA</t>
  </si>
  <si>
    <t>FDE1140</t>
  </si>
  <si>
    <t>FN entrega de trafos</t>
  </si>
  <si>
    <t>FDE1010</t>
  </si>
  <si>
    <t>FN entrega de canalizaciones</t>
  </si>
  <si>
    <t>FDE1103</t>
  </si>
  <si>
    <t>FN entrega de shelter según cronograma</t>
  </si>
  <si>
    <t>CM015021</t>
  </si>
  <si>
    <t>No tiene ítem el crono. Se toma inicio de montaje de generadores de Pluspetrol</t>
  </si>
  <si>
    <t>RI-REQUISICIÓN DE INGENIERÍA - MATERIALES DE PAT Y SPCDA - Compra inicial</t>
  </si>
  <si>
    <t>CDE1055</t>
  </si>
  <si>
    <t>FN inicio de trabajos PAT</t>
  </si>
  <si>
    <t>FDE1090</t>
  </si>
  <si>
    <t>FN entrega de acuerdo a crono</t>
  </si>
  <si>
    <t>CDE1160</t>
  </si>
  <si>
    <t>FN inicio de trabajos de tracing</t>
  </si>
  <si>
    <t>FN entrega de columnas de acuerod a cronograma</t>
  </si>
  <si>
    <t>RI-REQUISICIÓN DE INGENIERÍA - CABLES ELÉCTRICOS- Ing al 30% - Incluye cables MT</t>
  </si>
  <si>
    <t>CDE1127</t>
  </si>
  <si>
    <t>FN inicio de trabajos de tendido</t>
  </si>
  <si>
    <t>RI-REQUISICIÓN DE INGENIERÍA - CABLES ELÉCTRICOS- Ing al 60% - Cables BT</t>
  </si>
  <si>
    <t>FN 150 días antes de fin de tendido</t>
  </si>
  <si>
    <t>RI-REQUISICIÓN DE INGENIERÍA - CABLES ELÉCTRICOS- Ing al 90% - Cables BT</t>
  </si>
  <si>
    <t>FN 60 días antes de fin de tendido</t>
  </si>
  <si>
    <t>Asumo misma FN que los shelters</t>
  </si>
  <si>
    <t>FN entrega según cronograma</t>
  </si>
  <si>
    <t>FDE1104</t>
  </si>
  <si>
    <t>FDI1060</t>
  </si>
  <si>
    <t>FDI1040</t>
  </si>
  <si>
    <t>REQUISICIÓN DE INGENIERÍA CABLES - Ing al 30%</t>
  </si>
  <si>
    <t>CDI1160</t>
  </si>
  <si>
    <t>FN inicio de tendido de cable</t>
  </si>
  <si>
    <t>REQUISICIÓN DE INGENIERÍA CABLES - Ing al 60%</t>
  </si>
  <si>
    <t>FN 120 días antes de fin de tendido</t>
  </si>
  <si>
    <t>REQUISICIÓN DE INGENIERÍA CABLES - Ing al 90%</t>
  </si>
  <si>
    <t>REQUISICIÓN DE INGENIERÍA VÁLVULAS DE PRESIÓN Y VACÍO</t>
  </si>
  <si>
    <t>REQUISICIÓN DE INGENIERÍA DE TAPAS DE EMERGENCIA</t>
  </si>
  <si>
    <t>REQUISICIÓN DE INGENIERÍA SKID DE GAS DE BLANKETING</t>
  </si>
  <si>
    <t>REQUISICIÓN DE INGENIERÍA TRANSMISOR DE CAUDAL MAGNÉTICO</t>
  </si>
  <si>
    <t>REQUISICIÓN DE INGENIERÍA TRANSMISOR DE CAUDAL CORIOLIS</t>
  </si>
  <si>
    <t>REQUISICIÓN DE INGENIERÍA TRANSMISOR DE CAUDAL ULTRASÓNICO</t>
  </si>
  <si>
    <t>REQUISICIÓN DE INGENIERÍA TRANSMISOR DE CAUDAL MULTIVARIABLE</t>
  </si>
  <si>
    <t>REQUISICIÓN DE INGENIERÍA SISTEMA DE CCTV Y WIFI</t>
  </si>
  <si>
    <t>REQUISICIÓN DE INGENIERÍA SISTEMA DE CONTROL PCS</t>
  </si>
  <si>
    <t>REQUISICIÓN DE INGENIERÍA SISTEMA DE SEGURIDAD SIS</t>
  </si>
  <si>
    <t>REQUISICIÓN DE INGENIERÍA INFORME DE VERIFICACIÓN SIL</t>
  </si>
  <si>
    <t>REQUISICIÓN DE INGENIERÍA INFORME DE REQUERIMIENTO DE SEGURIDAD SRS</t>
  </si>
  <si>
    <t>GCC1020</t>
  </si>
  <si>
    <t>Contratación de premoldeados de acuerdo a Crono</t>
  </si>
  <si>
    <t>Se toma Fecha de Nececidad de acuerdo a datos del KOM</t>
  </si>
  <si>
    <t>Asumo 4 meses antes de la primera PEM</t>
  </si>
  <si>
    <t>FDM1410</t>
  </si>
  <si>
    <t>FDM1420</t>
  </si>
  <si>
    <t>FDM1450</t>
  </si>
  <si>
    <t>FDM1490</t>
  </si>
  <si>
    <t>FDM1460</t>
  </si>
  <si>
    <t>FN del Trim Cooler</t>
  </si>
  <si>
    <t>FDM1430</t>
  </si>
  <si>
    <t>FDM1310</t>
  </si>
  <si>
    <t>CDM01000</t>
  </si>
  <si>
    <t>Fecha de fin de montaje de tanques</t>
  </si>
  <si>
    <t xml:space="preserve">RI - TANQUES API 620 - Se asumen 250 días de fabricación + 30 de transporte. </t>
  </si>
  <si>
    <t>FDM1060</t>
  </si>
  <si>
    <t>RI - TANQUES MENORES API 12F - Idem API menores 620</t>
  </si>
  <si>
    <t>FDM1090</t>
  </si>
  <si>
    <t>FDM1150</t>
  </si>
  <si>
    <t>FDM1400</t>
  </si>
  <si>
    <t>FDM1440</t>
  </si>
  <si>
    <t>REQUERIMIENTO  DE MATERIALES. CAÑERÍAS Y ACCESORIOS - Compra inicial</t>
  </si>
  <si>
    <t>FN inicio de prefa optimista</t>
  </si>
  <si>
    <t>5155-00-0000-IG-PI-RI-700-X1</t>
  </si>
  <si>
    <t>REQUERIMIENTO  DE MATERIALES. CAÑERÍAS Y ACCESORIOS - Compra Ing 30%</t>
  </si>
  <si>
    <t>FN 120 días antes de fin de prefa</t>
  </si>
  <si>
    <t>5155-00-0000-IG-PI-RI-700-X2</t>
  </si>
  <si>
    <t>REQUERIMIENTO  DE MATERIALES. CAÑERÍAS Y ACCESORIOS - Compra Ing 60%</t>
  </si>
  <si>
    <t>FN 60 días antes de fin de prefa</t>
  </si>
  <si>
    <t>5155-00-0000-IG-PI-RI-700-X3</t>
  </si>
  <si>
    <t>REQUERIMIENTO  DE MATERIALES. CAÑERÍAS Y ACCESORIOS - Compra Ing 90%</t>
  </si>
  <si>
    <t>CP010020</t>
  </si>
  <si>
    <t>FN 120 días antes de fin de montaje piping en obra</t>
  </si>
  <si>
    <t>REQUERIMIENTO DE MATERIALES. VÁLVULAS MANUALES - Compra temprana - China marítimo</t>
  </si>
  <si>
    <t>FDP1030</t>
  </si>
  <si>
    <t>FN fin de entrega de válvulas de acuerdo a crono. El montaje de piping no arranca hasta el 28/8/26</t>
  </si>
  <si>
    <t>5155-00-0000-IG-PI-RI-704-X1</t>
  </si>
  <si>
    <t>REQUERIMIENTO DE MATERIALES. VÁLVULAS MANUALES - Compra Ing 30%  - China marítimo</t>
  </si>
  <si>
    <t>FN 180 días antes de fin de montaje piping en obra</t>
  </si>
  <si>
    <t>5155-00-0000-IG-PI-RI-704-X2</t>
  </si>
  <si>
    <t>REQUERIMIENTO DE MATERIALES. VÁLVULAS MANUALES - Compra Ing 60% - China aéreo o local</t>
  </si>
  <si>
    <t>FN 90 días antes de fin de montaje piping en obra</t>
  </si>
  <si>
    <t>P0 (miles de USD)</t>
  </si>
  <si>
    <t>TF</t>
  </si>
  <si>
    <t>SERVICIOS-LCII</t>
  </si>
  <si>
    <t>LCII - Obra Civil</t>
  </si>
  <si>
    <t>LCII - Prefabricados</t>
  </si>
  <si>
    <t>LCII - Premoldeados</t>
  </si>
  <si>
    <t>CONTRATACIÓN PREMOLDEADOS</t>
  </si>
  <si>
    <t>5155-00-2000-IG-EL-RI-001</t>
  </si>
  <si>
    <t>5155-00-2300-IG-EL-RI-001</t>
  </si>
  <si>
    <t>5155-00-2300-IG-EL-RI-008</t>
  </si>
  <si>
    <t>5155-00-0000-IG-EL-RI-001</t>
  </si>
  <si>
    <t>5155-00-0000-IG-EL-RI-010</t>
  </si>
  <si>
    <t>RI-REQUISICIÓN DE INGENIERÍA - MATERIALES DE PROTECCIÓN CATÓDICA</t>
  </si>
  <si>
    <t>23229116
23229117
23229218</t>
  </si>
  <si>
    <t>5155-00-2300-IG-EL-RI-003</t>
  </si>
  <si>
    <t>5155-00-0000-IG-EL-RI-002</t>
  </si>
  <si>
    <t>FDE1030</t>
  </si>
  <si>
    <t>5155-00-0000-IG-EL-RI-003</t>
  </si>
  <si>
    <t>5155-00-0000-IG-EL-RI-004</t>
  </si>
  <si>
    <t>5155-00-0000-IG-EL-RI-005</t>
  </si>
  <si>
    <t>CDE1170</t>
  </si>
  <si>
    <t>5155-00-0000-IG-EL-RI-006</t>
  </si>
  <si>
    <t>FDE1050</t>
  </si>
  <si>
    <t>5155-00-0000-IG-EL-RI-007</t>
  </si>
  <si>
    <t>5155-00-0000-IG-EL-RI-008</t>
  </si>
  <si>
    <t>5155-00-0000-IG-EL-RI-009</t>
  </si>
  <si>
    <t>5155-00-2000-IG-EL-RI-002</t>
  </si>
  <si>
    <t>5155-00-2300-IG-EL-RI-006</t>
  </si>
  <si>
    <t>RI-REQUISICIÓN DE INGENIERÍA - SHELTER ELECTRICO SE#4 CON EQUIPAMIENTO</t>
  </si>
  <si>
    <t>5155-00-2300-IG-EL-RI-005</t>
  </si>
  <si>
    <t>RI-REQUISICIÓN DE INGENIERÍA - SHELTER ELECTRICO  SE#3 CON EQUIPAMIENTO</t>
  </si>
  <si>
    <t>5155-00-2300-IG-EL-RI-007</t>
  </si>
  <si>
    <t>RI-REQUISICIÓN DE INGENIERÍA - SISTEMA PMS</t>
  </si>
  <si>
    <t>FDE1114</t>
  </si>
  <si>
    <t>5155-00-0000-IG-IN-RI-001</t>
  </si>
  <si>
    <t>5155-00-0000-IG-IN-RI-002</t>
  </si>
  <si>
    <t>5155-00-0000-IG-IN-RI-017</t>
  </si>
  <si>
    <t>5155-00-0000-IG-IN-RI-003</t>
  </si>
  <si>
    <t>5155-00-0000-IG-IN-RI-004</t>
  </si>
  <si>
    <t>5155-00-0000-IG-IN-RI-005</t>
  </si>
  <si>
    <t>5155-00-0000-IG-IN-RI-006</t>
  </si>
  <si>
    <t>5155-00-0000-IG-IN-RI-007</t>
  </si>
  <si>
    <t>5155-00-0000-IG-IN-RI-008</t>
  </si>
  <si>
    <t>5155-00-0000-IG-IN-RI-009</t>
  </si>
  <si>
    <t>5155-00-0000-IG-IN-RI-010</t>
  </si>
  <si>
    <t>5155-00-0000-IG-IN-RI-011</t>
  </si>
  <si>
    <t>5155-00-0000-IG-IN-RI-012</t>
  </si>
  <si>
    <t>REQUISICIÓN DE INGENIERÍA MEDIDOR TIPO CUÑA</t>
  </si>
  <si>
    <t>5155-00-0000-IG-IN-RI-013</t>
  </si>
  <si>
    <t>5155-00-0000-IG-IN-RI-014</t>
  </si>
  <si>
    <t>5155-00-0000-IG-IN-RI-015</t>
  </si>
  <si>
    <t>5155-00-0000-IG-IN-RI-016</t>
  </si>
  <si>
    <t>5155-00-0000-IG-IN-RI-018</t>
  </si>
  <si>
    <t>5155-00-0000-IG-IN-RI-019</t>
  </si>
  <si>
    <t>5155-00-0000-IG-IN-RI-020</t>
  </si>
  <si>
    <t>5155-00-0000-IG-IN-RI-039</t>
  </si>
  <si>
    <t>5155-00-0000-IG-IN-RI-040</t>
  </si>
  <si>
    <t>5155-00-0000-IG-IN-RI-032</t>
  </si>
  <si>
    <t>REQUISICIÓN DE INGENIERÍA CABLES DE INSTRUMENTOS</t>
  </si>
  <si>
    <t>FDI1020</t>
  </si>
  <si>
    <t>5155-00-0000-IG-IN-RI-033</t>
  </si>
  <si>
    <t>REQUISICIÓN DE INGENIERÍA CAJAS DE CONEXIONADO</t>
  </si>
  <si>
    <t>5155-00-0000-IG-IN-RI-021</t>
  </si>
  <si>
    <t>REQUISICIÓN DE INGENIERÍA TRANSMISOR DE CAUDAL VORTEX</t>
  </si>
  <si>
    <t>5155-00-0000-IG-IN-RI-023</t>
  </si>
  <si>
    <t>5155-00-0000-IG-IN-RI-024</t>
  </si>
  <si>
    <t>5155-00-0000-IG-IN-RI-025</t>
  </si>
  <si>
    <t>5155-00-0000-IG-IN-RI-026</t>
  </si>
  <si>
    <t>5155-00-0000-IG-IN-RI-027</t>
  </si>
  <si>
    <t>5155-00-0000-IG-IN-RI-028</t>
  </si>
  <si>
    <t>REQUISICIÓN DE INGENIERÍA ANALIZADOR DE PRESIÓN DE VAPOR RVP</t>
  </si>
  <si>
    <t>5155-00-0000-IG-IN-RI-029</t>
  </si>
  <si>
    <t>REQUISICIÓN DE INGENIERÍA ANALIZADOR DE CORTE DE AGUA</t>
  </si>
  <si>
    <t>5155-00-0000-IG-IN-RI-030</t>
  </si>
  <si>
    <t>REQUISICIÓN DE INGENIERÍA INTERRUPTORES DE NIVEL</t>
  </si>
  <si>
    <t>5155-00-0000-IG-IN-RI-031</t>
  </si>
  <si>
    <t>REQUISICIÓN DE INGENIERÍA DETECTOR TÉRMICO LINEAL</t>
  </si>
  <si>
    <t>5155-00-0000-IG-IN-RI-034</t>
  </si>
  <si>
    <t>5155-00-0000-IG-IN-RI-035</t>
  </si>
  <si>
    <t>REQUISICIÓN DE INGENIERÍA SISTEMA DE CONTROL PCS (Inauco)</t>
  </si>
  <si>
    <t>FDI1080</t>
  </si>
  <si>
    <t>5155-00-0000-IG-IN-RI-036</t>
  </si>
  <si>
    <t>REQUISICIÓN DE INGENIERÍA SISTEMA DE SEGURIDAD SIS (HIMA)</t>
  </si>
  <si>
    <t>FDI1070</t>
  </si>
  <si>
    <t>5155-00-0000-IG-IN-RI-037</t>
  </si>
  <si>
    <t>5155-00-0000-IG-IN-RI-038</t>
  </si>
  <si>
    <t>5155-00-0000-IG-IN-RI-041</t>
  </si>
  <si>
    <t>REQUISICIÓN DE INGENIERÍA INFORME DE PRUEBAS PERIÓDICAS DEL SIS</t>
  </si>
  <si>
    <t>5155-00-2000-IG-IN-RI-001</t>
  </si>
  <si>
    <t>REQUISICIÓN DE INGENIERÍA VÁLVULAS AUTORREGULADORAS - GENERACIÓN</t>
  </si>
  <si>
    <t>5155-00-2000-IG-IN-RI-002</t>
  </si>
  <si>
    <t>REQUISICIÓN DE INGENIERÍA TRANSMISOR DE TEMPERATURA - GENERACIÓN</t>
  </si>
  <si>
    <t>5155-00-2000-IG-IN-RI-003</t>
  </si>
  <si>
    <t>REQUISICIÓN DE INGENIERÍA MANÓMETROS - GENERACIÓN</t>
  </si>
  <si>
    <t>5155-00-2000-IG-IN-RI-004</t>
  </si>
  <si>
    <t>REQUISICIÓN DE INGENIERÍA CAUDALÍMETROS ROTÁMETROS - GENERACIÓN</t>
  </si>
  <si>
    <t>5155-00-2000-IG-IN-RI-005</t>
  </si>
  <si>
    <t>REQUISICIÓN DE INGENIERÍA TOMAMUESTRAS MANUAL - GENERACIÓN</t>
  </si>
  <si>
    <t>5155-00-2000-IG-IN-RI-006</t>
  </si>
  <si>
    <t>REQUISICIÓN DE INGENIERÍA TRANSMISOR DE PRESIÓN DIFERENCIAL - GENERACIÓN</t>
  </si>
  <si>
    <t>5155-00-2000-IG-IN-RI-007</t>
  </si>
  <si>
    <t>REQUISICIÓN DE INGENIERÍA VÁLVULAS BLOWDOWN Y SHUTDOWN - GENERACIÓN</t>
  </si>
  <si>
    <t>5155-00-2000-IG-IN-RI-008</t>
  </si>
  <si>
    <t>REQUISICIÓN DE INGENIERÍA PLACA ORIFICIO Y ORIFICIO DE RESTRICCIÓN - GENERACIÓN</t>
  </si>
  <si>
    <t>5155-00-2000-IG-IN-RI-009</t>
  </si>
  <si>
    <t>REQUISICIÓN DE INGENIERÍA CABLES DE INSTRUMENTOS - GENERACIÓN</t>
  </si>
  <si>
    <t>5155-00-2000-IG-IN-RI-010</t>
  </si>
  <si>
    <t>REQUISICIÓN DE INGENIERÍA INSTRUMENTOS F&amp;G (DETECTORES GAS/FUEGO) - GENERACIÓN</t>
  </si>
  <si>
    <t>5155-00-2000-IG-IN-RI-011</t>
  </si>
  <si>
    <t>REQUISICIÓN DE INGENIERÍA CAJAS DE CONEXIONADO - GENERACIÓN</t>
  </si>
  <si>
    <t>5155-00-0000-IG-CI-RI-001</t>
  </si>
  <si>
    <t>5155-00-0000-IG-CI-RI-002</t>
  </si>
  <si>
    <t>CIVIL</t>
  </si>
  <si>
    <t>BULONES DE ANCLAJES</t>
  </si>
  <si>
    <t>5155-00-2400-IG-CI-RI-001</t>
  </si>
  <si>
    <t>SALA INSTRUMENTOS - REQUISICIÓN DE INGENIERÍA</t>
  </si>
  <si>
    <t>LCII - EEMM</t>
  </si>
  <si>
    <t>5155-00-0000-IG-CI-RI-008</t>
  </si>
  <si>
    <t>Anclajes químicos - Requisición de ingeniería</t>
  </si>
  <si>
    <t>5155-00-0000-IG-CI-RI-009</t>
  </si>
  <si>
    <t>Grout - Requisición de ingeniería</t>
  </si>
  <si>
    <t>RI - ESTUDIO DE DISPERSIÓN</t>
  </si>
  <si>
    <t>Asumo 6 meses antes de la primera PEM</t>
  </si>
  <si>
    <t>5155-00-0000-IG-SD-RI-004</t>
  </si>
  <si>
    <t>RI - ESTUDIO DE ALCANCE DE CONSECUENCIAS</t>
  </si>
  <si>
    <t xml:space="preserve">VBD-10240 </t>
  </si>
  <si>
    <t>Achico 2 meses la FN para generar holgura</t>
  </si>
  <si>
    <t>DMB-24310 - Desgasificador presurizado
DBM-24320 - Desgasificador atmosférico</t>
  </si>
  <si>
    <t>VBE-95120 -KNOCK OUT DRUM
VBE-91020 -PULMÓN DE AIRE DE INSTRUMENTOS
VBE-91030 -PULMÓN DE AIRE DE ARRANQUE
VBE-92010 - PULMÓN DE NITRÓGENO
VBH-97310 -SUMIDERO DE DRENAJES CERRADOS</t>
  </si>
  <si>
    <t>TKBH-98130 -TANQUE DE DRENAJE DE GLICOL
VBH-94250 -TANQUE SUMIDERO DE HOT OIL
VBH-97110 -SUMIDERO DE DRENAJES ABIERTOS CALIENTES</t>
  </si>
  <si>
    <t>EAL-94270 - Aeroenfriador de hot oil (trim cooler)</t>
  </si>
  <si>
    <t>EAP-95130 A/B - Calentador eléctrico de VBE-95120</t>
  </si>
  <si>
    <t>FAJ-94260 - FILTRO DE BOMBA DE HOT OIL</t>
  </si>
  <si>
    <t>RI - TANQUES MAYORES API 650 (pliego)</t>
  </si>
  <si>
    <t>TKAZ-24330 Tanque pulmón de agua
TKAZ-24350 Tanque Skimmer
TKAZ-97140 Tanque Slop</t>
  </si>
  <si>
    <t>CM018022</t>
  </si>
  <si>
    <t>Primer tanque nov-26, último mayo-27</t>
  </si>
  <si>
    <t xml:space="preserve">TKBA-24410 A/B - Tanque cónico de efluentes
</t>
  </si>
  <si>
    <t>FDM1040</t>
  </si>
  <si>
    <t>T-29181/29281/29381</t>
  </si>
  <si>
    <t>5155-00-1800-IG-EM-RI-002</t>
  </si>
  <si>
    <t>TKZZ-102002</t>
  </si>
  <si>
    <t>CM018380</t>
  </si>
  <si>
    <t>PAY-97320 A/B-BOMBAS DE SUMIDERO DRENAJES CERRADOS
PAY-95140 A/B-BOMBA KOD
PAZ-24430 A/B-BOMBAS DE TANQUE DE EFLUENTES
PBA-24420 A/B-BOMBA DE SKIMMEADO
PBA-97160 A/B-BOMBAS DE CONDENSADO DE TANQUE SLOP
PBA-97150 A/B-BOMBAS DE AGUA DE TANQUE SLOP</t>
  </si>
  <si>
    <t>FDM1220</t>
  </si>
  <si>
    <t>PAY-97110 A/B-BBAS SUMIDERO DE DRENAJES ABIERTOS VBH-97110</t>
  </si>
  <si>
    <t>FDM1280</t>
  </si>
  <si>
    <t>PBE-94250-BOMBA DE TANQUE SUMIDERO DE HOT OIL
PBE-98130 -BOMBA DE TANQUE DE DRENAJE DE GLICOL</t>
  </si>
  <si>
    <t>FDM1210</t>
  </si>
  <si>
    <t>Adelanto la FN 4 meses respecto al crono contractual</t>
  </si>
  <si>
    <t>PBM-24340 A/B-BOMBA DE TRANSFERENCIA
PAZ-24390 A/B/C- BOMBA DE AGUA TRATADA A TANQUES</t>
  </si>
  <si>
    <t>SKZZ-93110 - SKID DE GAS COMBUSTIBLE CPF2
SKZZ-67040-SKID DE GAS COMBUSTIBLE GENERACIÓN</t>
  </si>
  <si>
    <t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t>
  </si>
  <si>
    <t>SKZZ-91040/91050-SKID DE COMPRESIÓN Y SECADO DE AIRE</t>
  </si>
  <si>
    <t>SKZZ-92020/SKZZ-92030 - UNIDAD DE GENERACIÓN DE NITRÓGENO</t>
  </si>
  <si>
    <t>FDM1380</t>
  </si>
  <si>
    <t>5155-00-0000-IG-PI-RI-006</t>
  </si>
  <si>
    <t>REQUERIMIENTO DE MATERIALES. CAÑERÍAS Y ACCESORIOS AEREOS - Compra inicial</t>
  </si>
  <si>
    <t>FDP1000</t>
  </si>
  <si>
    <t>5155-00-0000-IG-PI-RI-006-1</t>
  </si>
  <si>
    <t>5155-00-0000-IG-PI-RI-006-X1</t>
  </si>
  <si>
    <t>FDP1001</t>
  </si>
  <si>
    <t>5155-00-0000-IG-PI-RI-006-X2</t>
  </si>
  <si>
    <t>REQUERIMIENTO DE MATERIALES. CAÑERÍAS Y ACCESORIOS AEREOS - Compra Ing 60%</t>
  </si>
  <si>
    <t>FDP1010</t>
  </si>
  <si>
    <t>5155-00-0000-IG-PI-RI-006-X3</t>
  </si>
  <si>
    <t>REQUERIMIENTO DE MATERIALES. CAÑERÍAS Y ACCESORIOS AEREOS - Compra Ing 90%</t>
  </si>
  <si>
    <t>FDP1011</t>
  </si>
  <si>
    <t>5155-00-0000-IG-PI-RI-007</t>
  </si>
  <si>
    <t>REQUERIMIENTO DE MATERIALES. CAÑERÍAS Y ACCESORIOS ENTERRADOS - Compra inicial</t>
  </si>
  <si>
    <t>5155-00-0000-IG-PI-RI-004</t>
  </si>
  <si>
    <t>CPI010020</t>
  </si>
  <si>
    <t>5155-00-0000-IG-PI-RI-005</t>
  </si>
  <si>
    <t>CP011010</t>
  </si>
  <si>
    <t>Tomar montaje del piping</t>
  </si>
  <si>
    <t>5155-00-0000-IG-PI-RI-003</t>
  </si>
  <si>
    <t>5155-00-0000-IG-PI-RI-002</t>
  </si>
  <si>
    <t>REQUERIMIENTO DE MATERIALES. VÁLVULAS MANUALES - Compra temprana</t>
  </si>
  <si>
    <t>5155-00-0000-IG-PI-RI-002-X1</t>
  </si>
  <si>
    <t>REQUERIMIENTO DE MATERIALES. VÁLVULAS MANUALES - Compra Ing 30%</t>
  </si>
  <si>
    <t>5155-00-0000-IG-PI-RI-002-X2</t>
  </si>
  <si>
    <t>REQUERIMIENTO DE MATERIALES. VÁLVULAS MANUALES - Compra Ing 60%</t>
  </si>
  <si>
    <t>Necesidad a suministrar</t>
  </si>
  <si>
    <t>Emisión de RI/Pliego</t>
  </si>
  <si>
    <t>Estado AT</t>
  </si>
  <si>
    <t>Adjudicación</t>
  </si>
  <si>
    <t>Entrega en sitio</t>
  </si>
  <si>
    <t>Tarea del cronograma</t>
  </si>
  <si>
    <t>Plan</t>
  </si>
  <si>
    <t>Tendencia</t>
  </si>
  <si>
    <t>Fecha de necesidad</t>
  </si>
  <si>
    <t>Holgura</t>
  </si>
  <si>
    <t>Tendencia entrega</t>
  </si>
  <si>
    <t>Fecha OC cronograma</t>
  </si>
  <si>
    <t>En curso</t>
  </si>
  <si>
    <t>La planificación de suministros llega hasta la adjudicación. 
Las fechas planificadas van en línea con el plan de adelantamiento, pero a los efectos contractuales se toma contra la LB de cotización.</t>
  </si>
  <si>
    <t>La compra inicial se toma con horizonte de entrega para enero-26</t>
  </si>
  <si>
    <t>Fecha de necesidad el inicio del tendido de tracing</t>
  </si>
  <si>
    <t>Inicio de tareas de montaje de shelter como fecha de necesidad</t>
  </si>
  <si>
    <t>Se toma como fecha de necesidad 4 meses antes de la PEM</t>
  </si>
  <si>
    <t>VBE-91020 - Pulmón de aire de instrumentos
VBE-91030 - Pulmón e aire de arranque</t>
  </si>
  <si>
    <t>FDM1090-98110</t>
  </si>
  <si>
    <t>TKBH-98130 - Tanque de drenaje de glicol</t>
  </si>
  <si>
    <t>VBH-94250 - Tanque sumidero de hot oil</t>
  </si>
  <si>
    <t>PAY-97320 A/B-BOMBAS DE SUMIDERO DRENAJES CERRADOS
PAY-95140 A/B-BOMBA KOD
PAZ-24430 A/B-BOMBAS DE TANQUE DE EFLUENTES</t>
  </si>
  <si>
    <t>Todas para el 29/12/26, excepto la PAZ24240A/B para el 17/2/27</t>
  </si>
  <si>
    <t>PBM-24340 A/B FE 29/12/26
PZZ-97220 A/B y PZZ-97230 A/B FE 22/27</t>
  </si>
  <si>
    <t>Fórmulas</t>
  </si>
  <si>
    <t>Planta</t>
  </si>
  <si>
    <t>Criticidad</t>
  </si>
  <si>
    <t>Espec.</t>
  </si>
  <si>
    <t>Suministro Crítico</t>
  </si>
  <si>
    <t>Solped</t>
  </si>
  <si>
    <t>Recepción
 ofertas</t>
  </si>
  <si>
    <t xml:space="preserve">CIERRE AT </t>
  </si>
  <si>
    <t>Necesidad OC</t>
  </si>
  <si>
    <t>Emisión 
Real OC</t>
  </si>
  <si>
    <t xml:space="preserve">Plazo de provisión (días) </t>
  </si>
  <si>
    <t>OC N°</t>
  </si>
  <si>
    <t>Fecha KOM</t>
  </si>
  <si>
    <t>% Ingeniería</t>
  </si>
  <si>
    <t>% Acopio</t>
  </si>
  <si>
    <t>% avance fabricación</t>
  </si>
  <si>
    <t>Fecha de entrega OC</t>
  </si>
  <si>
    <t>Fecha de necesidad de entrega en obra</t>
  </si>
  <si>
    <t>Estatus</t>
  </si>
  <si>
    <t>LCII</t>
  </si>
  <si>
    <t>C. CRÍTICO</t>
  </si>
  <si>
    <t>CI</t>
  </si>
  <si>
    <t>E</t>
  </si>
  <si>
    <t>MOVILIZACIÓN</t>
  </si>
  <si>
    <t>SERV</t>
  </si>
  <si>
    <t>MONTO</t>
  </si>
  <si>
    <t>MEDIA</t>
  </si>
  <si>
    <t>ESTRUCTURAS METÁLICAS</t>
  </si>
  <si>
    <t>HITO 2</t>
  </si>
  <si>
    <t>TANQUES MAYORES API 650</t>
  </si>
  <si>
    <t>LLI</t>
  </si>
  <si>
    <t>ME</t>
  </si>
  <si>
    <t>EL</t>
  </si>
  <si>
    <t>RI - SHELTER ELECTRICO SE#4 CON EQUIPAMIENTO</t>
  </si>
  <si>
    <t>RI - SHELTER ELECTRICO SE#3 CON EQUIPAMIENTO</t>
  </si>
  <si>
    <t>PI</t>
  </si>
  <si>
    <t>RI - CAÑERÍAS Y ACCESORIOS ENTERRADOS</t>
  </si>
  <si>
    <t>RI - VÁLVULAS MANUALES - Compra temprana</t>
  </si>
  <si>
    <t>IN</t>
  </si>
  <si>
    <t>RI - SISTEMA DE CONTROL PCS</t>
  </si>
  <si>
    <t>RI - SISTEMA DE SEGURIDAD SIS</t>
  </si>
  <si>
    <t>RI - VÁLVULAS DE CONTROL Y AUTORREGULADORAS</t>
  </si>
  <si>
    <t>RI - CABLES INSTRUMENTACIÓN</t>
  </si>
  <si>
    <t>RI - CABLES ELÉCTRICOS</t>
  </si>
  <si>
    <t>RI -SISTEMA PMS</t>
  </si>
  <si>
    <t>Hito</t>
  </si>
  <si>
    <t>Descripción suministro</t>
  </si>
  <si>
    <t>Fecha límite de adjudicación</t>
  </si>
  <si>
    <t>Comentario</t>
  </si>
  <si>
    <t>Hito 2</t>
  </si>
  <si>
    <t>Proveedor nominado</t>
  </si>
  <si>
    <t>TKAZ-24330 Tanque pulmón de agua</t>
  </si>
  <si>
    <t>TKAZ-24350 Tanque Skimmer</t>
  </si>
  <si>
    <t>TKAZ-97140 Tanque Slop</t>
  </si>
  <si>
    <t>Entregables suministros</t>
  </si>
  <si>
    <t>Entregable</t>
  </si>
  <si>
    <t>Frecuencia</t>
  </si>
  <si>
    <t>Responsable</t>
  </si>
  <si>
    <t>Balance de materiales</t>
  </si>
  <si>
    <t>Mensual</t>
  </si>
  <si>
    <t>Almacén</t>
  </si>
  <si>
    <t>Página 30 del contrato</t>
  </si>
  <si>
    <t>Informes de recepción de materiales</t>
  </si>
  <si>
    <t>Página 173 del contrato</t>
  </si>
  <si>
    <t>REM - Listado MTO´s</t>
  </si>
  <si>
    <t>Semanal</t>
  </si>
  <si>
    <t>Suministros</t>
  </si>
  <si>
    <t>Simil Plan de Suministros</t>
  </si>
  <si>
    <t>Emitido</t>
  </si>
  <si>
    <t>REM - Maestro de suministros</t>
  </si>
  <si>
    <t>Certificado</t>
  </si>
  <si>
    <t>Quincenal</t>
  </si>
  <si>
    <t>Hasta 3 mensuales. Contra HES y certificados de equipos</t>
  </si>
  <si>
    <t>CON-13 / Archivo para seguimiento</t>
  </si>
  <si>
    <t>PyCP</t>
  </si>
  <si>
    <t>Formato acordado con PP</t>
  </si>
  <si>
    <t>Service Level Agreement (SLA)</t>
  </si>
  <si>
    <t>?</t>
  </si>
  <si>
    <t>Consultar si no queda comprendido dentro del REM - Listado MTO´s</t>
  </si>
  <si>
    <t>Vendor List</t>
  </si>
  <si>
    <t>A demanda</t>
  </si>
  <si>
    <t>Compras</t>
  </si>
  <si>
    <t>Primera versión se presenta el 2/9/25</t>
  </si>
  <si>
    <t>Flujo de fondos</t>
  </si>
  <si>
    <t>CDG</t>
  </si>
  <si>
    <t>Ver si pueden presentarlo discriminando solo los reembolsables</t>
  </si>
  <si>
    <t>Facturas reembolsables</t>
  </si>
  <si>
    <t>Trimestral</t>
  </si>
  <si>
    <t>Consolidar las facturas de todo lo certificado cada 3 meses</t>
  </si>
  <si>
    <t>Informe semanal</t>
  </si>
  <si>
    <t>Plan de suministros</t>
  </si>
  <si>
    <t>PEP</t>
  </si>
  <si>
    <t>Único</t>
  </si>
  <si>
    <t>Reembolsable Posiblemente afectados en una ingeniería de valor</t>
  </si>
  <si>
    <t>#</t>
  </si>
  <si>
    <t>PIPING</t>
  </si>
  <si>
    <t>UD</t>
  </si>
  <si>
    <t>CANT</t>
  </si>
  <si>
    <t>1000 U$$</t>
  </si>
  <si>
    <t>1001 U$$</t>
  </si>
  <si>
    <t>5.1</t>
  </si>
  <si>
    <t>Válvulas manuales Ac. Carbono</t>
  </si>
  <si>
    <t>ton</t>
  </si>
  <si>
    <t>5.2</t>
  </si>
  <si>
    <t>Caños, incl.protección anticorrosiva, planta  Ac. Carbono</t>
  </si>
  <si>
    <t>5.4</t>
  </si>
  <si>
    <t>Accesorios,bridas,juntas y espárragos Ac. Carbono</t>
  </si>
  <si>
    <t>5.6</t>
  </si>
  <si>
    <t>Caños, incl.protección anticorrosiva, planta Ac. Galvanizado</t>
  </si>
  <si>
    <t>5.8</t>
  </si>
  <si>
    <t>Accesorios, bridas, juntas y espárragos Ac. Galvanizado</t>
  </si>
  <si>
    <t>5.9</t>
  </si>
  <si>
    <t>Válvulas manuales Ac. Inoxidable</t>
  </si>
  <si>
    <t>5.12</t>
  </si>
  <si>
    <t>Accesorios, bridas, juntas y espárragos Ac. Inoxidable</t>
  </si>
  <si>
    <t>5.13</t>
  </si>
  <si>
    <t>Válvulas manuales Ac. Aleado</t>
  </si>
  <si>
    <t>5.14</t>
  </si>
  <si>
    <t>Caños, incl.protección anticorrosiva, planta Ac. Aleado</t>
  </si>
  <si>
    <t>5.16</t>
  </si>
  <si>
    <t>Accesorios, bridas, juntas y espárragos Ac. Aleado</t>
  </si>
  <si>
    <t>5.17</t>
  </si>
  <si>
    <t>Soportes de cañerías</t>
  </si>
  <si>
    <t>5.19</t>
  </si>
  <si>
    <t>Caños PEAD - SCI</t>
  </si>
  <si>
    <t>m</t>
  </si>
  <si>
    <t>5.20</t>
  </si>
  <si>
    <t>Accesorios PEAD - SCI</t>
  </si>
  <si>
    <t>un</t>
  </si>
  <si>
    <t>14.21</t>
  </si>
  <si>
    <t>Soportes elásticos, montaje</t>
  </si>
  <si>
    <t>tn</t>
  </si>
  <si>
    <t>Electricidad e Instrumentos</t>
  </si>
  <si>
    <t>A</t>
  </si>
  <si>
    <t>Válvulas de control, shut-down,motorizadas</t>
  </si>
  <si>
    <t>u</t>
  </si>
  <si>
    <t>B</t>
  </si>
  <si>
    <t>C</t>
  </si>
  <si>
    <t>D</t>
  </si>
  <si>
    <t>Transmisores - incluye tambien los duales</t>
  </si>
  <si>
    <t>Medidores de caudal - elemento primario y cañeria - enderezador de vena</t>
  </si>
  <si>
    <t>F2</t>
  </si>
  <si>
    <t xml:space="preserve">Analizadores </t>
  </si>
  <si>
    <t>G</t>
  </si>
  <si>
    <t>Otros instrumentos especiales - tomamuestras - detectores</t>
  </si>
  <si>
    <t>I</t>
  </si>
  <si>
    <t>Materiales montaje de instrumentos (mecánico)</t>
  </si>
  <si>
    <t>gl</t>
  </si>
  <si>
    <t>J1</t>
  </si>
  <si>
    <t>J2</t>
  </si>
  <si>
    <t>Bandejas p/canalizacion</t>
  </si>
  <si>
    <t>J3</t>
  </si>
  <si>
    <t>Conduits</t>
  </si>
  <si>
    <t>J4</t>
  </si>
  <si>
    <t>Accesorios</t>
  </si>
  <si>
    <t>J5</t>
  </si>
  <si>
    <t>Conexionado</t>
  </si>
  <si>
    <t>K</t>
  </si>
  <si>
    <t>Provisión cables eléctricos</t>
  </si>
  <si>
    <t>L</t>
  </si>
  <si>
    <t xml:space="preserve">Provision soportes y material menor </t>
  </si>
  <si>
    <t>Kg</t>
  </si>
  <si>
    <t>7-1</t>
  </si>
  <si>
    <t>Equipos de Potencia y Salas Eléctricas (Trafos, GE, Shelters, Etc.)</t>
  </si>
  <si>
    <t>7-2</t>
  </si>
  <si>
    <t>Tableros, Celdas y otros equipos de MT</t>
  </si>
  <si>
    <t>7-3</t>
  </si>
  <si>
    <t>Tableros, Celdas y otros equipos de BT</t>
  </si>
  <si>
    <t>7-4</t>
  </si>
  <si>
    <t>Caños, Cajas y Accesorios p/Canaliz. Eléctricas</t>
  </si>
  <si>
    <t>7-5</t>
  </si>
  <si>
    <t>Cables Eléctricos</t>
  </si>
  <si>
    <t>7-6</t>
  </si>
  <si>
    <t>Material p/Iluminación y Tomas (excepto cables y caños)</t>
  </si>
  <si>
    <t>7-7</t>
  </si>
  <si>
    <t>Material para PAT, Prot. Catódica y Pararrayos (exc.cables y caños)</t>
  </si>
  <si>
    <t>7-8</t>
  </si>
  <si>
    <t>Sistema UPS, Rectificadores y Bco. de Baterías</t>
  </si>
  <si>
    <t>7-9</t>
  </si>
  <si>
    <t>Soportes y Material menor de Montaje</t>
  </si>
  <si>
    <t>kg</t>
  </si>
  <si>
    <t>7-10</t>
  </si>
  <si>
    <t>Equipos Intemperie</t>
  </si>
  <si>
    <t>7-11</t>
  </si>
  <si>
    <t xml:space="preserve">E </t>
  </si>
  <si>
    <t>Repuestos</t>
  </si>
  <si>
    <t>P</t>
  </si>
  <si>
    <t>Sistema Fire &amp; Gas,hardware y software</t>
  </si>
  <si>
    <t>X</t>
  </si>
  <si>
    <t>sistema Contra Incendio</t>
  </si>
  <si>
    <t>Repuestos instrumentos</t>
  </si>
  <si>
    <t>Edificios. Modulos. Shelters (estructura y cubiertas)</t>
  </si>
  <si>
    <t>m2</t>
  </si>
  <si>
    <t>Equipos</t>
  </si>
  <si>
    <t>Peso</t>
  </si>
  <si>
    <t>Peso2</t>
  </si>
  <si>
    <t>Cant.</t>
  </si>
  <si>
    <t>Reembolsable</t>
  </si>
  <si>
    <t>unitario</t>
  </si>
  <si>
    <t>total</t>
  </si>
  <si>
    <t>AESA</t>
  </si>
  <si>
    <t>[tn]</t>
  </si>
  <si>
    <t>1000 U$S</t>
  </si>
  <si>
    <t>SKZZ-67040</t>
  </si>
  <si>
    <t>MÓDULO 67040</t>
  </si>
  <si>
    <t>SKZZ-91040</t>
  </si>
  <si>
    <t>MÓDULO 91040</t>
  </si>
  <si>
    <t>SKZZ-91050</t>
  </si>
  <si>
    <t>MÓDULO 91050</t>
  </si>
  <si>
    <t>SKZZ-92020</t>
  </si>
  <si>
    <t>MÓDULO 92020</t>
  </si>
  <si>
    <t>SKZZ-92030</t>
  </si>
  <si>
    <t>MÓDULO 92030</t>
  </si>
  <si>
    <t>SKZZ-93110</t>
  </si>
  <si>
    <t>MÓDULO 93110</t>
  </si>
  <si>
    <t>SKZZ-90200 A</t>
  </si>
  <si>
    <t>MÓDULO 90200 A</t>
  </si>
  <si>
    <t>SKZZ-90200 B</t>
  </si>
  <si>
    <t>MÓDULO 90200 B</t>
  </si>
  <si>
    <t>SKZZ-90201</t>
  </si>
  <si>
    <t>MÓDULO 90201</t>
  </si>
  <si>
    <t>SKZZ-90202 B</t>
  </si>
  <si>
    <t>MÓDULO 90202 B</t>
  </si>
  <si>
    <t>SKZZ-90202 C</t>
  </si>
  <si>
    <t>MÓDULO 90202 C</t>
  </si>
  <si>
    <t>SKZZ-90203 B</t>
  </si>
  <si>
    <t>MÓDULO 90203 B</t>
  </si>
  <si>
    <t>SKZZ-90203 C</t>
  </si>
  <si>
    <t>MÓDULO 90203 C</t>
  </si>
  <si>
    <t>SKZZ-90206 A</t>
  </si>
  <si>
    <t>MÓDULO 90206 A</t>
  </si>
  <si>
    <t>SKZZ-90207 A</t>
  </si>
  <si>
    <t>MÓDULO 90207 A</t>
  </si>
  <si>
    <t>SKZZ-90208 A</t>
  </si>
  <si>
    <t>MÓDULO 90208 A</t>
  </si>
  <si>
    <t>SKZZ-90209 A</t>
  </si>
  <si>
    <t>MÓDULO 90209 A</t>
  </si>
  <si>
    <t>SKZZ-90210 A</t>
  </si>
  <si>
    <t>MÓDULO 90210 A</t>
  </si>
  <si>
    <t>SKZZ-90210 B</t>
  </si>
  <si>
    <t>MÓDULO 90210 B</t>
  </si>
  <si>
    <t>SKZZ-90211 A</t>
  </si>
  <si>
    <t>MÓDULO 90211 A</t>
  </si>
  <si>
    <t>SKZZ-90212 A</t>
  </si>
  <si>
    <t>MÓDULO 90212 A</t>
  </si>
  <si>
    <t>SKZZ-90213</t>
  </si>
  <si>
    <t>MÓDULO 90213</t>
  </si>
  <si>
    <t>SKZZ-90214</t>
  </si>
  <si>
    <t>MÓDULO 90214</t>
  </si>
  <si>
    <t>SKZZ-90215</t>
  </si>
  <si>
    <t>MÓDULO 90215</t>
  </si>
  <si>
    <t>VBD-10240</t>
  </si>
  <si>
    <t>SEPARADOR DE CONDENSADOS DE EPF</t>
  </si>
  <si>
    <t>DBM-24310</t>
  </si>
  <si>
    <t>DESGASIFICADOR PRESURIZADO</t>
  </si>
  <si>
    <t>DBM-24320</t>
  </si>
  <si>
    <t>DESGASIFICADOR ATMOSFÉRICO</t>
  </si>
  <si>
    <t>PBM-24340 A</t>
  </si>
  <si>
    <t>BOMBA DE TRANSFERENCIA</t>
  </si>
  <si>
    <t>PBM-24340 B</t>
  </si>
  <si>
    <t>PAZ-24390 A</t>
  </si>
  <si>
    <t>BOMBA DE AGUA TRATADA A TANQUES</t>
  </si>
  <si>
    <t>PAZ-24390 B</t>
  </si>
  <si>
    <t>PAZ-24390 C</t>
  </si>
  <si>
    <t>TKBA-24410 A</t>
  </si>
  <si>
    <t>TANQUE CÓNICO DE EFLUENTES</t>
  </si>
  <si>
    <t>TKBA-24410 B</t>
  </si>
  <si>
    <t>PAZ-24430 A</t>
  </si>
  <si>
    <t>BOMBA DE TANQUES DE EFLUENTES</t>
  </si>
  <si>
    <t>PAZ-24430 B</t>
  </si>
  <si>
    <t>PBA-24420 A</t>
  </si>
  <si>
    <t>BOMBA DE SKIMMEADO</t>
  </si>
  <si>
    <t>PBA-24420 B</t>
  </si>
  <si>
    <t>VBE-91020</t>
  </si>
  <si>
    <t>PULMÓN DE AIRE DE INSTRUMENTOS</t>
  </si>
  <si>
    <t>VBE-91030</t>
  </si>
  <si>
    <t>PULMÓN DE AIRE DE ARRANQUE</t>
  </si>
  <si>
    <t>VBE-92010</t>
  </si>
  <si>
    <t>PULMÓN DE NITRÓGENO</t>
  </si>
  <si>
    <t>VBH-94250</t>
  </si>
  <si>
    <t>TANQUE SUMIDERO DE HOT OIL</t>
  </si>
  <si>
    <t>PBE-94250</t>
  </si>
  <si>
    <t>BOMBA DE TANQUE SUMIDERO DE HOT OIL</t>
  </si>
  <si>
    <t>FAJ-94260</t>
  </si>
  <si>
    <t>FILTRO DE BOMBA DE HOT OIL</t>
  </si>
  <si>
    <t>EAL-94270</t>
  </si>
  <si>
    <t>TRIM COOLER</t>
  </si>
  <si>
    <t>VBE-95120</t>
  </si>
  <si>
    <t>EAP-95130 A/B</t>
  </si>
  <si>
    <t>CALENTADOR ELÉCTRICO</t>
  </si>
  <si>
    <t>PAY-95140 A/B</t>
  </si>
  <si>
    <t>BOMBA DE KOD</t>
  </si>
  <si>
    <t>VBH-97110</t>
  </si>
  <si>
    <t>SUMIDERO DE DRENAJES ABIERTOS CALIENTES</t>
  </si>
  <si>
    <t>PAY-97110 A</t>
  </si>
  <si>
    <t>BOMBA DE SUMIDERO DE DRENAJES ABIERTOS 
VBH-97110</t>
  </si>
  <si>
    <t>PAY-97110 B</t>
  </si>
  <si>
    <t>VBH-97310</t>
  </si>
  <si>
    <t>SUMIDERO DE DRENAJES CERRADOS</t>
  </si>
  <si>
    <t>PAY-97320 A</t>
  </si>
  <si>
    <t>BOMBA DE SUMIDERO DE DRENAJES CERRADOS</t>
  </si>
  <si>
    <t>PAY-97320 B</t>
  </si>
  <si>
    <t>PBA-97150 A</t>
  </si>
  <si>
    <t>BOMBA DE AGUA DE TANQUE SLOP</t>
  </si>
  <si>
    <t>PBA-97150 B</t>
  </si>
  <si>
    <t>PBA-97160 A</t>
  </si>
  <si>
    <t>BOMBA DE CONDENSADO DE TANQUE SLOP</t>
  </si>
  <si>
    <t>PBA-97160 B</t>
  </si>
  <si>
    <t>TKBH-98130</t>
  </si>
  <si>
    <t>TANQUE DE DRENAJE DE GLICOL</t>
  </si>
  <si>
    <t>PBE-98130</t>
  </si>
  <si>
    <t>BOMBA DE TANQUE DE DRENAJE DE GLICOL</t>
  </si>
  <si>
    <t>T-29181</t>
  </si>
  <si>
    <t>TANQUE DE TRANSFERENCIA DE GLICOL</t>
  </si>
  <si>
    <t>T-29281</t>
  </si>
  <si>
    <t>T-29381</t>
  </si>
  <si>
    <t>TANQUE DE ESPUMA</t>
  </si>
  <si>
    <t>REPUESTOS</t>
  </si>
  <si>
    <t>ASISTENCIAS VENDORS</t>
  </si>
  <si>
    <t>TOTAL</t>
  </si>
  <si>
    <t>Etiquetas de fila</t>
  </si>
  <si>
    <t>Suma de Total P0</t>
  </si>
  <si>
    <t xml:space="preserve">5155-00-0000-IG-IN-RI-020
</t>
  </si>
  <si>
    <t>5155-00-2300-IG-EL-RI-002</t>
  </si>
  <si>
    <t>5155-00-2300-IG-EL-RI-004</t>
  </si>
  <si>
    <t>SIN RI</t>
  </si>
  <si>
    <t>Total general</t>
  </si>
  <si>
    <t>RI</t>
  </si>
  <si>
    <t>Descripcion RI</t>
  </si>
  <si>
    <t>Tipo</t>
  </si>
  <si>
    <t>Tag</t>
  </si>
  <si>
    <t>Nombre</t>
  </si>
  <si>
    <t>Tipo Equipo</t>
  </si>
  <si>
    <t>Um</t>
  </si>
  <si>
    <t>Cantidad</t>
  </si>
  <si>
    <t>Precio</t>
  </si>
  <si>
    <t>Total P0</t>
  </si>
  <si>
    <t>Apertura P0</t>
  </si>
  <si>
    <t>Reembolsables</t>
  </si>
  <si>
    <t>Mecanica</t>
  </si>
  <si>
    <t>Separador De Condensados De Epf</t>
  </si>
  <si>
    <t>(02) Recipiente / Vessel</t>
  </si>
  <si>
    <t>si</t>
  </si>
  <si>
    <t>Desgasificador Presurizado</t>
  </si>
  <si>
    <t>Desgasificador Atmosférico</t>
  </si>
  <si>
    <t>Pulmón De Aire De Instrumentos</t>
  </si>
  <si>
    <t>Pulmón De Aire De Arranque</t>
  </si>
  <si>
    <t>Pulmón De Nitrógeno</t>
  </si>
  <si>
    <t>Tanque Sumidero De Hot Oil</t>
  </si>
  <si>
    <t>Trim Cooler</t>
  </si>
  <si>
    <t>Kod</t>
  </si>
  <si>
    <t>Sumidero De Drenajes Cerrados</t>
  </si>
  <si>
    <t>Tanque De Drenaje De Glicol</t>
  </si>
  <si>
    <t>PAZ-24240 A</t>
  </si>
  <si>
    <t>Bomba De Desarenado</t>
  </si>
  <si>
    <t>(04) Bombas</t>
  </si>
  <si>
    <t>PAZ-24240 B</t>
  </si>
  <si>
    <t>Bomba De Transferencia</t>
  </si>
  <si>
    <t>Bomba De Agua Tratada A Tanques</t>
  </si>
  <si>
    <t>PAY-23120 A</t>
  </si>
  <si>
    <t>Bomba De Reproceso De Condensado</t>
  </si>
  <si>
    <t>PAY-23120 B</t>
  </si>
  <si>
    <t>Bomba De Tanques De Efluentes</t>
  </si>
  <si>
    <t>Bomba De Skimmeado</t>
  </si>
  <si>
    <t>PZZ-24450 A</t>
  </si>
  <si>
    <t>Bomba De Tanque De Flotados</t>
  </si>
  <si>
    <t>PZZ-24450 B</t>
  </si>
  <si>
    <t>PBE-90430</t>
  </si>
  <si>
    <t>Bomba Aceite Para Motores</t>
  </si>
  <si>
    <t>PBE-90460</t>
  </si>
  <si>
    <t>Bomba Aceite Para Compresores</t>
  </si>
  <si>
    <t>Bomba De Tanque Sumidero De Hot Oil</t>
  </si>
  <si>
    <t>Bomba De Kod</t>
  </si>
  <si>
    <t>Bomba De Sumidero De Drenajes Abiertos 
Vbh-97110</t>
  </si>
  <si>
    <t>PAY-97120 A</t>
  </si>
  <si>
    <t>Bomba De Sumidero De Drenajes Abiertos 
Vbh-97120</t>
  </si>
  <si>
    <t>PAY-97120 B</t>
  </si>
  <si>
    <t>PAY-97130 A</t>
  </si>
  <si>
    <t>Bomba De Sumidero De Drenajes Abiertos 
Vbh-97130</t>
  </si>
  <si>
    <t>PAY-97130 B</t>
  </si>
  <si>
    <t>Bomba De Sumidero De Drenajes Cerrados</t>
  </si>
  <si>
    <t>Bomba De Agua De Tanque Slop</t>
  </si>
  <si>
    <t>Bomba De Condensado De Tanque Slop</t>
  </si>
  <si>
    <t>PZZ-97220 A</t>
  </si>
  <si>
    <t>Bomba De Desagote De Emergencia</t>
  </si>
  <si>
    <t>PZZ-97220 B</t>
  </si>
  <si>
    <t>PBE-98120</t>
  </si>
  <si>
    <t>Bomba De Carga De Glicol</t>
  </si>
  <si>
    <t>Bomba De Tanque De Drenaje De Glicol</t>
  </si>
  <si>
    <t>PZZ-99140</t>
  </si>
  <si>
    <t>Bomba De Agua Cruda</t>
  </si>
  <si>
    <t>PZZ-99230</t>
  </si>
  <si>
    <t>Bomba De Agua De Lavado</t>
  </si>
  <si>
    <t>PZZ-97230 A</t>
  </si>
  <si>
    <t xml:space="preserve">Bomba De Agua Drenaje A Tratamiento </t>
  </si>
  <si>
    <t>PZZ-97230 B</t>
  </si>
  <si>
    <t>PAZ-24020B</t>
  </si>
  <si>
    <t>Bomba De Trasvase De Agua</t>
  </si>
  <si>
    <t>FAJ-24230 A</t>
  </si>
  <si>
    <t>Filtro De Succión De Bomba De Desarenado</t>
  </si>
  <si>
    <t>(05) Filtros / Heaters / Calentadores</t>
  </si>
  <si>
    <t>FAJ-24230 B</t>
  </si>
  <si>
    <t>FAJ-24250</t>
  </si>
  <si>
    <t>Filtro De Descarga De Bomba De Desarenado</t>
  </si>
  <si>
    <t>EAP-90420</t>
  </si>
  <si>
    <t>Calentador Eléctrico Tanque Aceite 
Tkbe-90410</t>
  </si>
  <si>
    <t>EAP-90450</t>
  </si>
  <si>
    <t>Calentador Eléctrico Tanque Aceite 
Tkbe-90440</t>
  </si>
  <si>
    <t>Filtro De Bomba De Hot Oil</t>
  </si>
  <si>
    <t>Tanque Cónico De Efluentes</t>
  </si>
  <si>
    <t>(08) Tanques de Almacenamiento</t>
  </si>
  <si>
    <t>TKZZ-24440</t>
  </si>
  <si>
    <t>Tanque De Recuperación De Flotados</t>
  </si>
  <si>
    <t>TKBE-90410</t>
  </si>
  <si>
    <t>Tanque De Aceite Para Motores</t>
  </si>
  <si>
    <t>TKBE-90440</t>
  </si>
  <si>
    <t>Tanque De Aceite Para Compresores</t>
  </si>
  <si>
    <t>Sumidero De Drenajes Abiertos Calientes</t>
  </si>
  <si>
    <t>VBH-97120</t>
  </si>
  <si>
    <t>Sumidero De Drenajes Abiertos Frios</t>
  </si>
  <si>
    <t>VBH-97130</t>
  </si>
  <si>
    <t>Sumidero De Drenajes Abiertos</t>
  </si>
  <si>
    <t>TKZZ-98110</t>
  </si>
  <si>
    <t>Tanque De Glicol</t>
  </si>
  <si>
    <t>Tanque De Transferencia De Glicol</t>
  </si>
  <si>
    <t>TKZZ-102001</t>
  </si>
  <si>
    <t>Tanque De Espuma</t>
  </si>
  <si>
    <t>Módulo 67040</t>
  </si>
  <si>
    <t>(12) Equipos Paquete o Skid</t>
  </si>
  <si>
    <t>Módulo 91040</t>
  </si>
  <si>
    <t>Módulo 91050</t>
  </si>
  <si>
    <t>Módulo 92020</t>
  </si>
  <si>
    <t>Módulo 92030</t>
  </si>
  <si>
    <t>Módulo 93110</t>
  </si>
  <si>
    <t>Módulo 90200 A</t>
  </si>
  <si>
    <t>Módulo 90200 B</t>
  </si>
  <si>
    <t>SKZZ-90200 C</t>
  </si>
  <si>
    <t>Módulo 90200 C</t>
  </si>
  <si>
    <t>Módulo 90201</t>
  </si>
  <si>
    <t>SKZZ-90202 A</t>
  </si>
  <si>
    <t>Módulo 90202 A</t>
  </si>
  <si>
    <t>Módulo 90202 B</t>
  </si>
  <si>
    <t>Módulo 90202 C</t>
  </si>
  <si>
    <t>SKZZ-90202 D</t>
  </si>
  <si>
    <t>Módulo 90202 D</t>
  </si>
  <si>
    <t>SKZZ-90203 A</t>
  </si>
  <si>
    <t>Módulo 90203 A</t>
  </si>
  <si>
    <t>Módulo 90203 B</t>
  </si>
  <si>
    <t>Módulo 90203 C</t>
  </si>
  <si>
    <t>SKZZ-90203 D</t>
  </si>
  <si>
    <t>Módulo 90203 D</t>
  </si>
  <si>
    <t>Módulo 90206 A</t>
  </si>
  <si>
    <t>SKZZ-90206 B</t>
  </si>
  <si>
    <t>Módulo 90206 B</t>
  </si>
  <si>
    <t>Módulo 90207 A</t>
  </si>
  <si>
    <t>SKZZ-90207 B</t>
  </si>
  <si>
    <t>Módulo 90207 B</t>
  </si>
  <si>
    <t>Módulo 90208 A</t>
  </si>
  <si>
    <t>SKZZ-90208 B</t>
  </si>
  <si>
    <t>Módulo 90208 B</t>
  </si>
  <si>
    <t>Módulo 90209 A</t>
  </si>
  <si>
    <t>SKZZ-90209 B</t>
  </si>
  <si>
    <t>Módulo 90209 B</t>
  </si>
  <si>
    <t>Módulo 90210 A</t>
  </si>
  <si>
    <t>Módulo 90210 B</t>
  </si>
  <si>
    <t>Módulo 90211 A</t>
  </si>
  <si>
    <t>Módulo 90212 A</t>
  </si>
  <si>
    <t>Módulo 90213</t>
  </si>
  <si>
    <t>Módulo 90214</t>
  </si>
  <si>
    <t>Módulo 90215</t>
  </si>
  <si>
    <t>Piping</t>
  </si>
  <si>
    <t>Válvulas y Materiales de  Instal. de Cañerías de Argentina-ok</t>
  </si>
  <si>
    <t>válvulas manuales Ac. Carbono</t>
  </si>
  <si>
    <t>caños,incl.protección anticorrosiva, planta  Ac. Carbono</t>
  </si>
  <si>
    <t>accesorios,bridas,juntas y espárragos Ac. Carbono</t>
  </si>
  <si>
    <t>caños,incl.protección anticorrosiva, planta Ac. Galvanizado</t>
  </si>
  <si>
    <t>accesorios,bridas,juntas y espárragos Ac. Galvanizado</t>
  </si>
  <si>
    <t>válvulas manuales Ac. Inoxidable</t>
  </si>
  <si>
    <t>accesorios,bridas,juntas y espárragos Ac. Inoxidable</t>
  </si>
  <si>
    <t>válvulas manuales Ac. Aleado</t>
  </si>
  <si>
    <t>caños,incl.protección anticorrosiva, planta Ac. Aleado</t>
  </si>
  <si>
    <t>accesorios,bridas,juntas y espárragos Ac. Aleado</t>
  </si>
  <si>
    <t>REQUERIMIENTO DE MATERIALES. SOPORTES</t>
  </si>
  <si>
    <t>soportes de cañerías</t>
  </si>
  <si>
    <t>caños PEAD - SCI</t>
  </si>
  <si>
    <t>accesorios PEAD - SCI</t>
  </si>
  <si>
    <t>Instrumentos y Materiales de Instal. Instr. de Argentina-ok / válvulas de control,shut-down,motorizadas</t>
  </si>
  <si>
    <t xml:space="preserve"> válvulas de control,shut-down,motorizadas</t>
  </si>
  <si>
    <r>
      <t xml:space="preserve">(válvula de bloqueo, de control y autorreguladora de presión)
</t>
    </r>
    <r>
      <rPr>
        <sz val="11"/>
        <color rgb="FFFF0000"/>
        <rFont val="Calibri"/>
        <family val="2"/>
        <scheme val="minor"/>
      </rPr>
      <t>Quito un 15% para pasárselo a válvulas de blowdown y shutdown (RI-003) y otro 15% para válvulas de diluvio (RI-013), un 5% para solenoides, un 5% para shutdown-Generación y otro 5% para autorreguladores-Generación</t>
    </r>
  </si>
  <si>
    <t>Considero un 15% de lo que tenía la RI de válvulas de control (IN-RI-001)</t>
  </si>
  <si>
    <t>Considero un 5% de lo que tenía la RI de válvulas de control (IN-RI-001)-Solenoides</t>
  </si>
  <si>
    <t>Considero un 5% de lo que tenía la RI de válvulas de control (IN-RI-001)-Valv autorreguladoras Generación</t>
  </si>
  <si>
    <t>Considero un 5% de lo que tenía la RI de válvulas de control (IN-RI-001)-Valv blowdown y shutdown Generación</t>
  </si>
  <si>
    <t>Instrumentos y Materiales de Instal. Instr. de Argentina-ok / válvulas de seguridad</t>
  </si>
  <si>
    <t>Válvula de seguridad</t>
  </si>
  <si>
    <t>Valvula de alivio termico</t>
  </si>
  <si>
    <t>Venteo de emergencia</t>
  </si>
  <si>
    <t>Válvula de presión y vacío</t>
  </si>
  <si>
    <t>Instrumentos y Materiales de Instal. Instr. de Argentina-ok / instrumentos comunes</t>
  </si>
  <si>
    <t>Indicador de nivel</t>
  </si>
  <si>
    <r>
      <t xml:space="preserve">RI para indicadores de nivel existen dos. La 008 para indicadores magnéticos y la 009 para indicadores de vidrio
</t>
    </r>
    <r>
      <rPr>
        <sz val="11"/>
        <color rgb="FFFF0000"/>
        <rFont val="Calibri"/>
        <family val="2"/>
        <scheme val="minor"/>
      </rPr>
      <t>Considero 40% para radar, 40% para magnéticos y 20% para vidrio</t>
    </r>
  </si>
  <si>
    <t>RI para indicadores de nivel existen dos. La 008 para indicadores magnéticos y la 009 para indicadores de vidrio</t>
  </si>
  <si>
    <t>Considero un 20% del monto total de indicadores de nivel</t>
  </si>
  <si>
    <t>Indicador de presion</t>
  </si>
  <si>
    <t>Dos RI para manómetros. Una para el área de generación y otra para el área general</t>
  </si>
  <si>
    <t>Manómetro</t>
  </si>
  <si>
    <t>Quito un 10% para área de generación</t>
  </si>
  <si>
    <t>Considero un 10% para área de generación</t>
  </si>
  <si>
    <t>Manómetro de presión</t>
  </si>
  <si>
    <t>Orificio de restricción</t>
  </si>
  <si>
    <t>Sensor de temperatura</t>
  </si>
  <si>
    <t>La RI para termocuplas/RTD salen dentro de las RI de termómetros y transmisores de temperatura. Hay RI para Transmisores de temperatura en área general, en el área de generación y RI para termómetros</t>
  </si>
  <si>
    <t>Switch de nivel</t>
  </si>
  <si>
    <t>Switch de vibracion</t>
  </si>
  <si>
    <t>Definio el RI CDG</t>
  </si>
  <si>
    <t>Termoelemento - RTD</t>
  </si>
  <si>
    <t>Termometro</t>
  </si>
  <si>
    <t xml:space="preserve">Termovaina </t>
  </si>
  <si>
    <t>La RI para termovainas salen dentro de las RI de termómetros y transmisores de temperatura. Hay RI para Transmisores de temperatura en área general, en el área de generación y RI para termómetros</t>
  </si>
  <si>
    <t>Transmisores de vibracion</t>
  </si>
  <si>
    <t>Vibroswitch</t>
  </si>
  <si>
    <t>Instrumentos y Materiales de Instal. Instr. de Argentina-ok / transmisores - incluye tambien los duales</t>
  </si>
  <si>
    <t>Transmisor indicador de caudal</t>
  </si>
  <si>
    <t>Transmisor indicador de presión</t>
  </si>
  <si>
    <t>Quito un 50% para pasárselo a transmisores de presión diferencial</t>
  </si>
  <si>
    <t>Considero un 40% de lo que tenía la RI de transmisores de presión (IN-RI-005)</t>
  </si>
  <si>
    <t>Considero un 10% de lo que tenía la RI de transmisores de presión del área de Generación</t>
  </si>
  <si>
    <t>Transmisor indicador de temperatura</t>
  </si>
  <si>
    <t>Transmisor indicador de nivel</t>
  </si>
  <si>
    <t>Instrumentos y Materiales de Instal. Instr. de Argentina-ok / medidores de caudal - elemento primario y cañeria - enderezador de vena</t>
  </si>
  <si>
    <t>Elemento de caudal - medidor de cuña</t>
  </si>
  <si>
    <t>Eelemento de caudal - placa orificio</t>
  </si>
  <si>
    <t>Elemento de caudal - coriolis</t>
  </si>
  <si>
    <t>Elemento de caudal - medidor de caudal coriolis</t>
  </si>
  <si>
    <t>Elemento de caudal - medidor de caudal magnético</t>
  </si>
  <si>
    <t>Elemento de caudal - medidor de caudal ultrasónico</t>
  </si>
  <si>
    <t>Transmisor indicador de caudal - magnético</t>
  </si>
  <si>
    <t>Rotámetro</t>
  </si>
  <si>
    <t>Resto 15% para los del área de generación</t>
  </si>
  <si>
    <t>Quito 15% de los otros rotámetros</t>
  </si>
  <si>
    <t xml:space="preserve">Instrumentos y Materiales de Instal. Instr. de Argentina-ok / analizadores </t>
  </si>
  <si>
    <t>Sensor analizador de presión de vapor (RVP)</t>
  </si>
  <si>
    <t>Transmisor analizador de corte de agua</t>
  </si>
  <si>
    <t>Instrumentos y Materiales de Instal. Instr. de Argentina-ok / otros instrumentos especiales - tomamuestras - detectores</t>
  </si>
  <si>
    <t>Cupón de corrosión</t>
  </si>
  <si>
    <t>Toma muestra</t>
  </si>
  <si>
    <t>Quito un 20% para el tomamuestra del área de Generación</t>
  </si>
  <si>
    <t>Considero un 20% para el toma muestra del área de generación</t>
  </si>
  <si>
    <t>Detector de fugas</t>
  </si>
  <si>
    <t>Instrumentos y Materiales de Instal. Instr. de Argentina-ok</t>
  </si>
  <si>
    <t>provisión cables eléctricos</t>
  </si>
  <si>
    <t>Quito un 5% para el área de generación</t>
  </si>
  <si>
    <t>Considero un 5% de cables para el área de generación</t>
  </si>
  <si>
    <t>Equipos y Materiales Eléctricos de Argentina-ok / Equipos de Potencia y Salas Eléctricas (Trafos, GE, Shelters, Etc.)</t>
  </si>
  <si>
    <t>Sala electrica n°3 (transformadores + otros (shelters))</t>
  </si>
  <si>
    <t>Sala electrica n°4 bt(transformadores + otros (shelters))</t>
  </si>
  <si>
    <t>RI-REQUISICIÓN DE INGENIERÍA - SHELTER ELECTRICO SE#5 CON EQUIPAMIENTO</t>
  </si>
  <si>
    <t>Sala electrica n°5 mt (transformadores + otros (shelters))</t>
  </si>
  <si>
    <t>Transforamdor. ubicado en patio de generadores</t>
  </si>
  <si>
    <t>Divido mitad y mitad con los trafos en aceite</t>
  </si>
  <si>
    <t>Otros (generador de emergencia bt)</t>
  </si>
  <si>
    <t>Otros (scada)</t>
  </si>
  <si>
    <t>Equipos y Materiales Eléctricos de Argentina-ok</t>
  </si>
  <si>
    <t>De forma aproximada se puede considerar 50% en RI-004,  30% en RI-005 y 20% en RI-006</t>
  </si>
  <si>
    <t>Equipos y Materiales Eléctricos de Argentina-ok / Tableros, Celdas y otros equipos de BT</t>
  </si>
  <si>
    <t>Tableros auxiliares BT</t>
  </si>
  <si>
    <t>De forma aproximada se puede considerar 50% en cada RI</t>
  </si>
  <si>
    <t>CCM BT</t>
  </si>
  <si>
    <t>De forma aproximada se puede considerar 65% en RI-005 y 35% en RI-006</t>
  </si>
  <si>
    <t>Variadores de frecuencia - fuera del CCM</t>
  </si>
  <si>
    <t>Tablero de control y señales</t>
  </si>
  <si>
    <t>Ducto de barras BT</t>
  </si>
  <si>
    <t>Considero 40% del monto previsto para PAT y Prot catódica</t>
  </si>
  <si>
    <t>Considero 60% del monto previsto para PAT y Prot catódica</t>
  </si>
  <si>
    <t>Sistema de Control y Comunicaciones de Argentina-ok</t>
  </si>
  <si>
    <t>sistema Fire &amp; Gas,hardware y software</t>
  </si>
  <si>
    <t>Quito un 5% para los del área de generación</t>
  </si>
  <si>
    <t>Considero un 10% del monto del sistema de fire &amp; gas (IN-RI-017)</t>
  </si>
  <si>
    <t>Considero un 5% del monto para los detectores del área de generación</t>
  </si>
  <si>
    <t>Obra Civil-ok</t>
  </si>
  <si>
    <t>Edificios de Instrumentos Shelters</t>
  </si>
  <si>
    <t>Prefabricado</t>
  </si>
  <si>
    <t>radiografiado piping</t>
  </si>
  <si>
    <t>placa</t>
  </si>
  <si>
    <t>Precom</t>
  </si>
  <si>
    <t>Alistamiento y Puesta en Marcha-ok</t>
  </si>
  <si>
    <t>Fluidos y cargas iniciales</t>
  </si>
  <si>
    <t>Equipos mecánicos - Provisiones AESA</t>
  </si>
  <si>
    <t>Equipos eléctricos - Provisiones AESA</t>
  </si>
  <si>
    <t>Instrumentación y Control - Provisiones AESA</t>
  </si>
  <si>
    <t>Instrumentación y Control - Paros de Planta</t>
  </si>
  <si>
    <t>Capacitaciones técnicas - Provisiones AESA</t>
  </si>
  <si>
    <t>Equipos e Instrumentos de Medición</t>
  </si>
  <si>
    <t>No reembolsables</t>
  </si>
  <si>
    <t>TKAZ-24220 A</t>
  </si>
  <si>
    <t>Tanque De Almacenamiento De Agua De Inyección</t>
  </si>
  <si>
    <t>Tanques</t>
  </si>
  <si>
    <t>TKAZ-24220 B</t>
  </si>
  <si>
    <t>TKAZ-24330</t>
  </si>
  <si>
    <t>Tanque Pulmón De Agua (Nternos Skimmer)</t>
  </si>
  <si>
    <t>TKAZ-24350</t>
  </si>
  <si>
    <t>Tanque  Skimmer</t>
  </si>
  <si>
    <t>TKAY-23110 A</t>
  </si>
  <si>
    <t>Tanque De Almacenamiento De Condensado</t>
  </si>
  <si>
    <t>TKBA-97140</t>
  </si>
  <si>
    <t>Gaskets/Bolts</t>
  </si>
  <si>
    <t>No rebolsable usd</t>
  </si>
  <si>
    <t>materiales montaje de instrumentos (mecánico)</t>
  </si>
  <si>
    <t>RI para materiales de montajes mecánicos y materiales de montajes eléctricos</t>
  </si>
  <si>
    <t xml:space="preserve">provision soportes y material menor </t>
  </si>
  <si>
    <t>No reembolsable</t>
  </si>
  <si>
    <t>Quito un 20% para prensacables</t>
  </si>
  <si>
    <t>Considero un 20% para prensacables</t>
  </si>
  <si>
    <t>VBE-92010- Pulmón de nitrógeno
VBE-95120 - KOD</t>
  </si>
  <si>
    <t xml:space="preserve">
VBH-97110 - Sumidero de drenajes abiertos calientes
VBH-97310 - Sumidero de drenajes cerrados</t>
  </si>
  <si>
    <t>TKAY-23110A Almacenamiento de condensado</t>
  </si>
  <si>
    <t>TKAY-24220A Almacenamiento de agua de inyección</t>
  </si>
  <si>
    <t>TKAY-24220B Almacenamiento de agua de inyección</t>
  </si>
  <si>
    <t>PAY-97320 A/B-BOMBAS DE SUMIDERO DRENAJES CERRADOS
PAY-95140 A/B-BOMBA KOD
PAZ-24430 A/B-BOMBAS DE TANQUE DE EFLUENTES
PAZ-24240 A/B-BOMBAS DE DESARENADO
PBA-24420 A/B-BOMBA DE SKIMMEADO
PBA-97160 A/B-BOMBAS DE CONDENSADO DE TANQUE SLOP
PBA-97150 A/B-BOMBAS DE AGUA DE TANQUE SLOP
PBM-24340 A/B-BOMBA DE TRANSFERENCIA
PZZ-24450 A/B-BOMBA DE TANQUE DE FLOTADOS
PZZ-99230 - BOMBA DE AGUA DE LAVADO</t>
  </si>
  <si>
    <t>Activity ID</t>
  </si>
  <si>
    <t>TRADUCCIÓN PARA FÓRMULA BUSCAR X</t>
  </si>
  <si>
    <t>Activity Name</t>
  </si>
  <si>
    <t>Remaining 
Duration</t>
  </si>
  <si>
    <t>Start</t>
  </si>
  <si>
    <t>Finish</t>
  </si>
  <si>
    <t>BL Project Start</t>
  </si>
  <si>
    <t>BL Project Finish</t>
  </si>
  <si>
    <t>Total Float</t>
  </si>
  <si>
    <t>CPF2 - LA CALERA FASE 2 Rev. 1 (VT)</t>
  </si>
  <si>
    <t>30-Jun-25 A</t>
  </si>
  <si>
    <t>26-Jan-28</t>
  </si>
  <si>
    <t xml:space="preserve">  Hitos</t>
  </si>
  <si>
    <t xml:space="preserve">    Hitos generales</t>
  </si>
  <si>
    <t xml:space="preserve">      MG1000</t>
  </si>
  <si>
    <t>Firma Acta de Inicio de Obra - Fecha Efectiva</t>
  </si>
  <si>
    <t xml:space="preserve">      MI1000</t>
  </si>
  <si>
    <t>Entrega de documentación de partida por Pluspetrol</t>
  </si>
  <si>
    <t xml:space="preserve">      MI1005</t>
  </si>
  <si>
    <t>Entrega de Ingeniería de Vendors de provisiones por Pluspetrol</t>
  </si>
  <si>
    <t xml:space="preserve">      MG1010</t>
  </si>
  <si>
    <t>KOM - Reunión de inicio de Proyecto</t>
  </si>
  <si>
    <t>07-Aug-25</t>
  </si>
  <si>
    <t xml:space="preserve">      MG1030</t>
  </si>
  <si>
    <t>Definicion de Sistemas</t>
  </si>
  <si>
    <t xml:space="preserve">      MG1020</t>
  </si>
  <si>
    <t>Posesion patrimonial del area</t>
  </si>
  <si>
    <t xml:space="preserve">      MG1040</t>
  </si>
  <si>
    <t>Apertura de Sistemas en cronograma</t>
  </si>
  <si>
    <t>15-Dec-26</t>
  </si>
  <si>
    <t xml:space="preserve">      PARO001</t>
  </si>
  <si>
    <t>Inicio de Paro</t>
  </si>
  <si>
    <t xml:space="preserve">      PARO002</t>
  </si>
  <si>
    <t>PARO</t>
  </si>
  <si>
    <t xml:space="preserve">      PARO003</t>
  </si>
  <si>
    <t>Fin de Paro</t>
  </si>
  <si>
    <t xml:space="preserve">    Hitos del Proyecto</t>
  </si>
  <si>
    <t xml:space="preserve">      A10200</t>
  </si>
  <si>
    <t>Hito 3 - Emisión de OC de primer MTO de cañerías en revisión A</t>
  </si>
  <si>
    <t>29-Sep-25*</t>
  </si>
  <si>
    <t xml:space="preserve">      A10180</t>
  </si>
  <si>
    <t>Hito 1 - Fin de movilización temprana a sitio</t>
  </si>
  <si>
    <t>27-Nov-25*</t>
  </si>
  <si>
    <t xml:space="preserve">      A10190</t>
  </si>
  <si>
    <t>Hito 2 - Emisión de OC de equipos principales</t>
  </si>
  <si>
    <t>16-Jan-26*</t>
  </si>
  <si>
    <t xml:space="preserve">      A10210</t>
  </si>
  <si>
    <t>Hito 4 – Avance de la Ingeniería de Detalle al 75%</t>
  </si>
  <si>
    <t>05-Jun-26*</t>
  </si>
  <si>
    <t xml:space="preserve">      A10240</t>
  </si>
  <si>
    <t>Hito 7 - Piping: prefabricado de 40.000 pulg equivalentes</t>
  </si>
  <si>
    <t>08-Sep-26*</t>
  </si>
  <si>
    <t xml:space="preserve">      A10230</t>
  </si>
  <si>
    <t>Hito 6 – Realización Montaje de 200 tn de Estructuras Metálicas</t>
  </si>
  <si>
    <t>23-Sep-26*</t>
  </si>
  <si>
    <t xml:space="preserve">      A10220</t>
  </si>
  <si>
    <t>Hito 5 – Fundaciones civiles de parrales principales</t>
  </si>
  <si>
    <t>09-Oct-26*</t>
  </si>
  <si>
    <t xml:space="preserve">      A10270</t>
  </si>
  <si>
    <t>Hito 8 - RFC Planta Mínima</t>
  </si>
  <si>
    <t>04-Aug-27*</t>
  </si>
  <si>
    <t xml:space="preserve">      A10275</t>
  </si>
  <si>
    <t>Hito 9 - RFSU  Planta Mínima</t>
  </si>
  <si>
    <t>28-Aug-27*</t>
  </si>
  <si>
    <t xml:space="preserve">      A10280</t>
  </si>
  <si>
    <t>Hito 10 - RFC Planta Total</t>
  </si>
  <si>
    <t>04-Oct-27*</t>
  </si>
  <si>
    <t xml:space="preserve">      A10290</t>
  </si>
  <si>
    <t>Hito 11 - RFSU Planta Total</t>
  </si>
  <si>
    <t>28-Oct-27*</t>
  </si>
  <si>
    <t xml:space="preserve">  Ingenieria de Detalle</t>
  </si>
  <si>
    <t>22-Aug-25</t>
  </si>
  <si>
    <t xml:space="preserve">    A10310</t>
  </si>
  <si>
    <t>Calculo del Prog. 75% de Ingenieria (de acuerdo con archivo Plan de Ingeniería)</t>
  </si>
  <si>
    <t>01-Jun-26*</t>
  </si>
  <si>
    <t xml:space="preserve">    A10300</t>
  </si>
  <si>
    <t>Emision de Documentos Conforme a Obra (CAO´s)</t>
  </si>
  <si>
    <t xml:space="preserve">    TALLERES</t>
  </si>
  <si>
    <t xml:space="preserve">      TA1100</t>
  </si>
  <si>
    <t>Entrega de informe preliminar de aspectos de constructibilidad</t>
  </si>
  <si>
    <t>19-Sep-25*</t>
  </si>
  <si>
    <t xml:space="preserve">      TA1090</t>
  </si>
  <si>
    <t>Taller de SIMOPS</t>
  </si>
  <si>
    <t>31-Oct-25*</t>
  </si>
  <si>
    <t xml:space="preserve">      TA1060</t>
  </si>
  <si>
    <t>Taller de revision de TIE-INS</t>
  </si>
  <si>
    <t>03-Dec-25</t>
  </si>
  <si>
    <t>08-Dec-25</t>
  </si>
  <si>
    <t xml:space="preserve">      TA1110</t>
  </si>
  <si>
    <t>Taller HAZOP</t>
  </si>
  <si>
    <t>04-Dec-25</t>
  </si>
  <si>
    <t>23-Dec-25</t>
  </si>
  <si>
    <t xml:space="preserve">      TA1120</t>
  </si>
  <si>
    <t>Taller LOPA</t>
  </si>
  <si>
    <t>10-Dec-25</t>
  </si>
  <si>
    <t>22-Dec-25</t>
  </si>
  <si>
    <t xml:space="preserve">      TA1010</t>
  </si>
  <si>
    <t>Revision modelo 3D 30%</t>
  </si>
  <si>
    <t>11-Dec-25</t>
  </si>
  <si>
    <t xml:space="preserve">      TA1130</t>
  </si>
  <si>
    <t>Taller de revision de Matriz Causo Efecto</t>
  </si>
  <si>
    <t xml:space="preserve">      TA1020</t>
  </si>
  <si>
    <t>Revision modelo 3D 60%</t>
  </si>
  <si>
    <t xml:space="preserve">      TA1070</t>
  </si>
  <si>
    <t>Taller de racionalizacion de alarmas</t>
  </si>
  <si>
    <t xml:space="preserve">      TA1040</t>
  </si>
  <si>
    <t>Taller de revision SCADA</t>
  </si>
  <si>
    <t>24-Aug-26</t>
  </si>
  <si>
    <t>31-Aug-26</t>
  </si>
  <si>
    <t xml:space="preserve">      TA1030</t>
  </si>
  <si>
    <t>Revision modelo 3D 90%</t>
  </si>
  <si>
    <t xml:space="preserve">      TA1080</t>
  </si>
  <si>
    <t>Taller de pruebas periodicas del SIS</t>
  </si>
  <si>
    <t xml:space="preserve">      TA1041</t>
  </si>
  <si>
    <t>Taller de revision PCS-PSS-ESD</t>
  </si>
  <si>
    <t>17-Dec-26</t>
  </si>
  <si>
    <t xml:space="preserve">      TA1124</t>
  </si>
  <si>
    <t>Integracion Shelters y PMS (FAT)</t>
  </si>
  <si>
    <t xml:space="preserve">      TA1050</t>
  </si>
  <si>
    <t>I-FAT (PCS-PSS-ESD-SCADA)</t>
  </si>
  <si>
    <t xml:space="preserve">      TA1000</t>
  </si>
  <si>
    <t>Revision de seguridad previa a la puesta en marcha (PSSR)</t>
  </si>
  <si>
    <t xml:space="preserve">    Procesos</t>
  </si>
  <si>
    <t xml:space="preserve">      PQPRLY20</t>
  </si>
  <si>
    <t>PFDs</t>
  </si>
  <si>
    <t xml:space="preserve">      CONPROC01</t>
  </si>
  <si>
    <t>Analisis de Ingenieria de referencia (CONSIST - IBE) p/compras tempranas</t>
  </si>
  <si>
    <t xml:space="preserve">      PQPRLY60</t>
  </si>
  <si>
    <t>Manuales de operación y otros</t>
  </si>
  <si>
    <t>23-Jan-26</t>
  </si>
  <si>
    <t xml:space="preserve">      PQPRLY30</t>
  </si>
  <si>
    <t>Listados líneas, Tie In’s y equipos</t>
  </si>
  <si>
    <t>02-Dec-25</t>
  </si>
  <si>
    <t xml:space="preserve">      PQPRLY40</t>
  </si>
  <si>
    <t>Memoria de cálculo de proceso</t>
  </si>
  <si>
    <t xml:space="preserve">      PQPRLY00</t>
  </si>
  <si>
    <t>P&amp;IDs en Rev A</t>
  </si>
  <si>
    <t xml:space="preserve">      PQPRLY10</t>
  </si>
  <si>
    <t>P&amp;IDs en Rev 0</t>
  </si>
  <si>
    <t xml:space="preserve">      PQPRLY50</t>
  </si>
  <si>
    <t>Matriz Causa y Efecto</t>
  </si>
  <si>
    <t xml:space="preserve">    Seguridad en el diseño</t>
  </si>
  <si>
    <t xml:space="preserve">      CONSDD01</t>
  </si>
  <si>
    <t xml:space="preserve">      PQSDLY70</t>
  </si>
  <si>
    <t>HD, Requisiciones y AT´s</t>
  </si>
  <si>
    <t>29-Jan-26</t>
  </si>
  <si>
    <t xml:space="preserve">      PQSDLY30</t>
  </si>
  <si>
    <t>P&amp;IDs en Rev A (SCI)</t>
  </si>
  <si>
    <t xml:space="preserve">      PQSDLY10</t>
  </si>
  <si>
    <t>Docs Seguridad en el diseño (ELIMINAR PORQUE QUEDÓ VACÍO)</t>
  </si>
  <si>
    <t>14-Jan-26</t>
  </si>
  <si>
    <t xml:space="preserve">      PQSDLY60</t>
  </si>
  <si>
    <t>Layout/planos ubicación de sistema SCI y F&amp;G</t>
  </si>
  <si>
    <t xml:space="preserve">      PQSDLY50</t>
  </si>
  <si>
    <t>Plano clasif. Areas + MC de sistema contra incendio</t>
  </si>
  <si>
    <t xml:space="preserve">      PQSDLY40</t>
  </si>
  <si>
    <t>P&amp;IDs en Rev 0 (SCI)</t>
  </si>
  <si>
    <t>12-Dec-25</t>
  </si>
  <si>
    <t xml:space="preserve">    Mecánica</t>
  </si>
  <si>
    <t xml:space="preserve">      CONMEC01</t>
  </si>
  <si>
    <t xml:space="preserve">      RIM1050</t>
  </si>
  <si>
    <t>RI / HD - Tanques Mayores in Situ</t>
  </si>
  <si>
    <t xml:space="preserve">      RIM1090</t>
  </si>
  <si>
    <t>RI's/HD para tanques mayores (taller)</t>
  </si>
  <si>
    <t>15-Dec-25</t>
  </si>
  <si>
    <t xml:space="preserve">      RIM1070</t>
  </si>
  <si>
    <t>RI / HD - Tanques Mayores Taller (TKBA-24410 A/B)</t>
  </si>
  <si>
    <t xml:space="preserve">      RIM1010</t>
  </si>
  <si>
    <t>RI / HD - Equipos rotativos</t>
  </si>
  <si>
    <t xml:space="preserve">      RIM1020</t>
  </si>
  <si>
    <t>RI / HD - Equipos Estáticos / Plantas Paquete</t>
  </si>
  <si>
    <t>16-Dec-25</t>
  </si>
  <si>
    <t xml:space="preserve">      RIM1060</t>
  </si>
  <si>
    <t>RI / HD - Tanques Mayores Taller</t>
  </si>
  <si>
    <t xml:space="preserve">      RIM1100</t>
  </si>
  <si>
    <t>RI's/HD para filtros</t>
  </si>
  <si>
    <t>16-Apr-26</t>
  </si>
  <si>
    <t xml:space="preserve">      RIM1030</t>
  </si>
  <si>
    <t>RI / HD - Filtros</t>
  </si>
  <si>
    <t>17-Apr-26</t>
  </si>
  <si>
    <t xml:space="preserve">    Piping</t>
  </si>
  <si>
    <t xml:space="preserve">      CONPIP01</t>
  </si>
  <si>
    <t xml:space="preserve">      PQPILY95</t>
  </si>
  <si>
    <t>Emision temprana de docs Isometria y planos</t>
  </si>
  <si>
    <t>21-Aug-25</t>
  </si>
  <si>
    <t>13-Apr-26</t>
  </si>
  <si>
    <t xml:space="preserve">      RIP1000</t>
  </si>
  <si>
    <t>RI - Cañerías y accesorios _ 1° MTO</t>
  </si>
  <si>
    <t>22-Aug-25*</t>
  </si>
  <si>
    <t xml:space="preserve">      PQPILY120</t>
  </si>
  <si>
    <t>Analisis de Flexibilidad</t>
  </si>
  <si>
    <t>27-Aug-26</t>
  </si>
  <si>
    <t xml:space="preserve">      PQPILY130</t>
  </si>
  <si>
    <t>Planos de cañerías enterradas</t>
  </si>
  <si>
    <t xml:space="preserve">      PQPILY100</t>
  </si>
  <si>
    <t>Docs Piping - Key Plan y layout de implantación</t>
  </si>
  <si>
    <t xml:space="preserve">      RIP1030</t>
  </si>
  <si>
    <t>RI - Válvulas manuales</t>
  </si>
  <si>
    <t>17-Oct-25*</t>
  </si>
  <si>
    <t xml:space="preserve">      PQPILY105</t>
  </si>
  <si>
    <t>Modelo 3D al 30%</t>
  </si>
  <si>
    <t xml:space="preserve">      PQPILY106</t>
  </si>
  <si>
    <t>Informe Modelo 3D al 30%</t>
  </si>
  <si>
    <t xml:space="preserve">      RIP1005</t>
  </si>
  <si>
    <t>RI - Cañerías y accesorios al 30% definicion MAQ (anterior 2° MTO)</t>
  </si>
  <si>
    <t>15-Dec-25*</t>
  </si>
  <si>
    <t xml:space="preserve">      PQPILY00</t>
  </si>
  <si>
    <t>Isometria - Slug Cutcher</t>
  </si>
  <si>
    <t>23-Apr-26</t>
  </si>
  <si>
    <t xml:space="preserve">      PQPILY10</t>
  </si>
  <si>
    <t>Isometria - Compresion</t>
  </si>
  <si>
    <t xml:space="preserve">      PQPILY20</t>
  </si>
  <si>
    <t>Isometria - Fluido termico Hot Oil</t>
  </si>
  <si>
    <t xml:space="preserve">      PQPILY30</t>
  </si>
  <si>
    <t>Isometria - Ampliacion de Generacion</t>
  </si>
  <si>
    <t xml:space="preserve">      PQPILY40</t>
  </si>
  <si>
    <t>Isometria - Almacenamiento de Condensado</t>
  </si>
  <si>
    <t xml:space="preserve">      PQPILY50</t>
  </si>
  <si>
    <t>Isometria - Unidades de Condensado</t>
  </si>
  <si>
    <t xml:space="preserve">      PQPILY60</t>
  </si>
  <si>
    <t>Isometria - Flare + KOD</t>
  </si>
  <si>
    <t xml:space="preserve">      PQPILY70</t>
  </si>
  <si>
    <t>Isometria - Tratamiento de Agua</t>
  </si>
  <si>
    <t xml:space="preserve">      PQPILY90</t>
  </si>
  <si>
    <t>Isometria y planos - Unidades de proceso de Gas</t>
  </si>
  <si>
    <t xml:space="preserve">      PQPILY80</t>
  </si>
  <si>
    <t>Isometria - Salida de Planta</t>
  </si>
  <si>
    <t xml:space="preserve">      PQPILY125</t>
  </si>
  <si>
    <t>Cuadernillos de Tie Ins</t>
  </si>
  <si>
    <t>09-Jan-26</t>
  </si>
  <si>
    <t xml:space="preserve">      PQPILY110</t>
  </si>
  <si>
    <t>Modelo 3D al 60%</t>
  </si>
  <si>
    <t xml:space="preserve">      RIP1015</t>
  </si>
  <si>
    <t>RI - Cañerías y accesorios al 60% definicion MAQ</t>
  </si>
  <si>
    <t>15-May-26*</t>
  </si>
  <si>
    <t xml:space="preserve">      PQPILY111</t>
  </si>
  <si>
    <t>Informe Modelo 3D al 60%</t>
  </si>
  <si>
    <t xml:space="preserve">      PQPILY115</t>
  </si>
  <si>
    <t>Modelo 3D al 90%</t>
  </si>
  <si>
    <t xml:space="preserve">      RIP1025</t>
  </si>
  <si>
    <t>RI - Cañerías y accesorios al 90% definicion MAQ</t>
  </si>
  <si>
    <t>15-Sep-26*</t>
  </si>
  <si>
    <t xml:space="preserve">      PQPILY116</t>
  </si>
  <si>
    <t>Informe Modelo 3D al 90%</t>
  </si>
  <si>
    <t xml:space="preserve">    Civil</t>
  </si>
  <si>
    <t xml:space="preserve">      CONCIV01</t>
  </si>
  <si>
    <t xml:space="preserve">      EDC10110</t>
  </si>
  <si>
    <t>MD-Alcance de Subcontrato O.Civil</t>
  </si>
  <si>
    <t>15-Aug-25</t>
  </si>
  <si>
    <t xml:space="preserve">      PQCILY20</t>
  </si>
  <si>
    <t>Fundaciones Parrales - Unidades de proceso de Gas</t>
  </si>
  <si>
    <t xml:space="preserve">      PQCILY30</t>
  </si>
  <si>
    <t>Fundaciones Parrales - Unidades de Condensado</t>
  </si>
  <si>
    <t xml:space="preserve">      PQCILY82</t>
  </si>
  <si>
    <t>Underground</t>
  </si>
  <si>
    <t xml:space="preserve">      PQCILY31</t>
  </si>
  <si>
    <t>Estructura Metalica - Unidades de Condensado</t>
  </si>
  <si>
    <t xml:space="preserve">      PQCILY11</t>
  </si>
  <si>
    <t>Estructura Metalica - Ingreso a Planta - Slug Cutcher</t>
  </si>
  <si>
    <t>24-Apr-26</t>
  </si>
  <si>
    <t xml:space="preserve">      PQCILY21</t>
  </si>
  <si>
    <t>Estructura Metalica - Unidades de proceso de Gas</t>
  </si>
  <si>
    <t xml:space="preserve">      EDC10100</t>
  </si>
  <si>
    <t>RI - Estructura Metálica</t>
  </si>
  <si>
    <t xml:space="preserve">      PQCILY70</t>
  </si>
  <si>
    <t>Fundaciones - Flare + KOD</t>
  </si>
  <si>
    <t>13-Aug-26</t>
  </si>
  <si>
    <t xml:space="preserve">      PQCILY50</t>
  </si>
  <si>
    <t>Fundaciones - Almacenamiento de Condensado</t>
  </si>
  <si>
    <t xml:space="preserve">      PQCILY90</t>
  </si>
  <si>
    <t>Emision temprana de docs Civil</t>
  </si>
  <si>
    <t xml:space="preserve">      PQCILY15</t>
  </si>
  <si>
    <t>Fundaciones Compresores - Compresion</t>
  </si>
  <si>
    <t xml:space="preserve">      RIC1020</t>
  </si>
  <si>
    <t>RI - Hormigón premoldeado</t>
  </si>
  <si>
    <t xml:space="preserve">      PQCILY00</t>
  </si>
  <si>
    <t>Estudios y planos de Suelos, Calles y Veredas</t>
  </si>
  <si>
    <t>13-Jan-26</t>
  </si>
  <si>
    <t xml:space="preserve">      PQCILY60</t>
  </si>
  <si>
    <t>Fundaciones Tanques - Tratamiento de Agua</t>
  </si>
  <si>
    <t xml:space="preserve">      PQCILY10</t>
  </si>
  <si>
    <t>Fundaciones - Ingreso a Planta - Slug Cutcher</t>
  </si>
  <si>
    <t xml:space="preserve">      PQCILY80</t>
  </si>
  <si>
    <t>Fundaciones - Salida de Planta</t>
  </si>
  <si>
    <t xml:space="preserve">      EDC10150</t>
  </si>
  <si>
    <t>Planos de H°A° prefabricado (Cámaras-Soportes-Sleepers-otras fundaciones)</t>
  </si>
  <si>
    <t xml:space="preserve">      PQCILY62</t>
  </si>
  <si>
    <t>Fundaciones - Tratamiento de Agua</t>
  </si>
  <si>
    <t xml:space="preserve">      RIC1060</t>
  </si>
  <si>
    <t>RI - Ignifugado</t>
  </si>
  <si>
    <t>01-Dec-25</t>
  </si>
  <si>
    <t xml:space="preserve">      EDC10010</t>
  </si>
  <si>
    <t>Plano Lay Out de fundaciones - Tanques in situ</t>
  </si>
  <si>
    <t xml:space="preserve">      EDC10050</t>
  </si>
  <si>
    <t>Plano Movimiento de suelos</t>
  </si>
  <si>
    <t xml:space="preserve">      EDC10020</t>
  </si>
  <si>
    <t>Plano de Fundaciones - Tanques in situ</t>
  </si>
  <si>
    <t xml:space="preserve">      EDC10030</t>
  </si>
  <si>
    <t>Plano Lay Out de fundaciones - Parrales en áreas de Procesamiento de Gas y Condensado</t>
  </si>
  <si>
    <t>02-Jan-26</t>
  </si>
  <si>
    <t xml:space="preserve">      EDC10040</t>
  </si>
  <si>
    <t>Plano de Fundaciones - Parrales en áreas de Procesamiento de Gas y Condensado</t>
  </si>
  <si>
    <t xml:space="preserve">      PQCILY81</t>
  </si>
  <si>
    <t>Estructura Metalica - Salida de Planta</t>
  </si>
  <si>
    <t>07-Jan-26</t>
  </si>
  <si>
    <t xml:space="preserve">      PQCILY32</t>
  </si>
  <si>
    <t>Fundaciones Equipos y Salas - Unidades de Condensado</t>
  </si>
  <si>
    <t>26-Jan-26</t>
  </si>
  <si>
    <t xml:space="preserve">      PQCILY22</t>
  </si>
  <si>
    <t>Fundaciones Unidad Gas 1 - Unidades de proceso de Gas</t>
  </si>
  <si>
    <t xml:space="preserve">      PQCILY45</t>
  </si>
  <si>
    <t>Fundaciones - Ampliacion de Generacion</t>
  </si>
  <si>
    <t xml:space="preserve">      PQCILY61</t>
  </si>
  <si>
    <t>Estructura Metalica - Tratamiento de Agua</t>
  </si>
  <si>
    <t xml:space="preserve">      PQCILY41</t>
  </si>
  <si>
    <t>Estructura Metalica - Fluido termico Hot Oil</t>
  </si>
  <si>
    <t>14-Apr-26</t>
  </si>
  <si>
    <t>22-Apr-26</t>
  </si>
  <si>
    <t xml:space="preserve">      PQCILY40</t>
  </si>
  <si>
    <t>Fundaciones - Fluido termico Hot Oil</t>
  </si>
  <si>
    <t xml:space="preserve">      PQCILY16</t>
  </si>
  <si>
    <t>Fundaciones Equipos - Compresion</t>
  </si>
  <si>
    <t xml:space="preserve">      PQCILY71</t>
  </si>
  <si>
    <t>Estructura Metalica - Flare + KOD</t>
  </si>
  <si>
    <t xml:space="preserve">      PQCILY23</t>
  </si>
  <si>
    <t>Fundaciones Equipos - Unidades de proceso de Gas</t>
  </si>
  <si>
    <t>03-Aug-26</t>
  </si>
  <si>
    <t xml:space="preserve">    Electricidad</t>
  </si>
  <si>
    <t>21-Dec-26</t>
  </si>
  <si>
    <t xml:space="preserve">      CONELE01</t>
  </si>
  <si>
    <t xml:space="preserve">      PQELLY03</t>
  </si>
  <si>
    <t>Shelter y Salas - General</t>
  </si>
  <si>
    <t>29-Aug-25</t>
  </si>
  <si>
    <t xml:space="preserve">      RIE1042</t>
  </si>
  <si>
    <t>RI - Shelters Salas Eléctricas # 5 (Incl. Tableros MT)</t>
  </si>
  <si>
    <t xml:space="preserve">      PQELLY01</t>
  </si>
  <si>
    <t>Tracing - General</t>
  </si>
  <si>
    <t xml:space="preserve">      PQELLY04</t>
  </si>
  <si>
    <t>Diagramas Unifilares - General</t>
  </si>
  <si>
    <t xml:space="preserve">      PQELLY95</t>
  </si>
  <si>
    <t>Emision temprana de docs Electricidad</t>
  </si>
  <si>
    <t xml:space="preserve">      PQELLY11</t>
  </si>
  <si>
    <t>Puesta a tierra - Ingreso a Planta - Slug Cutcher</t>
  </si>
  <si>
    <t xml:space="preserve">      PQELLY21</t>
  </si>
  <si>
    <t>Puesta a tierra - Compresion</t>
  </si>
  <si>
    <t xml:space="preserve">      PQELLY31</t>
  </si>
  <si>
    <t>Puesta a tierra - Unidades de proceso de Gas</t>
  </si>
  <si>
    <t xml:space="preserve">      PQELLY41</t>
  </si>
  <si>
    <t>Puesta a tierra - Unidades de Condensado</t>
  </si>
  <si>
    <t xml:space="preserve">      PQELLY51</t>
  </si>
  <si>
    <t>Puesta a tierra - Fluido termico Hot Oil</t>
  </si>
  <si>
    <t xml:space="preserve">      PQELLY61</t>
  </si>
  <si>
    <t>Puesta a tierra - Ampliacion de Generacion</t>
  </si>
  <si>
    <t xml:space="preserve">      PQELLY71</t>
  </si>
  <si>
    <t>Puesta a tierra - Almacenamiento de Condensado</t>
  </si>
  <si>
    <t xml:space="preserve">      PQELLY81</t>
  </si>
  <si>
    <t>Puesta a tierra - Tratamiento de Agua</t>
  </si>
  <si>
    <t xml:space="preserve">      PQELLY86</t>
  </si>
  <si>
    <t>Puesta a tierra - Flare + KOD</t>
  </si>
  <si>
    <t xml:space="preserve">      PQELLY91</t>
  </si>
  <si>
    <t>Puesta a tierra - Salida de Planta</t>
  </si>
  <si>
    <t xml:space="preserve">      PQELLY12</t>
  </si>
  <si>
    <t>Listado de Cables + Memoria de Calculo</t>
  </si>
  <si>
    <t xml:space="preserve">      RIE1040</t>
  </si>
  <si>
    <t>RI - Shelters Salas Eléctricas #3 (Incl. Tableros BT)</t>
  </si>
  <si>
    <t xml:space="preserve">      RIE1060</t>
  </si>
  <si>
    <t>RI - Shelters Salas Eléctricas # 4 (Incl. Tableros BT)</t>
  </si>
  <si>
    <t xml:space="preserve">      RIE1041</t>
  </si>
  <si>
    <t>RI - Power Manager System (PMS)</t>
  </si>
  <si>
    <t xml:space="preserve">      RIE1050</t>
  </si>
  <si>
    <t>RI - Puesta a tierra y SPCDA</t>
  </si>
  <si>
    <t xml:space="preserve">      PQELLY00</t>
  </si>
  <si>
    <t>Iluminacion - General</t>
  </si>
  <si>
    <t xml:space="preserve">      RIE1000</t>
  </si>
  <si>
    <t>RI - Material para Canalizaciones (bandejas, conduits y accesorios)</t>
  </si>
  <si>
    <t xml:space="preserve">      RIE1090</t>
  </si>
  <si>
    <t>RI - Transformadores Salas Eléctricas #3 y #4</t>
  </si>
  <si>
    <t xml:space="preserve">      RIE1080</t>
  </si>
  <si>
    <t>RI - Iluminación - Columnas y artefactos de iluminación</t>
  </si>
  <si>
    <t xml:space="preserve">      RIE1020</t>
  </si>
  <si>
    <t>RI - Cables - electricidad (MT/BT)</t>
  </si>
  <si>
    <t xml:space="preserve">      PQELLY02</t>
  </si>
  <si>
    <t>Diagramas de Conexionado - General</t>
  </si>
  <si>
    <t xml:space="preserve">      PQELLY10</t>
  </si>
  <si>
    <t>Canalizaciones - Ingreso a Planta - Slug Cutcher</t>
  </si>
  <si>
    <t xml:space="preserve">      PQELLY20</t>
  </si>
  <si>
    <t>Canalizaciones - Compresion</t>
  </si>
  <si>
    <t>06-Aug-26</t>
  </si>
  <si>
    <t xml:space="preserve">      PQELLY30</t>
  </si>
  <si>
    <t>Canalizaciones - Unidades de proceso de Gas</t>
  </si>
  <si>
    <t xml:space="preserve">      PQELLY40</t>
  </si>
  <si>
    <t>Canalizaciones - Unidades de Condensado</t>
  </si>
  <si>
    <t xml:space="preserve">      PQELLY50</t>
  </si>
  <si>
    <t>Canalizaciones - Fluido termico Hot Oil</t>
  </si>
  <si>
    <t xml:space="preserve">      PQELLY60</t>
  </si>
  <si>
    <t>Canalizaciones - Ampliacion de Generacion</t>
  </si>
  <si>
    <t xml:space="preserve">      PQELLY70</t>
  </si>
  <si>
    <t>Canalizaciones - Almacenamiento de Condensado</t>
  </si>
  <si>
    <t xml:space="preserve">      PQELLY80</t>
  </si>
  <si>
    <t>Canalizaciones - Tratamiento de Agua</t>
  </si>
  <si>
    <t xml:space="preserve">      PQELLY85</t>
  </si>
  <si>
    <t>Canalizaciones - Flare + KOD</t>
  </si>
  <si>
    <t xml:space="preserve">      PQELLY90</t>
  </si>
  <si>
    <t>Canalizaciones - Salida de Planta</t>
  </si>
  <si>
    <t xml:space="preserve">    Instrumentación y control</t>
  </si>
  <si>
    <t>01-Apr-26</t>
  </si>
  <si>
    <t xml:space="preserve">      CONINS01</t>
  </si>
  <si>
    <t xml:space="preserve">      PQINLY110</t>
  </si>
  <si>
    <t>Lista de Cables y Señales</t>
  </si>
  <si>
    <t xml:space="preserve">      PQINLY100</t>
  </si>
  <si>
    <t>Lista de Instrumentos</t>
  </si>
  <si>
    <t xml:space="preserve">      RII1050</t>
  </si>
  <si>
    <t>RI - Sistemas de Seguridad (PSS/ESD)</t>
  </si>
  <si>
    <t xml:space="preserve">      RII1060</t>
  </si>
  <si>
    <t>RI - Plant Control System (PCS)</t>
  </si>
  <si>
    <t xml:space="preserve">      RII1030</t>
  </si>
  <si>
    <t>RI - Válvulas de Control</t>
  </si>
  <si>
    <t xml:space="preserve">      RII1040</t>
  </si>
  <si>
    <t>RI - Instrumentos / transmisores / medidores</t>
  </si>
  <si>
    <t xml:space="preserve">      RII1010</t>
  </si>
  <si>
    <t>RI - Cables de Instrumentos</t>
  </si>
  <si>
    <t xml:space="preserve">      PQINLY00</t>
  </si>
  <si>
    <t xml:space="preserve">      PQINLY01</t>
  </si>
  <si>
    <t>Shelter - General</t>
  </si>
  <si>
    <t xml:space="preserve">      PQINLY40</t>
  </si>
  <si>
    <t>11-Aug-26</t>
  </si>
  <si>
    <t xml:space="preserve">      PQINLY50</t>
  </si>
  <si>
    <t>18-Aug-26</t>
  </si>
  <si>
    <t xml:space="preserve">      PQINLY90</t>
  </si>
  <si>
    <t xml:space="preserve">      PQINLY20</t>
  </si>
  <si>
    <t xml:space="preserve">      PQINLY85</t>
  </si>
  <si>
    <t xml:space="preserve">      PQINLY30</t>
  </si>
  <si>
    <t xml:space="preserve">      PQINLY60</t>
  </si>
  <si>
    <t xml:space="preserve">      PQINLY70</t>
  </si>
  <si>
    <t xml:space="preserve">      PQINLY10</t>
  </si>
  <si>
    <t xml:space="preserve">      PQINLY80</t>
  </si>
  <si>
    <t xml:space="preserve">  Suministros</t>
  </si>
  <si>
    <t xml:space="preserve">    Suministros por Pluspetrol</t>
  </si>
  <si>
    <t xml:space="preserve">      Civil</t>
  </si>
  <si>
    <t>27-Apr-26</t>
  </si>
  <si>
    <t xml:space="preserve">        CC012001</t>
  </si>
  <si>
    <t>Fundaciones de Equipos &amp; SKID para Unidad de Procesamiento de Gas #1 - AREA 140 _ Entrega Pluspetrol</t>
  </si>
  <si>
    <t>31-Jul-25*</t>
  </si>
  <si>
    <t xml:space="preserve">        CC013001</t>
  </si>
  <si>
    <t>Fundaciones de Unidad de Procesamiento de Condensado #1 - ÁREA 260 _ Entrega Pluspetrol</t>
  </si>
  <si>
    <t xml:space="preserve">        CC013002</t>
  </si>
  <si>
    <t>Fundaciones de Unidad de Procesamiento de Condensado #2 - ÁREA 270 _ Entrega Pluspetrol</t>
  </si>
  <si>
    <t xml:space="preserve">      Mecánica</t>
  </si>
  <si>
    <t xml:space="preserve">        SP1020</t>
  </si>
  <si>
    <t>Provisión de pluspetrol: Separador de Entrada de HP (3.5 MMSCMD)</t>
  </si>
  <si>
    <t xml:space="preserve">        SP1030</t>
  </si>
  <si>
    <t>Provisión de pluspetrol: TEG (3.5 MMSCMD)</t>
  </si>
  <si>
    <t xml:space="preserve">        SP1040</t>
  </si>
  <si>
    <t>Provisión de pluspetrol: Tren de estabilización (2400 m3/d) #1-Área 260</t>
  </si>
  <si>
    <t xml:space="preserve">        SP1050</t>
  </si>
  <si>
    <t>Provisión de pluspetrol: Tren de estabilización (2400 m3/d) #2-Área 270</t>
  </si>
  <si>
    <t xml:space="preserve">        SP1060</t>
  </si>
  <si>
    <t>Provisión de pluspetrol: Unidad de Hot Oil</t>
  </si>
  <si>
    <t xml:space="preserve">        SP1090</t>
  </si>
  <si>
    <t>Provisión de pluspetrol: Scrubber general (Módulo 290)</t>
  </si>
  <si>
    <t xml:space="preserve">        SP1070</t>
  </si>
  <si>
    <t>Provisión de pluspetrol: Compresores multiservicio Áreas 291 / 292 / 293</t>
  </si>
  <si>
    <t xml:space="preserve">        SP1100</t>
  </si>
  <si>
    <t>Provisión de pluspetrol: Unidad de Tratamiento de agua de Producción (Módulos MAZ-24360)</t>
  </si>
  <si>
    <t>30-Sep-25*</t>
  </si>
  <si>
    <t>31-Aug-25</t>
  </si>
  <si>
    <t xml:space="preserve">        SP1110</t>
  </si>
  <si>
    <t>Provisión de pluspetrol: Flare - LZZ-95110</t>
  </si>
  <si>
    <t xml:space="preserve">        SP1000</t>
  </si>
  <si>
    <t>Provisión de pluspetrol: Bombas de Inyección de Agua PAZ-24210 A/B/C/D</t>
  </si>
  <si>
    <t>31-Dec-25*</t>
  </si>
  <si>
    <t>31-Dec-25</t>
  </si>
  <si>
    <t xml:space="preserve">        SP1130</t>
  </si>
  <si>
    <t>Provisión de pluspetrol: Sistema de seguridad (tableros CPF-ESD-SC-07/08 y CPF-PSS-SC-07/08)</t>
  </si>
  <si>
    <t>31-Mar-26*</t>
  </si>
  <si>
    <t xml:space="preserve">        SP1140</t>
  </si>
  <si>
    <t>Provisión de pluspetrol: Planta de Clarificación</t>
  </si>
  <si>
    <t xml:space="preserve">        SP1120</t>
  </si>
  <si>
    <t>Provisión de pluspetrol: Generadores Eléctricos a Gas (3 Unidades) - KBE-600 J/K/L</t>
  </si>
  <si>
    <t>30-Apr-26*</t>
  </si>
  <si>
    <t xml:space="preserve">        SP1150</t>
  </si>
  <si>
    <t>Provisión de pluspetrol: Desarenador para 10MMm3/d</t>
  </si>
  <si>
    <t>31-May-26*</t>
  </si>
  <si>
    <t xml:space="preserve">        SP1160</t>
  </si>
  <si>
    <t>Provisión de pluspetrol: Bombas de exportación de Despacho de Condensado (4 Unidades _ PAY-23310 A/B/C/D)</t>
  </si>
  <si>
    <t>30-Sep-26*</t>
  </si>
  <si>
    <t xml:space="preserve">        SP1170</t>
  </si>
  <si>
    <t>Provisión de pluspetrol: Bombas Booster de Condensado (6 Unidades)</t>
  </si>
  <si>
    <t xml:space="preserve">    Suministros por AESA</t>
  </si>
  <si>
    <t>18-Aug-25</t>
  </si>
  <si>
    <t>25-Aug-25</t>
  </si>
  <si>
    <t xml:space="preserve">      Gestión de compra</t>
  </si>
  <si>
    <t>20-Aug-26</t>
  </si>
  <si>
    <t xml:space="preserve">        Civil</t>
  </si>
  <si>
    <t xml:space="preserve">          GCC1000</t>
  </si>
  <si>
    <t>Gestión de contratación Obra Civil</t>
  </si>
  <si>
    <t>18-Aug-25*</t>
  </si>
  <si>
    <t xml:space="preserve">          GCC1020</t>
  </si>
  <si>
    <t>Gestión de compras - Hormigón premoldeado</t>
  </si>
  <si>
    <t xml:space="preserve">          GCC1050</t>
  </si>
  <si>
    <t>Gestión de compras - Ignifugado</t>
  </si>
  <si>
    <t xml:space="preserve">        Estructura metálica</t>
  </si>
  <si>
    <t xml:space="preserve">          GCS1000</t>
  </si>
  <si>
    <t>Gestión de compras / contratación - Estructuras Metálicas</t>
  </si>
  <si>
    <t xml:space="preserve">        Mecánica</t>
  </si>
  <si>
    <t>04-Aug-26</t>
  </si>
  <si>
    <t xml:space="preserve">          GCM1100</t>
  </si>
  <si>
    <t>Gestión de compras/contratación - Provisión y Montaje de Tanques Mayores in Situ</t>
  </si>
  <si>
    <t>19-Dec-25</t>
  </si>
  <si>
    <t xml:space="preserve">          GCM1110</t>
  </si>
  <si>
    <t>Gestión de compras - Tanque Mayores Taller (TKBA-24410 A/B)</t>
  </si>
  <si>
    <t xml:space="preserve">          GCM1270</t>
  </si>
  <si>
    <t>Gestión de compras - Bomba de agua tratada PAZ-24390 A/B/C</t>
  </si>
  <si>
    <t xml:space="preserve">          GCM1280</t>
  </si>
  <si>
    <t>Gestión de compras - Bomba de reproceso de condensado PAY-23120 A/B</t>
  </si>
  <si>
    <t xml:space="preserve">          GCM1190</t>
  </si>
  <si>
    <t>Gestión de compras - Skid generación de nitrógeno SKZZ-92020/30</t>
  </si>
  <si>
    <t>20-Apr-26</t>
  </si>
  <si>
    <t xml:space="preserve">          GCM1490</t>
  </si>
  <si>
    <t>Gestión de compras - Skids de inyección de químicos (tanque + bombas)</t>
  </si>
  <si>
    <t xml:space="preserve">          GCM1040</t>
  </si>
  <si>
    <t>Gestión de compras - Tanques Mayores Taller</t>
  </si>
  <si>
    <t>10-Apr-26</t>
  </si>
  <si>
    <t xml:space="preserve">          GCM1230</t>
  </si>
  <si>
    <t>Gestión de compras - Trim Cooler</t>
  </si>
  <si>
    <t xml:space="preserve">          GCM1400</t>
  </si>
  <si>
    <t>Gestión de compras - Sumideros PRFV</t>
  </si>
  <si>
    <t>09-Apr-26</t>
  </si>
  <si>
    <t xml:space="preserve">          GCM1450</t>
  </si>
  <si>
    <t>Gestión de compras - Pulmones de Aire de Arranque - VBE-91030 y de Instrumentos VBE-91020</t>
  </si>
  <si>
    <t xml:space="preserve">          GCM1460</t>
  </si>
  <si>
    <t>Gestión de compras - Pulmón de Nitrógeno VBE-92010</t>
  </si>
  <si>
    <t xml:space="preserve">          GCM1470</t>
  </si>
  <si>
    <t>Gestión de compras - Recipientes enterrados</t>
  </si>
  <si>
    <t xml:space="preserve">          GCM1250</t>
  </si>
  <si>
    <t>Gestión de compras - Bomba de desarenado - PAZ-24240 A/B</t>
  </si>
  <si>
    <t>16-Jan-26</t>
  </si>
  <si>
    <t xml:space="preserve">          GCM1480</t>
  </si>
  <si>
    <t>Gestión de compras - Bombas de Aceite Motores &amp; Compresores  PBE-90430 &amp; PBE-90460</t>
  </si>
  <si>
    <t xml:space="preserve">          GCM1320</t>
  </si>
  <si>
    <t>Gestión de compras - Bomba de tanque sumidero de Hot Oil PBE-94250</t>
  </si>
  <si>
    <t>06-Apr-26</t>
  </si>
  <si>
    <t xml:space="preserve">          GCM1330</t>
  </si>
  <si>
    <t>Gestión de compras - Bombas (Varias)</t>
  </si>
  <si>
    <t xml:space="preserve">          GCM1370</t>
  </si>
  <si>
    <t>Gestión de compras - Bomba de desagote de emergencia PZZ-97220 A/B</t>
  </si>
  <si>
    <t xml:space="preserve">          GCM1380</t>
  </si>
  <si>
    <t>Gestión de compras - Bomba de carga de Glicol PBE-98120</t>
  </si>
  <si>
    <t xml:space="preserve">          GCM1510</t>
  </si>
  <si>
    <t>Gestión de compras - Bombas de Agua de Drenaje a Tratamiento PZZ-97230 A/B</t>
  </si>
  <si>
    <t xml:space="preserve">          GCM1390</t>
  </si>
  <si>
    <t>Gestión de compras - Bombas de Drenajes PAY-97110 A/B, PAY-97120 A/B &amp; PAY-97130 A/B</t>
  </si>
  <si>
    <t>30-Apr-26</t>
  </si>
  <si>
    <t xml:space="preserve">          GCM1090</t>
  </si>
  <si>
    <t>Gestión de compras - Separador de condensados de EPF VBD-10240</t>
  </si>
  <si>
    <t>30-Jan-26</t>
  </si>
  <si>
    <t xml:space="preserve">          GCM1440</t>
  </si>
  <si>
    <t>Gestión de compras - Calentadores eléctricos EAP-95130 A/B &amp; EAP-90420/450</t>
  </si>
  <si>
    <t xml:space="preserve">          GCM1210</t>
  </si>
  <si>
    <t>Gestión de compras - Desgasificadores presurizado / atmosférico DBM-24310 / DBM-24320</t>
  </si>
  <si>
    <t xml:space="preserve">          GCM1220</t>
  </si>
  <si>
    <t>Gestión de compras - KOD</t>
  </si>
  <si>
    <t xml:space="preserve">          GCM1130</t>
  </si>
  <si>
    <t>Gestión de compras - Filtros FAJ-24250 &amp; FAJ-24230 A/B</t>
  </si>
  <si>
    <t xml:space="preserve">          GCM1140</t>
  </si>
  <si>
    <t>Gestión de compras - Filtro de bomba Hot Oil FAJ-94260</t>
  </si>
  <si>
    <t xml:space="preserve">          GCM1050</t>
  </si>
  <si>
    <t>Gestión de compras - Tanques de aceite para Motores &amp; Compresores (TKBE-90410 &amp; TKBE-90440)</t>
  </si>
  <si>
    <t xml:space="preserve">        Piping</t>
  </si>
  <si>
    <t xml:space="preserve">          GCP1000</t>
  </si>
  <si>
    <t>Gestión de compra Material de Cañerías y Accesorios  _ 1° MTO</t>
  </si>
  <si>
    <t xml:space="preserve">          GCP1030</t>
  </si>
  <si>
    <t>Gestión de compras - Válvulas manuales</t>
  </si>
  <si>
    <t>28-Jan-26</t>
  </si>
  <si>
    <t xml:space="preserve">          GCP1001</t>
  </si>
  <si>
    <t>Gestión de compra Material de Cañerías y Accesorios al 30% definicion MAQ (anterior 2° MTO)</t>
  </si>
  <si>
    <t xml:space="preserve">          GCP1021</t>
  </si>
  <si>
    <t>Gestión de compra Talleres Prefabricado</t>
  </si>
  <si>
    <t xml:space="preserve">          GCP1010</t>
  </si>
  <si>
    <t>Gestión de compra Material de Cañerías y Accesorios al 60% definicion MAQ</t>
  </si>
  <si>
    <t xml:space="preserve">          GCP1011</t>
  </si>
  <si>
    <t>Gestión de compra Material de Cañerías y Accesorios al 90% definicion MAQ</t>
  </si>
  <si>
    <t xml:space="preserve">        Electricidad</t>
  </si>
  <si>
    <t>12-Aug-26</t>
  </si>
  <si>
    <t xml:space="preserve">          GCE1070</t>
  </si>
  <si>
    <t>Gestión de compras - Power Manager System (PMS)</t>
  </si>
  <si>
    <t xml:space="preserve">          GCE1060</t>
  </si>
  <si>
    <t>Gestión de compras - Puesta a tierra y SPCDA</t>
  </si>
  <si>
    <t xml:space="preserve">          GCE1000</t>
  </si>
  <si>
    <t>Gestión de compras - Canalizaciones (Bandejas / Conduits / EM / soportes y accesorios)</t>
  </si>
  <si>
    <t xml:space="preserve">          GCE1140</t>
  </si>
  <si>
    <t>Gestión de compras - Transformadores Salas Eléctricas #3 y #4</t>
  </si>
  <si>
    <t xml:space="preserve">          GCE1110</t>
  </si>
  <si>
    <t>Gestión de compras - Iluminación - Columnas y artefactos de iluminación</t>
  </si>
  <si>
    <t xml:space="preserve">          GCE1040</t>
  </si>
  <si>
    <t>Gestión de compras - Cables - electricidad (MT/BT)</t>
  </si>
  <si>
    <t xml:space="preserve">          SHELTER # 3</t>
  </si>
  <si>
    <t xml:space="preserve">            GCE1100</t>
  </si>
  <si>
    <t>Gestión de compras - Shelters Sala Eléctrica # 3</t>
  </si>
  <si>
    <t xml:space="preserve">          SHELTER # 4 y # 5</t>
  </si>
  <si>
    <t xml:space="preserve">            GCE1102</t>
  </si>
  <si>
    <t>Gestión de compras - Shelter Sala Eléctrica # 5</t>
  </si>
  <si>
    <t xml:space="preserve">            GCE1112</t>
  </si>
  <si>
    <t>Gestión de compras - Shelter Sala Eléctrica # 4</t>
  </si>
  <si>
    <t xml:space="preserve">        Instrumentación y control</t>
  </si>
  <si>
    <t xml:space="preserve">          GCI1060</t>
  </si>
  <si>
    <t>Gestión de compras - Sistemas de Seguridad (PSS/ESD)</t>
  </si>
  <si>
    <t xml:space="preserve">          GCI1070</t>
  </si>
  <si>
    <t>Gestión de compras - Plant Control System (PCS)</t>
  </si>
  <si>
    <t xml:space="preserve">          GCI1040</t>
  </si>
  <si>
    <t>Gestión de compras - Válvulas de Control</t>
  </si>
  <si>
    <t xml:space="preserve">          GCI1050</t>
  </si>
  <si>
    <t>Gestión de compras - Instrumentos / transmisores / medidores</t>
  </si>
  <si>
    <t xml:space="preserve">          GCI1020</t>
  </si>
  <si>
    <t>Gestión de compras - Cables de Instrumentos</t>
  </si>
  <si>
    <t xml:space="preserve">      Fabricación y despacho</t>
  </si>
  <si>
    <t>17-Jan-26</t>
  </si>
  <si>
    <t xml:space="preserve">          FDC1020</t>
  </si>
  <si>
    <t>Provisión y despacho de Hormigón Premoldeado (Cámaras-Soportes-Sleepers-otras fundaciones)</t>
  </si>
  <si>
    <t xml:space="preserve">          FDC1050</t>
  </si>
  <si>
    <t>Fabricación y despacho - Ignifugado</t>
  </si>
  <si>
    <t xml:space="preserve">          HITALER500</t>
  </si>
  <si>
    <t>Inicio entregas Hormigon Premoldeados en COMPRESION</t>
  </si>
  <si>
    <t xml:space="preserve">          HITALER540</t>
  </si>
  <si>
    <t>Inicio entregas Hormigon Premoldeados en GENERACION</t>
  </si>
  <si>
    <t xml:space="preserve">          HITALER510</t>
  </si>
  <si>
    <t>Inicio entregas Hormigon Premoldeados en PROC. DE GAS</t>
  </si>
  <si>
    <t xml:space="preserve">          HITALER570</t>
  </si>
  <si>
    <t>Inicio entregas Hormigon Premoldeados en FLARE + KOD</t>
  </si>
  <si>
    <t xml:space="preserve">          HITALER530</t>
  </si>
  <si>
    <t>Inicio entregas Hormigon Premoldeados en HOT OIL</t>
  </si>
  <si>
    <t xml:space="preserve">          HITALER560</t>
  </si>
  <si>
    <t>Inicio entregas Hormigon Premoldeados en TRAT. AGUA</t>
  </si>
  <si>
    <t xml:space="preserve">          HITALER520</t>
  </si>
  <si>
    <t>Inicio entregas Hormigon Premoldeados en CONDENSADO</t>
  </si>
  <si>
    <t xml:space="preserve">          HITALER550</t>
  </si>
  <si>
    <t>Inicio entregas Hormigon Premoldeados en ALMAC. DE CONDENSADO</t>
  </si>
  <si>
    <t xml:space="preserve">          HITALER580</t>
  </si>
  <si>
    <t>Inicio entregas Hormigon Premoldeados en SALIDA DE PLANTA</t>
  </si>
  <si>
    <t>26-Jan-27</t>
  </si>
  <si>
    <t>08-Dec-26</t>
  </si>
  <si>
    <t xml:space="preserve">          FDS1000</t>
  </si>
  <si>
    <t>Ingeniería de taller, provisión material y fabricación y despacho de Estructuras Metálicas</t>
  </si>
  <si>
    <t>22-Dec-26</t>
  </si>
  <si>
    <t xml:space="preserve">          HITALER105</t>
  </si>
  <si>
    <t>Inicio entregas en el sector entre calles C, E y 3, 4.</t>
  </si>
  <si>
    <t>28-Apr-26</t>
  </si>
  <si>
    <t xml:space="preserve">          HITALER110</t>
  </si>
  <si>
    <t>Inicio entregas en el sector entre calles C, D y 3, 2.</t>
  </si>
  <si>
    <t xml:space="preserve">          HITALER100</t>
  </si>
  <si>
    <t>Inicio entregas en manifold de entrada y calle C</t>
  </si>
  <si>
    <t xml:space="preserve">          HITALER135</t>
  </si>
  <si>
    <t>Inicio entregas en sector entre calle 2 cercanía calle C hasta ERM-Salida de Planta</t>
  </si>
  <si>
    <t>19-Aug-26</t>
  </si>
  <si>
    <t xml:space="preserve">          HITALER155</t>
  </si>
  <si>
    <t>Inicio entregas en soportes línea a Flare (desde calle E hasta KOD)</t>
  </si>
  <si>
    <t xml:space="preserve">          HITALER145</t>
  </si>
  <si>
    <t>Inicio entregas en cruce entre calles E y F.</t>
  </si>
  <si>
    <t xml:space="preserve">          HITALER125</t>
  </si>
  <si>
    <t>Inicio entregas en puente de medicion/salida de planta (EMR)</t>
  </si>
  <si>
    <t xml:space="preserve">          HITALER150</t>
  </si>
  <si>
    <t>Inicio entregas en soportes línea a Flare (desde KOD a Flare)</t>
  </si>
  <si>
    <t xml:space="preserve">          HITALER115</t>
  </si>
  <si>
    <t>Inicio entregas en sala electrica # 3</t>
  </si>
  <si>
    <t xml:space="preserve">          HITALER130</t>
  </si>
  <si>
    <t>Inicio entregas para Tinglado y Módulos 91040/50 y 92020/30 (SKZZ-91040/50 y 92020/30)</t>
  </si>
  <si>
    <t>08-Jan-27</t>
  </si>
  <si>
    <t xml:space="preserve">          HITALER120</t>
  </si>
  <si>
    <t>Inicio entregas para soportes y plataformas</t>
  </si>
  <si>
    <t>09-Jan-27</t>
  </si>
  <si>
    <t xml:space="preserve">          HITALER140</t>
  </si>
  <si>
    <t>Inicio entregas en soportes y plataformas</t>
  </si>
  <si>
    <t xml:space="preserve">        Mecanica</t>
  </si>
  <si>
    <t>20-Dec-25</t>
  </si>
  <si>
    <t xml:space="preserve">          FDM1000</t>
  </si>
  <si>
    <t>Ing. Detalle p/montaje, provisión y mecanizado de chapas p/ Tanque* Agua de Inyección - TKAZ-24220 A</t>
  </si>
  <si>
    <t>18-Apr-26</t>
  </si>
  <si>
    <t xml:space="preserve">          FDM1020</t>
  </si>
  <si>
    <t>Ing. Detalle p/montaje, provisión y mecanizado de chapas p/ Tanque* Skimmer - TKAZ-24350</t>
  </si>
  <si>
    <t xml:space="preserve">          FDM1030</t>
  </si>
  <si>
    <t>Ing. Detalle p/montaje, provisión y mecanizado de chapas p/ Tanque* de Almacenamiento de Condensado TKAY-23110 A</t>
  </si>
  <si>
    <t xml:space="preserve">          FDM1040</t>
  </si>
  <si>
    <t>Ing. Detalle, fabricación y despacho de Tanque- Cónico de Efluentes - TKBA-24410 A</t>
  </si>
  <si>
    <t>11-Apr-26</t>
  </si>
  <si>
    <t xml:space="preserve">          FDM1042</t>
  </si>
  <si>
    <t>Ing. Detalle, fabricación y despacho de Tanque- Cónico de Efluentes - TKBA-24410 B</t>
  </si>
  <si>
    <t xml:space="preserve">          FDM1150</t>
  </si>
  <si>
    <t>Fabricación y despacho - Bomba de agua tratada PAZ-24390 A/B/C</t>
  </si>
  <si>
    <t>25-Dec-26</t>
  </si>
  <si>
    <t>26-Dec-26</t>
  </si>
  <si>
    <t xml:space="preserve">          FDM1160</t>
  </si>
  <si>
    <t>Fabricación y despacho - Bomba de reproceso de condensado PAY-23120 A/B</t>
  </si>
  <si>
    <t xml:space="preserve">          FDM1380</t>
  </si>
  <si>
    <t>Fabricación y despacho - Skid generación de nitrógeno SKZZ-92020/30</t>
  </si>
  <si>
    <t>18-Jan-27</t>
  </si>
  <si>
    <t xml:space="preserve">          FDM1400</t>
  </si>
  <si>
    <t>Fabricación y despacho - Skid de inyección de químicos (tanque + bombas)</t>
  </si>
  <si>
    <t xml:space="preserve">          FDM1460</t>
  </si>
  <si>
    <t>Fabricación y despacho - Trim Cooler</t>
  </si>
  <si>
    <t xml:space="preserve">          FDM1070</t>
  </si>
  <si>
    <t>Fabricación y despacho - Sumideros PRFV</t>
  </si>
  <si>
    <t>05-Dec-26</t>
  </si>
  <si>
    <t xml:space="preserve">          FDM1440</t>
  </si>
  <si>
    <t>Fabricación y despacho - Pulmones de Aire de Arranque - VBE-91030 y de Instrumentos VBE-91020</t>
  </si>
  <si>
    <t>04-Jan-27</t>
  </si>
  <si>
    <t>20-Dec-26</t>
  </si>
  <si>
    <t xml:space="preserve">          FDM1450</t>
  </si>
  <si>
    <t>Fabricación y despacho - Pulmón de Nitrógeno VBE-92010</t>
  </si>
  <si>
    <t xml:space="preserve">          FDM1490</t>
  </si>
  <si>
    <t>Fabricación y despacho - Recipientes enterrados</t>
  </si>
  <si>
    <t xml:space="preserve">          FDM1050</t>
  </si>
  <si>
    <t>Ing. Detalle, fabricación y despacho de Tanque- de Recuperacion de Flotados - TKZZ-24440</t>
  </si>
  <si>
    <t xml:space="preserve">          FDM1090</t>
  </si>
  <si>
    <t>Ing. Detalle, fabricación y despacho de Tanque- de Glicol - TKZZ-98110</t>
  </si>
  <si>
    <t xml:space="preserve">          FDM1022</t>
  </si>
  <si>
    <t>Ing. Detalle p/montaje, provisión y mecanizado de chapas p/ Tanque* Pulmón de Agua (Internos Skimmer) - TKAZ-24330</t>
  </si>
  <si>
    <t>19-Apr-26</t>
  </si>
  <si>
    <t xml:space="preserve">          FDM1080</t>
  </si>
  <si>
    <t>Ing. Detalle p/montaje, provisión y mecanizado de chapas p/ Tanque* de Slop - TKBA-97140</t>
  </si>
  <si>
    <t xml:space="preserve">          FDM1130</t>
  </si>
  <si>
    <t>Fabricación y despacho - Bombas de Desarenado - PAZ-24240 A/B</t>
  </si>
  <si>
    <t xml:space="preserve">          FDM1140</t>
  </si>
  <si>
    <t>Fabricación y despacho - Bombas Transferencia - PBM-24340 A/B</t>
  </si>
  <si>
    <t>29-Dec-26</t>
  </si>
  <si>
    <t>16-Jan-27</t>
  </si>
  <si>
    <t xml:space="preserve">          FDM1170</t>
  </si>
  <si>
    <t>Fabricación y despacho - Bomba de tanques de efluentes PAZ-24430 A/B</t>
  </si>
  <si>
    <t xml:space="preserve">          FDM1180</t>
  </si>
  <si>
    <t>Fabricación y despacho - Bomba de skimmeado PBA-24420 A/B</t>
  </si>
  <si>
    <t xml:space="preserve">          FDM1190</t>
  </si>
  <si>
    <t>Fabricación y despacho - Bomba de tanque de flotados PZZ-24450 A/B</t>
  </si>
  <si>
    <t xml:space="preserve">          FDM1200</t>
  </si>
  <si>
    <t>Fabricación y despacho - Bombas de Aceite Motores &amp; Compresores  PBE-90430 &amp; PBE-90460</t>
  </si>
  <si>
    <t>22-Jan-27</t>
  </si>
  <si>
    <t xml:space="preserve">          FDM1210</t>
  </si>
  <si>
    <t>Fabricación y despacho - Bomba de tanque sumidero de Hot Oil PBE-94250</t>
  </si>
  <si>
    <t xml:space="preserve">          FDM1220</t>
  </si>
  <si>
    <t>Fabricación y despacho - Bomba de KOD PAY-95140 A/B</t>
  </si>
  <si>
    <t xml:space="preserve">          FDM1230</t>
  </si>
  <si>
    <t>Fabricación y despacho - Bomba de sumideros PAY-97320 A/B</t>
  </si>
  <si>
    <t xml:space="preserve">          FDM1240</t>
  </si>
  <si>
    <t>Fabricación y despacho - Bombas de Agua de Tanque de Slop PBA-97150 A/B</t>
  </si>
  <si>
    <t xml:space="preserve">          FDM1250</t>
  </si>
  <si>
    <t>Fabricación y despacho - Bombas de Condensado de Tanque de Slop PBA-97160 A/B</t>
  </si>
  <si>
    <t xml:space="preserve">          FDM1260</t>
  </si>
  <si>
    <t>Fabricación y despacho - Bomba de desagote de emergencia PZZ-97220 A/B</t>
  </si>
  <si>
    <t xml:space="preserve">          FDM1270</t>
  </si>
  <si>
    <t>Fabricación y despacho - Bomba de carga de Glicol PBE-98120</t>
  </si>
  <si>
    <t>21-Aug-26</t>
  </si>
  <si>
    <t xml:space="preserve">          FDM1500</t>
  </si>
  <si>
    <t>Fabricación y despacho - Bomba de agua de lavado PZZ-99230</t>
  </si>
  <si>
    <t xml:space="preserve">          FDM1510</t>
  </si>
  <si>
    <t>Fabricación y despacho - Bombas de Agua de Drenaje a Tratamiento PZZ-97230 A/B</t>
  </si>
  <si>
    <t xml:space="preserve">          FDM1280</t>
  </si>
  <si>
    <t>Fabricación y despacho - Bombas de Drenajes PAY-97110 A/B, PAY-97120 A/B &amp; PAY-97130 A/B</t>
  </si>
  <si>
    <t xml:space="preserve">          FDM1410</t>
  </si>
  <si>
    <t>Fabricación y despacho - Separador de condensados de EPF VBD-10240</t>
  </si>
  <si>
    <t>30-Dec-26</t>
  </si>
  <si>
    <t xml:space="preserve">          FDM1430</t>
  </si>
  <si>
    <t>Fabricación y despacho - Calentadores eléctricos EAP-95130 A/B &amp; EAP-90420/450</t>
  </si>
  <si>
    <t xml:space="preserve">          FDM1420</t>
  </si>
  <si>
    <t>Fabricación y despacho - Desgasificadores presurizado / atmosférico DBM-24310 / DBM-24320</t>
  </si>
  <si>
    <t xml:space="preserve">          FDM1470</t>
  </si>
  <si>
    <t>Fabricación y despacho - KOD</t>
  </si>
  <si>
    <t xml:space="preserve">          FDM1002</t>
  </si>
  <si>
    <t>Ing. Detalle p/montaje, provisión y mecanizado de chapas p/ Tanque* Agua de Inyección - TKAZ-24220 B</t>
  </si>
  <si>
    <t xml:space="preserve">          FDM1310</t>
  </si>
  <si>
    <t>Fabricación y despacho - Filtros FAJ-24250 &amp; FAJ-24230 A/B</t>
  </si>
  <si>
    <t xml:space="preserve">          FDM1320</t>
  </si>
  <si>
    <t>Fabricación y despacho - Filtro de bomba Hot Oil FAJ-94260</t>
  </si>
  <si>
    <t xml:space="preserve">          FDM1060</t>
  </si>
  <si>
    <t>Fabricación y despacho - Tanques de aceite para Motores &amp; Compresores (TKBE-90410 &amp; TKBE-90440)</t>
  </si>
  <si>
    <t>05-Aug-26</t>
  </si>
  <si>
    <t>31-Jan-27</t>
  </si>
  <si>
    <t>25-Jan-27</t>
  </si>
  <si>
    <t xml:space="preserve">          FDP1000</t>
  </si>
  <si>
    <t>Fabricación y despacho - Material de Cañerías y Accesorios _ 1° MTO</t>
  </si>
  <si>
    <t xml:space="preserve">          FDP1030</t>
  </si>
  <si>
    <t>Fabricación y despacho - Válvulas manuales</t>
  </si>
  <si>
    <t xml:space="preserve">          FDP1001</t>
  </si>
  <si>
    <t>Fabricación y despacho - Material de Cañerías y Accesorios al 30% definicion MAQ (anterior 2° MTO)</t>
  </si>
  <si>
    <t>31-Jan-26</t>
  </si>
  <si>
    <t xml:space="preserve">          FDP1010</t>
  </si>
  <si>
    <t>Fabricación y despacho - Material de Cañerías y Accesorios al 60% definicion MAQ</t>
  </si>
  <si>
    <t xml:space="preserve">          FDP1011</t>
  </si>
  <si>
    <t>Fabricación y despacho - Material de Cañerías y Accesorios al 90% definicion MAQ</t>
  </si>
  <si>
    <t xml:space="preserve">          FDE1030</t>
  </si>
  <si>
    <t>Fabricación y despacho - Puesta a tierra y SPCDA</t>
  </si>
  <si>
    <t>25-Apr-26</t>
  </si>
  <si>
    <t>21-Apr-26</t>
  </si>
  <si>
    <t xml:space="preserve">          FDE1103</t>
  </si>
  <si>
    <t>Fabricación y despacho - Shelter Sala Eléctrica # 3</t>
  </si>
  <si>
    <t>11-Jan-27</t>
  </si>
  <si>
    <t xml:space="preserve">          FDE1104</t>
  </si>
  <si>
    <t>Fabricación y despacho - Shelter Sala Eléctrica # 5</t>
  </si>
  <si>
    <t xml:space="preserve">          FDE1113</t>
  </si>
  <si>
    <t>Fabricación y despacho - Shelter Sala Eléctrica # 4</t>
  </si>
  <si>
    <t xml:space="preserve">          FDE1114</t>
  </si>
  <si>
    <t>Fabricación y despacho - Power Manager System (PMS)</t>
  </si>
  <si>
    <t xml:space="preserve">          FDE1010</t>
  </si>
  <si>
    <t>Fabricación y despacho - Canalizaciones (Bandejas / Conduits / EM / soportes y accesorios)</t>
  </si>
  <si>
    <t xml:space="preserve">          FDE1140</t>
  </si>
  <si>
    <t>Fabricación y despacho - Transformadores Salas Eléctricas #3 y #4</t>
  </si>
  <si>
    <t xml:space="preserve">          FDE1090</t>
  </si>
  <si>
    <t>Fabricación y despacho - Iluminación - Columnas y artefactos de iluminación</t>
  </si>
  <si>
    <t xml:space="preserve">          FDE1050</t>
  </si>
  <si>
    <t>Fabricación y despacho - Cables - electricidad (MT/BT)</t>
  </si>
  <si>
    <t>27-Dec-26</t>
  </si>
  <si>
    <t>02-Apr-26</t>
  </si>
  <si>
    <t xml:space="preserve">          FDI1070</t>
  </si>
  <si>
    <t>Fabricación y despacho - Sistemas de Seguridad (PSS/ESD)</t>
  </si>
  <si>
    <t xml:space="preserve">          FDI1080</t>
  </si>
  <si>
    <t>Fabricación y despacho -Plant Control System (PCS)</t>
  </si>
  <si>
    <t xml:space="preserve">          FDI1060</t>
  </si>
  <si>
    <t>Fabricación y despacho - Válvulas de Control</t>
  </si>
  <si>
    <t xml:space="preserve">          FDI1040</t>
  </si>
  <si>
    <t>Fabricación y despacho - Instrumentos / transmisores / medidores</t>
  </si>
  <si>
    <t xml:space="preserve">          FDI1020</t>
  </si>
  <si>
    <t>Fabricación y despacho - Cables de Instrumentos</t>
  </si>
  <si>
    <t>17-Jan-27</t>
  </si>
  <si>
    <t xml:space="preserve">        Prefabricados</t>
  </si>
  <si>
    <t xml:space="preserve">          FDP1040</t>
  </si>
  <si>
    <t>Prefabricado de Cañerías en Taller</t>
  </si>
  <si>
    <t xml:space="preserve">          HITALER175</t>
  </si>
  <si>
    <t>Inicio de entregas spools para parral / sleepers - Un. Proceso de Gas (&amp; Compresión)</t>
  </si>
  <si>
    <t xml:space="preserve">          HITALER185</t>
  </si>
  <si>
    <t>Inicio de entregas spools para sobre parral / sleepers - Un. de Condensado</t>
  </si>
  <si>
    <t xml:space="preserve">          HITALER205</t>
  </si>
  <si>
    <t>Inicio de entregas spools para parral / sleepers - Generación y Sala Eléctrica</t>
  </si>
  <si>
    <t xml:space="preserve">          HITALER195</t>
  </si>
  <si>
    <t>Inicio de entregas spools para sobre parral / sleepers - Fluido Térmico</t>
  </si>
  <si>
    <t xml:space="preserve">          HITALER235</t>
  </si>
  <si>
    <t>Inicio de entregas spools para sobre parral / sleepers - Tratamiento de Agua</t>
  </si>
  <si>
    <t xml:space="preserve">          HITALER160</t>
  </si>
  <si>
    <t>Inicio de entregas spools para parral / sleepers - Slug Catcher</t>
  </si>
  <si>
    <t xml:space="preserve">          HITALER225</t>
  </si>
  <si>
    <t>Inicio de entregas spools para parral / sleepers - Salida de Planta</t>
  </si>
  <si>
    <t xml:space="preserve">          HITALER230</t>
  </si>
  <si>
    <t>Inicio de entregas spools para conexiones a equipos / skids / módulos - Salida de Planta</t>
  </si>
  <si>
    <t xml:space="preserve">          HITALER245</t>
  </si>
  <si>
    <t>Inicio de entregas spools para parral / sleepers - Flare + KOD</t>
  </si>
  <si>
    <t xml:space="preserve">          HITALER170</t>
  </si>
  <si>
    <t>Inicio de entregas spools para conexiones a equipos / skids / módulos - Compresión</t>
  </si>
  <si>
    <t xml:space="preserve">          HITALER215</t>
  </si>
  <si>
    <t>Inicio de entregas spools para sobre parral / sleepers - Almac. de Condensado</t>
  </si>
  <si>
    <t xml:space="preserve">          HITALER220</t>
  </si>
  <si>
    <t>Inicio de entregas spools para conexiones a equipos / skids / módulos - Almac. de Condensado</t>
  </si>
  <si>
    <t xml:space="preserve">          HITALER190</t>
  </si>
  <si>
    <t>Inicio de entregas spools para conexiones a equipos / skids / módulos - Un. de Condensado</t>
  </si>
  <si>
    <t xml:space="preserve">          HITALER210</t>
  </si>
  <si>
    <t>Inicio de entregas spools para conexiones a equipos / skids / módulos - Generación y Sala Eléctrica</t>
  </si>
  <si>
    <t xml:space="preserve">          HITALER180</t>
  </si>
  <si>
    <t>Inicio de entregas spools para conexiones a equipos / skids / módulos - Un. Proceso de Gas</t>
  </si>
  <si>
    <t xml:space="preserve">          HITALER200</t>
  </si>
  <si>
    <t>Inicio de entregas spools para conexiones a equipos / skids / módulos - Fluido Térmico</t>
  </si>
  <si>
    <t xml:space="preserve">          HITALER165</t>
  </si>
  <si>
    <t>Inicio de entregas spools para conexiones a equipos existentes - Slug Catcher / Manifold de Entrada</t>
  </si>
  <si>
    <t xml:space="preserve">          HITALER240</t>
  </si>
  <si>
    <t>Inicio de entregas spools para conexiones a equipos / skids / módulos - Tratamiento de Agua</t>
  </si>
  <si>
    <t>12-Dec-26</t>
  </si>
  <si>
    <t xml:space="preserve">          HITALER250</t>
  </si>
  <si>
    <t>Inicio de entregas spools para conexiones a equipos / skids / módulos - Flare + KOD</t>
  </si>
  <si>
    <t>15-Jan-27</t>
  </si>
  <si>
    <t xml:space="preserve">  Construcción</t>
  </si>
  <si>
    <t xml:space="preserve">    CG00010</t>
  </si>
  <si>
    <t>Movilización Primaria AESA (Gestión ingresos / movilización oficinas - comedor - baños/vestuarios primarios)</t>
  </si>
  <si>
    <t>04-Oct-25*</t>
  </si>
  <si>
    <t xml:space="preserve">    CG00020</t>
  </si>
  <si>
    <t>Movilización Subcontratista O.Civil (Gestión ingresos / movilización herramientas - materiales - equipos primarios)</t>
  </si>
  <si>
    <t xml:space="preserve">    CG00030</t>
  </si>
  <si>
    <t>Movilización Complementaria AESA (ampliación de capacidades, talleres/almacenes, equipos para montajes)</t>
  </si>
  <si>
    <t>05-Jan-26</t>
  </si>
  <si>
    <t xml:space="preserve">    CG00050</t>
  </si>
  <si>
    <t>Desmovilización</t>
  </si>
  <si>
    <t xml:space="preserve">    Underground</t>
  </si>
  <si>
    <t>14-Apr-27</t>
  </si>
  <si>
    <t>05-Apr-27</t>
  </si>
  <si>
    <t xml:space="preserve">      Underground Civil</t>
  </si>
  <si>
    <t xml:space="preserve">        CDU511</t>
  </si>
  <si>
    <t>Trabajos civiles para drenajes/RCI</t>
  </si>
  <si>
    <t xml:space="preserve">        CDU512</t>
  </si>
  <si>
    <t>Tendido de cañeria para drenajes y RCI (inc prefa piping Drenaje)</t>
  </si>
  <si>
    <t xml:space="preserve">        CC014030</t>
  </si>
  <si>
    <t>Fundaciones y Cisterna para Sumidero y Bomba de Hot Oil VBH-94250 &amp; PBE-94250</t>
  </si>
  <si>
    <t>03-Dec-26</t>
  </si>
  <si>
    <t xml:space="preserve">        CC016050</t>
  </si>
  <si>
    <t>Fundaciones y Cisterna para Sumidero y Bombas de Drenajes Abiertos Fríos VBH-97120 / PAY-97120 A/B</t>
  </si>
  <si>
    <t xml:space="preserve">        CC018390</t>
  </si>
  <si>
    <t>Fundaciones y Cisterna para Sumidero y Bombas de Drenajes Abiertos VBH-97130 &amp; PAY-97130 A/B</t>
  </si>
  <si>
    <t xml:space="preserve">        CM018390</t>
  </si>
  <si>
    <t>Montaje Tanque Sumidero VBH-97130</t>
  </si>
  <si>
    <t>07-Dec-26</t>
  </si>
  <si>
    <t>02-Dec-26</t>
  </si>
  <si>
    <t xml:space="preserve">        CM014030</t>
  </si>
  <si>
    <t>Montaje Tanque Sumidero de Hot Oil VBH-94250</t>
  </si>
  <si>
    <t xml:space="preserve">        CM016050</t>
  </si>
  <si>
    <t>Montaje Tanque Sumidero de Drenajes Abiertos Fríos VBH-97120</t>
  </si>
  <si>
    <t xml:space="preserve">        CM012040</t>
  </si>
  <si>
    <t>Montaje Tanque de Drenajes Cerrados (VBH-97310)</t>
  </si>
  <si>
    <t>14-Jan-27</t>
  </si>
  <si>
    <t xml:space="preserve">        CC013070</t>
  </si>
  <si>
    <t>Fundaciones y Cisterna para Sumidero y Bombas de Drenajes Abiertos Calientes VBH-97110 &amp; PAY-97110 A/B</t>
  </si>
  <si>
    <t>26-Aug-26</t>
  </si>
  <si>
    <t xml:space="preserve">        CM013070</t>
  </si>
  <si>
    <t>Montaje Tanque Sumidero de Drenajes Abiertos Calientes VBH-97110</t>
  </si>
  <si>
    <t xml:space="preserve">        CC012060</t>
  </si>
  <si>
    <t>Fundación de Tanque Drenaje de Glicol TKBH-98130</t>
  </si>
  <si>
    <t>08-Apr-27</t>
  </si>
  <si>
    <t xml:space="preserve">        CM012060</t>
  </si>
  <si>
    <t>Tanque Drenaje de Glicol TKBH-98130</t>
  </si>
  <si>
    <t>09-Apr-27</t>
  </si>
  <si>
    <t xml:space="preserve">      Underground Electricidad</t>
  </si>
  <si>
    <t>19-Jan-27</t>
  </si>
  <si>
    <t xml:space="preserve">        CDU514</t>
  </si>
  <si>
    <t>Trabajos civiles para puesta a tierra</t>
  </si>
  <si>
    <t xml:space="preserve">        CE018010</t>
  </si>
  <si>
    <t>Instalación de Puesta a Tierra (PAT-enterrada) de Tanques - Tratamiento de Agua</t>
  </si>
  <si>
    <t>07-Apr-26</t>
  </si>
  <si>
    <t xml:space="preserve">        CE011010</t>
  </si>
  <si>
    <t>Instalación de Puesta a Tierra (PAT-enterrada) - Ingreso a Planta &amp; Slug Cutcher</t>
  </si>
  <si>
    <t xml:space="preserve">        CE015010</t>
  </si>
  <si>
    <t>Instalación de Puesta a Tierra (PAT-enterrada) - Generación y Sala Eléctrica</t>
  </si>
  <si>
    <t xml:space="preserve">        CE016010</t>
  </si>
  <si>
    <t>Instalación de Puesta a Tierra (PAT-enterrada) de Tanques - Almacenamiento de Condensado</t>
  </si>
  <si>
    <t xml:space="preserve">        CE011110</t>
  </si>
  <si>
    <t>Instalación de Puesta a Tierra (PAT-enterrada) - Compresión</t>
  </si>
  <si>
    <t xml:space="preserve">        CE012010</t>
  </si>
  <si>
    <t>Instalación de Puesta a Tierra (PAT-enterrada) - Unidades de proceso de Gas</t>
  </si>
  <si>
    <t>19-Dec-26</t>
  </si>
  <si>
    <t xml:space="preserve">        CE013010</t>
  </si>
  <si>
    <t>Instalación de Puesta a Tierra (PAT-enterrada) - Unidades de Condensado</t>
  </si>
  <si>
    <t xml:space="preserve">        CE015022</t>
  </si>
  <si>
    <t>Ejecución de canalizaciones enterradas - Generación y Sala Eléctrica</t>
  </si>
  <si>
    <t>10-Aug-26</t>
  </si>
  <si>
    <t xml:space="preserve">        CE014010</t>
  </si>
  <si>
    <t>Instalación de Puesta a Tierra (PAT-enterrada) - Fluido termico - Hot Oil</t>
  </si>
  <si>
    <t xml:space="preserve">        CE019010</t>
  </si>
  <si>
    <t>Instalación de Puesta a Tierra (PAT-enterrada) - Flare + KOD</t>
  </si>
  <si>
    <t xml:space="preserve">        CE017022</t>
  </si>
  <si>
    <t>Ejecución de canalizaciones enterradas - Salida de Planta</t>
  </si>
  <si>
    <t>07-Aug-26</t>
  </si>
  <si>
    <t>09-Dec-26</t>
  </si>
  <si>
    <t xml:space="preserve">        CE016012</t>
  </si>
  <si>
    <t>Instalación de Puesta a Tierra (PAT-enterrada) - Almacenamiento de Condensado</t>
  </si>
  <si>
    <t>13-Jan-27</t>
  </si>
  <si>
    <t xml:space="preserve">        CE017010</t>
  </si>
  <si>
    <t>Instalación de Puesta a Tierra (PAT-enterrada) - Salida de Planta</t>
  </si>
  <si>
    <t xml:space="preserve">        CE014022</t>
  </si>
  <si>
    <t>Ejecución de canalizaciones enterradas - Fluido térmico - Hot Oil</t>
  </si>
  <si>
    <t>29-Aug-26</t>
  </si>
  <si>
    <t xml:space="preserve">        CE018022</t>
  </si>
  <si>
    <t>Ejecución de canalizaciones enterradas - Tratamiento de Agua</t>
  </si>
  <si>
    <t xml:space="preserve">      Underground Instrumentos</t>
  </si>
  <si>
    <t xml:space="preserve">        CDU518</t>
  </si>
  <si>
    <t>Construccion de cañeros (inc excavacion/hormigon/relleno)</t>
  </si>
  <si>
    <t xml:space="preserve">      General</t>
  </si>
  <si>
    <t xml:space="preserve">        Terminaciones</t>
  </si>
  <si>
    <t xml:space="preserve">          CDC1090</t>
  </si>
  <si>
    <t>Colocación Ignifugado - Fireproofing</t>
  </si>
  <si>
    <t>27-Aug-27</t>
  </si>
  <si>
    <t xml:space="preserve">          CDC1091</t>
  </si>
  <si>
    <t>Colocación Ignifugado - Fireproofing #1</t>
  </si>
  <si>
    <t xml:space="preserve">          CDC1100</t>
  </si>
  <si>
    <t>Punch List (cierre de excepciones)</t>
  </si>
  <si>
    <t>30-Apr-27</t>
  </si>
  <si>
    <t xml:space="preserve">          CDC1110</t>
  </si>
  <si>
    <t>Caminos - Calles internas</t>
  </si>
  <si>
    <t>07-Aug-27</t>
  </si>
  <si>
    <t>07-Apr-27</t>
  </si>
  <si>
    <t xml:space="preserve">          CDC1180</t>
  </si>
  <si>
    <t>Posibles cierres con cercos (incluye portones y puertas)</t>
  </si>
  <si>
    <t>31-Aug-27</t>
  </si>
  <si>
    <t xml:space="preserve">      Ingreso a planta - Slug Cutcher</t>
  </si>
  <si>
    <t xml:space="preserve">        CC011050</t>
  </si>
  <si>
    <t>Fundaciones de parrales / soportes en el sector (entre Manifold de Entrada y calle C)</t>
  </si>
  <si>
    <t xml:space="preserve">        CC011040</t>
  </si>
  <si>
    <t>Fundaciones de Skid Desarenador/Acumulador/Separador de Gas _ SKZZ-10220 y soportes de cañerías</t>
  </si>
  <si>
    <t xml:space="preserve">        CC011060</t>
  </si>
  <si>
    <t>Fundaciones de Módulos 90213 / 90214 _ SKZZ-90213 / 90214</t>
  </si>
  <si>
    <t>01-Aug-26</t>
  </si>
  <si>
    <t xml:space="preserve">      Compresión</t>
  </si>
  <si>
    <t xml:space="preserve">        CC011210</t>
  </si>
  <si>
    <t>Fundaciones Área 291 Ud. de Compresión Gas Multiservicio #1</t>
  </si>
  <si>
    <t xml:space="preserve">        CC011190</t>
  </si>
  <si>
    <t>Estructuras de Hormigón Premoldeado - (Cámaras-Soportes-Sleepers-otras fundaciones) - Compresión</t>
  </si>
  <si>
    <t xml:space="preserve">        CC011220</t>
  </si>
  <si>
    <t>Fundaciones Área 292 Ud. de Compresión Gas Multiservicio #2</t>
  </si>
  <si>
    <t>29-Apr-26</t>
  </si>
  <si>
    <t xml:space="preserve">        CC011230</t>
  </si>
  <si>
    <t>Fundaciones Área 293 Ud. de Compresión Gas Multiservicio #3</t>
  </si>
  <si>
    <t>14-Aug-26</t>
  </si>
  <si>
    <t xml:space="preserve">        CC011110</t>
  </si>
  <si>
    <t>Fundaciones Tanques de Aceite Motores &amp; Compresores  TKBE-90410 &amp; TKBE-90440</t>
  </si>
  <si>
    <t>15-Aug-26</t>
  </si>
  <si>
    <t xml:space="preserve">        CC011100</t>
  </si>
  <si>
    <t>Fundaciones Bombas de Aceite Motores &amp; Compresores  PBE-90430 &amp; PBE-90460</t>
  </si>
  <si>
    <t xml:space="preserve">        CC011130</t>
  </si>
  <si>
    <t>Fundación Tanque- de Glicol - TKZZ-98110</t>
  </si>
  <si>
    <t xml:space="preserve">        CC011140</t>
  </si>
  <si>
    <t>Fundación de Pulmón de Aire de Arranque - VBE-91030</t>
  </si>
  <si>
    <t xml:space="preserve">        CC011150</t>
  </si>
  <si>
    <t>Fundación Separador de Condensados de EPF VBD-10240</t>
  </si>
  <si>
    <t xml:space="preserve">        CC011160</t>
  </si>
  <si>
    <t>Fundación de SKID-290</t>
  </si>
  <si>
    <t xml:space="preserve">        CC011120</t>
  </si>
  <si>
    <t>Fundación Bomba Carga de Glicol - PBE-98120</t>
  </si>
  <si>
    <t xml:space="preserve">      Unidades de proceso de Gas</t>
  </si>
  <si>
    <t xml:space="preserve">        CC012070</t>
  </si>
  <si>
    <t>Fundaciones de Parrales (entre calles C, E y 3, 4)</t>
  </si>
  <si>
    <t xml:space="preserve">        CC012100</t>
  </si>
  <si>
    <t>Estructuras de Hormigón Premoldeado - (Cámaras-Soportes-Sleepers-otras fundaciones) - Ud. Proceso Gas</t>
  </si>
  <si>
    <t xml:space="preserve">        CC012020</t>
  </si>
  <si>
    <t>Fundación de Módulo 93110 (SKZZ-93110)</t>
  </si>
  <si>
    <t xml:space="preserve">        CC012080</t>
  </si>
  <si>
    <t>Fundaciones de Módulos SKZZ-90210 A/B / SKZZ-90211 A / SKZZ-90212 A</t>
  </si>
  <si>
    <t xml:space="preserve">        CC012040</t>
  </si>
  <si>
    <t>Fundaciones de Tanque y Bombas de Drenajes Cerrados (VBH-97310 / PAY-97320 A/B)</t>
  </si>
  <si>
    <t xml:space="preserve">        CC012050</t>
  </si>
  <si>
    <t>Fundaciones y pavimento puesto de control SCI</t>
  </si>
  <si>
    <t xml:space="preserve">      Unidades de Condensado</t>
  </si>
  <si>
    <t>18-Dec-26</t>
  </si>
  <si>
    <t xml:space="preserve">        CC013200</t>
  </si>
  <si>
    <t>Fundaciones de Parrales (entre calles C, D y 3, 2)</t>
  </si>
  <si>
    <t xml:space="preserve">        CC013030</t>
  </si>
  <si>
    <t>Fundación de Tanque Cónico de Efluentes TKBA-24410 A</t>
  </si>
  <si>
    <t>08-Aug-26</t>
  </si>
  <si>
    <t xml:space="preserve">        CC013040</t>
  </si>
  <si>
    <t>Fundación de Tanque Cónico de Efluentes TKBA-24410 B</t>
  </si>
  <si>
    <t xml:space="preserve">        CC013050</t>
  </si>
  <si>
    <t>Recinto de Tanques de Efluentes TKBA-24410 A/B</t>
  </si>
  <si>
    <t xml:space="preserve">        CC013060</t>
  </si>
  <si>
    <t>Fundación de Bombas Tanques de Efluentes PAZ-24430 A/B</t>
  </si>
  <si>
    <t xml:space="preserve">        CC013090</t>
  </si>
  <si>
    <t>Fundaciones de Sala INS-007</t>
  </si>
  <si>
    <t xml:space="preserve">        CC013100</t>
  </si>
  <si>
    <t>Estructuras de Hormigón Premoldeado - (Cámaras-Soportes-Sleepers-otras fundaciones) - Ud. de Condensado</t>
  </si>
  <si>
    <t xml:space="preserve">        CC013080</t>
  </si>
  <si>
    <t>Fundaciones de Módulos SKZZ-90206 A/B / SKZZ-90207 A/B / SKZZ-90208 A/B / SKZZ-90209 A/B</t>
  </si>
  <si>
    <t xml:space="preserve">      Fluido térmico - Hot Oil</t>
  </si>
  <si>
    <t xml:space="preserve">        CC014040</t>
  </si>
  <si>
    <t>Fundación de Filtro de la Bomba de Hot Oil FAJ-94260</t>
  </si>
  <si>
    <t xml:space="preserve">        CC014200</t>
  </si>
  <si>
    <t>Fundaciones de Parrales / Senda de cañería (entre calles D, E y 3, 2)</t>
  </si>
  <si>
    <t xml:space="preserve">        CC014300</t>
  </si>
  <si>
    <t>Fundaciones de Parrales - Soportes (desde cruce calle E hasta KOD)</t>
  </si>
  <si>
    <t xml:space="preserve">        CC014070</t>
  </si>
  <si>
    <t>Fundaciones Sala Eléctrica #3</t>
  </si>
  <si>
    <t xml:space="preserve">        CC014100</t>
  </si>
  <si>
    <t>Estructuras de Hormigón Premoldeado - (Cámaras-Soportes-Sleepers-otras fundaciones) - Hot Oil</t>
  </si>
  <si>
    <t xml:space="preserve">        CC014010</t>
  </si>
  <si>
    <t>Fundación SKID-942</t>
  </si>
  <si>
    <t xml:space="preserve">        CC014050</t>
  </si>
  <si>
    <t>Fundaciones para Módulos PROPAK 942 (EAP-94201 A/B)</t>
  </si>
  <si>
    <t>28-Aug-26</t>
  </si>
  <si>
    <t xml:space="preserve">        CC014020</t>
  </si>
  <si>
    <t>Fundación Trim Cooler EAL-94270</t>
  </si>
  <si>
    <t xml:space="preserve">      Ampliación de Generación</t>
  </si>
  <si>
    <t xml:space="preserve">        CC015021</t>
  </si>
  <si>
    <t>Fundaciones de Generadores Eléctricos a Gas (3 Unidades) - KBE-600 J/K/L</t>
  </si>
  <si>
    <t xml:space="preserve">        CC015100</t>
  </si>
  <si>
    <t>Estructuras de Hormigón Premoldeado - (Cámaras-Soportes-Sleepers-otras fundaciones) - Ampliación Generación</t>
  </si>
  <si>
    <t xml:space="preserve">        CC017100</t>
  </si>
  <si>
    <t>Fundación de Módulo 67040 - SKZZ-67040</t>
  </si>
  <si>
    <t xml:space="preserve">        CC017090</t>
  </si>
  <si>
    <t>Fundación de Módulo 90215 - SKZZ-90215</t>
  </si>
  <si>
    <t xml:space="preserve">      Almacenamiento de Condensado</t>
  </si>
  <si>
    <t xml:space="preserve">        CC016010</t>
  </si>
  <si>
    <t>Fundación de Tanque* de Almacenamiento de Condensado TKAY-23110 A</t>
  </si>
  <si>
    <t xml:space="preserve">        CC016070</t>
  </si>
  <si>
    <t>Fundaciones y pavimento recinto de Bombas Booster de Condensado PAY-23140 A/B/C y Reproceso PAY-23120 A/B</t>
  </si>
  <si>
    <t xml:space="preserve">        CC016300</t>
  </si>
  <si>
    <t>Estructuras de Hormigón Premoldeado - (Cámaras-Soportes-Sleepers) - Almacenamiento de Condensado</t>
  </si>
  <si>
    <t xml:space="preserve">        CC016080</t>
  </si>
  <si>
    <t>Fundaciones y pavimento recinto de Bombas Principales de Condensado PAY-23310 A/B/C/D</t>
  </si>
  <si>
    <t>11-Dec-26</t>
  </si>
  <si>
    <t xml:space="preserve">        CC016072</t>
  </si>
  <si>
    <t>Fundaciones y pavimento recinto de Bombas Booster de Condensado  PAY-23040 A/B/C</t>
  </si>
  <si>
    <t>01-Dec-26</t>
  </si>
  <si>
    <t xml:space="preserve">        CC016030</t>
  </si>
  <si>
    <t>Recinto de Tanque* de Almacenamiento de Condensado TKAY-23110 A</t>
  </si>
  <si>
    <t xml:space="preserve">        CC016110</t>
  </si>
  <si>
    <t>Fundaciones y pavimento puesto de control SCI (incluye TKZZ-102001)</t>
  </si>
  <si>
    <t xml:space="preserve">      Tratamiento de Agua</t>
  </si>
  <si>
    <t xml:space="preserve">        CC018020</t>
  </si>
  <si>
    <t>Fundación de Tanque* Skimmer - TKAZ-24350</t>
  </si>
  <si>
    <t xml:space="preserve">        CC018010</t>
  </si>
  <si>
    <t>Fundación de Tanque* Agua de Inyección - TKAZ-24220 A</t>
  </si>
  <si>
    <t xml:space="preserve">        CC018022</t>
  </si>
  <si>
    <t>Fundación de Tanque* Pulmón de Agua (Internos Skimmer) - TKAZ-24330</t>
  </si>
  <si>
    <t xml:space="preserve">        CC018012</t>
  </si>
  <si>
    <t>Fundación de Tanque* Agua de Inyección - TKAZ-24220 B</t>
  </si>
  <si>
    <t xml:space="preserve">        CC018040</t>
  </si>
  <si>
    <t>Fundación de Tanque* Slop TKBA-97140</t>
  </si>
  <si>
    <t xml:space="preserve">        CC018310</t>
  </si>
  <si>
    <t>Fundaciones y pavimento recinto de Bombas de Desarenado - PAZ-24240 A/B y Filtros FAJ-24250 &amp; FAJ-24230 A/B</t>
  </si>
  <si>
    <t xml:space="preserve">        CC018050</t>
  </si>
  <si>
    <t>Fundación de Tanque- de Recuperación de Flotados - TKZZ-24440</t>
  </si>
  <si>
    <t xml:space="preserve">        CC018220</t>
  </si>
  <si>
    <t>Fundaciones de Estructuras cruces de calles E y F</t>
  </si>
  <si>
    <t xml:space="preserve">        CC018305</t>
  </si>
  <si>
    <t>Fundaciones y pavimento recinto de Bombas de Agua y Condensado de Tanque de Slop PBA-97150 A/B y PBA-97160 A/B</t>
  </si>
  <si>
    <t xml:space="preserve">        CC018210</t>
  </si>
  <si>
    <t>Estructuras de Hormigón Premoldeado - (Cámaras-Soportes-Sleepers-otras fundaciones) - PTA</t>
  </si>
  <si>
    <t xml:space="preserve">        CC018250</t>
  </si>
  <si>
    <t>Fundaciones Sala Eléctrica #4</t>
  </si>
  <si>
    <t xml:space="preserve">        CC018320</t>
  </si>
  <si>
    <t>Fundaciones y pavimento recinto de Bombas de Inyección de Agua PAZ-24210 A/B/C/D</t>
  </si>
  <si>
    <t xml:space="preserve">        CC018140</t>
  </si>
  <si>
    <t>Recinto de Tanque- de Recuperación de Flotados - TKZZ-24440</t>
  </si>
  <si>
    <t xml:space="preserve">        CC018280</t>
  </si>
  <si>
    <t>Fundaciones de Sala INS-008</t>
  </si>
  <si>
    <t xml:space="preserve">        CC018330</t>
  </si>
  <si>
    <t>Fundaciones y pavimento recinto de Bombas Transferencia - PBM-24340 A/B &amp; Bombas Skimmeado - PBA-24420 A/B</t>
  </si>
  <si>
    <t>25-Aug-26</t>
  </si>
  <si>
    <t xml:space="preserve">        CC018350</t>
  </si>
  <si>
    <t>Fundaciones y pavimento recinto de Bombas de Tanque de Flotados - PZZ-24450 A/B</t>
  </si>
  <si>
    <t xml:space="preserve">        CC018380</t>
  </si>
  <si>
    <t>Fundaciones y pavimento puesto de control SCI (incluye TKZZ-102002)</t>
  </si>
  <si>
    <t xml:space="preserve">        CC018400</t>
  </si>
  <si>
    <t>Cámara y fundaciones de Bombas Desagote de Emergencia PZZ-97220 A/B y Agua de Drenaje a Tratamiento PZZ-97230 A/B</t>
  </si>
  <si>
    <t>12-Jan-27</t>
  </si>
  <si>
    <t xml:space="preserve">        CC018340</t>
  </si>
  <si>
    <t>Fundaciones y pavimento recinto de Bombas Agua Tratada PAZ-24390 A/B/C / Módulos MAZ-24360 A/B/C / &amp; otros</t>
  </si>
  <si>
    <t>06-Jan-27</t>
  </si>
  <si>
    <t xml:space="preserve">        CC018130</t>
  </si>
  <si>
    <t>Recinto de Tanque* Slop TKBA-97140</t>
  </si>
  <si>
    <t xml:space="preserve">        CC018120</t>
  </si>
  <si>
    <t>Recinto de Tanque* Skimmer (TKAZ-24350) y Pulmón de Agua (Internos Skimmer) (TKAZ-24330)</t>
  </si>
  <si>
    <t>16-Dec-26</t>
  </si>
  <si>
    <t xml:space="preserve">        CC018365</t>
  </si>
  <si>
    <t>Fundación de Estructura Soporte de Desgasificador Atmosférico DBM-24320</t>
  </si>
  <si>
    <t xml:space="preserve">        CC018360</t>
  </si>
  <si>
    <t>Fundaciones y pavimento recinto de Desgasificador Presurizado DBM-24310</t>
  </si>
  <si>
    <t>14-Dec-26</t>
  </si>
  <si>
    <t>07-Jan-27</t>
  </si>
  <si>
    <t xml:space="preserve">        CC018370</t>
  </si>
  <si>
    <t>Fundaciones y pavimento recinto de Módulos SKZZ-90200 /001 /002 /003</t>
  </si>
  <si>
    <t xml:space="preserve">        CC018110</t>
  </si>
  <si>
    <t>Recinto de Tanque* Agua de Inyección - TKAZ-24220 A / B</t>
  </si>
  <si>
    <t xml:space="preserve">      Flare + KOD</t>
  </si>
  <si>
    <t xml:space="preserve">        CC019010</t>
  </si>
  <si>
    <t>Fundaciones y pavimento recinto de Recipiente KOD - VBE-95120</t>
  </si>
  <si>
    <t xml:space="preserve">        CC019040</t>
  </si>
  <si>
    <t>Instalación de premoldeados: fundación de Flare y pesos muertos de anclaje - LZZ-95110</t>
  </si>
  <si>
    <t xml:space="preserve">        CC019020</t>
  </si>
  <si>
    <t>Fundaciones y pavimento recinto de Bombas KOD - PAY-95140 A/B</t>
  </si>
  <si>
    <t xml:space="preserve">        CC019030</t>
  </si>
  <si>
    <t>Fundaciones soportes línea a Flare (desde KOD a Flare)</t>
  </si>
  <si>
    <t xml:space="preserve">      Salida de planta</t>
  </si>
  <si>
    <t>21-Jan-27</t>
  </si>
  <si>
    <t xml:space="preserve">        CC017150</t>
  </si>
  <si>
    <t>Fundaciones de Parrales (desde calle 2 cercanía calle C hasta ERM-Salida de Planta)</t>
  </si>
  <si>
    <t xml:space="preserve">        CC017050</t>
  </si>
  <si>
    <t>Fundaciones de Tinglado y Módulos 91040/50 y 92020/30 (SKZZ-91040/50 y 92020/30)</t>
  </si>
  <si>
    <t xml:space="preserve">        CC017030</t>
  </si>
  <si>
    <t>Fundación Pulmón de Aire de Instrumentos VBE-91020</t>
  </si>
  <si>
    <t xml:space="preserve">        CC017200</t>
  </si>
  <si>
    <t>Estructuras de Hormigón Premoldeado - (Cámaras-Soportes-Sleepers-otras fundaciones) - Salida de Planta</t>
  </si>
  <si>
    <t xml:space="preserve">        CC017040</t>
  </si>
  <si>
    <t>Fundación Pulmón de Nitrógeno VBE-92010</t>
  </si>
  <si>
    <t xml:space="preserve">        CC017060</t>
  </si>
  <si>
    <t>Construcción de Fosa de Lodos MZZ-99150</t>
  </si>
  <si>
    <t xml:space="preserve">        CC017070</t>
  </si>
  <si>
    <t>Fundaciones de Módulos MZZ-99160/99110 y SKIDs Inyección de Químicos SKZZ-99104/99110/99016</t>
  </si>
  <si>
    <t xml:space="preserve">        CC017020</t>
  </si>
  <si>
    <t>Fundaciones de Bombas de Agua de Lavado - PZZ-99230 y Módulo MZZ-99240</t>
  </si>
  <si>
    <t xml:space="preserve">        CC017080</t>
  </si>
  <si>
    <t>Fundación de Bomba de Agua Cruda PZZ-99140</t>
  </si>
  <si>
    <t>05-Jan-27</t>
  </si>
  <si>
    <t xml:space="preserve">    Estructura metálica</t>
  </si>
  <si>
    <t xml:space="preserve">        CS021050</t>
  </si>
  <si>
    <t>Montaje estructura de parrales / soportes en el sector (entre Manifold de Entrada y calle C)</t>
  </si>
  <si>
    <t xml:space="preserve">        CS021040</t>
  </si>
  <si>
    <t>Montaje estructura / plataformas Skid Desarenador/Acumulador/Separador de Gas _ SKZZ-10220</t>
  </si>
  <si>
    <t xml:space="preserve">        CS022070</t>
  </si>
  <si>
    <t>Montaje estructura de parrales / soportes en el sector (entre calles C, E y 3, 4)</t>
  </si>
  <si>
    <t xml:space="preserve">        CS023200</t>
  </si>
  <si>
    <t>Montaje estructura de parrales / soportes en el sector (entre calles C, D y 3, 2)</t>
  </si>
  <si>
    <t xml:space="preserve">        CS023090</t>
  </si>
  <si>
    <t>Montaje estructura de soporte/asociada a Sala INS-007</t>
  </si>
  <si>
    <t xml:space="preserve">        CS024081</t>
  </si>
  <si>
    <t>Montaje estructura de parrales / soportes en el sector (entre calles D, E y 3, 2 - elevado solo p/ Flare)</t>
  </si>
  <si>
    <t>20-Jan-27</t>
  </si>
  <si>
    <t xml:space="preserve">        CS024070</t>
  </si>
  <si>
    <t>Montaje estructura de soporte / asociada a Sala Eléctrica #3</t>
  </si>
  <si>
    <t xml:space="preserve">        CS026300</t>
  </si>
  <si>
    <t>Montaje estructura de soportes - plataformas</t>
  </si>
  <si>
    <t xml:space="preserve">        CS028250</t>
  </si>
  <si>
    <t>Montaje estructura de soporte / asociada a Sala Eléctrica #4</t>
  </si>
  <si>
    <t>10-Dec-26</t>
  </si>
  <si>
    <t xml:space="preserve">        CS028280</t>
  </si>
  <si>
    <t>Montaje estructura de soporte / asociada a Sala INS-008</t>
  </si>
  <si>
    <t xml:space="preserve">        CS028260</t>
  </si>
  <si>
    <t>Montaje estructura cruces de calles E y F</t>
  </si>
  <si>
    <t xml:space="preserve">        CS028210</t>
  </si>
  <si>
    <t>23-Jan-27</t>
  </si>
  <si>
    <t xml:space="preserve">        CS028290</t>
  </si>
  <si>
    <t>Montaje estructura de soporte Desgasificador Atmosférico DBM-24320</t>
  </si>
  <si>
    <t xml:space="preserve">        CS029040</t>
  </si>
  <si>
    <t>Montaje estructura de soportes línea a Flare (desde calle E hasta KOD)</t>
  </si>
  <si>
    <t xml:space="preserve">        CS029030</t>
  </si>
  <si>
    <t>Montaje estructura de soportes línea a Flare (desde KOD a Flare)</t>
  </si>
  <si>
    <t xml:space="preserve">        CS027150</t>
  </si>
  <si>
    <t>Montaje estructura de parrales / soportes en el sector (desde calle 2 cercanía calle C hasta ERM-Salida de Planta)</t>
  </si>
  <si>
    <t xml:space="preserve">        CS027020</t>
  </si>
  <si>
    <t>Montaje estructura de Tinglado y Módulos 91040/50 y 92020/30 (SKZZ-91040/50 y 92020/30)</t>
  </si>
  <si>
    <t xml:space="preserve">        CS027200</t>
  </si>
  <si>
    <t>Montaje estructura de soportes - plataformas sector</t>
  </si>
  <si>
    <t xml:space="preserve">    Montaje mecánico</t>
  </si>
  <si>
    <t xml:space="preserve">      PCM1030</t>
  </si>
  <si>
    <t>Recepción - desacopio - control: TEG (3.5 MMSCMD)</t>
  </si>
  <si>
    <t xml:space="preserve">      PCM1040</t>
  </si>
  <si>
    <t>Recepción - desacopio - control: Tren de estabilización (2400 m3/d) #1-Área 260</t>
  </si>
  <si>
    <t xml:space="preserve">      PCM1050</t>
  </si>
  <si>
    <t>Recepción - desacopio - control: Tren de estabilización (2400 m3/d) #2-Área 270</t>
  </si>
  <si>
    <t xml:space="preserve">      PCM1060</t>
  </si>
  <si>
    <t>Recepción - desacopio - control: Unidad de Hot Oil</t>
  </si>
  <si>
    <t xml:space="preserve">      PCM1000</t>
  </si>
  <si>
    <t>Recepción - desacopio - control: Bombas de Inyección de Agua PAZ-24210 A/B/C/D</t>
  </si>
  <si>
    <t xml:space="preserve">      PCM1100</t>
  </si>
  <si>
    <t>Recepción - desacopio - control: Unidad de Tratamiento de agua de Producción Módulos MAZ-24360</t>
  </si>
  <si>
    <t xml:space="preserve">      PCM1110</t>
  </si>
  <si>
    <t>Recepción - desacopio - control: Flare - LZZ-95110</t>
  </si>
  <si>
    <t xml:space="preserve">      PCM1090</t>
  </si>
  <si>
    <t>Recepción - desacopio - control: Scrubber general (Módulo 290)</t>
  </si>
  <si>
    <t xml:space="preserve">      PCM1070</t>
  </si>
  <si>
    <t>Recepción - desacopio - control: Compresores multiservicio Áreas 291 / 292 / 293</t>
  </si>
  <si>
    <t xml:space="preserve">      PCM1130</t>
  </si>
  <si>
    <t>Recepción - desacopio - control: Sistema de seguridad (tableros CPF-ESD-SC-07/08 y CPF-PSS-SC-07/08)</t>
  </si>
  <si>
    <t xml:space="preserve">      PCM1140</t>
  </si>
  <si>
    <t>Recepción - desacopio - control: Planta de Clarificación</t>
  </si>
  <si>
    <t xml:space="preserve">      PCM1120</t>
  </si>
  <si>
    <t>Recepción - desacopio - control: Generadores Eléctricos a Gas (3 Unidades) - KBE-600 J/K/L</t>
  </si>
  <si>
    <t xml:space="preserve">      PCM1020</t>
  </si>
  <si>
    <t>Recepción - desacopio - control: Separador de Entrada de HP (3.5 MMSCMD)</t>
  </si>
  <si>
    <t xml:space="preserve">      PCM1150</t>
  </si>
  <si>
    <t>Recepción - desacopio - control: Desarenador para 10MMm3/d</t>
  </si>
  <si>
    <t xml:space="preserve">      PCM1160</t>
  </si>
  <si>
    <t>Recepción - desacopio - control: Bombas de exportación de Despacho de Condensado (4 Unidades _ PAY-23310 A/B/C/D)</t>
  </si>
  <si>
    <t xml:space="preserve">      PCM1170</t>
  </si>
  <si>
    <t>Recepción - desacopio - control: Bombas Booster de Condensado (6 Unidades)</t>
  </si>
  <si>
    <t xml:space="preserve">        CM011040</t>
  </si>
  <si>
    <t>Skid Desarenador/Acumulador/Separador de Gas _ SKZZ-10220</t>
  </si>
  <si>
    <t xml:space="preserve">        CM011050</t>
  </si>
  <si>
    <t>Módulos 90213 / 90214 _ SKZZ-90213 / 90214</t>
  </si>
  <si>
    <t xml:space="preserve">        CM011011</t>
  </si>
  <si>
    <t>Adecuaciones colector Slug Catcher existente</t>
  </si>
  <si>
    <t>19-Apr-27</t>
  </si>
  <si>
    <t xml:space="preserve">        CM011031</t>
  </si>
  <si>
    <t>Adecuaciones colector Manifold de Entrada existente</t>
  </si>
  <si>
    <t xml:space="preserve">        CM011210</t>
  </si>
  <si>
    <t>Área 291 Ud. de Compresión Gas Multiservicio #1</t>
  </si>
  <si>
    <t xml:space="preserve">        CM011220</t>
  </si>
  <si>
    <t>Área 292 Ud. de Compresión Gas Multiservicio #2</t>
  </si>
  <si>
    <t xml:space="preserve">        CM011230</t>
  </si>
  <si>
    <t>Área 293 Ud. de Compresión Gas Multiservicio #3</t>
  </si>
  <si>
    <t xml:space="preserve">        CM011100</t>
  </si>
  <si>
    <t>Bombas de Aceite Motores &amp; Compresores  PBE-90430 &amp; PBE-90460</t>
  </si>
  <si>
    <t xml:space="preserve">        CM011160</t>
  </si>
  <si>
    <t>SKID-290</t>
  </si>
  <si>
    <t xml:space="preserve">        CM011150</t>
  </si>
  <si>
    <t>Separador de Condensados de EPF VBD-10240</t>
  </si>
  <si>
    <t xml:space="preserve">        CM011140</t>
  </si>
  <si>
    <t>Pulmón de Aire de Arranque - VBE-91030</t>
  </si>
  <si>
    <t xml:space="preserve">        CM011120</t>
  </si>
  <si>
    <t>Bomba Carga de Glicol - PBE-98120</t>
  </si>
  <si>
    <t>02-Apr-27</t>
  </si>
  <si>
    <t xml:space="preserve">        CM011130</t>
  </si>
  <si>
    <t>Montaje de Tanque- de Glicol - TKZZ-98110</t>
  </si>
  <si>
    <t xml:space="preserve">        CM011110</t>
  </si>
  <si>
    <t>Tanques de Aceite Motores &amp; Compresores  TKBE-90410 &amp; TKBE-90440 y Calentadores Eléctricos EAP-90420/450</t>
  </si>
  <si>
    <t>30-Jan-27</t>
  </si>
  <si>
    <t xml:space="preserve">        CM012010</t>
  </si>
  <si>
    <t>Unidad De Procesamiento De Gas #1 - ÁREA 140</t>
  </si>
  <si>
    <t xml:space="preserve">        CM012080</t>
  </si>
  <si>
    <t>Módulos SKZZ-90210 A/B / SKZZ-90211 A / SKZZ-90212 A</t>
  </si>
  <si>
    <t xml:space="preserve">        CM012020</t>
  </si>
  <si>
    <t>Módulo 93110 (SKZZ-93110)</t>
  </si>
  <si>
    <t xml:space="preserve">        CM012041</t>
  </si>
  <si>
    <t>Bombas de Drenajes Cerrados (PAY-97320 A/B) VBH</t>
  </si>
  <si>
    <t xml:space="preserve">        CM013010</t>
  </si>
  <si>
    <t>Unidad De Procesamiento De Condensado #1 - ÁREA 260</t>
  </si>
  <si>
    <t>27-Jan-27</t>
  </si>
  <si>
    <t xml:space="preserve">        CM013020</t>
  </si>
  <si>
    <t>Unidad De Procesamiento De Condensado #2 - ÁREA 270</t>
  </si>
  <si>
    <t xml:space="preserve">        CM013040</t>
  </si>
  <si>
    <t>Montaje de Tanque- Cónico de Efluentes - TKBA-24410 A</t>
  </si>
  <si>
    <t xml:space="preserve">        CM013050</t>
  </si>
  <si>
    <t>Montaje de Tanque- Cónico de Efluentes - TKBA-24410 B</t>
  </si>
  <si>
    <t xml:space="preserve">        CM013060</t>
  </si>
  <si>
    <t>SKZZ-90206 A/B / SKZZ-90207 A/B / SKZZ-90208 A/B / SKZZ-90209 A/B</t>
  </si>
  <si>
    <t>04-Dec-26</t>
  </si>
  <si>
    <t xml:space="preserve">        CM013030</t>
  </si>
  <si>
    <t>Bombas de Tanques de Efluentes - PAZ-24430 A/B</t>
  </si>
  <si>
    <t>28-Jan-27</t>
  </si>
  <si>
    <t xml:space="preserve">        CM013071</t>
  </si>
  <si>
    <t>Bombas de Drenajes Abiertos Calientes VBH-97110 &amp; PAY-97110 A/B</t>
  </si>
  <si>
    <t xml:space="preserve">        CM014010</t>
  </si>
  <si>
    <t>SKID-942</t>
  </si>
  <si>
    <t xml:space="preserve">        CM014050</t>
  </si>
  <si>
    <t>Módulos PROPAK 942 (EAP-94201 A/B)</t>
  </si>
  <si>
    <t xml:space="preserve">        CM014020</t>
  </si>
  <si>
    <t>Trim Cooler EAL-94270</t>
  </si>
  <si>
    <t xml:space="preserve">        CM014031</t>
  </si>
  <si>
    <t>Bomba de Hot Oil VBH-94250 &amp; PBE-94250</t>
  </si>
  <si>
    <t xml:space="preserve">        CM014040</t>
  </si>
  <si>
    <t>Filtro de la Bomba de Hot Oil FAJ-94260</t>
  </si>
  <si>
    <t xml:space="preserve">        CM015021</t>
  </si>
  <si>
    <t>Generador electrico a gas - KBE-600 J</t>
  </si>
  <si>
    <t xml:space="preserve">        CM017100</t>
  </si>
  <si>
    <t>Módulo 67040 - SKZZ-67040</t>
  </si>
  <si>
    <t xml:space="preserve">        CM015022</t>
  </si>
  <si>
    <t>Generador electrico a gas - KBE-600 K</t>
  </si>
  <si>
    <t xml:space="preserve">        CM015023</t>
  </si>
  <si>
    <t>Generador electrico a gas - KBE-600 L</t>
  </si>
  <si>
    <t xml:space="preserve">        CM017090</t>
  </si>
  <si>
    <t>Módulo 90215 - SKZZ-90215</t>
  </si>
  <si>
    <t xml:space="preserve">        CM016010</t>
  </si>
  <si>
    <t>Montaje de Tanque* de Almacenamiento de Condensado - TKAY-23110 A</t>
  </si>
  <si>
    <t xml:space="preserve">        CM016080</t>
  </si>
  <si>
    <t>Bombas Principales de Condensado PAY-23310 A/B/C/D</t>
  </si>
  <si>
    <t>29-Jan-27</t>
  </si>
  <si>
    <t xml:space="preserve">        CM016072</t>
  </si>
  <si>
    <t>Bombas Booster de Condensado PAY-23040 A/B/C</t>
  </si>
  <si>
    <t xml:space="preserve">        CM016070</t>
  </si>
  <si>
    <t>Bombas Booster de Condensado PAY-23140 A/B/C y Reproceso PAY-23120 A/B</t>
  </si>
  <si>
    <t xml:space="preserve">        CM016100</t>
  </si>
  <si>
    <t>Tanque TKZZ-102001</t>
  </si>
  <si>
    <t xml:space="preserve">        CM016051</t>
  </si>
  <si>
    <t>Bombas de Drenajes Abiertos Fríos VBH-97120 / PAY 97120 A/B</t>
  </si>
  <si>
    <t xml:space="preserve">        CM018020</t>
  </si>
  <si>
    <t>Montaje de Tanque* Skimmer - TKAZ-24350</t>
  </si>
  <si>
    <t xml:space="preserve">        CM018010</t>
  </si>
  <si>
    <t>Montaje de Tanque* Agua de Inyección - TKAZ-24220 A</t>
  </si>
  <si>
    <t xml:space="preserve">        CM018022</t>
  </si>
  <si>
    <t>Montaje de Tanque* Pulmón de Agua (Internos Skimmer) - TKAZ-24330</t>
  </si>
  <si>
    <t xml:space="preserve">        CM018040</t>
  </si>
  <si>
    <t>Montaje de Tanque* de Slop - TKBA-97140</t>
  </si>
  <si>
    <t xml:space="preserve">        CM018320</t>
  </si>
  <si>
    <t>Montaje de Bombas de Inyección de Agua PAZ-24210 A/B/C/D</t>
  </si>
  <si>
    <t xml:space="preserve">        CM018012</t>
  </si>
  <si>
    <t>Montaje de Tanque* Agua de Inyección - TKAZ-24220 B (2° grupo)</t>
  </si>
  <si>
    <t xml:space="preserve">        CM018380</t>
  </si>
  <si>
    <t>Tanque TKZZ-102002</t>
  </si>
  <si>
    <t xml:space="preserve">        CM018330</t>
  </si>
  <si>
    <t>Bombas Transferencia - PBM-24340 A/B</t>
  </si>
  <si>
    <t xml:space="preserve">        CM018350</t>
  </si>
  <si>
    <t>Bombas de Tanque de Flotados - PZZ-24450 A/B</t>
  </si>
  <si>
    <t xml:space="preserve">        CM018340</t>
  </si>
  <si>
    <t>Bombas Agua Tratada PAZ-24390 A/B/C / Módulos MAZ-24360 A/B/C / &amp; otros</t>
  </si>
  <si>
    <t xml:space="preserve">        CM018305</t>
  </si>
  <si>
    <t>Bombas de Agua de Tanque de Slop PBA-97150 A/B</t>
  </si>
  <si>
    <t xml:space="preserve">        CM018332</t>
  </si>
  <si>
    <t>Bombas Skimmeado - PBA-24420 A/B</t>
  </si>
  <si>
    <t xml:space="preserve">        CM018306</t>
  </si>
  <si>
    <t>Bombas de Condensado de Tanque de Slop PBA-97160 A/B</t>
  </si>
  <si>
    <t xml:space="preserve">        CM018050</t>
  </si>
  <si>
    <t>Montaje de Tanque- de Recuperación de Flotados - TKZZ-24440</t>
  </si>
  <si>
    <t xml:space="preserve">        CM018370</t>
  </si>
  <si>
    <t>Módulos SKZZ-90200 /001 /002 /003</t>
  </si>
  <si>
    <t xml:space="preserve">        CM018310</t>
  </si>
  <si>
    <t>Bombas de Desarenado - PAZ-24240 A/B</t>
  </si>
  <si>
    <t xml:space="preserve">        CM018391</t>
  </si>
  <si>
    <t>Bombas de Drenajes Abiertos PAY-97130 A/B</t>
  </si>
  <si>
    <t xml:space="preserve">        CM018400</t>
  </si>
  <si>
    <t>Bombas de Desagote de Emergencia PZZ-97220 A/B</t>
  </si>
  <si>
    <t>10-Apr-27</t>
  </si>
  <si>
    <t xml:space="preserve">        CM018401</t>
  </si>
  <si>
    <t>Bombas de Agua de Drenaje a Tratamiento PZZ-97230 A/B</t>
  </si>
  <si>
    <t xml:space="preserve">        CM018360</t>
  </si>
  <si>
    <t>Desgasificador Presurizado DBM-24310</t>
  </si>
  <si>
    <t xml:space="preserve">        CM018365</t>
  </si>
  <si>
    <t>Desgasificador Atmosférico DBM-24320</t>
  </si>
  <si>
    <t xml:space="preserve">        CM018311</t>
  </si>
  <si>
    <t>Filtros FAJ-24250 &amp; FAJ-24230 A/B</t>
  </si>
  <si>
    <t>12-Apr-27</t>
  </si>
  <si>
    <t xml:space="preserve">        CM019040</t>
  </si>
  <si>
    <t>Montaje de Flare - LZZ-95110 (Armado horizontal e Izaje)</t>
  </si>
  <si>
    <t xml:space="preserve">        CM019010</t>
  </si>
  <si>
    <t>Montaje de Knock Out Drum - VBE-95102 y Calentadores Eléctricos EAP-95130 A/B</t>
  </si>
  <si>
    <t xml:space="preserve">        CM019020</t>
  </si>
  <si>
    <t>Montaje de Bombas KOD - PAY-95140 A/B</t>
  </si>
  <si>
    <t xml:space="preserve">        CM017050</t>
  </si>
  <si>
    <t>Módulos 91040/50 y 92020/30 (SKZZ-91040/50 y 92020/30)</t>
  </si>
  <si>
    <t xml:space="preserve">        CM017021</t>
  </si>
  <si>
    <t>Módulo MZZ-99240</t>
  </si>
  <si>
    <t xml:space="preserve">        CM017040</t>
  </si>
  <si>
    <t>Pulmón de Nitrógeno VBE-92010</t>
  </si>
  <si>
    <t xml:space="preserve">        CM017070</t>
  </si>
  <si>
    <t>Módulos MZZ-99160/99110 y SKIDs Inyección de Químicos SKZZ-99104/99110/99016</t>
  </si>
  <si>
    <t xml:space="preserve">        CM017080</t>
  </si>
  <si>
    <t>Bomba de Agua Cruda PZZ-99140</t>
  </si>
  <si>
    <t xml:space="preserve">        CM017020</t>
  </si>
  <si>
    <t>Bombas de Agua de Lavado - PZZ-99230</t>
  </si>
  <si>
    <t xml:space="preserve">        CM017030</t>
  </si>
  <si>
    <t>Pulmón de Aire de Instrumentos VBE-91020</t>
  </si>
  <si>
    <t xml:space="preserve">        CP011010</t>
  </si>
  <si>
    <t>Montaje de Cañerías _ sobre parral / sleepers - Slug Catcher</t>
  </si>
  <si>
    <t xml:space="preserve">        CP011021</t>
  </si>
  <si>
    <t>Montaje de Cañerías - conexiones a equipos existentes - Slug Catcher / Manifold de Entrada</t>
  </si>
  <si>
    <t xml:space="preserve">        CP011035</t>
  </si>
  <si>
    <t>Montaje de Tie-ins - Slug Catcher / Manifold de Entrada</t>
  </si>
  <si>
    <t xml:space="preserve">        CP011041</t>
  </si>
  <si>
    <t>Pruebas hidrostaticas (Precom/PH)</t>
  </si>
  <si>
    <t xml:space="preserve">        CP011130</t>
  </si>
  <si>
    <t>Montaje de Soportes de Cañerías - Compresión</t>
  </si>
  <si>
    <t xml:space="preserve">        CP011120</t>
  </si>
  <si>
    <t>Montaje de Cañerías - conexiones a equipos / skids / módulos - Compresión</t>
  </si>
  <si>
    <t xml:space="preserve">        CP011140</t>
  </si>
  <si>
    <t>23-Apr-27</t>
  </si>
  <si>
    <t xml:space="preserve">        CP012010</t>
  </si>
  <si>
    <t>Montaje de Cañerías _ sobre parral / sleepers - Un. Proceso de Gas (&amp; Compresión)</t>
  </si>
  <si>
    <t>24-Apr-27</t>
  </si>
  <si>
    <t xml:space="preserve">        CP012020</t>
  </si>
  <si>
    <t>Montaje de Cañerías - conexiones a equipos / skids / módulos - Un. Proceso de Gas</t>
  </si>
  <si>
    <t xml:space="preserve">        CP012040</t>
  </si>
  <si>
    <t xml:space="preserve">        CP013010</t>
  </si>
  <si>
    <t>Montaje de Cañerías _ sobre parral / sleepers - Un. de Condensado</t>
  </si>
  <si>
    <t xml:space="preserve">        CP013020</t>
  </si>
  <si>
    <t>Montaje de Cañerías - conexiones a equipos / skids / módulos - Un. de Condensado</t>
  </si>
  <si>
    <t xml:space="preserve">        CP013040</t>
  </si>
  <si>
    <t>27-Apr-27</t>
  </si>
  <si>
    <t>28-Apr-27</t>
  </si>
  <si>
    <t xml:space="preserve">        CP014010</t>
  </si>
  <si>
    <t>Montaje de Cañerías _ sobre parral / sleepers - Fluido Térmico</t>
  </si>
  <si>
    <t xml:space="preserve">        CP014020</t>
  </si>
  <si>
    <t>Montaje de Cañerías - conexiones a equipos / skids / módulos - Fluido Térmico</t>
  </si>
  <si>
    <t xml:space="preserve">        CP014040</t>
  </si>
  <si>
    <t xml:space="preserve">        CP015010</t>
  </si>
  <si>
    <t>Montaje de Cañerías _ sobre parral / sleepers - Generación y Sala Eléctrica</t>
  </si>
  <si>
    <t xml:space="preserve">        CP015020</t>
  </si>
  <si>
    <t>Montaje de Cañerías - conexiones a equipos / skids / módulos - Generación y Sala Eléctrica</t>
  </si>
  <si>
    <t xml:space="preserve">        CP015035</t>
  </si>
  <si>
    <t>Montaje de Tie-ins - Generación y Sala Eléctrica</t>
  </si>
  <si>
    <t xml:space="preserve">        CP015040</t>
  </si>
  <si>
    <t>26-Apr-27</t>
  </si>
  <si>
    <t>22-Apr-27</t>
  </si>
  <si>
    <t xml:space="preserve">        CP016010</t>
  </si>
  <si>
    <t>Montaje de Cañerías _ sobre parral / sleepers - Almac. de Condensado</t>
  </si>
  <si>
    <t xml:space="preserve">        CP016020</t>
  </si>
  <si>
    <t>Montaje de Cañerías - conexiones a equipos / skids / módulos - Almac. de Condensado</t>
  </si>
  <si>
    <t xml:space="preserve">        CP016022</t>
  </si>
  <si>
    <t>Montaje de Cañerías - conexiones a Tanques Mayores in situ - Almac. de Condensado</t>
  </si>
  <si>
    <t xml:space="preserve">        CP016035</t>
  </si>
  <si>
    <t>Montaje de Tie-ins - Almac. de Condensado</t>
  </si>
  <si>
    <t xml:space="preserve">        CP016040</t>
  </si>
  <si>
    <t xml:space="preserve">        CP018010</t>
  </si>
  <si>
    <t>Montaje de Cañerías _ sobre parral / sleepers - Tratamiento de Agua</t>
  </si>
  <si>
    <t xml:space="preserve">        CP018020</t>
  </si>
  <si>
    <t>Montaje de Cañerías - conexiones a equipos / skids / módulos - Tratamiento de Agua</t>
  </si>
  <si>
    <t xml:space="preserve">        CP018022</t>
  </si>
  <si>
    <t>Montaje de Cañerías - conexiones a Tanques Mayores in situ - Tratamiento de Agua</t>
  </si>
  <si>
    <t xml:space="preserve">        CP018024</t>
  </si>
  <si>
    <t>Montaje de Cañerías - conexiones a Tanques Mayores in situ (2° grupo) - Tratamiento de Agua</t>
  </si>
  <si>
    <t xml:space="preserve">        CP018040</t>
  </si>
  <si>
    <t>13-Apr-27</t>
  </si>
  <si>
    <t xml:space="preserve">        CP019010</t>
  </si>
  <si>
    <t>Montaje de Cañerías _ sobre parral / sleepers - Flare + KOD</t>
  </si>
  <si>
    <t xml:space="preserve">        CP019020</t>
  </si>
  <si>
    <t>Montaje de Cañerías - conexiones a equipos / skids / módulos - Flare + KOD</t>
  </si>
  <si>
    <t xml:space="preserve">        CP019040</t>
  </si>
  <si>
    <t>16-Apr-27</t>
  </si>
  <si>
    <t xml:space="preserve">        CP017010</t>
  </si>
  <si>
    <t>Montaje de Cañerías _ sobre parral / sleepers - Salida de Planta</t>
  </si>
  <si>
    <t xml:space="preserve">        CP017020</t>
  </si>
  <si>
    <t>Montaje de Cañerías - conexiones a equipos / skids / módulos - Salida de Planta</t>
  </si>
  <si>
    <t xml:space="preserve">        CP017035</t>
  </si>
  <si>
    <t>Montaje de Tie-ins - Salida de Planta</t>
  </si>
  <si>
    <t xml:space="preserve">        CP017040</t>
  </si>
  <si>
    <t>25-Aug-27</t>
  </si>
  <si>
    <t xml:space="preserve">        CDE1110</t>
  </si>
  <si>
    <t>Montaje de iluminación</t>
  </si>
  <si>
    <t xml:space="preserve">        CDE1160</t>
  </si>
  <si>
    <t>Tendido de Tracing</t>
  </si>
  <si>
    <t xml:space="preserve">        CDE1170</t>
  </si>
  <si>
    <t>Montaje de proteccion galvanica</t>
  </si>
  <si>
    <t>03-Apr-27</t>
  </si>
  <si>
    <t xml:space="preserve">        CE011020</t>
  </si>
  <si>
    <t>Montaje de Canalizaciones Bandejas / Conduits / EM - Ingreso a Planta &amp; Slug Cutcher</t>
  </si>
  <si>
    <t>01-Apr-27</t>
  </si>
  <si>
    <t xml:space="preserve">        CE011030</t>
  </si>
  <si>
    <t>Tendido y conexionado - Ingreso a Planta &amp; Slug Cutcher</t>
  </si>
  <si>
    <t xml:space="preserve">        CE011120</t>
  </si>
  <si>
    <t>Montaje de Canalizaciones Bandejas / Conduits / EM - Compresión</t>
  </si>
  <si>
    <t xml:space="preserve">        CE011130</t>
  </si>
  <si>
    <t>Tendido y conexionado - Compresión</t>
  </si>
  <si>
    <t xml:space="preserve">        CE011131</t>
  </si>
  <si>
    <t>Tendido y conexionado - Compresión #1</t>
  </si>
  <si>
    <t xml:space="preserve">        CE012020</t>
  </si>
  <si>
    <t>Montaje de Canalizaciones Bandejas / Conduits / EM - Unidades de proceso de Gas</t>
  </si>
  <si>
    <t xml:space="preserve">        CE012030</t>
  </si>
  <si>
    <t>Tendido y conexionado - Unidades de proceso de Gas</t>
  </si>
  <si>
    <t xml:space="preserve">        CE013020</t>
  </si>
  <si>
    <t>Montaje de Canalizaciones Bandejas / Conduits / EM - Unidades de Condensado</t>
  </si>
  <si>
    <t xml:space="preserve">        CE013031</t>
  </si>
  <si>
    <t>Tendido y conexionado - Unidades de Condensado #1</t>
  </si>
  <si>
    <t xml:space="preserve">        CE013030</t>
  </si>
  <si>
    <t>Tendido y conexionado - Unidades de Condensado</t>
  </si>
  <si>
    <t xml:space="preserve">        CE014020</t>
  </si>
  <si>
    <t>Montaje de Canalizaciones Bandejas / Conduits / EM - Fluido térmico - Hot Oil</t>
  </si>
  <si>
    <t>21-Apr-27</t>
  </si>
  <si>
    <t xml:space="preserve">        CE014030</t>
  </si>
  <si>
    <t>Tendido y conexionado - Fluido térmico - Hot Oil</t>
  </si>
  <si>
    <t xml:space="preserve">        CE014050</t>
  </si>
  <si>
    <t>Montaje de shelter - Sala Eléctrica #3 - Fluido térmico - Hot Oil</t>
  </si>
  <si>
    <t xml:space="preserve">        CE014060</t>
  </si>
  <si>
    <t>Montaje de Transformadores - Sala Eléctrica #3 - Fluido térmico - Hot Oil</t>
  </si>
  <si>
    <t>15-Apr-27</t>
  </si>
  <si>
    <t>20-Apr-27</t>
  </si>
  <si>
    <t xml:space="preserve">        CE015020</t>
  </si>
  <si>
    <t>Montaje de Canalizaciones Bandejas / Conduits / EM - Generación y Sala Eléctrica</t>
  </si>
  <si>
    <t xml:space="preserve">        CE015030</t>
  </si>
  <si>
    <t>Ampliacion de la antena existente</t>
  </si>
  <si>
    <t xml:space="preserve">        CE015031</t>
  </si>
  <si>
    <t>Tendido y conexionado - Generación y Sala Eléctrica Existente</t>
  </si>
  <si>
    <t xml:space="preserve">        CE016020</t>
  </si>
  <si>
    <t>Montaje de Canalizaciones Bandejas / Conduits / EM - Almacenamiento de Condensado</t>
  </si>
  <si>
    <t xml:space="preserve">        CE016030</t>
  </si>
  <si>
    <t>Tendido y conexionado - Almacenamiento de Condensado</t>
  </si>
  <si>
    <t xml:space="preserve">        CE018020</t>
  </si>
  <si>
    <t>Montaje de Canalizaciones Bandejas / Conduits / EM - Tratamiento de Agua</t>
  </si>
  <si>
    <t>17-Apr-27</t>
  </si>
  <si>
    <t xml:space="preserve">        CE018030</t>
  </si>
  <si>
    <t>Tendido y conexionado - Tratamiento de Agua</t>
  </si>
  <si>
    <t xml:space="preserve">        CE018050</t>
  </si>
  <si>
    <t>Montaje de shelter - Sala Eléctrica #4 - Tratamiento de Agua</t>
  </si>
  <si>
    <t xml:space="preserve">        CE018060</t>
  </si>
  <si>
    <t>Montaje de Transformadores - Sala Eléctrica #4 - Tratamiento de Agua</t>
  </si>
  <si>
    <t xml:space="preserve">        CE019020</t>
  </si>
  <si>
    <t>Montaje de Canalizaciones Bandejas / Conduits / EM - Flare + KOD</t>
  </si>
  <si>
    <t xml:space="preserve">        CE019030</t>
  </si>
  <si>
    <t>Tendido y conexionado - Flare + KOD</t>
  </si>
  <si>
    <t xml:space="preserve">        CE017020</t>
  </si>
  <si>
    <t>Montaje de Canalizaciones Bandejas / Conduits / EM - Salida de Planta</t>
  </si>
  <si>
    <t xml:space="preserve">        CE017030</t>
  </si>
  <si>
    <t>Tendido y conexionado - Salida de Planta</t>
  </si>
  <si>
    <t xml:space="preserve">        CI011010</t>
  </si>
  <si>
    <t>Montaje de Canalizaciones Bandejas / Conduits / JB / Tableros - Slug Cutcher</t>
  </si>
  <si>
    <t xml:space="preserve">        CI011020</t>
  </si>
  <si>
    <t>Montaje de instrumentos - Slug Cutcher</t>
  </si>
  <si>
    <t xml:space="preserve">        CI011030</t>
  </si>
  <si>
    <t>Tendido y Conexionado - Slug Cutcher</t>
  </si>
  <si>
    <t>13-Aug-27</t>
  </si>
  <si>
    <t xml:space="preserve">        CI011110</t>
  </si>
  <si>
    <t>Montaje de Canalizaciones Bandejas / Conduits / JB / Tableros - Compresión</t>
  </si>
  <si>
    <t xml:space="preserve">        CI011120</t>
  </si>
  <si>
    <t>Montaje de instrumentos - Compresión</t>
  </si>
  <si>
    <t xml:space="preserve">        CI011130</t>
  </si>
  <si>
    <t>Tendido y Conexionado - Compresión</t>
  </si>
  <si>
    <t xml:space="preserve">        CI011131</t>
  </si>
  <si>
    <t>Tendido y Conexionado - Compresión #1</t>
  </si>
  <si>
    <t xml:space="preserve">        CI012010</t>
  </si>
  <si>
    <t>Montaje de Canalizaciones Bandejas / Conduits / JB / Tableros - Unidades de Proceso de Gas</t>
  </si>
  <si>
    <t xml:space="preserve">        CI012020</t>
  </si>
  <si>
    <t>Montaje de instrumentos - Unidades de Proceso de Gas</t>
  </si>
  <si>
    <t xml:space="preserve">        CI012030</t>
  </si>
  <si>
    <t>Tendido y Conexionado - Unidades de Proceso de Gas</t>
  </si>
  <si>
    <t xml:space="preserve">        CI013010</t>
  </si>
  <si>
    <t>Montaje de Canalizaciones Bandejas / Conduits / JB / Tableros - Unidades de Condensado</t>
  </si>
  <si>
    <t xml:space="preserve">        CI013002</t>
  </si>
  <si>
    <t>Montaje de Shelter / Instalación Sala INS-007</t>
  </si>
  <si>
    <t xml:space="preserve">        CI013004</t>
  </si>
  <si>
    <t>Montaje Sistemas de Control Sala INS-007</t>
  </si>
  <si>
    <t xml:space="preserve">        CI013020</t>
  </si>
  <si>
    <t>Montaje de instrumentos - Unidades de Condensado</t>
  </si>
  <si>
    <t xml:space="preserve">        CI013031</t>
  </si>
  <si>
    <t>Tendido y Conexionado - Unidades de Condensado #1</t>
  </si>
  <si>
    <t xml:space="preserve">        CI013030</t>
  </si>
  <si>
    <t>Tendido y Conexionado - Unidades de Condensado</t>
  </si>
  <si>
    <t xml:space="preserve">        CI014010</t>
  </si>
  <si>
    <t>Montaje de Canalizaciones Bandejas / Conduits / JB / Tableros - Fluido térmico - Hot Oil</t>
  </si>
  <si>
    <t xml:space="preserve">        CI014020</t>
  </si>
  <si>
    <t>Montaje de instrumentos - Fluido térmico - Hot Oil</t>
  </si>
  <si>
    <t xml:space="preserve">        CI014030</t>
  </si>
  <si>
    <t>Tendido y Conexionado - Fluido térmico - Hot Oil</t>
  </si>
  <si>
    <t xml:space="preserve">        CI015010</t>
  </si>
  <si>
    <t>Montaje de Canalizaciones Bandejas / Conduits / JB / Tableros - Generación y Sala Eléctrica</t>
  </si>
  <si>
    <t xml:space="preserve">        CI015020</t>
  </si>
  <si>
    <t>Montaje de instrumentos - Generación y Sala Eléctrica</t>
  </si>
  <si>
    <t xml:space="preserve">        CI015030</t>
  </si>
  <si>
    <t>Tendido y Conexionado - Generación y Sala Eléctrica</t>
  </si>
  <si>
    <t xml:space="preserve">        CI016020</t>
  </si>
  <si>
    <t>Montaje de instrumentos - Almacenamiento de Condensado</t>
  </si>
  <si>
    <t xml:space="preserve">        CI016010</t>
  </si>
  <si>
    <t>Montaje de Canalizaciones Bandejas / Conduits / JB / Tableros - Almacenamiento de Condensado</t>
  </si>
  <si>
    <t xml:space="preserve">        CI016030</t>
  </si>
  <si>
    <t>Tendido y Conexionado - Almacenamiento de Condensado</t>
  </si>
  <si>
    <t xml:space="preserve">        CI018010</t>
  </si>
  <si>
    <t>Montaje de Canalizaciones Bandejas / Conduits / JB / Tableros - Tratamiento de Agua</t>
  </si>
  <si>
    <t xml:space="preserve">        CI018002</t>
  </si>
  <si>
    <t>Montaje de Shelter / Instalación Sala INS-008</t>
  </si>
  <si>
    <t xml:space="preserve">        CI018020</t>
  </si>
  <si>
    <t>Montaje de instrumentos - Tratamiento de Agua</t>
  </si>
  <si>
    <t xml:space="preserve">        CI018004</t>
  </si>
  <si>
    <t>Montaje Sistemas de Control Sala INS-008</t>
  </si>
  <si>
    <t xml:space="preserve">        CI018030</t>
  </si>
  <si>
    <t>Tendido y Conexionado - Tratamiento de Agua</t>
  </si>
  <si>
    <t xml:space="preserve">        CI018024</t>
  </si>
  <si>
    <t>Montaje de instrumentos (2° grupo) - Tratamiento de Agua</t>
  </si>
  <si>
    <t>06-Aug-27</t>
  </si>
  <si>
    <t xml:space="preserve">        CI018034</t>
  </si>
  <si>
    <t>Tendido y Conexionado (2° grupo) - Tratamiento de Agua</t>
  </si>
  <si>
    <t xml:space="preserve">        CI019010</t>
  </si>
  <si>
    <t>Montaje de Canalizaciones Bandejas / Conduits / JB / Tableros - Flare + KOD</t>
  </si>
  <si>
    <t xml:space="preserve">        CI019020</t>
  </si>
  <si>
    <t>Montaje de instrumentos - Flare + KOD</t>
  </si>
  <si>
    <t xml:space="preserve">        CI019030</t>
  </si>
  <si>
    <t>Tendido y Conexionado - Flare + KOD</t>
  </si>
  <si>
    <t xml:space="preserve">        CI017010</t>
  </si>
  <si>
    <t>Montaje de Canalizaciones Bandejas / Conduits / JB / Tableros - Salida de Planta</t>
  </si>
  <si>
    <t xml:space="preserve">        CI017020</t>
  </si>
  <si>
    <t>Montaje de instrumentos - Salida de Planta</t>
  </si>
  <si>
    <t xml:space="preserve">        CI017030</t>
  </si>
  <si>
    <t>Tendido y Conexionado - Salida de Planta</t>
  </si>
  <si>
    <t xml:space="preserve">    Aislación y pintura</t>
  </si>
  <si>
    <t xml:space="preserve">      CPI010020</t>
  </si>
  <si>
    <t>Montaje de Aislación de Cañerías</t>
  </si>
  <si>
    <t xml:space="preserve">      CPI010010</t>
  </si>
  <si>
    <t>Pintura de Cañerías</t>
  </si>
  <si>
    <t xml:space="preserve">    Precomisionado</t>
  </si>
  <si>
    <t xml:space="preserve">      CDW1140</t>
  </si>
  <si>
    <t>Preservacion de equipos</t>
  </si>
  <si>
    <t xml:space="preserve">      CDW1001</t>
  </si>
  <si>
    <t>Precomisionado #1</t>
  </si>
  <si>
    <t>04-Aug-27</t>
  </si>
  <si>
    <t xml:space="preserve">      CDW1000</t>
  </si>
  <si>
    <t>Precomisionado</t>
  </si>
  <si>
    <t xml:space="preserve">      CDW1130</t>
  </si>
  <si>
    <t>Precomisionado - Ampliación Generación</t>
  </si>
  <si>
    <t xml:space="preserve">      CDW1004</t>
  </si>
  <si>
    <t>Precomisionado (2° grupo) Tanque</t>
  </si>
  <si>
    <t xml:space="preserve">      CDW1002</t>
  </si>
  <si>
    <t>Precomisionado #Restante</t>
  </si>
  <si>
    <t>05-Aug-27</t>
  </si>
  <si>
    <t xml:space="preserve">    Paro de Planta</t>
  </si>
  <si>
    <t>09-Aug-27</t>
  </si>
  <si>
    <t xml:space="preserve">      Preparo</t>
  </si>
  <si>
    <t xml:space="preserve">        PRPA100</t>
  </si>
  <si>
    <t>Contratacion de servicios a terceros</t>
  </si>
  <si>
    <t xml:space="preserve">        PRPA110</t>
  </si>
  <si>
    <t>Preparacion de tareas Paro (verificación de spools)</t>
  </si>
  <si>
    <t xml:space="preserve">        PRPA120</t>
  </si>
  <si>
    <t>Tie-ins tipo 2 (T2) - 13 (diam entre 6" y 10")</t>
  </si>
  <si>
    <t xml:space="preserve">      Paro</t>
  </si>
  <si>
    <t xml:space="preserve">          Proceso de Gas</t>
  </si>
  <si>
    <t xml:space="preserve">            PARO100</t>
  </si>
  <si>
    <t>Tie-ins T3 aprox 4 - grandes diam (8", 16" y 20")</t>
  </si>
  <si>
    <t xml:space="preserve">          Liquid Process</t>
  </si>
  <si>
    <t xml:space="preserve">            PARO110</t>
  </si>
  <si>
    <t>Tie-ins T3 aprox 4 - 10"</t>
  </si>
  <si>
    <t xml:space="preserve">          Flare</t>
  </si>
  <si>
    <t xml:space="preserve">            PARO120</t>
  </si>
  <si>
    <t>Tie-ins T3 aprox 1 - 8"</t>
  </si>
  <si>
    <t xml:space="preserve">          Aire de Instrumentos</t>
  </si>
  <si>
    <t xml:space="preserve">            PARO160</t>
  </si>
  <si>
    <t>Tie-ins T3 aprox 11 - 10 small bore y 1 big bore</t>
  </si>
  <si>
    <t xml:space="preserve">          Otros servicios (A.Pot./Nitrog/Otros)</t>
  </si>
  <si>
    <t xml:space="preserve">            PARO150</t>
  </si>
  <si>
    <t>Tie-ins T3 aprox 7 (diam menores a 3")</t>
  </si>
  <si>
    <t xml:space="preserve">          Generacion</t>
  </si>
  <si>
    <t xml:space="preserve">            PARO130</t>
  </si>
  <si>
    <t>Tie-ins Paro Electricidad - Generacion</t>
  </si>
  <si>
    <t xml:space="preserve">        Instrumentos</t>
  </si>
  <si>
    <t xml:space="preserve">          PARO140</t>
  </si>
  <si>
    <t>Tie-ins Paro Instrumentos</t>
  </si>
  <si>
    <t xml:space="preserve">      Postparo</t>
  </si>
  <si>
    <t xml:space="preserve">        POST100</t>
  </si>
  <si>
    <t>Tareas Postparo (normalizacion del area)</t>
  </si>
  <si>
    <t xml:space="preserve">        POST110</t>
  </si>
  <si>
    <t>Pintura de cañerias</t>
  </si>
  <si>
    <t xml:space="preserve">        POST120</t>
  </si>
  <si>
    <t>Aislacion de cañerias</t>
  </si>
  <si>
    <t xml:space="preserve">  Comisionado y Asistencias a la PEM &amp; Performance Test</t>
  </si>
  <si>
    <t xml:space="preserve">    Comisionado</t>
  </si>
  <si>
    <t xml:space="preserve">      CDW1010</t>
  </si>
  <si>
    <t>Comisionado</t>
  </si>
  <si>
    <t xml:space="preserve">      CDW1110</t>
  </si>
  <si>
    <t>Comisionado #1</t>
  </si>
  <si>
    <t>28-Aug-27</t>
  </si>
  <si>
    <t xml:space="preserve">      CDW1120</t>
  </si>
  <si>
    <t>Comisionado #Restante</t>
  </si>
  <si>
    <t>29-Aug-27</t>
  </si>
  <si>
    <t xml:space="preserve">    Asistencias a la PEM &amp; Performance Test</t>
  </si>
  <si>
    <t xml:space="preserve">      CDW1005</t>
  </si>
  <si>
    <t>Asistencia a la Puesta en Marcha #1</t>
  </si>
  <si>
    <t xml:space="preserve">      CDW1006</t>
  </si>
  <si>
    <t>Asistencia a Performance Test #1</t>
  </si>
  <si>
    <t xml:space="preserve">      CDW1007</t>
  </si>
  <si>
    <t>Asistencia a la Estabilización de Instalaciones #1</t>
  </si>
  <si>
    <t xml:space="preserve">      CDW1020</t>
  </si>
  <si>
    <t>Asistencia a la Puesta en Marcha</t>
  </si>
  <si>
    <t xml:space="preserve">      CDW1030</t>
  </si>
  <si>
    <t>Asistencia a Performance Test</t>
  </si>
  <si>
    <t>27-Dec-27</t>
  </si>
  <si>
    <t xml:space="preserve">      CDW1040</t>
  </si>
  <si>
    <t>Asistencia a la Estabilización de Instalaciones</t>
  </si>
  <si>
    <t>28-Dec-27</t>
  </si>
  <si>
    <t>CM018020</t>
  </si>
  <si>
    <t>CM018040</t>
  </si>
  <si>
    <t>CM016010</t>
  </si>
  <si>
    <t>CM018010</t>
  </si>
  <si>
    <t>CM018012</t>
  </si>
  <si>
    <t>La adjudicación se ve impactada por la modificación del piping class provisto por el cliente y por las solicitud de modificación de los legajos para aprovechamiento de sobrantes de CPF 1.5</t>
  </si>
  <si>
    <t>5155-00-0000-IG-PI-RI-700-1</t>
  </si>
  <si>
    <t>Los materiales del Underground se comprarán con un horizonte de entrega para 15/12/25</t>
  </si>
  <si>
    <t>FN 150 días antes de fin de montaje piping en obra</t>
  </si>
  <si>
    <t>FN 60 días antes de fin de montaje piping en obra</t>
  </si>
  <si>
    <t>REQUERIMIENTO DE MATERIALES. CAÑERÍAS Y ACCESORIOS AEREOS</t>
  </si>
  <si>
    <t>Taller de AESA tomará la gestión</t>
  </si>
  <si>
    <t>RI - CAÑERÍAS Y ACCESORIOS AÉREOS - Compra inicial</t>
  </si>
  <si>
    <t>RI´s emitidas</t>
  </si>
  <si>
    <t>Detalle del desvío</t>
  </si>
  <si>
    <t>23240969
23240970</t>
  </si>
  <si>
    <t>FDI1030</t>
  </si>
  <si>
    <t>FDM1320</t>
  </si>
  <si>
    <t>TKBH-98130 - Tanque de drenaje de glicol
VBH-97110 - Sumidero de drenajes abiertos calientes
VBH-94250 - Tanque sumidero de hot oil</t>
  </si>
  <si>
    <t>VBE-92010- Pulmón de nitrógeno
VBE-95120 - KOD
VBH-97310 -SUMIDERO DE DRENAJES CERRADOS
VBE-91020 - Pulmón de aire de instrumentos
VBE-91030 - Pulmón e aire de arranque</t>
  </si>
  <si>
    <t>Se sigue en reunión dedicada</t>
  </si>
  <si>
    <t>REQUERIMIENTO DE MATERIALES. CAÑERÍAS Y ACCESORIOS AEREOS - Maqueta 30%</t>
  </si>
  <si>
    <t>REQUERIMIENTO DE MATERIALES. CAÑERÍAS Y ACCESORIOS AEREOS - Maqueta 60%</t>
  </si>
  <si>
    <t>5155-00-0000-IG-PI-RI-008</t>
  </si>
  <si>
    <t>5155-00-0000-IG-PI-RI-006-2</t>
  </si>
  <si>
    <t>Clau</t>
  </si>
  <si>
    <t>Nico</t>
  </si>
  <si>
    <t>Fer</t>
  </si>
  <si>
    <t>9/1/26 Se solicita reanudar el AT al reanudarse el proyecto
20/2: en negociación comercial
26/2: en cierre comercial con Confluencia</t>
  </si>
  <si>
    <t>El 9/1/26 se relicita en función de nuevo alcance
Esperan iniciar Hazop 2/3/26.
26/2: adjudicado</t>
  </si>
  <si>
    <t>Adjudicado</t>
  </si>
  <si>
    <t xml:space="preserve">23273882
23273886
23273887
23273979
23273980 </t>
  </si>
  <si>
    <t>Se toma la fecha fin del montaje en sitio como fecha de necesidad</t>
  </si>
  <si>
    <t>20/2: legajos subidos, pendiente aprobar plásticos y bridas
26/2: caños y accesorios adjudicados, legajo de plástico aprobado por PP y bridas en revisión por revestimiento.
2/3: plástico, caños y accesorios en A°C° adjudicado. Pendiente bridas</t>
  </si>
  <si>
    <t>Fecha foja</t>
  </si>
  <si>
    <t/>
  </si>
  <si>
    <t>Nico P</t>
  </si>
  <si>
    <t>REQUERIMIENTO DE MATERIALES. CAÑERÍAS Y ACCESORIOS ENTERRADOS</t>
  </si>
  <si>
    <t>5155-00-0000-IG-PI-RI-007-1</t>
  </si>
  <si>
    <r>
      <rPr>
        <b/>
        <sz val="11"/>
        <color theme="1"/>
        <rFont val="Calibri"/>
        <family val="2"/>
        <scheme val="minor"/>
      </rPr>
      <t>Objetivo adjudicación 6/3</t>
    </r>
    <r>
      <rPr>
        <sz val="11"/>
        <color theme="1"/>
        <rFont val="Calibri"/>
        <family val="2"/>
        <scheme val="minor"/>
      </rPr>
      <t xml:space="preserve">
20/2: AT cerrado, se espera reunión con proveedores para adjudicar.
26/2: proveedor designado. Mañana se envía a firmar OC.
2/3: en proceso de firma interna para enviar OC.</t>
    </r>
  </si>
  <si>
    <t>Fabián</t>
  </si>
  <si>
    <t>Adjudicado Jorge Soto</t>
  </si>
  <si>
    <t>FDP1050</t>
  </si>
  <si>
    <t>FDE1020</t>
  </si>
  <si>
    <t>FDE1040</t>
  </si>
  <si>
    <t>FDE1150</t>
  </si>
  <si>
    <t>FDS1010</t>
  </si>
  <si>
    <t>FDM1340</t>
  </si>
  <si>
    <t>FDM1330</t>
  </si>
  <si>
    <t>FDE1060</t>
  </si>
  <si>
    <t>FDM1520</t>
  </si>
  <si>
    <t>FDE1160</t>
  </si>
  <si>
    <t>FDI1050</t>
  </si>
  <si>
    <t>FDI1090</t>
  </si>
  <si>
    <t>FDP1002</t>
  </si>
  <si>
    <t>FDP1012</t>
  </si>
  <si>
    <t>Finalizado</t>
  </si>
  <si>
    <t>Comentarios AT/Adjudicación</t>
  </si>
  <si>
    <t>Legajo Comex</t>
  </si>
  <si>
    <t>Pedido</t>
  </si>
  <si>
    <t>UM</t>
  </si>
  <si>
    <t xml:space="preserve"> Monto (USD) </t>
  </si>
  <si>
    <t xml:space="preserve"> FE origen </t>
  </si>
  <si>
    <t>Estado</t>
  </si>
  <si>
    <t>Trustworthy</t>
  </si>
  <si>
    <t>HCI</t>
  </si>
  <si>
    <t>Suternational</t>
  </si>
  <si>
    <t>5155-00-0000-IG-IN-RI-032-1</t>
  </si>
  <si>
    <t>Se asume un 10% del total</t>
  </si>
  <si>
    <t>5155-00-2000-IG-IN-RI-009-1</t>
  </si>
  <si>
    <t>5155-00-0000-IG-EL-RI-006-1</t>
  </si>
  <si>
    <t>Se asume un 20% del total</t>
  </si>
  <si>
    <t>5155-00-0000-IG-PI-RI-008-1</t>
  </si>
  <si>
    <t>Leo</t>
  </si>
  <si>
    <t>Juli</t>
  </si>
  <si>
    <t>Fecha de necesidad al 9/3/26</t>
  </si>
  <si>
    <t>Fecha de necesidad 13/3</t>
  </si>
  <si>
    <t>20/2: Pendiente subir legajos de bridas y accesorios
26/2: hoy se sube legajo a PP de accesorios. Subidos caños y bridas. Plástico legajo aprobado.
2/3: plástico adjudicado, caños en proceso. Pendiente aprobar bridas y accesorios
9/3: resta adjudicar accesorios.
16/3: adjudicado completo excepto un ítem de caños a comprar en China por no haber disponibilidad local.</t>
  </si>
  <si>
    <t>FDP1021</t>
  </si>
  <si>
    <t>FDE1170</t>
  </si>
  <si>
    <t>FDI1130</t>
  </si>
  <si>
    <t>FDI1120</t>
  </si>
  <si>
    <t>FDI1100</t>
  </si>
  <si>
    <t>FDI1140</t>
  </si>
  <si>
    <t>FDI1110</t>
  </si>
  <si>
    <t>Ale</t>
  </si>
  <si>
    <t>Nueva fecha de necesidad crono</t>
  </si>
  <si>
    <t>Nuevo ajuste</t>
  </si>
  <si>
    <t>Guille</t>
  </si>
  <si>
    <t>Cyn</t>
  </si>
  <si>
    <t>Muzzu</t>
  </si>
  <si>
    <r>
      <rPr>
        <b/>
        <sz val="11"/>
        <color theme="1"/>
        <rFont val="Calibri"/>
        <family val="2"/>
        <scheme val="minor"/>
      </rPr>
      <t>Objetivo de adjudicación tardío: 16/3</t>
    </r>
    <r>
      <rPr>
        <sz val="11"/>
        <color theme="1"/>
        <rFont val="Calibri"/>
        <family val="2"/>
        <scheme val="minor"/>
      </rPr>
      <t xml:space="preserve">
4/2 se envían nuevas ofertas a AT
26/2: AT en curso. Pendiente respuesta de proveedores a circular por ignifugado. Se esperan rtas para mañana.
2/3: mañana responden proveedores a la circular correspondiente a ignifugado.
9/3: AT cerrado. Pendiente rta de Proyecto por sistema de ignifugado para avanzar con cierre comercial.
16/3: hoy se abre última ronda de cotización para pasar a cierre comercial.
25/3: en cierre comercial.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</si>
  <si>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un ítem
25/3: legajo subido por caños PVC. Avanzar con adjudicación</t>
    </r>
  </si>
  <si>
    <t>5155-00-0000-IG-PI-RI-006-3</t>
  </si>
  <si>
    <t xml:space="preserve">Adjudicado 4/3 Premoldeados de Argentina. KOM realizada. </t>
  </si>
  <si>
    <t>Ale/Fer</t>
  </si>
  <si>
    <t>ídem shelter SE#4</t>
  </si>
  <si>
    <t>23328930
23328931</t>
  </si>
  <si>
    <r>
      <rPr>
        <b/>
        <sz val="11"/>
        <color theme="1"/>
        <rFont val="Calibri"/>
        <family val="2"/>
        <scheme val="minor"/>
      </rPr>
      <t>Objetivo de adjudicación tardío: 30/3</t>
    </r>
    <r>
      <rPr>
        <sz val="11"/>
        <color theme="1"/>
        <rFont val="Calibri"/>
        <family val="2"/>
        <scheme val="minor"/>
      </rPr>
      <t xml:space="preserve">
9/2: se envían ofertas a AT de ING.
12/2: ING envía CT1 para oferentes. Se descarta oferta de AESA.
23/2: se reciben rtas de proveedores a CT1
25/2: ING envía CT2 para proveedores. Proveedores deben responder 2/3
5/3: se envían rtas a CT2 a ING.
Priorizar tanque 97110
9/3: AT cerrado. En cierre comercial y presentación de legajo a PP.
16/3: miércoles se abrirá ronda final para cierre comercial. Se incluirá transporte a sitio.
25/3: Se avanza con cierre comercial.
30/3: legajo en poder de PP.
6/4: Adjudicado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</si>
  <si>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en licitación. Apertura de ofertas 11/3.
16/3: En AT. Se espera rta de proveedores esta semana para volver a enviar a ING.
25/3: ING debe responder AT.
6/4: Se espera rta de proveedores para cerrar AT.</t>
    </r>
  </si>
  <si>
    <r>
      <rPr>
        <b/>
        <sz val="11"/>
        <color theme="1"/>
        <rFont val="Calibri"/>
        <family val="2"/>
        <scheme val="minor"/>
      </rPr>
      <t>Objetivo adjudicación 30/3</t>
    </r>
    <r>
      <rPr>
        <sz val="11"/>
        <color theme="1"/>
        <rFont val="Calibri"/>
        <family val="2"/>
        <scheme val="minor"/>
      </rPr>
      <t xml:space="preserve">
AT cerrado, pendiente ajustar con nuevas cantidades
9/3: en revisión de términos comerciales
16/3: se continúa con cierre comercial
25/3: se continúa con cierre comercial
13/4: en elaboración de acta para firma interna.</t>
    </r>
  </si>
  <si>
    <r>
      <rPr>
        <b/>
        <sz val="11"/>
        <color theme="1"/>
        <rFont val="Calibri"/>
        <family val="2"/>
        <scheme val="minor"/>
      </rPr>
      <t>Objetivo adjudicación 10/3</t>
    </r>
    <r>
      <rPr>
        <sz val="11"/>
        <color theme="1"/>
        <rFont val="Calibri"/>
        <family val="2"/>
        <scheme val="minor"/>
      </rPr>
      <t xml:space="preserve">
26/2: AT cerrado, pendiente recibir unos ajustes en ofertas para cerrar. Lunes se sube legajo a PP.
2/3: en cierre comercial. Se avanza con armado de legajo para aprobación de PP.
9/3: parcial adjudicado. Deberán relicitarse caños de PVC.
16/3: falta adjudicar 7 ítems
30/3: falta adjudicar 5 ítems
13/4: falta adjudicar sellador Mastric 766 (C515500IGELMPAT005) puede reemplazarse por espuma de poliuretano.</t>
    </r>
  </si>
  <si>
    <t xml:space="preserve">23299368
23299287
</t>
  </si>
  <si>
    <t>23299371
23299372</t>
  </si>
  <si>
    <r>
      <rPr>
        <b/>
        <sz val="11"/>
        <color theme="1"/>
        <rFont val="Calibri"/>
        <family val="2"/>
        <scheme val="minor"/>
      </rPr>
      <t>Objetivo de adjudicación tardío: 23/5</t>
    </r>
    <r>
      <rPr>
        <sz val="11"/>
        <color theme="1"/>
        <rFont val="Calibri"/>
        <family val="2"/>
        <scheme val="minor"/>
      </rPr>
      <t xml:space="preserve">
25/2: apertura de ofertas 27/2
2/3: ofertas recibidas, en análisis para enviar a AT.
4/3 se enviaron a AT.
9/3: mañana se enviará CT1
17/3: se envían CT1 a proveedores
20/3. proveedores responden CT1
30/3: Miguel envía CT2 para Tapigar. Se evaluará la conveniencia de mantenerlo en la compulsa. Gora y SP aprobados.
6/4: AT cerrado. En negociación comercial. Tapigar deberá confirmar que incluye los repuestos para que quede formalmente aprobado.
13/4: adjudicado</t>
    </r>
  </si>
  <si>
    <t>Aerotan</t>
  </si>
  <si>
    <t>Marlene</t>
  </si>
  <si>
    <t>transmisor de caudal multivariable</t>
  </si>
  <si>
    <t>RI-027</t>
  </si>
  <si>
    <t>Indicador de nivel magnético</t>
  </si>
  <si>
    <t>RI-009</t>
  </si>
  <si>
    <t>PVSV</t>
  </si>
  <si>
    <t>RI-034</t>
  </si>
  <si>
    <t>Nuevo documento que se agrega</t>
  </si>
  <si>
    <t>5155-00-0000-IG-PI-RI-007-2</t>
  </si>
  <si>
    <t>TRANSMISOR DE CAUDAL MULTIVARIABLE -
GENERACIÓN</t>
  </si>
  <si>
    <t>REQUISICIÓN DE INGENIERÍA PROBETA DE CORROSIÓN</t>
  </si>
  <si>
    <t>5155-00-0000-IG-EL-RI-003-1</t>
  </si>
  <si>
    <t>Ale/Fer (caños)</t>
  </si>
  <si>
    <r>
      <t>Fer (23290513 y 23290515)/</t>
    </r>
    <r>
      <rPr>
        <sz val="11"/>
        <color rgb="FF00B050"/>
        <rFont val="Calibri"/>
        <family val="2"/>
        <scheme val="minor"/>
      </rPr>
      <t>Ale (23290512 y 23290514)</t>
    </r>
  </si>
  <si>
    <r>
      <rPr>
        <b/>
        <sz val="11"/>
        <color theme="1"/>
        <rFont val="Calibri"/>
        <family val="2"/>
        <scheme val="minor"/>
      </rPr>
      <t>Objetivo de adjudicación tardío: 20/4</t>
    </r>
    <r>
      <rPr>
        <sz val="11"/>
        <color theme="1"/>
        <rFont val="Calibri"/>
        <family val="2"/>
        <scheme val="minor"/>
      </rPr>
      <t xml:space="preserve">
20/2: semana del 23/2 se realizan reuniones con ABB para cerrar AT.
2/3: Proyecto envía listado de consultas y rtas pendientes. Resta cerrar algunos puntos a cerrar el miércoles. Deberá recibirse nueva oferta comercial.
9/3: ABB envía oferta técnica revisionada. En AT final. En paralelo ABB está preparando la oferta comercial.
16/3: resta discutir términos comerciales. Se espera oferta para el 18/3.
25/3: se espera oferta de ABB el 27/3
30/3: oferta recibida, en preparación de legajo para presentar a PP.
13/4: legajo observado por PP. Se esperan rtas de ABB.
24/4: en proceso de adjudicación (restan solpeds).</t>
    </r>
  </si>
  <si>
    <t>23347852 y 23347853</t>
  </si>
  <si>
    <t>5155-00-0000-IG-IN-RI-042</t>
  </si>
  <si>
    <t>AT cerrado. Se envía comparativa a Proyecto para que evalúen la conveniencia de avanzar con Campamento u hospedaje en Añelo. Se planifica por ahora usar infraestructura de Añelo, al cliente sólo se le confirmó que será por un tiempo de 2 ó 3 meses. El cliente envió una OS solicitando que se utilice el Campamento, la cual será discutida por Proyecto. Se anula licitación.</t>
  </si>
  <si>
    <t>23359919, 23359920, 23359922</t>
  </si>
  <si>
    <t>5155-00-0000-IG-PI-RI-007-3</t>
  </si>
  <si>
    <t>5155-00-0000-IG-PI-RI-008-X1</t>
  </si>
  <si>
    <t>En Hold en tanto se defina fecha de efectiva necesidad</t>
  </si>
  <si>
    <t>23373612, 23373613 y 23373614</t>
  </si>
  <si>
    <t>Comentarios 7/5 a las 10:15hs</t>
  </si>
  <si>
    <t>Liberada completa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</si>
  <si>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solped en liberación
30/3: apertura de ofertas 13/4
16/4: apertura 17/4
24/4: se envió a AT el 20/4. Fin de semana próxima.
28/4: se recibe CT1 para proveedores. Responden 5/5
4/5: Emerson aprobado. Se envía CT2 a Jefferson
7/5: AT aprobado. En negociación comercial.</t>
    </r>
  </si>
  <si>
    <t>Adjudicado 1/4 a Ferma. Se realizó KOM el 10/4.</t>
  </si>
  <si>
    <t>Fecha tentativa de despacho</t>
  </si>
  <si>
    <t>Cantidad estimada de carretones</t>
  </si>
  <si>
    <t>Origen</t>
  </si>
  <si>
    <t>Mendoza (Bottino)</t>
  </si>
  <si>
    <t>Destino</t>
  </si>
  <si>
    <t>La Calera</t>
  </si>
  <si>
    <t>A definir</t>
  </si>
  <si>
    <r>
      <t>Adjudicado, pendiente carga en SRC. Mientras se avanzará con carga en Exactian (sistema PP)</t>
    </r>
    <r>
      <rPr>
        <sz val="11"/>
        <rFont val="Calibri"/>
        <family val="2"/>
        <scheme val="minor"/>
      </rPr>
      <t>. KOM efectuada.</t>
    </r>
  </si>
  <si>
    <t>ABB</t>
  </si>
  <si>
    <t>23386234/23386235</t>
  </si>
  <si>
    <t>5155-00-0000-IG-CI-RI-006</t>
  </si>
  <si>
    <r>
      <rPr>
        <b/>
        <sz val="11"/>
        <color theme="1"/>
        <rFont val="Calibri"/>
        <family val="2"/>
        <scheme val="minor"/>
      </rPr>
      <t>Objetivo de adjudicación tardío: 19/4</t>
    </r>
    <r>
      <rPr>
        <sz val="11"/>
        <color theme="1"/>
        <rFont val="Calibri"/>
        <family val="2"/>
        <scheme val="minor"/>
      </rPr>
      <t xml:space="preserve">
30/3: Proyecto está consolidando comentarios técnicos y de calidad/Obra/Seguridad. Se enviará hoy CT y luego se programarán reuniones con proveedores.
6/4: hoy deberán responder proveedores. Luego se programarán reuniones con ellos.
13/4: se coordinan reuniones con proveedores para cerrar AT. Mientras se analizan las ofertas.
20/4: se esperan rtas de San Lorenzo y Cantoni para hoy. Aerotan espera unas rtas a consultas para finiquitar.
27/4: AT cerrado, en negociación comercial.
4/5: sin cambios. A la espera de REP para avanzar.
11/5: en negociación comercial.
18/5: contrato en redacción para enviar a liberar</t>
    </r>
  </si>
  <si>
    <t>Casi todo entregado. Pendiente 2 ítems. Uno liberado y el otro en proceso.</t>
  </si>
  <si>
    <t>13/5: solped liberada, apertura de ofertas 18/5.
18/5: en análisis de ofertas para enviar a AT.
26/5: se aguarda rta del análisis de ofertas.</t>
  </si>
  <si>
    <t>Fer/Ale</t>
  </si>
  <si>
    <r>
      <t xml:space="preserve">Bridas Rev. 0 y 1. Inspección el 27/4 y 28/4. </t>
    </r>
    <r>
      <rPr>
        <sz val="10"/>
        <color rgb="FFFF0000"/>
        <rFont val="Calibri"/>
        <family val="2"/>
        <scheme val="minor"/>
      </rPr>
      <t>ETA estimada obra 30/7</t>
    </r>
    <r>
      <rPr>
        <sz val="10"/>
        <color rgb="FF000000"/>
        <rFont val="Calibri"/>
        <family val="2"/>
        <scheme val="minor"/>
      </rPr>
      <t>. ETD 20/5-ETA puerto 19/7.</t>
    </r>
  </si>
  <si>
    <t>En fabricación</t>
  </si>
  <si>
    <t>Maron Steel</t>
  </si>
  <si>
    <r>
      <t xml:space="preserve">Espárragos . </t>
    </r>
    <r>
      <rPr>
        <sz val="10"/>
        <color rgb="FFFF0000"/>
        <rFont val="Calibri"/>
        <family val="2"/>
        <scheme val="minor"/>
      </rPr>
      <t>ETA obra 30/9</t>
    </r>
  </si>
  <si>
    <t>23401067/23401168</t>
  </si>
  <si>
    <t>Total de documentos</t>
  </si>
  <si>
    <t>Cerrados</t>
  </si>
  <si>
    <t>Pendientes AESA</t>
  </si>
  <si>
    <t>Pendientes AESA vencidos</t>
  </si>
  <si>
    <t>Pendientes Proveedores vencidos</t>
  </si>
  <si>
    <t>Emitidos por proveedores</t>
  </si>
  <si>
    <t>En revisión por Vendors</t>
  </si>
  <si>
    <t>Docs comentados por ING y en proceso de revisión por proveedor</t>
  </si>
  <si>
    <t>Docs aprobados en Rev. 0</t>
  </si>
  <si>
    <t>Docs en revisión por ING/Calidad de AESA</t>
  </si>
  <si>
    <t>Comentarios/Aclaraciones</t>
  </si>
  <si>
    <t>Más de 14 días corridos desde ingreso de documento en sistema</t>
  </si>
  <si>
    <t>Docs pendientes de emisión con fecha planificada vencida</t>
  </si>
  <si>
    <t>Seguimiento de Docs de Vendors Tipo I</t>
  </si>
  <si>
    <t>Pendientes Proveedores sin vencer</t>
  </si>
  <si>
    <t>Porcentaje</t>
  </si>
  <si>
    <t>Los % se calculan en base a esta cantidad de documentos</t>
  </si>
  <si>
    <t>Fecha</t>
  </si>
  <si>
    <r>
      <rPr>
        <b/>
        <sz val="11"/>
        <color theme="1"/>
        <rFont val="Calibri"/>
        <family val="2"/>
        <scheme val="minor"/>
      </rPr>
      <t>Objetivo de adjudicación tardío: 30/4</t>
    </r>
    <r>
      <rPr>
        <sz val="11"/>
        <color theme="1"/>
        <rFont val="Calibri"/>
        <family val="2"/>
        <scheme val="minor"/>
      </rPr>
      <t xml:space="preserve">
6/4: Se dará ultimatum a Dosivac para mañana 12hs para responder, sino queda desaprobado. Repman y WPM aprobados técnicamente.
13/4: Dosivac descartado. Se realizan reuniones con Repman y WPM. Se envía CT3 a proveedores.
20/4: se reciben respuestas a CT3 de proveedores. Se espera cerrar AT el 24.
27/4: Se deberá confirmar NPSH y resolver conflicto con certificados de calidad, se verá con calidad la excepción a este punto.
4/5: sale CT4 para cerrarlo. Deberán confirmar puntos pendientes para cerrar. Se espera rta el 6/5.
6/5: se envían rtas a la CT4 a ING.
8/5: se cierra AT. Repman y WPM aprobados
18/5: mañana se reciben ofertas actualizadas en función del AT. Luego se pasa a negociación final.
26/5: legajo subido al cliente, se avanz acon adjudicación dado que el monto no supera los USD 45k.
1/6: se aguardará a mañana a que se venzan los 5 días hábiles desde que se subió el legajo a PP para avanzar con adjudicaicón.</t>
    </r>
  </si>
  <si>
    <r>
      <rPr>
        <b/>
        <sz val="11"/>
        <color theme="1"/>
        <rFont val="Calibri"/>
        <family val="2"/>
        <scheme val="minor"/>
      </rPr>
      <t>Objetivo de adjudicación tardío: 15/5</t>
    </r>
    <r>
      <rPr>
        <sz val="11"/>
        <color theme="1"/>
        <rFont val="Calibri"/>
        <family val="2"/>
        <scheme val="minor"/>
      </rPr>
      <t xml:space="preserve">
25/3: hoy finalmente sale la Rev. 3 de piping y consolidará todo lo de la Rev. 2 también.
30/3: en gestión de solped.
6/4: en proceso de lanzamiento
13/4: lanzada licitación
20/4: caños, juntas y bridas con ofertas recibidas. Accesorios se abre el 23/4. Espárragos también recibidas.
4/5: caños se sube hoy el legajo, del resto se espera avanzar en los próximos días.
11/5: legajo por caños subido, bridas y accesorios en preparación.
18/5: caños en proceso de adjudicación, legajos de bridas y accesorios en revisión de PP.
26/5: caños adjudicados, bridas legajo en poder de PP y accesorios parcial adjudicado, pendiente parte en China.
1/6: legajo en revisión del cliente.</t>
    </r>
  </si>
  <si>
    <r>
      <t xml:space="preserve">Objetivo de adjudicación tardío: 14/5
</t>
    </r>
    <r>
      <rPr>
        <sz val="11"/>
        <color theme="1"/>
        <rFont val="Calibri"/>
        <family val="2"/>
        <scheme val="minor"/>
      </rPr>
      <t>9/3: solped en liberación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16/3: solped liberada.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25/3: en licitación</t>
    </r>
    <r>
      <rPr>
        <b/>
        <sz val="11"/>
        <color theme="1"/>
        <rFont val="Calibri"/>
        <family val="2"/>
        <scheme val="minor"/>
      </rPr>
      <t xml:space="preserve">
30/3: </t>
    </r>
    <r>
      <rPr>
        <sz val="11"/>
        <color theme="1"/>
        <rFont val="Calibri"/>
        <family val="2"/>
        <scheme val="minor"/>
      </rPr>
      <t>sin cambios. Deberá comprarse con plazo corto.</t>
    </r>
    <r>
      <rPr>
        <b/>
        <sz val="11"/>
        <color theme="1"/>
        <rFont val="Calibri"/>
        <family val="2"/>
        <scheme val="minor"/>
      </rPr>
      <t xml:space="preserve">
6/4: </t>
    </r>
    <r>
      <rPr>
        <sz val="11"/>
        <color theme="1"/>
        <rFont val="Calibri"/>
        <family val="2"/>
        <scheme val="minor"/>
      </rPr>
      <t>parcial adjudicado, resto en licitación</t>
    </r>
    <r>
      <rPr>
        <b/>
        <sz val="11"/>
        <color theme="1"/>
        <rFont val="Calibri"/>
        <family val="2"/>
        <scheme val="minor"/>
      </rPr>
      <t xml:space="preserve">
13/4:</t>
    </r>
    <r>
      <rPr>
        <sz val="11"/>
        <color theme="1"/>
        <rFont val="Calibri"/>
        <family val="2"/>
        <scheme val="minor"/>
      </rPr>
      <t xml:space="preserve"> en licitación. Deberán coincidir proveedores para mismo tipo de material.</t>
    </r>
    <r>
      <rPr>
        <b/>
        <sz val="11"/>
        <color theme="1"/>
        <rFont val="Calibri"/>
        <family val="2"/>
        <scheme val="minor"/>
      </rPr>
      <t xml:space="preserve"> 
20/4: </t>
    </r>
    <r>
      <rPr>
        <sz val="11"/>
        <color theme="1"/>
        <rFont val="Calibri"/>
        <family val="2"/>
        <scheme val="minor"/>
      </rPr>
      <t>se relanza licitación. Fecha de necesidad 30/6 para PRFV, PEAD y TEX 10/6.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 para consolidar.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26/5: </t>
    </r>
    <r>
      <rPr>
        <sz val="11"/>
        <color theme="1"/>
        <rFont val="Calibri"/>
        <family val="2"/>
        <scheme val="minor"/>
      </rPr>
      <t>se avanza con PEX, se presentará legajo completo para presentar al cliente.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</si>
  <si>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t xml:space="preserve">20/4: </t>
    </r>
    <r>
      <rPr>
        <sz val="11"/>
        <color theme="1"/>
        <rFont val="Calibri"/>
        <family val="2"/>
        <scheme val="minor"/>
      </rPr>
      <t>se unifica con licitación de Rev. 1. Son solo mateirales en PRFV.</t>
    </r>
    <r>
      <rPr>
        <b/>
        <sz val="11"/>
        <color theme="1"/>
        <rFont val="Calibri"/>
        <family val="2"/>
        <scheme val="minor"/>
      </rPr>
      <t xml:space="preserve">
27/4: </t>
    </r>
    <r>
      <rPr>
        <sz val="11"/>
        <color theme="1"/>
        <rFont val="Calibri"/>
        <family val="2"/>
        <scheme val="minor"/>
      </rPr>
      <t>esta semana sale nueva revisión de RI.</t>
    </r>
    <r>
      <rPr>
        <b/>
        <sz val="11"/>
        <color theme="1"/>
        <rFont val="Calibri"/>
        <family val="2"/>
        <scheme val="minor"/>
      </rPr>
      <t xml:space="preserve">
4/5: </t>
    </r>
    <r>
      <rPr>
        <sz val="11"/>
        <color theme="1"/>
        <rFont val="Calibri"/>
        <family val="2"/>
        <scheme val="minor"/>
      </rPr>
      <t>esta semana se reciben ofertas. Se analizarán posibles desvíos técnicos antes de avanzar con negociación comercial.</t>
    </r>
    <r>
      <rPr>
        <b/>
        <sz val="11"/>
        <color theme="1"/>
        <rFont val="Calibri"/>
        <family val="2"/>
        <scheme val="minor"/>
      </rPr>
      <t xml:space="preserve">
11/5: </t>
    </r>
    <r>
      <rPr>
        <sz val="11"/>
        <color theme="1"/>
        <rFont val="Calibri"/>
        <family val="2"/>
        <scheme val="minor"/>
      </rPr>
      <t>ofertas en AT.</t>
    </r>
    <r>
      <rPr>
        <b/>
        <sz val="11"/>
        <color theme="1"/>
        <rFont val="Calibri"/>
        <family val="2"/>
        <scheme val="minor"/>
      </rPr>
      <t xml:space="preserve">
18/5: </t>
    </r>
    <r>
      <rPr>
        <sz val="11"/>
        <color theme="1"/>
        <rFont val="Calibri"/>
        <family val="2"/>
        <scheme val="minor"/>
      </rPr>
      <t>esta semana se suben para aprobación los legajos.</t>
    </r>
    <r>
      <rPr>
        <b/>
        <sz val="11"/>
        <color theme="1"/>
        <rFont val="Calibri"/>
        <family val="2"/>
        <scheme val="minor"/>
      </rPr>
      <t xml:space="preserve">
26/%: idem anterior
1/6: legajo en revisión del cliente.</t>
    </r>
  </si>
  <si>
    <r>
      <t xml:space="preserve">18/5: </t>
    </r>
    <r>
      <rPr>
        <sz val="11"/>
        <color theme="1"/>
        <rFont val="Calibri"/>
        <family val="2"/>
        <scheme val="minor"/>
      </rPr>
      <t>caños en A°C° se salen a licitar. Plazo admisible máximo de 30 días.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26/5: caños en A°C° adjudicados, en proceso bridas y accesorios. PEAD/PEX en licitación.</t>
    </r>
    <r>
      <rPr>
        <b/>
        <sz val="11"/>
        <color theme="1"/>
        <rFont val="Calibri"/>
        <family val="2"/>
        <scheme val="minor"/>
      </rPr>
      <t xml:space="preserve">
1/6: legajo en revisión del cliente.</t>
    </r>
  </si>
  <si>
    <r>
      <rPr>
        <b/>
        <sz val="11"/>
        <color theme="1"/>
        <rFont val="Calibri"/>
        <family val="2"/>
        <scheme val="minor"/>
      </rPr>
      <t>Objetivo de adjudicación tardío: 10/5</t>
    </r>
    <r>
      <rPr>
        <sz val="11"/>
        <color theme="1"/>
        <rFont val="Calibri"/>
        <family val="2"/>
        <scheme val="minor"/>
      </rPr>
      <t xml:space="preserve">
26/2: solped en liberación
2/3: solped en liberación (MB-Pando)
9/3: apertura de ofertas 13/3.
16/3: apertura de ofertas 20/3
25/3: el viernes pasado envió a AT.
30/3: En AT.
6/4: deben responder proveedores a los comentarios de ING.
</t>
    </r>
    <r>
      <rPr>
        <b/>
        <sz val="11"/>
        <color theme="1"/>
        <rFont val="Calibri"/>
        <family val="2"/>
        <scheme val="minor"/>
      </rPr>
      <t>13/4</t>
    </r>
    <r>
      <rPr>
        <sz val="11"/>
        <color theme="1"/>
        <rFont val="Calibri"/>
        <family val="2"/>
        <scheme val="minor"/>
      </rPr>
      <t>: se continúa el AT. 
20/4: AT bastante avanzado, algunos tipos de válvulas están en negociación comercial.
27/4: AT cerrado excepto incendio. En negociación comercial.
4/5: esta semana se sube el legajo para aprobación de PP.
11/5: legajo en poder de PP. Se espera al 13/5 posible modificación de cantidad de válvulas.
18/5: legajo en proceso de re emisión hacia el cliente.
26/5: legajo en discusión con el cliente.
1/6: OC en proceso de emisión.</t>
    </r>
  </si>
  <si>
    <t>Elite Piping</t>
  </si>
  <si>
    <t>Nicole</t>
  </si>
  <si>
    <r>
      <t xml:space="preserve">Bridas - </t>
    </r>
    <r>
      <rPr>
        <sz val="10"/>
        <color rgb="FFFF0000"/>
        <rFont val="Calibri"/>
        <family val="2"/>
        <scheme val="minor"/>
      </rPr>
      <t>ETA obra 10/10</t>
    </r>
  </si>
  <si>
    <t>*Sólo se consideran documentos de vendors bajo el seguimiento de Activación (no aplica EEMM, premoldeados, etc.)</t>
  </si>
  <si>
    <t>Pliego listo. Se lanza licitación sin solped (23078531).
Adjudicado. KOM a realizar el 4/6. Seguimiento por Proyecto</t>
  </si>
  <si>
    <t>Adjudicado. KOM realizada 9/4. En proceso de formalización de LD. Proveedor compra chapas a riesgo. PP visitó instalaciones del proveedor con personal de Inspección de Suministros. Se destaca necesidad de cerrar documentación.</t>
  </si>
  <si>
    <t>5155-00-0000-IG-CI-RI-006-1</t>
  </si>
  <si>
    <t>5155-00-0000-IG-PI-RI-006-4</t>
  </si>
  <si>
    <t>Proveedor nominado ABB.
Proveedor adjudicado. KOM 22/5. Se comienzan a instrumentar reuniones semanales de seguimiento. Deberá ajustarse OC clarificando esquema de certificación.</t>
  </si>
  <si>
    <t>Proveedor nominado ABB.
Proveedor adjudicado. KOM 18/5. Se comienzan a instrumentar reuniones semanales de seguimiento. Deberá ajustarse OC clarificando esquema de certificación</t>
  </si>
  <si>
    <r>
      <rPr>
        <b/>
        <sz val="11"/>
        <color theme="1"/>
        <rFont val="Calibri"/>
        <family val="2"/>
        <scheme val="minor"/>
      </rPr>
      <t>Objetivo de adjudicación tardío 6/5</t>
    </r>
    <r>
      <rPr>
        <sz val="11"/>
        <color theme="1"/>
        <rFont val="Calibri"/>
        <family val="2"/>
        <scheme val="minor"/>
      </rPr>
      <t xml:space="preserve">
16/3: Se esperan rtas de proveedores para mañana. Se quita tanque Slop de esta licitación.
25/3: viernes pasado se envían rtas a Proyecto para continuar AT.
30/3: se esperan comentarios de ING para mañana para consolidar y ver si se cierra AT o queda algún proceso más.
6/4: mañana se espera respuesta de proveedores para cerrar AT.
13/4: en revisión de ofertas, recibidas 10/4. Se espera cerrar AT.
20/4: mañana se emite AT para proveedores.
27/4: pendiente enviar a proveedores comentarios técnicos y de calidad para cerrar AT.
4/5: Aerotan aprobado. Fimaco aprobado x ING pendiente x calidad. Prema pendiente revisión ING y falta que presente docu de calidad (entrega mañana)
11/5: mañana se recibe revisión de oferta comercial en base a AT.
18/5: en negociación final.
26/5: se continúa con negociación.
1/6: en proceso de emisión de OC.
8/6: hoy hubo reunión con PP para destrabar la aprobación del legajo.</t>
    </r>
  </si>
  <si>
    <t>5155-00-1800-IG-EM-RI-003</t>
  </si>
  <si>
    <t>RI - Bombas de agua tratada</t>
  </si>
  <si>
    <t>PAZ-24390 A/B</t>
  </si>
  <si>
    <t>RI - BOMBAS AGUA TRATADA</t>
  </si>
  <si>
    <t>Sin iniciar</t>
  </si>
  <si>
    <t>FBV</t>
  </si>
  <si>
    <t>Valvitalia</t>
  </si>
  <si>
    <t>Grupo Cuñado</t>
  </si>
  <si>
    <t>Juan</t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</si>
  <si>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20/12/26</t>
    </r>
  </si>
  <si>
    <t>TRANSMISOR DE CAUDAL MULTIVARIABLE - GENERACIÓN</t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</si>
  <si>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21/4: se envía a AT.
24/4: ING enviará AT primera semana de mayo.
30/4: se mantiene
8/5: ING emitió CT1.
12/5: se envía rta de CT1 a ING. Se espera rta el 18/5.
19/5: se recibe CT2.
21/5: se reciben rtas a CT2. 
28/5: AT emitido, se solicita por correo/Sharepoint para avanzar.
4/6: en cierre comercial.
11/6: sin cambios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</si>
  <si>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24/4: el 20/4 se envía en AT de ING. Semana próxima se recibe CT1.
30/4: principios semana próxima CT1
7/5: mañana sale CT1.
14/5: mañana se espera rta.
18/5: se recibe CT1 para enviar a proveedores. Se espera rta para 21/5
22/5: se recibe rta a la CT1
27/5: ING solicita reunión con proveedores Dastec y Esco para cerrar AT esta semana.
4/6: pendiente rta de Dastec para cerrar AT.
11/6: Dastec no  cumple. AT cerrado en proceso de emisión.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</si>
  <si>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se esperan ofertas para el 26/03. Se solicita que anticipe oferta técnica si es viable.
25/3: hoy se envía a ING para AT.
30/3: se coordina reunión para mañana con proveedores para avanzar con AT.
6/4: Inauco debe presentar nueva oferta comercial al 10/4.
16/4: en análisis de oferta. Se observa muy pobre lo recibido por el proveedor.
24/4: Proveedor debe enviar respuestas a los comentarios enviados por ING el 29/4: se recibe nueva oferta de Inauco para analizar
7/5: se continúan reuniones y conversaciones con proveedor y PP para cerrar AT.
14/5: reunión ayer con Inauco. Pendiente enviar a Inauco propuesta con optimización para que ajusten su oferta. Se enviará el 18/5.
21/5: semana próxima se recibe nueva oferta de Inauco. Se validará técnicamente y se espera avanzar comercialmente.
28/5: en análisis de oferta final para cerrar AT. Se espera rta semana próxima.
4/6: en análisis oferta final por Inauco, se hará reunión mañana con PP ya que sumaron comentarios nuevos.
11/6: a la espera de oferta comercial actualziada según AT cerrado. Se espera recibir hoy.</t>
    </r>
  </si>
  <si>
    <r>
      <rPr>
        <b/>
        <sz val="11"/>
        <color theme="1"/>
        <rFont val="Calibri"/>
        <family val="2"/>
        <scheme val="minor"/>
      </rPr>
      <t>Objetivo de adjudicación tardío: 20/5 (ING debe cerrar AT 15/5)</t>
    </r>
    <r>
      <rPr>
        <sz val="11"/>
        <color theme="1"/>
        <rFont val="Calibri"/>
        <family val="2"/>
        <scheme val="minor"/>
      </rPr>
      <t xml:space="preserve">
26/2: apertura de ofertas 11/3
16/3: viernes pasado se mandó oferta a AT.
19/3: se envían CT1 a Hima.
25/3: HIMA debe responder comentarios de ING y se coordinará reunión para avanzar con AT.
30/3: se coordina reunión para mañana con proveedores para avanzar con AT.
6/4: AT cerrado. En discusiones comerciales con el proveedor.
16/4: sin cambios.
24/4: se debe adicionar una modificación solicitada por PP. Se analiza la oferta recibida. Se siguen revisando aspectos comerciales referidos a la forma de pago.
30/4: se realizó reunión con proveedor y se espera nueva oferta el 5/5
7/5: se continúan reuniones y conversaciones con proveedor y PP para cerrar AT. El 11/5 HIMA va a Esmeralda para definir cuestiones comerciales.
14/5: alcance aclarado con el proveedor. Debemos recibir nuevo presupuesto de Hima.
21/5: se espera nuevo presupuesto de HIMA para semana próxima, atendiendo solicitudes técnicas del 21/5.
28/5: cerrado AT para fierros, se emitirá hoy. Se aguarda presupuesto budgetario por servicios para enviar mañana. 
4/6: AT cerrado. Pendiente recibir presupuesto budget, en preparación de legajo para PP (ya se solicitó SBL)
11/6: se continuan gestiones para cerrar el tema SBL. Se aguarda aún presupuesto budget por servicios.</t>
    </r>
  </si>
  <si>
    <r>
      <rPr>
        <b/>
        <sz val="11"/>
        <color theme="1"/>
        <rFont val="Calibri"/>
        <family val="2"/>
        <scheme val="minor"/>
      </rPr>
      <t>Objetivo tardío de adjudicación 1/8. PP solicita 4 (23025/23026, 24010C, 24012C) para sept 26.</t>
    </r>
    <r>
      <rPr>
        <sz val="11"/>
        <color theme="1"/>
        <rFont val="Calibri"/>
        <family val="2"/>
        <scheme val="minor"/>
      </rPr>
      <t xml:space="preserve">
30/4: Solped liberada
4/5: licitación lanzada, apertura 19/5
21/5: se relanza licitación por ARIBA ivnitando proveedores adicionales.
28/5: apertura de ofertas hoy, si no se reciben ofertas se avanza solo con Pefow.
4/6: PRocesos está analizando los cálculos. Se aguarda rta semana próxima.
10/6: se envían a ING rtas a la CT1. Lo revisa Procesos, se espera análisis para cerrar mañana.</t>
    </r>
  </si>
  <si>
    <t>Sólo restan por entregar 2 ítems de HCI. Saldo entregado completo para las necesidades tempranas</t>
  </si>
  <si>
    <t>Materiales viajando desde China con entregas en julio y agosto</t>
  </si>
  <si>
    <t>Conflicto con material en PRFV. Se trabaja en estrategia de ejecución para mitigarlo. Resto de materiales (PEAD en proceso final de liberación y A°C°) sin inconvenientes.</t>
  </si>
  <si>
    <t>18/5: solped en liberación
26/5:  solped en liberación
8/6: solped liberada, en proceso de licitación. Salió nueva revisión de la RI, se licita todo junto</t>
  </si>
  <si>
    <t>Solped en gestión</t>
  </si>
  <si>
    <t>5155-00-0000-IG-PI-RI-008-2</t>
  </si>
  <si>
    <r>
      <t xml:space="preserve">Caños Rev. 0 y 1. Inspección el 27/4 y 28/4. </t>
    </r>
    <r>
      <rPr>
        <sz val="10"/>
        <color rgb="FFFF0000"/>
        <rFont val="Calibri"/>
        <family val="2"/>
        <scheme val="minor"/>
      </rPr>
      <t>ETA estimada obra 5/8</t>
    </r>
    <r>
      <rPr>
        <sz val="10"/>
        <color rgb="FF000000"/>
        <rFont val="Calibri"/>
        <family val="2"/>
        <scheme val="minor"/>
      </rPr>
      <t>. Forwarder adjudicado. ETD 25/5 y ETA puerto 31/7. 33 contenedores</t>
    </r>
  </si>
  <si>
    <t>Proyecto solicita que los cables estén en obra para diciembre-26. RI en proceso de solped.</t>
  </si>
  <si>
    <t>Ale Sirenas/Fer Pulsadores y balizas</t>
  </si>
  <si>
    <t>4/6: apertura de ofertas para semana próxima.
10/6: se envía a AT.
18/6: sin cambios</t>
  </si>
  <si>
    <t>Solpeds 23359919, 23359920, 23359922 liberadas. Se enviaron a AT el 22/5. Se aguarda rta de ING para esta semana, se analizan impactos por cambios de procesos en especificaciones de válvulas. Se toma plan de acción sobre válvulas críticas para adjudicarlas primero.</t>
  </si>
  <si>
    <r>
      <rPr>
        <b/>
        <sz val="11"/>
        <color theme="1"/>
        <rFont val="Calibri"/>
        <family val="2"/>
        <scheme val="minor"/>
      </rPr>
      <t>Objetivo de adjudicación tardío: 30/6</t>
    </r>
    <r>
      <rPr>
        <sz val="11"/>
        <color theme="1"/>
        <rFont val="Calibri"/>
        <family val="2"/>
        <scheme val="minor"/>
      </rPr>
      <t xml:space="preserve">
21/5: solped en gestión, demorada por conflicto con P0
1/6: solped liberada
4/6: en licitación, apertura miércoles 16
18/6: apertura 23/6</t>
    </r>
  </si>
  <si>
    <t>OC enviada</t>
  </si>
  <si>
    <r>
      <t>Accesorios Rev. 0 y 1</t>
    </r>
    <r>
      <rPr>
        <sz val="10"/>
        <color rgb="FFFF0000"/>
        <rFont val="Calibri"/>
        <family val="2"/>
        <scheme val="minor"/>
      </rPr>
      <t>. ETA estimada obra 15/8.</t>
    </r>
    <r>
      <rPr>
        <sz val="10"/>
        <color rgb="FF000000"/>
        <rFont val="Calibri"/>
        <family val="2"/>
        <scheme val="minor"/>
      </rPr>
      <t xml:space="preserve"> Material liberado, booking para ETD el 8/6 y ETA puerto 10/8.</t>
    </r>
  </si>
  <si>
    <t>OC en revisión</t>
  </si>
  <si>
    <r>
      <t xml:space="preserve">Objetivo de adjudicación tardío 30/5
</t>
    </r>
    <r>
      <rPr>
        <sz val="11"/>
        <color theme="1"/>
        <rFont val="Calibri"/>
        <family val="2"/>
        <scheme val="minor"/>
      </rPr>
      <t>16/3: solped en liberación
25/3: hoy se inicia licitación 
30/3: sin cambios
6/4: apertura de ofertas 10/4
16/4: apertura 17/4
21/4: se envía a AT de ING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24/4: en análisis de ING, responde primera semana de mayo.</t>
    </r>
    <r>
      <rPr>
        <b/>
        <sz val="11"/>
        <color theme="1"/>
        <rFont val="Calibri"/>
        <family val="2"/>
        <scheme val="minor"/>
      </rPr>
      <t xml:space="preserve">
5/5: </t>
    </r>
    <r>
      <rPr>
        <sz val="11"/>
        <color theme="1"/>
        <rFont val="Calibri"/>
        <family val="2"/>
        <scheme val="minor"/>
      </rPr>
      <t>ING envía CT1.</t>
    </r>
    <r>
      <rPr>
        <b/>
        <sz val="11"/>
        <color theme="1"/>
        <rFont val="Calibri"/>
        <family val="2"/>
        <scheme val="minor"/>
      </rPr>
      <t xml:space="preserve">
8/5: </t>
    </r>
    <r>
      <rPr>
        <sz val="11"/>
        <color theme="1"/>
        <rFont val="Calibri"/>
        <family val="2"/>
        <scheme val="minor"/>
      </rPr>
      <t>se enviaron rtas a la CT1 a ING.</t>
    </r>
    <r>
      <rPr>
        <b/>
        <sz val="11"/>
        <color theme="1"/>
        <rFont val="Calibri"/>
        <family val="2"/>
        <scheme val="minor"/>
      </rPr>
      <t xml:space="preserve">
14/5: </t>
    </r>
    <r>
      <rPr>
        <sz val="11"/>
        <color theme="1"/>
        <rFont val="Calibri"/>
        <family val="2"/>
        <scheme val="minor"/>
      </rPr>
      <t xml:space="preserve">se espera rta semana próxima </t>
    </r>
    <r>
      <rPr>
        <b/>
        <sz val="11"/>
        <color theme="1"/>
        <rFont val="Calibri"/>
        <family val="2"/>
        <scheme val="minor"/>
      </rPr>
      <t xml:space="preserve">
19/5: </t>
    </r>
    <r>
      <rPr>
        <sz val="11"/>
        <color theme="1"/>
        <rFont val="Calibri"/>
        <family val="2"/>
        <scheme val="minor"/>
      </rPr>
      <t>se recibe CT2 para proveedores.</t>
    </r>
    <r>
      <rPr>
        <b/>
        <sz val="11"/>
        <color theme="1"/>
        <rFont val="Calibri"/>
        <family val="2"/>
        <scheme val="minor"/>
      </rPr>
      <t xml:space="preserve">
21/5: </t>
    </r>
    <r>
      <rPr>
        <sz val="11"/>
        <color theme="1"/>
        <rFont val="Calibri"/>
        <family val="2"/>
        <scheme val="minor"/>
      </rPr>
      <t>se solicita rta para el 26/5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pendiente rta de ABB para enviar a ING esta semana.</t>
    </r>
    <r>
      <rPr>
        <b/>
        <sz val="11"/>
        <color theme="1"/>
        <rFont val="Calibri"/>
        <family val="2"/>
        <scheme val="minor"/>
      </rPr>
      <t xml:space="preserve">
1/6: </t>
    </r>
    <r>
      <rPr>
        <sz val="11"/>
        <color theme="1"/>
        <rFont val="Calibri"/>
        <family val="2"/>
        <scheme val="minor"/>
      </rPr>
      <t>se envían rtas a la CT2. Se hará reunión de cierre de AT con proveedores.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deberá coordinar reunión con proveedores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se realizó reunión con proveedores esta semana. Se espera cerrar AT semana próxima.</t>
    </r>
    <r>
      <rPr>
        <b/>
        <sz val="11"/>
        <color theme="1"/>
        <rFont val="Calibri"/>
        <family val="2"/>
        <scheme val="minor"/>
      </rPr>
      <t xml:space="preserve">
22/6: se emite AT, ABB y Supertec deben actualizar oferta de acuerdo a observaciones</t>
    </r>
  </si>
  <si>
    <r>
      <rPr>
        <b/>
        <sz val="11"/>
        <color theme="1"/>
        <rFont val="Calibri"/>
        <family val="2"/>
        <scheme val="minor"/>
      </rPr>
      <t>Objetivo de adjudicación tardío 21/6</t>
    </r>
    <r>
      <rPr>
        <sz val="11"/>
        <color theme="1"/>
        <rFont val="Calibri"/>
        <family val="2"/>
        <scheme val="minor"/>
      </rPr>
      <t xml:space="preserve">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
16/6: proveedores emiten rtas a la CT3. Mañana se emite AT
22/6: AT emitido, Emerson y Valvitalia aprobados</t>
    </r>
  </si>
  <si>
    <t>Apertura de ofertas 12/6.
16/6: se enviaron para AT pero falta lista de excepciones de SICA y TYCSA. Gonella también participa.
23/6: se emite CT1 y circular n°1 con actualización de HDs y P&amp;Ids.</t>
  </si>
  <si>
    <r>
      <rPr>
        <b/>
        <sz val="11"/>
        <color theme="1"/>
        <rFont val="Calibri"/>
        <family val="2"/>
        <scheme val="minor"/>
      </rPr>
      <t>Objetivo de adjudicación tardío: 20/5</t>
    </r>
    <r>
      <rPr>
        <sz val="11"/>
        <color theme="1"/>
        <rFont val="Calibri"/>
        <family val="2"/>
        <scheme val="minor"/>
      </rPr>
      <t xml:space="preserve">
25/2: apertura de ofertas 6/3
9/3: apertura 11/3 por solicitud de prórroga
16/3: el 12 se mandó a AT de ING.
20/3: se envían CT1. Deben responder 27/3
27/3: Sica y TYCSA responden. Pendiente AESA que responde 31/3.
6/4: en revisión de ING. Se espera enviar CT2 el 8/4.
13/4: enviada CT2 a proveedores, se esperan rtas para el 17
20/4: esperamos comentarios de ING esta semana
27/4: AESA aprobado técnicamente. Se sacará CT3 mañana para dar una última oportunidad a proveedores.
4/5: Se aguarda rta de TYCSA al 6/5.
6/5: se envían las rtas de la CT3 a ING.
11/5: se aguarda feedback de procesos. Se espera rta para cerrar AT el 13/5.
18/5: se enviarán nuevas consultas a proveedores para reevaluar la calificación de SICA y TYCSA.
26/5: se envía consulta a proveedores sobre inclusión de internos AMACS en su oferta.
1/6: se dará ultimatum al miércoles al meidodía para que TYCSA y SICA ajusten sus ofertas. En caso contrario quedarán descartados.
8/6: AESA aprobado, SICA aprobado, TYCSA debe responder sobre diámetro de conexión.
16/6: hoy se reciben ofertas luego del AT. TYCSA no confirma aún punto pendiente respecto a internos. 
23/6: sólo recotizó SICA, AESA y TYCSA no, se da ultimatum a hoy.</t>
    </r>
  </si>
  <si>
    <r>
      <rPr>
        <b/>
        <sz val="11"/>
        <color theme="1"/>
        <rFont val="Calibri"/>
        <family val="2"/>
        <scheme val="minor"/>
      </rPr>
      <t>Objetivo de adjudicación 2/8.</t>
    </r>
    <r>
      <rPr>
        <sz val="11"/>
        <color theme="1"/>
        <rFont val="Calibri"/>
        <family val="2"/>
        <scheme val="minor"/>
      </rPr>
      <t xml:space="preserve">
Solped en liberación por MB
4/5: licitación lanzada. Apertura 22/5
21/5: apertura para 26/5
26/5: sin cambios.
1/6: pendiente enviar lista de excepciones, en AT. SECIN, SICA y Gonella. Se espera enviar CT1 el 4/6.
8/6: se aguarda rta para hoy de los proveedores a la CT1. El 9 se enviaron a ING.
16/6: en análisis, esta semana sale CT2.
23/6: falta rta de Gonella a la CT2.</t>
    </r>
  </si>
  <si>
    <r>
      <rPr>
        <b/>
        <sz val="11"/>
        <color theme="1"/>
        <rFont val="Calibri"/>
        <family val="2"/>
        <scheme val="minor"/>
      </rPr>
      <t>Objetivo de adjudicación tardío: 20/6</t>
    </r>
    <r>
      <rPr>
        <sz val="11"/>
        <color theme="1"/>
        <rFont val="Calibri"/>
        <family val="2"/>
        <scheme val="minor"/>
      </rPr>
      <t xml:space="preserve">
25/2: semana próxima se lanza licitación
2/3: apertura de ofertas 16/03
16/3: apertura de ofertas 30/3.
30/3: se cuenta con 3 ofertas: Alfa Laval, Armexas y Argenfrio. Se extiende al 1/4 para que cotice Secin
6/4: se elige para el shortlist Alfa Laval, Secin y Argenfrío. Se solicita Lista de Desvíos.
13/4: se reclaman listas de desvíos. En AT a la espera de CT1. 
20/4: habrá actualización de documentación para proveedores junto con CT1.
27/4: el 5/5 saldría CT1 con actualización de documentación.
4/5: sin cambios.
11/5: se descalifica Alfa Laval y se suma Armexas. Martes 12 salió CT1.
18/5: se espera rta para mañana de proveedores.
26/5: hoy se envían rtas de proveedores a ING.
1/6: se recibe CT2 para enviar a proveedores. Se solicita rta para esta semana
5/6: se envían rtas a la CT2. Se aguarda rta mañana, es posible que salga una CT3.
12/6: se emitió una CT3 a proveedores.
16/6: se aguarda rta de proveedores para esta semana. 19/6 responden
23/6: mañana saldrá AT cerrado, las 3 ofertas aprobadas.</t>
    </r>
  </si>
  <si>
    <r>
      <rPr>
        <b/>
        <sz val="11"/>
        <color theme="1"/>
        <rFont val="Calibri"/>
        <family val="2"/>
        <scheme val="minor"/>
      </rPr>
      <t>Fecha de adjudicación tardía 30/8:</t>
    </r>
    <r>
      <rPr>
        <sz val="11"/>
        <color theme="1"/>
        <rFont val="Calibri"/>
        <family val="2"/>
        <scheme val="minor"/>
      </rPr>
      <t xml:space="preserve">
11/5: licitación lanzada. Apertura 26/5
26/5: sin cambios
1/6: sin cotizaciones. Se relicitará.
Apertura 16/6. Va a cotizar Meip
23/6: en AT, ofertas MEIP, Flargent y Corporex</t>
    </r>
  </si>
  <si>
    <t>Licitación lanzada. Apertura 29/6</t>
  </si>
  <si>
    <t>26/5: se confirmará si habrá alguna oferta adicional a la de GPM y se comenzará el AT en consecuencia.
1/6: hoy sale CT1 para GPM
8/6: hoy se pasaron rtas a la CT1. Se aguarda rta esta semana.
16/6: hubo idas y vueltas sobre la rta a la CT1. Actualmente en análisis de ING, se espera rta para mañana.
23/6: CT2 en paso de proveedor, se aguarda rta.</t>
  </si>
  <si>
    <r>
      <rPr>
        <b/>
        <sz val="11"/>
        <color theme="1"/>
        <rFont val="Calibri"/>
        <family val="2"/>
        <scheme val="minor"/>
      </rPr>
      <t>Fecha de adjudicación tardía 5/8</t>
    </r>
    <r>
      <rPr>
        <sz val="11"/>
        <color theme="1"/>
        <rFont val="Calibri"/>
        <family val="2"/>
        <scheme val="minor"/>
      </rPr>
      <t xml:space="preserve">
20/4: solped en liberación
4/5: solped liberada
11/5: apertura 27/5.
1/6: se abrieron ofertas el viernes. Se busca homologar cotización de repuestos para pasar 3 mejores ofertas para AT.
8/6: en proceso de seleccionar la terna para enviar a AT. El 9 se seleccionaron All Pumps, ITT y Netzsch
16/6: en análisis por ING, se aguarda rta esta semana.
23/6: en análisis x ING, se aguarda rta esta semana.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</si>
  <si>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20/2: solped liberada
26/2: semana próxima se lanza licitación
2/3: fecha de apertura de ofertas 16/03
16/3: se extiende al 20/3
25/3: hoy se envían listado de 3 ofertas a considerar para AT.
30/3: En AT ofertas Ruhrpumpen, Sulzer y Flowserve. Esta semana se reciben comentarios de ING para enviar a AT.
6/4: se envía CT1 a proveedores. </t>
    </r>
    <r>
      <rPr>
        <b/>
        <sz val="11"/>
        <color theme="1"/>
        <rFont val="Calibri"/>
        <family val="2"/>
        <scheme val="minor"/>
      </rPr>
      <t>Aparece nueva HD.</t>
    </r>
    <r>
      <rPr>
        <sz val="11"/>
        <color theme="1"/>
        <rFont val="Calibri"/>
        <family val="2"/>
        <scheme val="minor"/>
      </rPr>
      <t xml:space="preserve">
13/4: Se espera rta para 15/4.
20/4: se espera rta de Ruhr
27/4: En revisión por ING. La CT2 saldrá el 30
4/5: Hoy salió CT2.
13/5: se envían rtas a CT2.
18/5: el 20 se recibe rta de ING a la actualización en función de CT2. En caso de no quedar aprobados se hará reunión con proveedores para cerrar AT.
26/5: se espera rta de proveedores y reunión con ellos esta semana.
1/6: En análisis información relevada en las reuniones de AT. Se evaluará si corresponde enviar una CT4 o ya se cierra.
8/6: Se aguarda rta a la CT4 para enviar a ING.
11/6: se envía rta de proveedores a la CT4. ING saca este mismo día una CT5, dado que Ruhrpumpen cambió el tamaño de la bomba.
16/6: se aguarda rta de proveedores esta semana.
23/6: AT emitido, Ruhr y Flowserve aprobados. En cierre comercial.</t>
    </r>
  </si>
  <si>
    <r>
      <rPr>
        <b/>
        <sz val="11"/>
        <color theme="1"/>
        <rFont val="Calibri"/>
        <family val="2"/>
        <scheme val="minor"/>
      </rPr>
      <t>Objetivo de adjudicación tardío: 2/6</t>
    </r>
    <r>
      <rPr>
        <sz val="11"/>
        <color theme="1"/>
        <rFont val="Calibri"/>
        <family val="2"/>
        <scheme val="minor"/>
      </rPr>
      <t xml:space="preserve">
26/2: semana próxima se lanza licitación
2/3: fecha de apertura de ofertas 26/03
30/3: se extiende apertura al 7/4. 
6/4: sin cambios.
13/4: pendiente lista de desvíos para enviar ofertas a AT. Flowserve, Sulzer, Ruhrpumpen
20/4: PP indica que no deberá considerarse All Pumps. Por este motivo el AT se enfocará Sulzer, Flowserve y Ruhrpumpen.
29/4: salió hoy CT1 para proveedores </t>
    </r>
    <r>
      <rPr>
        <b/>
        <sz val="11"/>
        <color theme="1"/>
        <rFont val="Calibri"/>
        <family val="2"/>
        <scheme val="minor"/>
      </rPr>
      <t>con actualización de HD.</t>
    </r>
    <r>
      <rPr>
        <sz val="11"/>
        <color theme="1"/>
        <rFont val="Calibri"/>
        <family val="2"/>
        <scheme val="minor"/>
      </rPr>
      <t xml:space="preserve">
4/5: se solicita rta para el 6/5. PP indica que puede modificar las bombas 24390, igualmente se avanza con solución técnica actual hasta que quede formalizado.
13/5: se envían a ING rtas a la CT1.
18/5: ING envía CT2. Se solciita rta a proveedores para esta semana.
26/5: hoy se recibió rta a la CT2. Hoy se lanza pedido de precio budget a los proveedores por las bombas alternativas.
1/6: se realizaron reuniones con proveedores. Ruhrpumpen aprobado, Flowserve debe responder consultas para quedar aprobado. Sulzer rechazado.
5/6: Ruhrpumpen y Flowserve envían respuestas. Esta semana se emite AT.
16/6: AT cerrado Ruhr y Flow aprobados. Se aguarda recotización de proveedores para avanzar con cierre comercial.
23/6: en cierre comercial.</t>
    </r>
  </si>
  <si>
    <r>
      <rPr>
        <b/>
        <sz val="11"/>
        <color theme="1"/>
        <rFont val="Calibri"/>
        <family val="2"/>
        <scheme val="minor"/>
      </rPr>
      <t xml:space="preserve">Objetivo de adjudicación tardío 30/6
</t>
    </r>
    <r>
      <rPr>
        <sz val="11"/>
        <color theme="1"/>
        <rFont val="Calibri"/>
        <family val="2"/>
        <scheme val="minor"/>
      </rPr>
      <t>16/3: solped en liberación
25/3: solped liberada. En proceos de armado de licitación.
30/3: licitación lanzada, apertura 16/4. AESA indica no llegar. Se evaluará prórroga.
6/4: sin cambios.
13/4: prórroga al 30/4.
20/4: se envía circular para que proveedores coticen considerando el VL.
27/4: sin cambios.
4/5: el 1/5 se enviaron ofertas para AT (Flargent, Meip y TYCSA)
11/5: se aguarda CT1 para mañana.
18/5: se esperan rtas el 20/5.
21/5 se recibe RTA a la CT1.
26/5: en análisis, en oferta de Flargent faltaría alguna documentación adjunta.
4/6: se recibe CT2 para proveedores,  que incluye nueva revisión de P&amp;IDs
8/6: se aguarda rta de proveedores el 10/6.
16/6: se aguarda rta para mañana de proveedores. Responden 19/6
23/6: rtas a CT2 en análisis x ING. Se analizará si conviene realizar reuniones para cerrar AT.</t>
    </r>
  </si>
  <si>
    <t>Solped en liberación. Licitación lanzada, apertura 17/6. 
23/6: en AT, faltan los listados de desvíos y excepciones. Se espera enviar CT1 el 30</t>
  </si>
  <si>
    <r>
      <rPr>
        <b/>
        <sz val="11"/>
        <color theme="1"/>
        <rFont val="Calibri"/>
        <family val="2"/>
        <scheme val="minor"/>
      </rPr>
      <t>Fecha de adjudicación tardía 30/7:</t>
    </r>
    <r>
      <rPr>
        <sz val="11"/>
        <color theme="1"/>
        <rFont val="Calibri"/>
        <family val="2"/>
        <scheme val="minor"/>
      </rPr>
      <t xml:space="preserve">
18/5: mañana se lanza licitación. Apertura 9/6 Mirbla, Gaisa y Dosivac
16/6: se aguarda rta de proveedores por listado de desvíos.
23/6: se espera CT1 esta semana.</t>
    </r>
  </si>
  <si>
    <r>
      <rPr>
        <b/>
        <sz val="11"/>
        <color theme="1"/>
        <rFont val="Calibri"/>
        <family val="2"/>
        <scheme val="minor"/>
      </rPr>
      <t>Objetivo de adjudicación tardío 3/7</t>
    </r>
    <r>
      <rPr>
        <sz val="11"/>
        <color theme="1"/>
        <rFont val="Calibri"/>
        <family val="2"/>
        <scheme val="minor"/>
      </rPr>
      <t xml:space="preserve">
25/3: solped en liberación.
30/3: hoy se lanzó licitación, apertura 15/4.
13/4: prórroga al 22/4.
23/4: se envían ofertas a AT.
27/4: el 30/4 sale la CT1.
4/5: pendientes aportes de Instrumetnos y Procesos para enviar AT.
7/5: salió CT1 para Sullair. Se descartan las demás ofertas por decisión de PP.
12/5: se envían a ING rtas de Sullair a la CT1.
18/5: el 20 sale CT2.
22/5: salió CT2.
26/5: se espera rta para mañana a la CT2. (enviadas 28/5)
1/6: se está analizando las rtas a la CT2 a Sullair y se enviará una consulta a PP por desvíos en la provisión.
8/6: hoy se envió CT3 para proveedor. Se envió a PP el listado de desvíos para lograr su aprobación.
13/6: se responden las CT3 a ING.
16/6: en análisis Databook por equipo provisto para CPF 1. En análisis por ING.
23/6: se aguarda OK de Calidad. Se espera esta semana.</t>
    </r>
  </si>
  <si>
    <t>22/6: solped liberadas. Prioridad caños, bridas y accesorios en A°C°</t>
  </si>
  <si>
    <t>Fer (espárragos y plástico)</t>
  </si>
  <si>
    <t>Solped liberada.
23/6: apertura 30/6</t>
  </si>
  <si>
    <t>4/5: en procesamiento por ADM para identificarf nuevas solpeds que surjan
11/5: solped en liberación
18/5: se aprovecharán antecedentes cuando puedan considerarse.
26/5: sin cambios
1/6: se aguardará que se emita la Rev. 2 para adjudicar.
23/6: AT cerrado, en cierre comercial.</t>
  </si>
  <si>
    <r>
      <rPr>
        <b/>
        <sz val="11"/>
        <color theme="1"/>
        <rFont val="Calibri"/>
        <family val="2"/>
        <scheme val="minor"/>
      </rPr>
      <t>Objetivo de adjudicación tardío: 18/6</t>
    </r>
    <r>
      <rPr>
        <sz val="11"/>
        <color theme="1"/>
        <rFont val="Calibri"/>
        <family val="2"/>
        <scheme val="minor"/>
      </rPr>
      <t xml:space="preserve">
26/2: solped en liberación
2/3: fecha de apertura de ofertas 30/03
30/3: prórroga 7/4.
8/4: se envían ofertas para AT Atlas Copco, Sullair, Palmero. Pendiente que envíen listado de desvíos 
13/4: hoy se envían lista de desvíos a ING para AT. El 15 se envía CT1.
21/4: pendiente lista de desvíos de Sullair. ING emite hoy CT1.
27/4: CT1 enviada a proveedores. Se solicita rta el 30/4
4/5: se envía respuestas de las CT1 a ING. Fin de esta semana saldría CT2.
11/5: se espera rta de PRocesos para sacar CT2 mañana.
18/5: el 12 salió CT2. Se aguarda rta de Sullair para mañana.
20/5: Sullair envía rta a la CT2. En caso de ser necesario se programará reunión con proveedor para cerrar AT.
26/5: ING envía CT3. Se solicita reunión con proveedor para esta semana.
1/6: se tuvo reunión con Sullair. Se está consolidando la información relevada en la reunión, mientras Sullair se llevó puntos para confirmar. Es probable que se lance una ronda final para confirmación.
5/6: el 2 se emitió CT4 y Sullair respondió hoy.  ING lanza consulta x mail para finiquitar el cierre.
16/6: proveedor respondió hoy.  En análisis x ING. Se arma reunión para el 17/6 con proveedor
23/6: se espera que Sullair responda por el listado de desvíos. Lo envía el 24/6.</t>
    </r>
  </si>
  <si>
    <t>Apertura de ofertas 9/6. Se analizará en conjunto con las del área de generación.
11/6: en preparación para enviar a AT. Se prorroga x falta de ofertas
18/6: apertura de ofertas 22/6.
23/6 se envia a ofertas para AT. Analizar cables disponibles sobrantes CPF 1.5</t>
  </si>
  <si>
    <r>
      <t xml:space="preserve">Accesorios Rev. 0 y 1 (prioritarios por plazo). Casi todo material entregado en Canning. Quedan 2 ítems que arriban al país el 25/6.
</t>
    </r>
    <r>
      <rPr>
        <sz val="10"/>
        <color rgb="FFFF0000"/>
        <rFont val="Calibri"/>
        <family val="2"/>
        <scheme val="minor"/>
      </rPr>
      <t>ETA Canning 30/6 items pendientes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</si>
  <si>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25/7.</t>
    </r>
    <r>
      <rPr>
        <sz val="10"/>
        <color rgb="FF000000"/>
        <rFont val="Calibri"/>
        <family val="2"/>
        <scheme val="minor"/>
      </rPr>
      <t xml:space="preserve"> Forwarder adjudicado. ETD 28/5 y ETA puerto 12/7.</t>
    </r>
  </si>
  <si>
    <r>
      <t>Accesorios Rev. 0 y 1.</t>
    </r>
    <r>
      <rPr>
        <sz val="10"/>
        <color rgb="FFFF0000"/>
        <rFont val="Calibri"/>
        <family val="2"/>
        <scheme val="minor"/>
      </rPr>
      <t xml:space="preserve"> ETA estimada obra 10/8</t>
    </r>
    <r>
      <rPr>
        <sz val="10"/>
        <color rgb="FF000000"/>
        <rFont val="Calibri"/>
        <family val="2"/>
        <scheme val="minor"/>
      </rPr>
      <t>. Forwarder adjudicado. ETD 23/5 (en confirmación de salida) y ETA puerto 10/8.</t>
    </r>
  </si>
  <si>
    <r>
      <rPr>
        <sz val="10"/>
        <rFont val="Calibri"/>
        <family val="2"/>
        <scheme val="minor"/>
      </rPr>
      <t xml:space="preserve">Caños, 193tn - </t>
    </r>
    <r>
      <rPr>
        <sz val="10"/>
        <color rgb="FFFF0000"/>
        <rFont val="Calibri"/>
        <family val="2"/>
        <scheme val="minor"/>
      </rPr>
      <t>ETA estimada Canning 5/10/26.</t>
    </r>
    <r>
      <rPr>
        <sz val="10"/>
        <rFont val="Calibri"/>
        <family val="2"/>
        <scheme val="minor"/>
      </rPr>
      <t xml:space="preserve"> Se comienza a licitar la logística internacional.</t>
    </r>
  </si>
  <si>
    <t>Juntas, debe modificarse precios de la OC.</t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</si>
  <si>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20/1/27</t>
    </r>
    <r>
      <rPr>
        <sz val="10"/>
        <color rgb="FF000000"/>
        <rFont val="Calibri"/>
        <family val="2"/>
        <scheme val="minor"/>
      </rPr>
      <t>. Pendiente que el proveedor envíe fecha de Rev. 0 en LD</t>
    </r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</si>
  <si>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20/1/27</t>
    </r>
    <r>
      <rPr>
        <sz val="10"/>
        <color rgb="FF000000"/>
        <rFont val="Calibri"/>
        <family val="2"/>
        <scheme val="minor"/>
      </rPr>
      <t xml:space="preserve"> Pendiente que el proveedor envíe fecha de Rev. 0 en LD</t>
    </r>
  </si>
  <si>
    <r>
      <t xml:space="preserve">Válvulas manuales - En gestión de LD - </t>
    </r>
    <r>
      <rPr>
        <sz val="10"/>
        <color rgb="FFFF0000"/>
        <rFont val="Calibri"/>
        <family val="2"/>
        <scheme val="minor"/>
      </rPr>
      <t>ETA estimada OBRA 20/1/27</t>
    </r>
    <r>
      <rPr>
        <sz val="10"/>
        <color rgb="FF000000"/>
        <rFont val="Calibri"/>
        <family val="2"/>
        <scheme val="minor"/>
      </rPr>
      <t>. Kom 25/6.</t>
    </r>
  </si>
  <si>
    <t>OC en liberación</t>
  </si>
  <si>
    <t>Solped 23127061 liberada. 
KOM efectuada 23/6. Próxima semana presentan cronograma</t>
  </si>
  <si>
    <t>Todo adjudicado. TW liberado coordinando pick-up. Trustworthy ya despachado con ETA entre 15 de julio y 10 de agosto, Suternational se despacha el 8/6 con ETA puerto 10/8.</t>
  </si>
  <si>
    <t>Todo adjudicado. Plan de mitigación en marcha convenido con obra para PRFV, se realizan inspecciones semanales para ir destrabando la liberación de material.</t>
  </si>
  <si>
    <t>Solped liberada, en proceso de licitación. Adjudicado. OC Varias. Deberá revisarse OC de FBV por plazos de inspección, Grupo cuñado aún no aceptó la OC.</t>
  </si>
  <si>
    <t>RI adelantada (estaba prevista para 22/6). Solped 23395141 liberada. AT iniciado, el 23/6 se emite CT1 y Circular n°1.</t>
  </si>
  <si>
    <t>Solped 23363106 liberada. Proveedores declinan participación. Se inicia AT con ofertas de MEIP, Corporex y Flargent. Corporex no forma parte del VL de PP, post AT se analizará si corresponde su inclusión.</t>
  </si>
  <si>
    <t>Solped 23254063 liberada. En AT. Se analizan ofertas de Flowserve, Ruhrpumpen y Sulzer. AT cerrado, se esperan ofertas actualizadas post AT.</t>
  </si>
  <si>
    <t>Solped 23264163 liberada. Apertura de ofertas 10/4. En cierre comercial. Las bombas PAZ-24390 se comprarán en nuevo proceso licitatorio de acuerdo al cambio de alcance. En negociación con Ruhrpumpen.</t>
  </si>
  <si>
    <t>5155-00-0000-IG-CI-RI-006-2</t>
  </si>
  <si>
    <t>Solped 23301001 liberada. P0&gt;USD2MM. Licitación lanzada. En AT ofertas de Flargent, TYCSA y MEIP. Proyecto consulta con PP respecto a la inclusión de MEIP en la terna, quien solicita que se mantenga. Rtas a la CT2 en análisis por ING. Se evaluará la necesidad de reuniones para cerrar AT.</t>
  </si>
  <si>
    <t>23256882 solped liberada. Proveedor nominado Inauco. Legajo en aprobación de PP (mientras se revisan los hitos de certificación).</t>
  </si>
  <si>
    <t>23256883 solped liberada. Proveedor nominado HIMA. El 13/3 se envió a AT.Legajo aprobado por PP. Se aguarda SBL para adjudicar.</t>
  </si>
  <si>
    <t>Proyecto solicita que los cables estén en obra para diciembre-26. Solpeds 23392215/23392216/23392213 liberadas, en AT.</t>
  </si>
  <si>
    <t>Solped 23264154 liberada. Se abren ofertas el 6/4. AT cerrado, Secin aprobado condicional (debe ajustar su oferta).</t>
  </si>
  <si>
    <t>El 12/3 se envían a AT de ING. AESA y SICA aprobados técnicamente. En cierre comercial entre SICA y AESA. Se solicita lograr una mejora en los plazos cotizados.</t>
  </si>
  <si>
    <t>23431776/23431777/23431829</t>
  </si>
  <si>
    <r>
      <rPr>
        <b/>
        <sz val="11"/>
        <color theme="1"/>
        <rFont val="Calibri"/>
        <family val="2"/>
        <scheme val="minor"/>
      </rPr>
      <t xml:space="preserve">Objetivo de adjudicación tardío 21/6 </t>
    </r>
    <r>
      <rPr>
        <sz val="11"/>
        <color theme="1"/>
        <rFont val="Calibri"/>
        <family val="2"/>
        <scheme val="minor"/>
      </rPr>
      <t xml:space="preserve">
30/3: solped en liberación
6/4: en proceso de lanzamiento de licitación
13/4: lanzada licitación apertura 22/4
20/4:  apertura 24/4
27/4: prórroga al 30/4
4/5: hoy se envió para AT.
11/5: saldría CT1 esta semana.
18/5: se consulta estado.
26/5: hoy se recibió CT1. Se descartan ofertas de Inside Box. Se envían consultas a 9 de Juliio, Inzama y Arcat
1/6: hoy respondido completo, en análisis.
9/6: ING envía CT2 para proveedores.
18/6: se envían rtas de Arcat y 9 de Julio, INZAMA aún no responde.
23/6: Inzama respondió ayer, en análisis por ING. El 24/6 se emite CT3 para proveedores</t>
    </r>
  </si>
  <si>
    <r>
      <rPr>
        <b/>
        <sz val="11"/>
        <color theme="1"/>
        <rFont val="Calibri"/>
        <family val="2"/>
        <scheme val="minor"/>
      </rPr>
      <t>Objetivo de adjudicación tardío: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3)
7/5: reuniones con Tadeo (secos y en aceite) y Transelectric (solo aceite). Argeltra debe info para analizar.
14/5: AT emitido, se sacará una nueva revisión incluyendo nuevas ofertas.
21/5: Hoy se revisará en reunión dedicada.
28/5: Apeltra y Cat Mirón en análisis. Con esta info se cierra AT. CAT responde hoy y Apeltra en análisis.
4/6: AT cerrado, a la espera de cerrar tema trafos en aceite para avanzar.
11/6: se hará reunión para homologar ofertas para cierre comercial.
18/6: se mantiene, se espera recibir últimas ofertas para armar legajo para PP
25/6: legajo en preparación para aprobación de PP</t>
    </r>
  </si>
  <si>
    <r>
      <rPr>
        <b/>
        <sz val="11"/>
        <color theme="1"/>
        <rFont val="Calibri"/>
        <family val="2"/>
        <scheme val="minor"/>
      </rPr>
      <t>Objetivo tardío de adjudicación: 21/6 (ING solicita cerrar AT 4/5)</t>
    </r>
    <r>
      <rPr>
        <sz val="11"/>
        <color theme="1"/>
        <rFont val="Calibri"/>
        <family val="2"/>
        <scheme val="minor"/>
      </rPr>
      <t xml:space="preserve">
24/4: apertura 28/4. Proveedores solicitan prórroga.
30/4: se espera abrir ofertas hoy (cant 5)
7/5: reuniones con Tadeo (secos y en aceite) y Transelectric (solo aceite). Argeltra debe info para analizar.
14/5: AT emitido, se sacará una nueva revisión incluyendo nuevas ofertas.
21/5: Hoy se revisará en reunión dedicada.
28/5: AT cerrado con 2 ofertas. Fohama cotizó fuera de plazo, no se considera x no estar en el VL.
4/6: hoy se realizará reunión con CAT MIRON para acotar AT y ver próximos pasos para cierre comercial.
11/6: se hará reunión para homologar ofertas para cierre comercial.
18/6: se mantiene, se espera recibir últimas ofertas para armar legajo para PP
25/6: legajo en preparación para aprobación de PP</t>
    </r>
  </si>
  <si>
    <r>
      <rPr>
        <b/>
        <sz val="11"/>
        <color theme="1"/>
        <rFont val="Calibri"/>
        <family val="2"/>
        <scheme val="minor"/>
      </rPr>
      <t>Objetivo de adjudicación tardío 30/7</t>
    </r>
    <r>
      <rPr>
        <sz val="11"/>
        <color theme="1"/>
        <rFont val="Calibri"/>
        <family val="2"/>
        <scheme val="minor"/>
      </rPr>
      <t xml:space="preserve">
13/5: solped liberada
21/5: apertura de ofertas 2/6.
4/6: Se revisarán proveedores ternados para verificar que estén en el VL.
11/6: se dará tiempo a Finning a cotizar al miércoles próximo.
18/6: Finning no cotizó, se avanza con la selección de proveedores para AT.
25/6: en AT, hoy se enviará CT1.</t>
    </r>
  </si>
  <si>
    <t>30/4: Solped liberada. Lanzando licitación
7/5: apertura 15/5
21/5: se reciben ofertas, pero se analiza sumar ofertas del exterior.
28/5: se relanza licitación sumando proveedores del exterior. Confirmar fecha de apertura.
11/6: apertura de ofertas 16/6
18/6: revisando ofertas previo a enviar a AT.
25/6: mañana se envía a AT.</t>
  </si>
  <si>
    <r>
      <rPr>
        <b/>
        <sz val="11"/>
        <color theme="1"/>
        <rFont val="Calibri"/>
        <family val="2"/>
        <scheme val="minor"/>
      </rPr>
      <t>Objetivo de adjudicación tardío: 10/7 (ING debe cerrar AT 22/6)</t>
    </r>
    <r>
      <rPr>
        <sz val="11"/>
        <color theme="1"/>
        <rFont val="Calibri"/>
        <family val="2"/>
        <scheme val="minor"/>
      </rPr>
      <t xml:space="preserve">
7/5: apertura de ofertas 19/5
21/5: apertura hoy. En análisis para enviar a AT.
22/5: se envían a AT.
28/5: Podrían modificarse algunas válvulas y sumarse unas nuevas. En análisis de ING, se espera rta 10/6.
4/6: se observan cambios en datos de procesos. Se analizará si hay impactos en los AT. Se espera rta semana próxima.
11/6: continúan indefiniciones de Procesos para analizar las ofertas y emitir una circular. Se estima tener novedades la semana próxima.
18/6: se emitirá circular con nueva MC para válvulas críticas, la demás continúan en análisis con Procesos.
25/6: proveedores deben responder sobreválvulas críticas, ING mientras continua analizando las demás.</t>
    </r>
  </si>
  <si>
    <r>
      <rPr>
        <b/>
        <sz val="11"/>
        <color theme="1"/>
        <rFont val="Calibri"/>
        <family val="2"/>
        <scheme val="minor"/>
      </rPr>
      <t>Objetivo de adjudicación tardío 20/6</t>
    </r>
    <r>
      <rPr>
        <sz val="11"/>
        <color theme="1"/>
        <rFont val="Calibri"/>
        <family val="2"/>
        <scheme val="minor"/>
      </rPr>
      <t xml:space="preserve">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
18/6: se envió consulta x correo a proveedores por cambio de protección. Si confirman se puede cerrar AT, caso contrario habrá que validar el desvío con PP.
25/6: PP aprueba el desvío, se pedirá a ambos proveedores que actualicen oferta. Se analizará si Emerson podrá ser adjudicado.</t>
    </r>
  </si>
  <si>
    <t>Solped en gestión
11/6: en licitación. Apertura 19/6.
25/6: se prorroga ofertas a la semana próxima.</t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</si>
  <si>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14/5: en AT de ING desde 9/5. Saldrá CT1 semana del 25/5.
28/5: sin cambios
4/6: se aguarda verificación de datos de proceso (revisión P&amp;ID). Se espera rta semana próxima.
11/6: sin cambios
18/6: se reciben ayer nuvos datos de procesos, en análisi x ING. Mañana se envían consultas a proveedores
25/6: hoy se envia CT1 a proveedores.</t>
    </r>
  </si>
  <si>
    <r>
      <rPr>
        <b/>
        <sz val="11"/>
        <color theme="1"/>
        <rFont val="Calibri"/>
        <family val="2"/>
        <scheme val="minor"/>
      </rPr>
      <t>Objetivo de adjudicación tardío 1/7</t>
    </r>
    <r>
      <rPr>
        <sz val="11"/>
        <color theme="1"/>
        <rFont val="Calibri"/>
        <family val="2"/>
        <scheme val="minor"/>
      </rPr>
      <t xml:space="preserve">
24/4: apertura 30/4
30/4: apertura 8/5
12/5: se envían ofertas a AT de ING. Saldrá semana del 25/5.
28/5: sin cambios.
4/6: se aguarda verificación de datos de proceso (revisión P&amp;ID). Se espera rta semana próxima.
11/6: sin cambios
18/6: se reciben ayer nuvos datos de procesos, en análisi x ING. Semana que viene se envían consultas a proveedores.
25/6: próxima semana se envía CT1.</t>
    </r>
  </si>
  <si>
    <t>1/6: solped en gestión. Revisar por qué se volvió hacia atrás.
11/6: en licitación. Apertura 24/6
25/6: se analizan ofertas recibidas previo a enviar a AT.</t>
  </si>
  <si>
    <r>
      <t xml:space="preserve">Objetivo de adjudicación tardío 1/7
24/4: </t>
    </r>
    <r>
      <rPr>
        <sz val="11"/>
        <color theme="1"/>
        <rFont val="Calibri"/>
        <family val="2"/>
        <scheme val="minor"/>
      </rPr>
      <t>Apertura 4/5</t>
    </r>
    <r>
      <rPr>
        <b/>
        <sz val="11"/>
        <color theme="1"/>
        <rFont val="Calibri"/>
        <family val="2"/>
        <scheme val="minor"/>
      </rPr>
      <t xml:space="preserve">
7/5: </t>
    </r>
    <r>
      <rPr>
        <sz val="11"/>
        <color theme="1"/>
        <rFont val="Calibri"/>
        <family val="2"/>
        <scheme val="minor"/>
      </rPr>
      <t>en preanálisis para enviar a AT.</t>
    </r>
    <r>
      <rPr>
        <b/>
        <sz val="11"/>
        <color theme="1"/>
        <rFont val="Calibri"/>
        <family val="2"/>
        <scheme val="minor"/>
      </rPr>
      <t xml:space="preserve">
11/5:</t>
    </r>
    <r>
      <rPr>
        <sz val="11"/>
        <color theme="1"/>
        <rFont val="Calibri"/>
        <family val="2"/>
        <scheme val="minor"/>
      </rPr>
      <t xml:space="preserve"> se envía a AT de ING.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Saldrá semana del 25/5</t>
    </r>
    <r>
      <rPr>
        <b/>
        <sz val="11"/>
        <color theme="1"/>
        <rFont val="Calibri"/>
        <family val="2"/>
        <scheme val="minor"/>
      </rPr>
      <t xml:space="preserve">
28/5: </t>
    </r>
    <r>
      <rPr>
        <sz val="11"/>
        <color theme="1"/>
        <rFont val="Calibri"/>
        <family val="2"/>
        <scheme val="minor"/>
      </rPr>
      <t>sin cambios.</t>
    </r>
    <r>
      <rPr>
        <b/>
        <sz val="11"/>
        <color theme="1"/>
        <rFont val="Calibri"/>
        <family val="2"/>
        <scheme val="minor"/>
      </rPr>
      <t xml:space="preserve">
3/6: </t>
    </r>
    <r>
      <rPr>
        <sz val="11"/>
        <color theme="1"/>
        <rFont val="Calibri"/>
        <family val="2"/>
        <scheme val="minor"/>
      </rPr>
      <t>se recibe hoy CT para proveedores.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se reclama rta a proveedores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hoy se envían rtas a ING</t>
    </r>
    <r>
      <rPr>
        <b/>
        <sz val="11"/>
        <color theme="1"/>
        <rFont val="Calibri"/>
        <family val="2"/>
        <scheme val="minor"/>
      </rPr>
      <t xml:space="preserve">
25/6: </t>
    </r>
    <r>
      <rPr>
        <sz val="11"/>
        <color theme="1"/>
        <rFont val="Calibri"/>
        <family val="2"/>
        <scheme val="minor"/>
      </rPr>
      <t>en análisis por ING. Se aguarda rta semana próxima.</t>
    </r>
  </si>
  <si>
    <r>
      <rPr>
        <b/>
        <sz val="11"/>
        <color theme="1"/>
        <rFont val="Calibri"/>
        <family val="2"/>
        <scheme val="minor"/>
      </rPr>
      <t>Objetivo de adjudicación tardío 10/7</t>
    </r>
    <r>
      <rPr>
        <sz val="11"/>
        <color theme="1"/>
        <rFont val="Calibri"/>
        <family val="2"/>
        <scheme val="minor"/>
      </rPr>
      <t xml:space="preserve">
30/4: apertura 7/5
7/5: en preanálisis para enviar a AT.
11/5: se envía a AT de ING. Saldrá semana del 25/5
28/5: sin cambios.
1/6: ING envía CT para proveedores. Se aguarda rta para el 8/6.
11/6: se reclama rta de proveedores
18/6: sin cambios, alerta por longitud de termovaina por 3 tags. Se sumará oferta de Weiss apra estos 3 ítems
23/6: se envían rtas a la CT1 (no Weiss). Se analizará si pueden cotizar las termovainas largas, mientras se envía oferta de Weiss.</t>
    </r>
  </si>
  <si>
    <t>11/6: en licitación. Apertura 19/6
25/6: se prorroga apertura a mañana.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</si>
  <si>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6/4: solped liberada, lanzand licitación
16/4: apertura de ofertas 30/4
30/4: prórroga al 6/5
7/5: se enviaron ayer a AT. Semana próxima tendremos rta de ING.
12/5: ING envía CT para proveedores. Se solicita rta el 18/5.
19/5: se envían Rtas a la CT1. Se espera cerrar AT con esto.
28/5: se aguarda rta de PP por certificación UL/FM para responder AT.
3/6: hoy se recibe CT para proveedores. Se espera rta semana próxima. Se descarta Melisam por no presentar la documentación en fecha, además de no estar en el VL. El 9/6 se envían rtas a la CT2 a ING.
11/6: AT cerrado, se emite formalmente el 17/6
18/6: AT cerrado, en cierre comercial
25/6: legajo en preparación para enviar a PP.</t>
    </r>
  </si>
  <si>
    <r>
      <rPr>
        <b/>
        <sz val="11"/>
        <color theme="1"/>
        <rFont val="Calibri"/>
        <family val="2"/>
        <scheme val="minor"/>
      </rPr>
      <t>Objetivo de adjudicación tardío 15/7</t>
    </r>
    <r>
      <rPr>
        <sz val="11"/>
        <color theme="1"/>
        <rFont val="Calibri"/>
        <family val="2"/>
        <scheme val="minor"/>
      </rPr>
      <t xml:space="preserve">
30/4: Solped liberada. Lanzando licitación
7/5: apertura 21/5
22/5: se envían ofertas a AT.
28/5: se espera rta semana próxima.
4/6: se aguarda rta de ING semana próxima.
11/6: se aguarda rta semana próxima.
18/6: ayer se envió info de Laiken y Morken para avanzar con AT.
23/6: se envía CT1 para proveedores. Se aguarda rta para mañana.</t>
    </r>
  </si>
  <si>
    <t>1/6: solped liberada. 
11/6: apertura 19/6
25/6: se prorroga apertura por falta de ofertas para el 2/7.</t>
  </si>
  <si>
    <r>
      <rPr>
        <b/>
        <sz val="11"/>
        <color theme="1"/>
        <rFont val="Calibri"/>
        <family val="2"/>
        <scheme val="minor"/>
      </rPr>
      <t>Objetivo tardío de adjudicación 10/7</t>
    </r>
    <r>
      <rPr>
        <sz val="11"/>
        <color theme="1"/>
        <rFont val="Calibri"/>
        <family val="2"/>
        <scheme val="minor"/>
      </rPr>
      <t xml:space="preserve">
16/4: apertura de ofertas 30/4
30/4: apertura 11/5
14/5: apertura 15/5
21/5: ofertas en análisis para enviar a AT.
28/5: hoy se enviaron para AT. Semana del 8/6 se espera rta.
11/6: se agregarán cantidades en nueva revisión de la RI. Se aguarda rta semana próxima.
18/6: se aguarda rta de Dastec para enviar a ING
23/6: se envían rtas a la circular n° 1 a ING. Se espera rta semana próxima.</t>
    </r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</si>
  <si>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
30/3: apertura 10/4
16/4: apertura 17/4
24/4: ayer se envió a AT. Fin de semana próxima.
30/4: próxima semana se emite CT1.
4/5: se emite CT1 para Dastec y Meditecna
7/5: se recibe rta a la CT1 y se emitirá CT2 para MEditecna.
14/5: CT2 respondida por Meditecna. En análisis para cerrar.
21/5: se envía consulta a PP por una tecnología diferente a la de la HD. Se solicitará a proveedores que ajusten su oferta, en caso de no poder se avanzaría con desvío.
28/5: Se espera rta de proveedores para mañana.
3/6: se envían rtas de proveedores a ING. Se aguarda rta de PP para cerrar AT.
11/6: AT cerrado. En cierre comercial
18/6: se mantiene.
25/6: adjudicado</t>
    </r>
  </si>
  <si>
    <t>Solped en gestión
28/5: en licitación
18/6: mañana se abren ofertas por sirenas. Se inició AT de pulsadores y balizas
25/6:  se espera cotización para mañana de TEX para sirenas. Se unificará AT para sirenas y balizas.</t>
  </si>
  <si>
    <t>11/6: en licitación. Apertura 24/6
25/6: en análisis previo a enviar a AT.</t>
  </si>
  <si>
    <t>28/5: en licitación, apertura 5/6. Se analizará en conjunto con las del área de generación.
10/6: hoy se envió a AT. Se aguarda rta para semana próxima.
18/6: puede haber cambios en cantidades, se está revisando con PP.
25/6: continúa.</t>
  </si>
  <si>
    <r>
      <rPr>
        <b/>
        <sz val="11"/>
        <color theme="1"/>
        <rFont val="Calibri"/>
        <family val="2"/>
        <scheme val="minor"/>
      </rPr>
      <t>Objetivo de adjudicación tardío: 10/6</t>
    </r>
    <r>
      <rPr>
        <sz val="11"/>
        <color theme="1"/>
        <rFont val="Calibri"/>
        <family val="2"/>
        <scheme val="minor"/>
      </rPr>
      <t xml:space="preserve">
16/4: apertura 30/4
30/4: apertura 6/6
7/5: conflicto pare recibir ofertas. Se consultará a PP por la posibilidad de sumar a Turbigas.
14/5: apertura 19/5
21/5: apertura hoy de ofertas.
27/5: se envían ofertas a AT. Se espera rta para fin de semana próxima.
2/6: se recibe CT1 para enviar a proveedores con cambio en la HD. Se aguarda rta para semana próxima.
11/6: se reclama rta de Emerson. Valtrol se bajó del proceso.
18/6: sin cambios
25/6: el 19 se enviaron rtas a la CT1. Se aguarda rta semana próxima.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</si>
  <si>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22/4: se evió a AT de ING
24/4: ING enviará AT primera semana de mayo.
30/4: se mantiene
7/5: semana próxima se recibe CT1.
14/5: se espera rta el 26/5
28/5: hoy se recibe CT1 paraproveedores.
4/6: hoy se enviaron rtas a la CT1 de proveedores.
12/6:  Se emite CT2 para Meditecna y Emerson, E+H envía rtas a la CT1.
12/6: se envía rta a la CT2
25/6: hoy se enviaría CT2. Hoy habrá reunión con Emerson</t>
    </r>
  </si>
  <si>
    <r>
      <rPr>
        <b/>
        <sz val="11"/>
        <color theme="1"/>
        <rFont val="Calibri"/>
        <family val="2"/>
        <scheme val="minor"/>
      </rPr>
      <t>Objetivo tardío de adjudicación 30/6</t>
    </r>
    <r>
      <rPr>
        <sz val="11"/>
        <color theme="1"/>
        <rFont val="Calibri"/>
        <family val="2"/>
        <scheme val="minor"/>
      </rPr>
      <t xml:space="preserve">
16/4: apertura de ofertas 20/4
22/4 se envían a AT de ING
24/4: ING enviará AT primera semana de mayo.
30/4: se mantiene
7/5: semana próxima se recibe CT1.
14/5: se espera rta el 26/5.
28/5: hoy se emite CT1
5/6: hoy se envió rtas a la CT1 a ING.
11/6: en análisis. Se espera rta semana próxima.
18/6: se aguarda rta semana próxima.
25/6: mañana se envía CT2.</t>
    </r>
  </si>
  <si>
    <t>1/6: solped liberada. En licitación
11/6: en análisis de ofertas previo a enviar a AT.
18/6: en análisis x ING.
25/6: se espera rta semana próxima.</t>
  </si>
  <si>
    <r>
      <rPr>
        <b/>
        <sz val="11"/>
        <color theme="1"/>
        <rFont val="Calibri"/>
        <family val="2"/>
        <scheme val="minor"/>
      </rPr>
      <t>Objetivo de adjudicación tardío 30/5</t>
    </r>
    <r>
      <rPr>
        <sz val="11"/>
        <color theme="1"/>
        <rFont val="Calibri"/>
        <family val="2"/>
        <scheme val="minor"/>
      </rPr>
      <t xml:space="preserve">
16/3: solped en liberación
25/3: hoy se inicia licitación 
30/3: sin cambios
6/4: apertura de ofertas 10/4
16/4: apertura 17/4
21/4: se envía a AT de ING
27/4: ING envía CT1 para proveedores. Responden 4/5
7/5: se reclama rta de proveedores.
14/5: ayer se envió rta a la CT1 a ING. Se espera rta semana próxima.
21/5: en función de consulta con PP se evaluará hacer reunión con proveedor para cerrar AT.
26/5: Meditecna responde que el instrumento no cuenta con certificación SIL
27/5: ING envía consulta final para ESCO, no tiene certificación SIL. Se envía consulta a PP para aceptar desvío ya que ninguna oferta tiene la certificación.
29/5: se envía CT2 para MEditecna. Esco no cumple y Comsert retiró su oferta.
4/6: se espera rta de proveedores para mañana.
8/6: se envía rta de proveedores. Se solicita reunión con proveedores para cerrar AT.
18/6: AT cerrado.
25/6: hoy se sube legajo para aprobación de PP.</t>
    </r>
  </si>
  <si>
    <r>
      <rPr>
        <b/>
        <sz val="11"/>
        <color theme="1"/>
        <rFont val="Calibri"/>
        <family val="2"/>
        <scheme val="minor"/>
      </rPr>
      <t>adjudicación tardío 20/7</t>
    </r>
    <r>
      <rPr>
        <sz val="11"/>
        <color theme="1"/>
        <rFont val="Calibri"/>
        <family val="2"/>
        <scheme val="minor"/>
      </rPr>
      <t xml:space="preserve">
24/4: apertura 8/5.
11/5: se envía a AT 2 ofertas.
14/5: se espera rta para primera semana de junio.
4/6: se aguarda rta para semana próxima.
11/6: hoy se envía CT1 para proveedores.
18/6: se aguarda rta de Emerson para devolver a ING.
22/6 responden proveedores. En análisis, se aguarda rta semana próxima.</t>
    </r>
  </si>
  <si>
    <r>
      <t xml:space="preserve">Objetivo de adjudicación tardío 30/5
16/3: solped en liberación
25/3: hoy se inicia licitación 
30/3: sin cambios
6/4: apertura de ofertas 10/4
16/4: apertura 17/4
24/4: el 20/4 se envía en AT de ING. Semana próxima se recibe CT1.
30/4: principios semana próxima CT1
8/5: ING emitió CT1.
14/5: </t>
    </r>
    <r>
      <rPr>
        <sz val="11"/>
        <color theme="1"/>
        <rFont val="Calibri"/>
        <family val="2"/>
        <scheme val="minor"/>
      </rPr>
      <t>ayer se envió rta a CT1. Se espera rta la semana próxima.</t>
    </r>
    <r>
      <rPr>
        <b/>
        <sz val="11"/>
        <color theme="1"/>
        <rFont val="Calibri"/>
        <family val="2"/>
        <scheme val="minor"/>
      </rPr>
      <t xml:space="preserve">
27/5: </t>
    </r>
    <r>
      <rPr>
        <sz val="11"/>
        <color theme="1"/>
        <rFont val="Calibri"/>
        <family val="2"/>
        <scheme val="minor"/>
      </rPr>
      <t>se lanzan consultas a Tex (si confirman se puede cerrar AT).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Se espera rta mañana.</t>
    </r>
    <r>
      <rPr>
        <b/>
        <sz val="11"/>
        <color theme="1"/>
        <rFont val="Calibri"/>
        <family val="2"/>
        <scheme val="minor"/>
      </rPr>
      <t xml:space="preserve">
4/6: </t>
    </r>
    <r>
      <rPr>
        <sz val="11"/>
        <color theme="1"/>
        <rFont val="Calibri"/>
        <family val="2"/>
        <scheme val="minor"/>
      </rPr>
      <t>hoy se enviaron rtas de TEX. Se aguarda rta semana próxima.</t>
    </r>
    <r>
      <rPr>
        <b/>
        <sz val="11"/>
        <color theme="1"/>
        <rFont val="Calibri"/>
        <family val="2"/>
        <scheme val="minor"/>
      </rPr>
      <t xml:space="preserve">
11/6: </t>
    </r>
    <r>
      <rPr>
        <sz val="11"/>
        <color theme="1"/>
        <rFont val="Calibri"/>
        <family val="2"/>
        <scheme val="minor"/>
      </rPr>
      <t>AT cerrado, en proceso de emisión.</t>
    </r>
    <r>
      <rPr>
        <b/>
        <sz val="11"/>
        <color theme="1"/>
        <rFont val="Calibri"/>
        <family val="2"/>
        <scheme val="minor"/>
      </rPr>
      <t xml:space="preserve">
18/6: </t>
    </r>
    <r>
      <rPr>
        <sz val="11"/>
        <color theme="1"/>
        <rFont val="Calibri"/>
        <family val="2"/>
        <scheme val="minor"/>
      </rPr>
      <t>pendiente info de TEX para cerrar AT.</t>
    </r>
    <r>
      <rPr>
        <b/>
        <sz val="11"/>
        <color theme="1"/>
        <rFont val="Calibri"/>
        <family val="2"/>
        <scheme val="minor"/>
      </rPr>
      <t xml:space="preserve">
25/6: </t>
    </r>
    <r>
      <rPr>
        <sz val="11"/>
        <color theme="1"/>
        <rFont val="Calibri"/>
        <family val="2"/>
        <scheme val="minor"/>
      </rPr>
      <t>hoy se envía rta de Tex.</t>
    </r>
  </si>
  <si>
    <t>Solped 23392213 liberada</t>
  </si>
  <si>
    <r>
      <rPr>
        <b/>
        <sz val="11"/>
        <color theme="1"/>
        <rFont val="Calibri"/>
        <family val="2"/>
        <scheme val="minor"/>
      </rPr>
      <t>Objetivo de adjudicación tardío: 15/6</t>
    </r>
    <r>
      <rPr>
        <sz val="11"/>
        <color theme="1"/>
        <rFont val="Calibri"/>
        <family val="2"/>
        <scheme val="minor"/>
      </rPr>
      <t xml:space="preserve">
16/4: apertura de ofertas 30/4
30/4: Hoy se enviaron para AT.
7/5: se espera rta al 15/5.
14/5: se solicita HD de la oferta de Turbigas.
21/5: se envía CT1 a dos proveedores y Turbigas el 26/5.
28/5: se aguarda rta de Turbigas para devolver a ING esta semana. 
1/6: se envían rtas a la CT1. Se aguarda rta 12/6
5/6: se envía CT2 a proveedores. Se espera rta de Turbigas para devolver a ING.
16/6: se envían rtas a ING por la CT2. Se espera cerrar AT semana próxima.
25/6: AT cerrado.</t>
    </r>
  </si>
  <si>
    <t>5155-00-0000-IG-SD-RI-003-1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</si>
</sst>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;@"/>
    <numFmt numFmtId="165" formatCode="[$-1540A]dd\-mmm\-yy;@"/>
    <numFmt numFmtId="166" formatCode="[$-1540A]dddd\,\ mmmm\ dd\,\ yyyy;@"/>
    <numFmt numFmtId="167" formatCode="_-* #,##0_-;\-* #,##0_-;_-* &quot;-&quot;??_-;_-@_-"/>
    <numFmt numFmtId="168" formatCode="_-* #,##0.000_-;\-* #,##0.000_-;_-* &quot;-&quot;??_-;_-@_-"/>
    <numFmt numFmtId="169" formatCode="0.0000%"/>
    <numFmt numFmtId="170" formatCode="#,##0.0"/>
    <numFmt numFmtId="171" formatCode="_-* #,##0.00\ _$_-;\-* #,##0.00\ _$_-;_-* &quot;-&quot;??\ _$_-;_-@_-"/>
    <numFmt numFmtId="172" formatCode="#,##0.0_ ;\-#,##0.0\ "/>
    <numFmt numFmtId="173" formatCode="#,##0.000_ ;\-#,##0.000\ "/>
    <numFmt numFmtId="174" formatCode="_-* #,##0.0_-;\-* #,##0.0_-;_-* &quot;-&quot;??_-;_-@_-"/>
    <numFmt numFmtId="175" formatCode="_-* #,##0.0\ _$_-;\-* #,##0.0\ _$_-;_-* &quot;-&quot;??\ _$_-;_-@_-"/>
    <numFmt numFmtId="176" formatCode="_-* #,##0\ _$_-;\-* #,##0\ _$_-;_-* &quot;-&quot;??\ _$_-;_-@_-"/>
    <numFmt numFmtId="177" formatCode="_-* #,##0.000\ _$_-;\-* #,##0.000\ _$_-;_-* &quot;-&quot;??\ _$_-;_-@_-"/>
    <numFmt numFmtId="178" formatCode="_-[$$-2C0A]\ * #,##0.00_-;\-[$$-2C0A]\ * #,##0.00_-;_-[$$-2C0A]\ * &quot;-&quot;??_-;_-@_-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trike/>
      <sz val="8"/>
      <name val="Arial"/>
      <family val="2"/>
    </font>
    <font>
      <b/>
      <sz val="8"/>
      <name val="Arial"/>
      <family val="2"/>
    </font>
    <font>
      <sz val="8"/>
      <color rgb="FF000000"/>
      <name val="Aptos Narrow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0000CC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3" tint="0.249977111117893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Arial"/>
      <family val="2"/>
    </font>
    <font>
      <sz val="10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8" fillId="0" borderId="0"/>
    <xf numFmtId="0" fontId="11" fillId="0" borderId="0"/>
    <xf numFmtId="9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35" fillId="0" borderId="0"/>
    <xf numFmtId="171" fontId="35" fillId="0" borderId="0" applyFont="0" applyFill="0" applyBorder="0" applyAlignment="0" applyProtection="0"/>
    <xf numFmtId="0" fontId="2" fillId="0" borderId="0"/>
    <xf numFmtId="44" fontId="24" fillId="0" borderId="0" applyFont="0" applyFill="0" applyBorder="0" applyAlignment="0" applyProtection="0"/>
  </cellStyleXfs>
  <cellXfs count="66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/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7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3" fillId="6" borderId="1" xfId="0" applyFont="1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wrapText="1"/>
    </xf>
    <xf numFmtId="0" fontId="10" fillId="0" borderId="13" xfId="0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12" fillId="0" borderId="16" xfId="3" applyFont="1" applyBorder="1" applyAlignment="1" applyProtection="1">
      <alignment horizontal="center"/>
      <protection locked="0"/>
    </xf>
    <xf numFmtId="0" fontId="13" fillId="0" borderId="15" xfId="3" applyFont="1" applyBorder="1" applyProtection="1">
      <protection locked="0"/>
    </xf>
    <xf numFmtId="0" fontId="13" fillId="0" borderId="16" xfId="3" applyFont="1" applyBorder="1" applyProtection="1">
      <protection locked="0"/>
    </xf>
    <xf numFmtId="0" fontId="14" fillId="0" borderId="17" xfId="3" applyFont="1" applyBorder="1" applyAlignment="1">
      <alignment vertical="center" wrapText="1"/>
    </xf>
    <xf numFmtId="0" fontId="15" fillId="3" borderId="0" xfId="3" applyFont="1" applyFill="1"/>
    <xf numFmtId="0" fontId="16" fillId="3" borderId="0" xfId="3" applyFont="1" applyFill="1" applyAlignment="1" applyProtection="1">
      <alignment horizontal="center"/>
      <protection locked="0"/>
    </xf>
    <xf numFmtId="0" fontId="16" fillId="3" borderId="0" xfId="3" applyFont="1" applyFill="1" applyProtection="1">
      <protection locked="0"/>
    </xf>
    <xf numFmtId="0" fontId="13" fillId="0" borderId="0" xfId="3" applyFont="1" applyProtection="1">
      <protection locked="0"/>
    </xf>
    <xf numFmtId="0" fontId="12" fillId="0" borderId="0" xfId="3" applyFont="1" applyAlignment="1" applyProtection="1">
      <alignment horizontal="center"/>
      <protection locked="0"/>
    </xf>
    <xf numFmtId="49" fontId="2" fillId="0" borderId="22" xfId="3" applyNumberFormat="1" applyFont="1" applyBorder="1" applyAlignment="1">
      <alignment vertical="center" wrapText="1"/>
    </xf>
    <xf numFmtId="0" fontId="17" fillId="0" borderId="23" xfId="3" quotePrefix="1" applyFont="1" applyBorder="1" applyAlignment="1">
      <alignment horizontal="center" vertical="center" wrapText="1"/>
    </xf>
    <xf numFmtId="0" fontId="17" fillId="0" borderId="24" xfId="3" applyFont="1" applyBorder="1" applyAlignment="1">
      <alignment vertical="center" wrapText="1"/>
    </xf>
    <xf numFmtId="0" fontId="17" fillId="0" borderId="25" xfId="3" applyFont="1" applyBorder="1" applyAlignment="1">
      <alignment vertical="center" wrapText="1"/>
    </xf>
    <xf numFmtId="0" fontId="12" fillId="0" borderId="20" xfId="3" applyFont="1" applyBorder="1" applyAlignment="1" applyProtection="1">
      <alignment horizontal="center"/>
      <protection locked="0"/>
    </xf>
    <xf numFmtId="49" fontId="17" fillId="0" borderId="19" xfId="3" applyNumberFormat="1" applyFont="1" applyBorder="1" applyAlignment="1">
      <alignment vertical="center" wrapText="1"/>
    </xf>
    <xf numFmtId="49" fontId="17" fillId="0" borderId="20" xfId="3" applyNumberFormat="1" applyFont="1" applyBorder="1" applyAlignment="1" applyProtection="1">
      <alignment vertical="center" wrapText="1"/>
      <protection locked="0"/>
    </xf>
    <xf numFmtId="0" fontId="2" fillId="0" borderId="22" xfId="3" applyFont="1" applyBorder="1" applyAlignment="1">
      <alignment vertical="center" wrapText="1"/>
    </xf>
    <xf numFmtId="0" fontId="2" fillId="0" borderId="25" xfId="3" applyFont="1" applyBorder="1"/>
    <xf numFmtId="0" fontId="12" fillId="0" borderId="16" xfId="3" applyFont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Continuous" vertical="center"/>
      <protection locked="0"/>
    </xf>
    <xf numFmtId="0" fontId="13" fillId="0" borderId="16" xfId="3" applyFont="1" applyBorder="1" applyAlignment="1" applyProtection="1">
      <alignment horizontal="center" vertical="center"/>
      <protection locked="0"/>
    </xf>
    <xf numFmtId="0" fontId="13" fillId="0" borderId="16" xfId="3" applyFont="1" applyBorder="1" applyAlignment="1" applyProtection="1">
      <alignment vertical="center"/>
      <protection locked="0"/>
    </xf>
    <xf numFmtId="0" fontId="13" fillId="0" borderId="0" xfId="3" applyFont="1" applyAlignment="1" applyProtection="1">
      <alignment horizontal="centerContinuous" vertical="center"/>
      <protection locked="0"/>
    </xf>
    <xf numFmtId="1" fontId="19" fillId="0" borderId="0" xfId="3" applyNumberFormat="1" applyFont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center" vertical="center"/>
    </xf>
    <xf numFmtId="0" fontId="9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vertical="center" wrapText="1"/>
    </xf>
    <xf numFmtId="165" fontId="9" fillId="0" borderId="1" xfId="3" applyNumberFormat="1" applyFont="1" applyBorder="1" applyAlignment="1" applyProtection="1">
      <alignment horizontal="center" vertical="center"/>
      <protection locked="0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166" fontId="16" fillId="3" borderId="0" xfId="3" applyNumberFormat="1" applyFont="1" applyFill="1" applyAlignment="1" applyProtection="1">
      <alignment horizontal="center"/>
      <protection locked="0"/>
    </xf>
    <xf numFmtId="0" fontId="13" fillId="5" borderId="0" xfId="3" applyFont="1" applyFill="1" applyProtection="1">
      <protection locked="0"/>
    </xf>
    <xf numFmtId="0" fontId="20" fillId="0" borderId="1" xfId="3" applyFont="1" applyBorder="1" applyAlignment="1" applyProtection="1">
      <alignment horizontal="center" vertical="center"/>
      <protection locked="0"/>
    </xf>
    <xf numFmtId="0" fontId="9" fillId="0" borderId="1" xfId="3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/>
      <protection locked="0"/>
    </xf>
    <xf numFmtId="165" fontId="20" fillId="0" borderId="1" xfId="3" applyNumberFormat="1" applyFont="1" applyBorder="1" applyAlignment="1" applyProtection="1">
      <alignment horizontal="center" vertical="center"/>
      <protection locked="0"/>
    </xf>
    <xf numFmtId="49" fontId="5" fillId="0" borderId="28" xfId="3" applyNumberFormat="1" applyFont="1" applyBorder="1" applyAlignment="1" applyProtection="1">
      <alignment vertical="center" wrapText="1"/>
      <protection locked="0"/>
    </xf>
    <xf numFmtId="165" fontId="9" fillId="0" borderId="1" xfId="3" applyNumberFormat="1" applyFont="1" applyBorder="1" applyProtection="1">
      <protection locked="0"/>
    </xf>
    <xf numFmtId="0" fontId="15" fillId="0" borderId="0" xfId="3" applyFont="1"/>
    <xf numFmtId="0" fontId="16" fillId="0" borderId="0" xfId="3" applyFont="1" applyAlignment="1" applyProtection="1">
      <alignment horizontal="center"/>
      <protection locked="0"/>
    </xf>
    <xf numFmtId="0" fontId="16" fillId="0" borderId="0" xfId="3" applyFont="1" applyProtection="1">
      <protection locked="0"/>
    </xf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wrapText="1"/>
    </xf>
    <xf numFmtId="0" fontId="9" fillId="0" borderId="1" xfId="3" applyFont="1" applyBorder="1"/>
    <xf numFmtId="0" fontId="10" fillId="0" borderId="0" xfId="3" applyFont="1" applyAlignment="1">
      <alignment horizontal="center"/>
    </xf>
    <xf numFmtId="0" fontId="9" fillId="0" borderId="27" xfId="3" applyFont="1" applyBorder="1" applyAlignment="1">
      <alignment horizontal="center"/>
    </xf>
    <xf numFmtId="0" fontId="9" fillId="0" borderId="27" xfId="3" applyFont="1" applyBorder="1" applyAlignment="1">
      <alignment wrapText="1"/>
    </xf>
    <xf numFmtId="0" fontId="9" fillId="0" borderId="27" xfId="3" applyFont="1" applyBorder="1"/>
    <xf numFmtId="0" fontId="9" fillId="0" borderId="27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9" fillId="0" borderId="11" xfId="3" applyFont="1" applyBorder="1"/>
    <xf numFmtId="0" fontId="9" fillId="0" borderId="12" xfId="3" applyFont="1" applyBorder="1"/>
    <xf numFmtId="0" fontId="9" fillId="0" borderId="3" xfId="3" applyFont="1" applyBorder="1" applyAlignment="1">
      <alignment horizontal="center"/>
    </xf>
    <xf numFmtId="0" fontId="9" fillId="0" borderId="3" xfId="3" applyFont="1" applyBorder="1" applyAlignment="1">
      <alignment wrapText="1"/>
    </xf>
    <xf numFmtId="0" fontId="9" fillId="0" borderId="3" xfId="3" applyFont="1" applyBorder="1"/>
    <xf numFmtId="0" fontId="9" fillId="0" borderId="12" xfId="3" applyFont="1" applyBorder="1" applyAlignment="1">
      <alignment horizontal="center"/>
    </xf>
    <xf numFmtId="0" fontId="9" fillId="0" borderId="12" xfId="3" applyFont="1" applyBorder="1" applyAlignment="1">
      <alignment wrapText="1"/>
    </xf>
    <xf numFmtId="0" fontId="10" fillId="0" borderId="13" xfId="3" applyFont="1" applyBorder="1" applyAlignment="1">
      <alignment horizontal="center"/>
    </xf>
    <xf numFmtId="0" fontId="10" fillId="0" borderId="12" xfId="3" applyFont="1" applyBorder="1" applyAlignment="1">
      <alignment wrapText="1"/>
    </xf>
    <xf numFmtId="0" fontId="22" fillId="0" borderId="12" xfId="3" applyFont="1" applyBorder="1"/>
    <xf numFmtId="0" fontId="22" fillId="0" borderId="0" xfId="3" applyFont="1"/>
    <xf numFmtId="0" fontId="10" fillId="0" borderId="12" xfId="3" applyFont="1" applyBorder="1"/>
    <xf numFmtId="0" fontId="9" fillId="0" borderId="0" xfId="3" applyFont="1" applyAlignment="1">
      <alignment wrapText="1"/>
    </xf>
    <xf numFmtId="0" fontId="9" fillId="0" borderId="30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wrapText="1"/>
    </xf>
    <xf numFmtId="0" fontId="9" fillId="0" borderId="13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>
      <alignment vertical="center" wrapText="1"/>
    </xf>
    <xf numFmtId="0" fontId="9" fillId="0" borderId="27" xfId="3" applyFont="1" applyBorder="1" applyAlignment="1" applyProtection="1">
      <alignment horizontal="center" vertical="center"/>
      <protection locked="0"/>
    </xf>
    <xf numFmtId="0" fontId="13" fillId="0" borderId="0" xfId="3" applyFont="1" applyAlignment="1" applyProtection="1">
      <alignment horizontal="center"/>
      <protection locked="0"/>
    </xf>
    <xf numFmtId="0" fontId="23" fillId="0" borderId="0" xfId="3" applyFont="1" applyAlignment="1" applyProtection="1">
      <alignment horizontal="center"/>
      <protection locked="0"/>
    </xf>
    <xf numFmtId="0" fontId="23" fillId="0" borderId="0" xfId="3" applyFont="1" applyProtection="1">
      <protection locked="0"/>
    </xf>
    <xf numFmtId="165" fontId="23" fillId="0" borderId="0" xfId="3" applyNumberFormat="1" applyFont="1" applyProtection="1">
      <protection locked="0"/>
    </xf>
    <xf numFmtId="0" fontId="0" fillId="10" borderId="1" xfId="0" applyFill="1" applyBorder="1" applyAlignment="1">
      <alignment horizontal="center"/>
    </xf>
    <xf numFmtId="0" fontId="9" fillId="6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/>
    </xf>
    <xf numFmtId="0" fontId="9" fillId="8" borderId="14" xfId="0" applyFont="1" applyFill="1" applyBorder="1" applyAlignment="1">
      <alignment wrapText="1"/>
    </xf>
    <xf numFmtId="0" fontId="9" fillId="8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10" fillId="12" borderId="13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164" fontId="0" fillId="10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/>
    </xf>
    <xf numFmtId="0" fontId="0" fillId="0" borderId="37" xfId="0" applyBorder="1"/>
    <xf numFmtId="0" fontId="0" fillId="0" borderId="10" xfId="0" applyBorder="1"/>
    <xf numFmtId="0" fontId="0" fillId="0" borderId="11" xfId="0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14" fontId="0" fillId="0" borderId="12" xfId="0" applyNumberFormat="1" applyBorder="1"/>
    <xf numFmtId="14" fontId="0" fillId="0" borderId="43" xfId="0" applyNumberFormat="1" applyBorder="1"/>
    <xf numFmtId="14" fontId="0" fillId="0" borderId="27" xfId="0" applyNumberFormat="1" applyBorder="1"/>
    <xf numFmtId="14" fontId="0" fillId="0" borderId="10" xfId="0" applyNumberFormat="1" applyBorder="1"/>
    <xf numFmtId="14" fontId="0" fillId="0" borderId="44" xfId="0" applyNumberFormat="1" applyBorder="1"/>
    <xf numFmtId="0" fontId="9" fillId="15" borderId="43" xfId="0" applyFont="1" applyFill="1" applyBorder="1" applyAlignment="1">
      <alignment horizontal="center" vertical="center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44" xfId="0" applyFont="1" applyFill="1" applyBorder="1" applyAlignment="1">
      <alignment vertical="center" wrapText="1"/>
    </xf>
    <xf numFmtId="0" fontId="9" fillId="15" borderId="34" xfId="0" applyFont="1" applyFill="1" applyBorder="1" applyAlignment="1">
      <alignment horizontal="center" vertical="center"/>
    </xf>
    <xf numFmtId="0" fontId="9" fillId="15" borderId="1" xfId="0" applyFont="1" applyFill="1" applyBorder="1" applyAlignment="1" applyProtection="1">
      <alignment horizontal="center" vertical="center"/>
      <protection locked="0"/>
    </xf>
    <xf numFmtId="0" fontId="9" fillId="15" borderId="35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/>
    </xf>
    <xf numFmtId="0" fontId="9" fillId="15" borderId="35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0" borderId="50" xfId="0" applyBorder="1"/>
    <xf numFmtId="0" fontId="26" fillId="17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14" fontId="0" fillId="3" borderId="0" xfId="4" applyNumberFormat="1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9" fontId="0" fillId="3" borderId="0" xfId="4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14" fontId="25" fillId="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4" fontId="29" fillId="0" borderId="0" xfId="0" applyNumberFormat="1" applyFont="1" applyAlignment="1">
      <alignment horizontal="center" vertical="center"/>
    </xf>
    <xf numFmtId="2" fontId="26" fillId="17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" fontId="3" fillId="0" borderId="0" xfId="0" applyNumberFormat="1" applyFont="1" applyAlignment="1">
      <alignment horizontal="center" vertical="center"/>
    </xf>
    <xf numFmtId="0" fontId="1" fillId="0" borderId="51" xfId="0" applyFont="1" applyBorder="1" applyAlignment="1">
      <alignment horizontal="center"/>
    </xf>
    <xf numFmtId="0" fontId="9" fillId="15" borderId="52" xfId="0" applyFont="1" applyFill="1" applyBorder="1" applyAlignment="1">
      <alignment vertical="center" wrapText="1"/>
    </xf>
    <xf numFmtId="0" fontId="0" fillId="0" borderId="53" xfId="0" applyBorder="1"/>
    <xf numFmtId="14" fontId="0" fillId="0" borderId="1" xfId="0" applyNumberForma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0" fillId="0" borderId="34" xfId="0" applyNumberFormat="1" applyBorder="1"/>
    <xf numFmtId="1" fontId="0" fillId="0" borderId="35" xfId="0" applyNumberFormat="1" applyBorder="1"/>
    <xf numFmtId="14" fontId="0" fillId="0" borderId="36" xfId="0" applyNumberFormat="1" applyBorder="1"/>
    <xf numFmtId="1" fontId="0" fillId="0" borderId="38" xfId="0" applyNumberFormat="1" applyBorder="1"/>
    <xf numFmtId="0" fontId="30" fillId="21" borderId="61" xfId="0" applyFont="1" applyFill="1" applyBorder="1" applyAlignment="1">
      <alignment horizontal="center" vertical="center" wrapText="1" readingOrder="1"/>
    </xf>
    <xf numFmtId="0" fontId="30" fillId="21" borderId="59" xfId="0" applyFont="1" applyFill="1" applyBorder="1" applyAlignment="1">
      <alignment horizontal="center" vertical="center" wrapText="1" readingOrder="1"/>
    </xf>
    <xf numFmtId="0" fontId="30" fillId="21" borderId="60" xfId="0" applyFont="1" applyFill="1" applyBorder="1" applyAlignment="1">
      <alignment horizontal="center" vertical="center" wrapText="1" readingOrder="1"/>
    </xf>
    <xf numFmtId="0" fontId="31" fillId="0" borderId="65" xfId="0" applyFont="1" applyBorder="1" applyAlignment="1">
      <alignment horizontal="center" vertical="center" wrapText="1" readingOrder="1"/>
    </xf>
    <xf numFmtId="0" fontId="31" fillId="0" borderId="66" xfId="0" applyFont="1" applyBorder="1" applyAlignment="1">
      <alignment horizontal="center" vertical="center" wrapText="1" readingOrder="1"/>
    </xf>
    <xf numFmtId="0" fontId="31" fillId="0" borderId="67" xfId="0" applyFont="1" applyBorder="1" applyAlignment="1">
      <alignment horizontal="center" vertical="center" wrapText="1" readingOrder="1"/>
    </xf>
    <xf numFmtId="0" fontId="31" fillId="0" borderId="68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31" xfId="0" applyFont="1" applyBorder="1" applyAlignment="1">
      <alignment horizontal="center" vertical="center" wrapText="1" readingOrder="1"/>
    </xf>
    <xf numFmtId="0" fontId="30" fillId="0" borderId="32" xfId="0" applyFont="1" applyBorder="1" applyAlignment="1">
      <alignment horizontal="center" vertical="center" wrapText="1" readingOrder="1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34" xfId="0" applyFont="1" applyBorder="1" applyAlignment="1">
      <alignment horizontal="center" vertical="center" wrapText="1" readingOrder="1"/>
    </xf>
    <xf numFmtId="0" fontId="30" fillId="0" borderId="35" xfId="0" applyFont="1" applyBorder="1" applyAlignment="1">
      <alignment horizontal="center" vertical="center" wrapText="1" readingOrder="1"/>
    </xf>
    <xf numFmtId="0" fontId="30" fillId="0" borderId="36" xfId="0" applyFont="1" applyBorder="1" applyAlignment="1">
      <alignment horizontal="center" vertical="center" wrapText="1" readingOrder="1"/>
    </xf>
    <xf numFmtId="0" fontId="30" fillId="0" borderId="37" xfId="0" applyFont="1" applyBorder="1" applyAlignment="1">
      <alignment horizontal="center" vertical="center" wrapText="1" readingOrder="1"/>
    </xf>
    <xf numFmtId="0" fontId="30" fillId="0" borderId="3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0" fillId="0" borderId="53" xfId="0" applyBorder="1" applyAlignment="1">
      <alignment wrapText="1"/>
    </xf>
    <xf numFmtId="14" fontId="0" fillId="6" borderId="12" xfId="0" applyNumberFormat="1" applyFill="1" applyBorder="1"/>
    <xf numFmtId="14" fontId="0" fillId="6" borderId="43" xfId="0" applyNumberForma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4" fontId="0" fillId="0" borderId="37" xfId="0" applyNumberFormat="1" applyBorder="1"/>
    <xf numFmtId="0" fontId="9" fillId="15" borderId="36" xfId="0" applyFont="1" applyFill="1" applyBorder="1" applyAlignment="1">
      <alignment horizontal="center" vertical="center"/>
    </xf>
    <xf numFmtId="0" fontId="10" fillId="15" borderId="37" xfId="0" applyFont="1" applyFill="1" applyBorder="1" applyAlignment="1">
      <alignment horizontal="center"/>
    </xf>
    <xf numFmtId="0" fontId="9" fillId="15" borderId="38" xfId="0" applyFont="1" applyFill="1" applyBorder="1" applyAlignment="1">
      <alignment wrapText="1"/>
    </xf>
    <xf numFmtId="0" fontId="9" fillId="15" borderId="21" xfId="0" applyFont="1" applyFill="1" applyBorder="1" applyAlignment="1">
      <alignment vertical="center" wrapText="1"/>
    </xf>
    <xf numFmtId="14" fontId="0" fillId="0" borderId="73" xfId="0" applyNumberFormat="1" applyBorder="1"/>
    <xf numFmtId="14" fontId="0" fillId="0" borderId="74" xfId="0" applyNumberFormat="1" applyBorder="1"/>
    <xf numFmtId="14" fontId="0" fillId="0" borderId="75" xfId="0" applyNumberFormat="1" applyBorder="1"/>
    <xf numFmtId="14" fontId="0" fillId="0" borderId="76" xfId="0" applyNumberFormat="1" applyBorder="1"/>
    <xf numFmtId="14" fontId="0" fillId="0" borderId="77" xfId="0" applyNumberFormat="1" applyBorder="1"/>
    <xf numFmtId="0" fontId="0" fillId="0" borderId="20" xfId="0" applyBorder="1"/>
    <xf numFmtId="0" fontId="0" fillId="0" borderId="75" xfId="0" applyBorder="1"/>
    <xf numFmtId="0" fontId="0" fillId="0" borderId="51" xfId="0" applyBorder="1"/>
    <xf numFmtId="14" fontId="0" fillId="6" borderId="34" xfId="0" applyNumberFormat="1" applyFill="1" applyBorder="1"/>
    <xf numFmtId="167" fontId="1" fillId="0" borderId="0" xfId="5" applyNumberFormat="1" applyFont="1" applyAlignment="1">
      <alignment horizontal="center"/>
    </xf>
    <xf numFmtId="167" fontId="0" fillId="0" borderId="0" xfId="5" applyNumberFormat="1" applyFont="1" applyBorder="1" applyAlignment="1">
      <alignment horizontal="center" vertical="center"/>
    </xf>
    <xf numFmtId="167" fontId="24" fillId="0" borderId="0" xfId="5" applyNumberFormat="1" applyFont="1" applyBorder="1" applyAlignment="1">
      <alignment horizontal="center" vertical="center"/>
    </xf>
    <xf numFmtId="167" fontId="0" fillId="0" borderId="0" xfId="5" applyNumberFormat="1" applyFont="1" applyBorder="1" applyAlignment="1">
      <alignment horizontal="center"/>
    </xf>
    <xf numFmtId="167" fontId="0" fillId="0" borderId="0" xfId="0" applyNumberFormat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0" xfId="0" applyFill="1" applyAlignment="1">
      <alignment vertical="center"/>
    </xf>
    <xf numFmtId="167" fontId="0" fillId="22" borderId="0" xfId="5" applyNumberFormat="1" applyFont="1" applyFill="1" applyBorder="1" applyAlignment="1">
      <alignment horizontal="center" vertical="center"/>
    </xf>
    <xf numFmtId="167" fontId="24" fillId="22" borderId="0" xfId="5" applyNumberFormat="1" applyFont="1" applyFill="1" applyBorder="1" applyAlignment="1">
      <alignment horizontal="center" vertical="center"/>
    </xf>
    <xf numFmtId="167" fontId="0" fillId="22" borderId="0" xfId="5" applyNumberFormat="1" applyFont="1" applyFill="1" applyBorder="1" applyAlignment="1">
      <alignment horizontal="center"/>
    </xf>
    <xf numFmtId="0" fontId="0" fillId="22" borderId="0" xfId="0" applyFill="1" applyAlignment="1">
      <alignment horizontal="left" vertical="center" wrapText="1"/>
    </xf>
    <xf numFmtId="0" fontId="3" fillId="22" borderId="0" xfId="0" applyFont="1" applyFill="1" applyAlignment="1">
      <alignment horizontal="left" vertical="center" wrapText="1"/>
    </xf>
    <xf numFmtId="168" fontId="0" fillId="0" borderId="0" xfId="0" applyNumberFormat="1"/>
    <xf numFmtId="167" fontId="0" fillId="0" borderId="0" xfId="5" applyNumberFormat="1" applyFont="1" applyFill="1" applyBorder="1" applyAlignment="1">
      <alignment horizontal="left" vertical="center"/>
    </xf>
    <xf numFmtId="43" fontId="24" fillId="0" borderId="0" xfId="5" applyFont="1" applyAlignment="1">
      <alignment vertical="top"/>
    </xf>
    <xf numFmtId="167" fontId="24" fillId="0" borderId="0" xfId="5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167" fontId="0" fillId="0" borderId="0" xfId="5" applyNumberFormat="1" applyFont="1" applyFill="1" applyBorder="1" applyAlignment="1">
      <alignment horizontal="center" vertical="center"/>
    </xf>
    <xf numFmtId="167" fontId="24" fillId="0" borderId="0" xfId="5" applyNumberFormat="1" applyFont="1" applyFill="1" applyBorder="1" applyAlignment="1">
      <alignment horizontal="center" vertical="center"/>
    </xf>
    <xf numFmtId="167" fontId="0" fillId="0" borderId="0" xfId="5" applyNumberFormat="1" applyFont="1" applyFill="1" applyBorder="1" applyAlignment="1">
      <alignment horizontal="center"/>
    </xf>
    <xf numFmtId="167" fontId="0" fillId="0" borderId="0" xfId="0" applyNumberFormat="1"/>
    <xf numFmtId="167" fontId="1" fillId="0" borderId="0" xfId="5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7" fontId="0" fillId="0" borderId="0" xfId="5" applyNumberFormat="1" applyFont="1" applyAlignment="1">
      <alignment horizontal="center"/>
    </xf>
    <xf numFmtId="169" fontId="1" fillId="0" borderId="0" xfId="4" applyNumberFormat="1" applyFont="1" applyAlignment="1">
      <alignment horizontal="center"/>
    </xf>
    <xf numFmtId="167" fontId="0" fillId="0" borderId="0" xfId="5" applyNumberFormat="1" applyFont="1" applyAlignment="1">
      <alignment horizontal="left"/>
    </xf>
    <xf numFmtId="0" fontId="0" fillId="0" borderId="0" xfId="0" pivotButton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67" fontId="0" fillId="6" borderId="0" xfId="5" applyNumberFormat="1" applyFont="1" applyFill="1" applyBorder="1" applyAlignment="1">
      <alignment horizontal="center" vertical="center"/>
    </xf>
    <xf numFmtId="167" fontId="24" fillId="6" borderId="0" xfId="5" applyNumberFormat="1" applyFont="1" applyFill="1" applyBorder="1" applyAlignment="1">
      <alignment horizontal="center" vertical="center"/>
    </xf>
    <xf numFmtId="167" fontId="0" fillId="6" borderId="0" xfId="5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167" fontId="32" fillId="0" borderId="0" xfId="5" applyNumberFormat="1" applyFont="1" applyFill="1" applyBorder="1" applyAlignment="1">
      <alignment horizontal="left" vertical="center"/>
    </xf>
    <xf numFmtId="167" fontId="0" fillId="6" borderId="0" xfId="5" applyNumberFormat="1" applyFont="1" applyFill="1" applyBorder="1" applyAlignment="1">
      <alignment horizontal="left" vertical="center"/>
    </xf>
    <xf numFmtId="43" fontId="4" fillId="2" borderId="2" xfId="5" applyFont="1" applyFill="1" applyBorder="1" applyAlignment="1">
      <alignment horizontal="center" vertical="center"/>
    </xf>
    <xf numFmtId="43" fontId="0" fillId="3" borderId="0" xfId="5" applyFont="1" applyFill="1"/>
    <xf numFmtId="43" fontId="1" fillId="0" borderId="1" xfId="5" applyFont="1" applyBorder="1" applyAlignment="1">
      <alignment horizontal="center"/>
    </xf>
    <xf numFmtId="43" fontId="0" fillId="0" borderId="1" xfId="5" applyFont="1" applyBorder="1" applyAlignment="1">
      <alignment horizontal="center"/>
    </xf>
    <xf numFmtId="43" fontId="32" fillId="0" borderId="1" xfId="5" applyFont="1" applyBorder="1" applyAlignment="1">
      <alignment horizontal="center"/>
    </xf>
    <xf numFmtId="0" fontId="9" fillId="15" borderId="11" xfId="0" applyFont="1" applyFill="1" applyBorder="1" applyAlignment="1">
      <alignment vertical="center" wrapText="1"/>
    </xf>
    <xf numFmtId="14" fontId="0" fillId="0" borderId="31" xfId="0" applyNumberFormat="1" applyBorder="1"/>
    <xf numFmtId="14" fontId="0" fillId="0" borderId="32" xfId="0" applyNumberForma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8" xfId="0" applyNumberFormat="1" applyBorder="1"/>
    <xf numFmtId="0" fontId="9" fillId="15" borderId="20" xfId="0" applyFont="1" applyFill="1" applyBorder="1" applyAlignment="1">
      <alignment vertical="center" wrapText="1"/>
    </xf>
    <xf numFmtId="14" fontId="0" fillId="0" borderId="41" xfId="0" applyNumberFormat="1" applyBorder="1"/>
    <xf numFmtId="14" fontId="0" fillId="0" borderId="2" xfId="0" applyNumberFormat="1" applyBorder="1"/>
    <xf numFmtId="14" fontId="0" fillId="0" borderId="42" xfId="0" applyNumberFormat="1" applyBorder="1"/>
    <xf numFmtId="0" fontId="0" fillId="0" borderId="2" xfId="0" applyBorder="1"/>
    <xf numFmtId="0" fontId="0" fillId="0" borderId="42" xfId="0" applyBorder="1"/>
    <xf numFmtId="0" fontId="0" fillId="0" borderId="32" xfId="0" applyBorder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41" xfId="0" applyNumberFormat="1" applyBorder="1"/>
    <xf numFmtId="1" fontId="0" fillId="0" borderId="2" xfId="0" applyNumberFormat="1" applyBorder="1"/>
    <xf numFmtId="1" fontId="0" fillId="0" borderId="42" xfId="0" applyNumberFormat="1" applyBorder="1"/>
    <xf numFmtId="0" fontId="0" fillId="6" borderId="35" xfId="0" applyFill="1" applyBorder="1"/>
    <xf numFmtId="0" fontId="0" fillId="0" borderId="34" xfId="0" applyBorder="1" applyAlignment="1">
      <alignment wrapText="1"/>
    </xf>
    <xf numFmtId="0" fontId="0" fillId="6" borderId="38" xfId="0" applyFill="1" applyBorder="1"/>
    <xf numFmtId="0" fontId="0" fillId="6" borderId="44" xfId="0" applyFill="1" applyBorder="1"/>
    <xf numFmtId="14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4" fontId="32" fillId="18" borderId="0" xfId="0" applyNumberFormat="1" applyFont="1" applyFill="1" applyAlignment="1">
      <alignment horizontal="center" vertical="center"/>
    </xf>
    <xf numFmtId="14" fontId="32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6" borderId="0" xfId="0" applyFill="1"/>
    <xf numFmtId="0" fontId="26" fillId="17" borderId="26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0" fontId="33" fillId="0" borderId="1" xfId="0" applyFont="1" applyBorder="1" applyAlignment="1" applyProtection="1">
      <alignment horizontal="center" vertical="center"/>
      <protection locked="0"/>
    </xf>
    <xf numFmtId="43" fontId="0" fillId="0" borderId="27" xfId="5" applyFont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0" borderId="31" xfId="0" applyBorder="1"/>
    <xf numFmtId="0" fontId="0" fillId="0" borderId="33" xfId="0" applyBorder="1"/>
    <xf numFmtId="0" fontId="35" fillId="0" borderId="0" xfId="6"/>
    <xf numFmtId="0" fontId="37" fillId="0" borderId="0" xfId="6" applyFont="1" applyAlignment="1">
      <alignment horizontal="center" vertical="center"/>
    </xf>
    <xf numFmtId="0" fontId="38" fillId="23" borderId="80" xfId="6" applyFont="1" applyFill="1" applyBorder="1" applyAlignment="1">
      <alignment horizontal="center"/>
    </xf>
    <xf numFmtId="0" fontId="39" fillId="0" borderId="0" xfId="6" applyFont="1" applyAlignment="1">
      <alignment horizontal="center" vertical="center"/>
    </xf>
    <xf numFmtId="0" fontId="39" fillId="0" borderId="0" xfId="6" applyFont="1"/>
    <xf numFmtId="0" fontId="39" fillId="0" borderId="0" xfId="6" applyFont="1" applyAlignment="1">
      <alignment horizontal="center"/>
    </xf>
    <xf numFmtId="170" fontId="40" fillId="0" borderId="0" xfId="6" applyNumberFormat="1" applyFont="1"/>
    <xf numFmtId="170" fontId="41" fillId="0" borderId="0" xfId="6" applyNumberFormat="1" applyFont="1"/>
    <xf numFmtId="170" fontId="41" fillId="22" borderId="79" xfId="6" applyNumberFormat="1" applyFont="1" applyFill="1" applyBorder="1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horizontal="center"/>
    </xf>
    <xf numFmtId="172" fontId="40" fillId="0" borderId="0" xfId="7" applyNumberFormat="1" applyFont="1" applyFill="1" applyBorder="1" applyProtection="1">
      <protection locked="0"/>
    </xf>
    <xf numFmtId="0" fontId="42" fillId="0" borderId="0" xfId="6" applyFont="1"/>
    <xf numFmtId="0" fontId="36" fillId="0" borderId="0" xfId="6" applyFont="1"/>
    <xf numFmtId="168" fontId="43" fillId="6" borderId="0" xfId="6" applyNumberFormat="1" applyFont="1" applyFill="1"/>
    <xf numFmtId="173" fontId="43" fillId="22" borderId="46" xfId="6" applyNumberFormat="1" applyFont="1" applyFill="1" applyBorder="1"/>
    <xf numFmtId="0" fontId="37" fillId="0" borderId="0" xfId="6" applyFont="1" applyAlignment="1">
      <alignment horizontal="center"/>
    </xf>
    <xf numFmtId="0" fontId="43" fillId="23" borderId="81" xfId="6" applyFont="1" applyFill="1" applyBorder="1" applyAlignment="1">
      <alignment horizontal="center"/>
    </xf>
    <xf numFmtId="174" fontId="40" fillId="0" borderId="0" xfId="7" applyNumberFormat="1" applyFont="1" applyFill="1" applyBorder="1" applyProtection="1">
      <protection locked="0"/>
    </xf>
    <xf numFmtId="172" fontId="44" fillId="0" borderId="0" xfId="7" applyNumberFormat="1" applyFont="1" applyFill="1" applyBorder="1" applyProtection="1">
      <protection locked="0"/>
    </xf>
    <xf numFmtId="172" fontId="44" fillId="22" borderId="79" xfId="7" applyNumberFormat="1" applyFont="1" applyFill="1" applyBorder="1"/>
    <xf numFmtId="0" fontId="36" fillId="0" borderId="7" xfId="6" applyFont="1" applyBorder="1" applyAlignment="1">
      <alignment horizontal="center"/>
    </xf>
    <xf numFmtId="0" fontId="39" fillId="0" borderId="6" xfId="6" applyFont="1" applyBorder="1"/>
    <xf numFmtId="0" fontId="36" fillId="0" borderId="6" xfId="6" applyFont="1" applyBorder="1" applyAlignment="1">
      <alignment horizontal="center"/>
    </xf>
    <xf numFmtId="174" fontId="40" fillId="0" borderId="6" xfId="7" applyNumberFormat="1" applyFont="1" applyFill="1" applyBorder="1" applyProtection="1">
      <protection locked="0"/>
    </xf>
    <xf numFmtId="172" fontId="44" fillId="0" borderId="6" xfId="7" applyNumberFormat="1" applyFont="1" applyFill="1" applyBorder="1" applyProtection="1">
      <protection locked="0"/>
    </xf>
    <xf numFmtId="0" fontId="36" fillId="0" borderId="6" xfId="6" applyFont="1" applyBorder="1"/>
    <xf numFmtId="0" fontId="35" fillId="0" borderId="6" xfId="6" applyBorder="1"/>
    <xf numFmtId="172" fontId="44" fillId="22" borderId="82" xfId="7" applyNumberFormat="1" applyFont="1" applyFill="1" applyBorder="1"/>
    <xf numFmtId="0" fontId="36" fillId="0" borderId="9" xfId="6" applyFont="1" applyBorder="1" applyAlignment="1">
      <alignment horizontal="center"/>
    </xf>
    <xf numFmtId="0" fontId="36" fillId="0" borderId="10" xfId="6" applyFont="1" applyBorder="1" applyAlignment="1">
      <alignment horizontal="center"/>
    </xf>
    <xf numFmtId="0" fontId="36" fillId="0" borderId="11" xfId="6" applyFont="1" applyBorder="1"/>
    <xf numFmtId="0" fontId="36" fillId="0" borderId="11" xfId="6" applyFont="1" applyBorder="1" applyAlignment="1">
      <alignment horizontal="center"/>
    </xf>
    <xf numFmtId="174" fontId="40" fillId="0" borderId="11" xfId="7" applyNumberFormat="1" applyFont="1" applyFill="1" applyBorder="1" applyProtection="1">
      <protection locked="0"/>
    </xf>
    <xf numFmtId="172" fontId="44" fillId="0" borderId="11" xfId="7" applyNumberFormat="1" applyFont="1" applyFill="1" applyBorder="1" applyProtection="1">
      <protection locked="0"/>
    </xf>
    <xf numFmtId="0" fontId="35" fillId="0" borderId="11" xfId="6" applyBorder="1"/>
    <xf numFmtId="172" fontId="44" fillId="22" borderId="83" xfId="7" applyNumberFormat="1" applyFont="1" applyFill="1" applyBorder="1"/>
    <xf numFmtId="0" fontId="39" fillId="0" borderId="11" xfId="6" applyFont="1" applyBorder="1"/>
    <xf numFmtId="174" fontId="45" fillId="0" borderId="0" xfId="7" applyNumberFormat="1" applyFont="1" applyFill="1" applyBorder="1" applyProtection="1">
      <protection locked="0"/>
    </xf>
    <xf numFmtId="174" fontId="42" fillId="0" borderId="0" xfId="7" applyNumberFormat="1" applyFont="1"/>
    <xf numFmtId="172" fontId="44" fillId="0" borderId="0" xfId="6" applyNumberFormat="1" applyFont="1"/>
    <xf numFmtId="172" fontId="44" fillId="22" borderId="79" xfId="6" applyNumberFormat="1" applyFont="1" applyFill="1" applyBorder="1"/>
    <xf numFmtId="174" fontId="40" fillId="0" borderId="0" xfId="7" applyNumberFormat="1" applyFont="1" applyFill="1" applyProtection="1">
      <protection locked="0"/>
    </xf>
    <xf numFmtId="0" fontId="44" fillId="0" borderId="0" xfId="6" applyFont="1"/>
    <xf numFmtId="0" fontId="44" fillId="22" borderId="79" xfId="6" applyFont="1" applyFill="1" applyBorder="1"/>
    <xf numFmtId="0" fontId="39" fillId="0" borderId="0" xfId="6" applyFont="1" applyProtection="1">
      <protection locked="0"/>
    </xf>
    <xf numFmtId="173" fontId="43" fillId="6" borderId="0" xfId="6" applyNumberFormat="1" applyFont="1" applyFill="1"/>
    <xf numFmtId="173" fontId="43" fillId="22" borderId="78" xfId="6" applyNumberFormat="1" applyFont="1" applyFill="1" applyBorder="1"/>
    <xf numFmtId="0" fontId="2" fillId="0" borderId="0" xfId="8" applyFont="1" applyAlignment="1">
      <alignment vertical="center"/>
    </xf>
    <xf numFmtId="0" fontId="46" fillId="24" borderId="84" xfId="6" applyFont="1" applyFill="1" applyBorder="1" applyAlignment="1">
      <alignment horizontal="center"/>
    </xf>
    <xf numFmtId="0" fontId="2" fillId="0" borderId="0" xfId="8" applyFont="1"/>
    <xf numFmtId="0" fontId="2" fillId="25" borderId="0" xfId="8" applyFont="1" applyFill="1" applyAlignment="1">
      <alignment horizontal="center"/>
    </xf>
    <xf numFmtId="0" fontId="2" fillId="11" borderId="0" xfId="8" applyFont="1" applyFill="1"/>
    <xf numFmtId="0" fontId="2" fillId="0" borderId="0" xfId="8" applyFont="1" applyAlignment="1" applyProtection="1">
      <alignment horizontal="center"/>
      <protection locked="0"/>
    </xf>
    <xf numFmtId="0" fontId="2" fillId="0" borderId="0" xfId="8" applyFont="1" applyAlignment="1" applyProtection="1">
      <alignment horizontal="left"/>
      <protection locked="0"/>
    </xf>
    <xf numFmtId="171" fontId="2" fillId="0" borderId="0" xfId="9" applyFont="1" applyFill="1" applyAlignment="1" applyProtection="1">
      <alignment horizontal="center" vertical="center"/>
      <protection locked="0"/>
    </xf>
    <xf numFmtId="175" fontId="2" fillId="0" borderId="0" xfId="9" applyNumberFormat="1" applyFont="1" applyFill="1" applyAlignment="1" applyProtection="1">
      <alignment horizontal="center"/>
    </xf>
    <xf numFmtId="176" fontId="2" fillId="0" borderId="0" xfId="9" applyNumberFormat="1" applyFont="1" applyFill="1" applyAlignment="1" applyProtection="1">
      <alignment horizontal="center"/>
      <protection locked="0"/>
    </xf>
    <xf numFmtId="175" fontId="2" fillId="0" borderId="0" xfId="9" applyNumberFormat="1" applyFont="1" applyFill="1" applyAlignment="1" applyProtection="1">
      <alignment horizontal="center"/>
      <protection locked="0"/>
    </xf>
    <xf numFmtId="171" fontId="2" fillId="0" borderId="0" xfId="9" applyFont="1" applyFill="1" applyAlignment="1" applyProtection="1">
      <alignment horizontal="center"/>
      <protection locked="0"/>
    </xf>
    <xf numFmtId="0" fontId="2" fillId="5" borderId="0" xfId="6" applyFont="1" applyFill="1" applyAlignment="1">
      <alignment horizontal="left" vertical="center"/>
    </xf>
    <xf numFmtId="0" fontId="2" fillId="5" borderId="0" xfId="6" applyFont="1" applyFill="1" applyAlignment="1">
      <alignment horizontal="center" vertical="center"/>
    </xf>
    <xf numFmtId="175" fontId="2" fillId="5" borderId="0" xfId="6" applyNumberFormat="1" applyFont="1" applyFill="1" applyAlignment="1">
      <alignment horizontal="center" vertical="center"/>
    </xf>
    <xf numFmtId="177" fontId="47" fillId="6" borderId="0" xfId="6" applyNumberFormat="1" applyFont="1" applyFill="1" applyAlignment="1">
      <alignment horizontal="center" vertical="center"/>
    </xf>
    <xf numFmtId="0" fontId="36" fillId="0" borderId="0" xfId="0" applyFont="1"/>
    <xf numFmtId="0" fontId="1" fillId="5" borderId="85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2" fontId="35" fillId="0" borderId="0" xfId="6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2" borderId="0" xfId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0" fontId="49" fillId="0" borderId="0" xfId="10" applyFont="1"/>
    <xf numFmtId="0" fontId="2" fillId="0" borderId="0" xfId="10"/>
    <xf numFmtId="0" fontId="2" fillId="0" borderId="1" xfId="10" applyBorder="1"/>
    <xf numFmtId="0" fontId="49" fillId="0" borderId="1" xfId="10" applyFont="1" applyBorder="1"/>
    <xf numFmtId="17" fontId="49" fillId="0" borderId="1" xfId="10" applyNumberFormat="1" applyFont="1" applyBorder="1"/>
    <xf numFmtId="0" fontId="2" fillId="6" borderId="1" xfId="10" applyFill="1" applyBorder="1"/>
    <xf numFmtId="0" fontId="49" fillId="6" borderId="0" xfId="10" applyFont="1" applyFill="1"/>
    <xf numFmtId="0" fontId="2" fillId="6" borderId="0" xfId="10" applyFill="1"/>
    <xf numFmtId="0" fontId="49" fillId="6" borderId="1" xfId="10" applyFont="1" applyFill="1" applyBorder="1"/>
    <xf numFmtId="17" fontId="49" fillId="6" borderId="1" xfId="10" applyNumberFormat="1" applyFont="1" applyFill="1" applyBorder="1"/>
    <xf numFmtId="0" fontId="1" fillId="0" borderId="7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47" xfId="0" applyBorder="1"/>
    <xf numFmtId="0" fontId="0" fillId="6" borderId="33" xfId="0" applyFill="1" applyBorder="1"/>
    <xf numFmtId="0" fontId="1" fillId="0" borderId="69" xfId="0" applyFont="1" applyBorder="1" applyAlignment="1">
      <alignment horizontal="center"/>
    </xf>
    <xf numFmtId="14" fontId="0" fillId="0" borderId="39" xfId="0" applyNumberFormat="1" applyBorder="1"/>
    <xf numFmtId="14" fontId="0" fillId="0" borderId="3" xfId="0" applyNumberFormat="1" applyBorder="1"/>
    <xf numFmtId="14" fontId="0" fillId="0" borderId="40" xfId="0" applyNumberFormat="1" applyBorder="1"/>
    <xf numFmtId="0" fontId="0" fillId="26" borderId="1" xfId="0" applyFill="1" applyBorder="1"/>
    <xf numFmtId="0" fontId="9" fillId="15" borderId="70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center" wrapText="1"/>
    </xf>
    <xf numFmtId="0" fontId="4" fillId="2" borderId="0" xfId="1" applyFont="1" applyFill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4" fontId="0" fillId="6" borderId="0" xfId="0" applyNumberFormat="1" applyFill="1" applyAlignment="1">
      <alignment horizontal="center"/>
    </xf>
    <xf numFmtId="0" fontId="9" fillId="0" borderId="14" xfId="0" applyFont="1" applyBorder="1" applyAlignment="1">
      <alignment horizontal="left"/>
    </xf>
    <xf numFmtId="14" fontId="1" fillId="0" borderId="7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30" fillId="20" borderId="88" xfId="0" applyFont="1" applyFill="1" applyBorder="1" applyAlignment="1">
      <alignment horizontal="center" vertical="center" wrapText="1" readingOrder="1"/>
    </xf>
    <xf numFmtId="0" fontId="30" fillId="20" borderId="23" xfId="0" applyFont="1" applyFill="1" applyBorder="1" applyAlignment="1">
      <alignment horizontal="center" vertical="center" wrapText="1" readingOrder="1"/>
    </xf>
    <xf numFmtId="0" fontId="30" fillId="20" borderId="89" xfId="0" applyFont="1" applyFill="1" applyBorder="1" applyAlignment="1">
      <alignment horizontal="center" vertical="center" wrapText="1" readingOrder="1"/>
    </xf>
    <xf numFmtId="43" fontId="30" fillId="0" borderId="1" xfId="5" applyFont="1" applyFill="1" applyBorder="1" applyAlignment="1">
      <alignment horizontal="center" vertical="center" wrapText="1" readingOrder="1"/>
    </xf>
    <xf numFmtId="43" fontId="0" fillId="0" borderId="1" xfId="5" applyFont="1" applyFill="1" applyBorder="1" applyAlignment="1">
      <alignment horizontal="center" vertical="center"/>
    </xf>
    <xf numFmtId="44" fontId="0" fillId="0" borderId="1" xfId="11" applyFont="1" applyFill="1" applyBorder="1" applyAlignment="1">
      <alignment horizontal="center" vertical="center"/>
    </xf>
    <xf numFmtId="14" fontId="0" fillId="0" borderId="1" xfId="11" applyNumberFormat="1" applyFont="1" applyFill="1" applyBorder="1" applyAlignment="1">
      <alignment horizontal="center" vertical="center"/>
    </xf>
    <xf numFmtId="43" fontId="3" fillId="0" borderId="1" xfId="5" applyFont="1" applyFill="1" applyBorder="1" applyAlignment="1">
      <alignment horizontal="center" vertical="center"/>
    </xf>
    <xf numFmtId="44" fontId="3" fillId="0" borderId="1" xfId="11" applyFont="1" applyFill="1" applyBorder="1" applyAlignment="1">
      <alignment horizontal="center" vertical="center"/>
    </xf>
    <xf numFmtId="14" fontId="3" fillId="0" borderId="1" xfId="11" applyNumberFormat="1" applyFont="1" applyFill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178" fontId="0" fillId="0" borderId="1" xfId="11" applyNumberFormat="1" applyFont="1" applyFill="1" applyBorder="1" applyAlignment="1">
      <alignment horizontal="center" vertical="center"/>
    </xf>
    <xf numFmtId="44" fontId="0" fillId="0" borderId="26" xfId="11" applyFont="1" applyFill="1" applyBorder="1" applyAlignment="1">
      <alignment horizontal="center" vertical="center"/>
    </xf>
    <xf numFmtId="44" fontId="0" fillId="0" borderId="50" xfId="1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 readingOrder="1"/>
    </xf>
    <xf numFmtId="8" fontId="30" fillId="0" borderId="27" xfId="0" applyNumberFormat="1" applyFont="1" applyBorder="1" applyAlignment="1">
      <alignment horizontal="center" vertical="center" wrapText="1" readingOrder="1"/>
    </xf>
    <xf numFmtId="14" fontId="30" fillId="0" borderId="27" xfId="0" applyNumberFormat="1" applyFont="1" applyBorder="1" applyAlignment="1">
      <alignment horizontal="center" vertical="center" wrapText="1" readingOrder="1"/>
    </xf>
    <xf numFmtId="0" fontId="50" fillId="0" borderId="27" xfId="0" applyFont="1" applyBorder="1" applyAlignment="1">
      <alignment horizontal="center" vertical="center" wrapText="1" readingOrder="1"/>
    </xf>
    <xf numFmtId="8" fontId="30" fillId="0" borderId="1" xfId="0" applyNumberFormat="1" applyFont="1" applyBorder="1" applyAlignment="1">
      <alignment horizontal="center" vertical="center" wrapText="1" readingOrder="1"/>
    </xf>
    <xf numFmtId="14" fontId="30" fillId="0" borderId="1" xfId="0" applyNumberFormat="1" applyFont="1" applyBorder="1" applyAlignment="1">
      <alignment horizontal="center" vertical="center" wrapText="1" readingOrder="1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51" fillId="0" borderId="1" xfId="0" applyFont="1" applyBorder="1" applyAlignment="1">
      <alignment horizontal="center" vertical="center" wrapText="1"/>
    </xf>
    <xf numFmtId="3" fontId="0" fillId="0" borderId="26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14" fontId="0" fillId="0" borderId="50" xfId="0" applyNumberFormat="1" applyBorder="1" applyAlignment="1">
      <alignment vertical="center"/>
    </xf>
    <xf numFmtId="0" fontId="50" fillId="0" borderId="50" xfId="0" applyFont="1" applyBorder="1" applyAlignment="1">
      <alignment horizontal="center" vertical="center" wrapText="1" readingOrder="1"/>
    </xf>
    <xf numFmtId="3" fontId="0" fillId="0" borderId="50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167" fontId="30" fillId="0" borderId="27" xfId="5" applyNumberFormat="1" applyFont="1" applyFill="1" applyBorder="1" applyAlignment="1">
      <alignment horizontal="center" vertical="center" wrapText="1" readingOrder="1"/>
    </xf>
    <xf numFmtId="43" fontId="0" fillId="0" borderId="26" xfId="5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0" xfId="0" applyBorder="1"/>
    <xf numFmtId="0" fontId="0" fillId="0" borderId="48" xfId="0" applyBorder="1"/>
    <xf numFmtId="0" fontId="0" fillId="0" borderId="90" xfId="0" applyBorder="1"/>
    <xf numFmtId="0" fontId="34" fillId="0" borderId="1" xfId="0" applyFont="1" applyBorder="1" applyAlignment="1">
      <alignment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wrapText="1"/>
    </xf>
    <xf numFmtId="43" fontId="0" fillId="0" borderId="1" xfId="5" applyFont="1" applyFill="1" applyBorder="1" applyAlignment="1">
      <alignment horizontal="center"/>
    </xf>
    <xf numFmtId="16" fontId="0" fillId="0" borderId="1" xfId="0" applyNumberFormat="1" applyBorder="1"/>
    <xf numFmtId="0" fontId="53" fillId="0" borderId="1" xfId="0" applyFont="1" applyBorder="1" applyAlignment="1">
      <alignment horizontal="center" vertical="center"/>
    </xf>
    <xf numFmtId="0" fontId="53" fillId="0" borderId="14" xfId="0" applyFont="1" applyBorder="1" applyAlignment="1">
      <alignment horizontal="left"/>
    </xf>
    <xf numFmtId="0" fontId="53" fillId="15" borderId="34" xfId="0" applyFont="1" applyFill="1" applyBorder="1" applyAlignment="1">
      <alignment horizontal="center" vertical="center"/>
    </xf>
    <xf numFmtId="0" fontId="53" fillId="15" borderId="1" xfId="0" applyFont="1" applyFill="1" applyBorder="1" applyAlignment="1" applyProtection="1">
      <alignment horizontal="center" vertical="center"/>
      <protection locked="0"/>
    </xf>
    <xf numFmtId="0" fontId="53" fillId="15" borderId="35" xfId="0" applyFont="1" applyFill="1" applyBorder="1" applyAlignment="1">
      <alignment vertical="center" wrapText="1"/>
    </xf>
    <xf numFmtId="0" fontId="53" fillId="15" borderId="11" xfId="0" applyFont="1" applyFill="1" applyBorder="1" applyAlignment="1">
      <alignment vertical="center" wrapText="1"/>
    </xf>
    <xf numFmtId="0" fontId="53" fillId="0" borderId="14" xfId="0" applyFont="1" applyBorder="1" applyAlignment="1">
      <alignment wrapText="1"/>
    </xf>
    <xf numFmtId="2" fontId="0" fillId="27" borderId="1" xfId="0" applyNumberFormat="1" applyFill="1" applyBorder="1" applyAlignment="1">
      <alignment horizontal="left" wrapText="1"/>
    </xf>
    <xf numFmtId="2" fontId="0" fillId="15" borderId="1" xfId="0" applyNumberFormat="1" applyFill="1" applyBorder="1" applyAlignment="1">
      <alignment horizontal="left" wrapText="1"/>
    </xf>
    <xf numFmtId="3" fontId="0" fillId="0" borderId="27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38" xfId="0" applyBorder="1"/>
    <xf numFmtId="0" fontId="9" fillId="28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wrapText="1"/>
    </xf>
    <xf numFmtId="0" fontId="9" fillId="28" borderId="37" xfId="0" applyFont="1" applyFill="1" applyBorder="1" applyAlignment="1">
      <alignment wrapText="1"/>
    </xf>
    <xf numFmtId="0" fontId="9" fillId="15" borderId="37" xfId="0" applyFont="1" applyFill="1" applyBorder="1" applyAlignment="1">
      <alignment vertical="center" wrapText="1"/>
    </xf>
    <xf numFmtId="0" fontId="1" fillId="0" borderId="86" xfId="0" applyFont="1" applyBorder="1" applyAlignment="1">
      <alignment horizontal="left"/>
    </xf>
    <xf numFmtId="0" fontId="1" fillId="0" borderId="8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9" fillId="15" borderId="31" xfId="0" applyFont="1" applyFill="1" applyBorder="1" applyAlignment="1">
      <alignment horizontal="center" vertical="center"/>
    </xf>
    <xf numFmtId="0" fontId="9" fillId="15" borderId="32" xfId="0" applyFont="1" applyFill="1" applyBorder="1" applyAlignment="1" applyProtection="1">
      <alignment horizontal="center" vertical="center"/>
      <protection locked="0"/>
    </xf>
    <xf numFmtId="0" fontId="9" fillId="28" borderId="32" xfId="0" applyFont="1" applyFill="1" applyBorder="1" applyAlignment="1">
      <alignment vertical="center" wrapText="1"/>
    </xf>
    <xf numFmtId="0" fontId="9" fillId="15" borderId="32" xfId="0" applyFont="1" applyFill="1" applyBorder="1" applyAlignment="1">
      <alignment vertical="center" wrapText="1"/>
    </xf>
    <xf numFmtId="0" fontId="0" fillId="27" borderId="34" xfId="0" applyFill="1" applyBorder="1"/>
    <xf numFmtId="0" fontId="0" fillId="27" borderId="1" xfId="0" applyFill="1" applyBorder="1"/>
    <xf numFmtId="0" fontId="0" fillId="27" borderId="36" xfId="0" applyFill="1" applyBorder="1"/>
    <xf numFmtId="0" fontId="0" fillId="27" borderId="37" xfId="0" applyFill="1" applyBorder="1"/>
    <xf numFmtId="0" fontId="0" fillId="27" borderId="31" xfId="0" applyFill="1" applyBorder="1"/>
    <xf numFmtId="0" fontId="0" fillId="27" borderId="32" xfId="0" applyFill="1" applyBorder="1"/>
    <xf numFmtId="0" fontId="0" fillId="29" borderId="86" xfId="0" applyFill="1" applyBorder="1"/>
    <xf numFmtId="0" fontId="0" fillId="29" borderId="85" xfId="0" applyFill="1" applyBorder="1"/>
    <xf numFmtId="0" fontId="0" fillId="29" borderId="87" xfId="0" applyFill="1" applyBorder="1"/>
    <xf numFmtId="9" fontId="0" fillId="15" borderId="1" xfId="4" applyFont="1" applyFill="1" applyBorder="1"/>
    <xf numFmtId="9" fontId="0" fillId="15" borderId="37" xfId="4" applyFont="1" applyFill="1" applyBorder="1"/>
    <xf numFmtId="9" fontId="0" fillId="15" borderId="32" xfId="4" applyFont="1" applyFill="1" applyBorder="1"/>
    <xf numFmtId="14" fontId="0" fillId="3" borderId="0" xfId="4" applyNumberFormat="1" applyFont="1" applyFill="1" applyAlignment="1">
      <alignment vertical="center"/>
    </xf>
    <xf numFmtId="0" fontId="3" fillId="14" borderId="0" xfId="0" applyFont="1" applyFill="1" applyAlignment="1">
      <alignment horizontal="left" vertical="center" wrapText="1"/>
    </xf>
    <xf numFmtId="0" fontId="35" fillId="6" borderId="0" xfId="6" applyFill="1"/>
    <xf numFmtId="0" fontId="54" fillId="0" borderId="27" xfId="0" applyFont="1" applyBorder="1" applyAlignment="1">
      <alignment horizontal="center" vertical="center" wrapText="1" readingOrder="1"/>
    </xf>
    <xf numFmtId="0" fontId="50" fillId="6" borderId="27" xfId="0" applyFont="1" applyFill="1" applyBorder="1" applyAlignment="1">
      <alignment horizontal="center" vertical="center" wrapText="1" readingOrder="1"/>
    </xf>
    <xf numFmtId="14" fontId="0" fillId="6" borderId="1" xfId="11" applyNumberFormat="1" applyFont="1" applyFill="1" applyBorder="1" applyAlignment="1">
      <alignment horizontal="center" vertical="center"/>
    </xf>
    <xf numFmtId="0" fontId="0" fillId="29" borderId="34" xfId="0" applyFill="1" applyBorder="1"/>
    <xf numFmtId="0" fontId="0" fillId="29" borderId="1" xfId="0" applyFill="1" applyBorder="1"/>
    <xf numFmtId="9" fontId="0" fillId="29" borderId="1" xfId="4" applyFont="1" applyFill="1" applyBorder="1"/>
    <xf numFmtId="0" fontId="0" fillId="29" borderId="36" xfId="0" applyFill="1" applyBorder="1"/>
    <xf numFmtId="0" fontId="0" fillId="29" borderId="37" xfId="0" applyFill="1" applyBorder="1"/>
    <xf numFmtId="9" fontId="0" fillId="29" borderId="37" xfId="4" applyFont="1" applyFill="1" applyBorder="1"/>
    <xf numFmtId="0" fontId="1" fillId="5" borderId="18" xfId="0" applyFont="1" applyFill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center" vertical="center"/>
    </xf>
    <xf numFmtId="15" fontId="18" fillId="9" borderId="1" xfId="3" applyNumberFormat="1" applyFont="1" applyFill="1" applyBorder="1" applyAlignment="1">
      <alignment horizontal="center" vertical="center" wrapText="1"/>
    </xf>
    <xf numFmtId="15" fontId="18" fillId="9" borderId="7" xfId="3" applyNumberFormat="1" applyFont="1" applyFill="1" applyBorder="1" applyAlignment="1">
      <alignment horizontal="center" vertical="center" wrapText="1"/>
    </xf>
    <xf numFmtId="15" fontId="18" fillId="9" borderId="6" xfId="3" applyNumberFormat="1" applyFont="1" applyFill="1" applyBorder="1" applyAlignment="1">
      <alignment horizontal="center" vertical="center" wrapText="1"/>
    </xf>
    <xf numFmtId="15" fontId="18" fillId="9" borderId="8" xfId="3" applyNumberFormat="1" applyFont="1" applyFill="1" applyBorder="1" applyAlignment="1">
      <alignment horizontal="center" vertical="center" wrapText="1"/>
    </xf>
    <xf numFmtId="15" fontId="18" fillId="9" borderId="10" xfId="3" applyNumberFormat="1" applyFont="1" applyFill="1" applyBorder="1" applyAlignment="1">
      <alignment horizontal="center" vertical="center" wrapText="1"/>
    </xf>
    <xf numFmtId="15" fontId="18" fillId="9" borderId="11" xfId="3" applyNumberFormat="1" applyFont="1" applyFill="1" applyBorder="1" applyAlignment="1">
      <alignment horizontal="center" vertical="center" wrapText="1"/>
    </xf>
    <xf numFmtId="15" fontId="18" fillId="9" borderId="12" xfId="3" applyNumberFormat="1" applyFont="1" applyFill="1" applyBorder="1" applyAlignment="1">
      <alignment horizontal="center" vertical="center" wrapText="1"/>
    </xf>
    <xf numFmtId="0" fontId="9" fillId="0" borderId="2" xfId="3" applyFont="1" applyBorder="1" applyAlignment="1" applyProtection="1">
      <alignment horizontal="center" vertical="center"/>
      <protection locked="0"/>
    </xf>
    <xf numFmtId="0" fontId="9" fillId="0" borderId="4" xfId="3" applyFont="1" applyBorder="1" applyAlignment="1" applyProtection="1">
      <alignment horizontal="center" vertical="center"/>
      <protection locked="0"/>
    </xf>
    <xf numFmtId="0" fontId="9" fillId="0" borderId="3" xfId="3" applyFont="1" applyBorder="1" applyAlignment="1" applyProtection="1">
      <alignment horizontal="center" vertical="center"/>
      <protection locked="0"/>
    </xf>
    <xf numFmtId="0" fontId="18" fillId="9" borderId="1" xfId="3" applyFont="1" applyFill="1" applyBorder="1" applyAlignment="1">
      <alignment horizontal="center" vertical="center" wrapText="1"/>
    </xf>
    <xf numFmtId="0" fontId="18" fillId="9" borderId="26" xfId="3" applyFont="1" applyFill="1" applyBorder="1" applyAlignment="1">
      <alignment horizontal="center" vertical="center" wrapText="1"/>
    </xf>
    <xf numFmtId="0" fontId="18" fillId="9" borderId="27" xfId="3" applyFont="1" applyFill="1" applyBorder="1" applyAlignment="1">
      <alignment horizontal="center" vertical="center" wrapText="1"/>
    </xf>
    <xf numFmtId="0" fontId="12" fillId="0" borderId="15" xfId="3" applyFont="1" applyBorder="1" applyProtection="1">
      <protection locked="0"/>
    </xf>
    <xf numFmtId="0" fontId="12" fillId="0" borderId="16" xfId="3" applyFont="1" applyBorder="1" applyProtection="1">
      <protection locked="0"/>
    </xf>
    <xf numFmtId="0" fontId="12" fillId="0" borderId="18" xfId="3" applyFont="1" applyBorder="1" applyProtection="1">
      <protection locked="0"/>
    </xf>
    <xf numFmtId="0" fontId="12" fillId="0" borderId="0" xfId="3" applyFont="1" applyProtection="1">
      <protection locked="0"/>
    </xf>
    <xf numFmtId="0" fontId="14" fillId="0" borderId="15" xfId="3" applyFont="1" applyBorder="1" applyAlignment="1">
      <alignment horizontal="left" vertical="center" wrapText="1"/>
    </xf>
    <xf numFmtId="0" fontId="14" fillId="0" borderId="16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2" fillId="0" borderId="19" xfId="3" applyFont="1" applyBorder="1" applyProtection="1">
      <protection locked="0"/>
    </xf>
    <xf numFmtId="0" fontId="12" fillId="0" borderId="20" xfId="3" applyFont="1" applyBorder="1" applyProtection="1">
      <protection locked="0"/>
    </xf>
    <xf numFmtId="0" fontId="2" fillId="0" borderId="24" xfId="3" applyFont="1" applyBorder="1" applyAlignment="1">
      <alignment horizontal="center" vertical="center" wrapText="1"/>
    </xf>
    <xf numFmtId="0" fontId="21" fillId="0" borderId="2" xfId="3" applyFont="1" applyBorder="1" applyAlignment="1" applyProtection="1">
      <alignment horizontal="center" vertical="center"/>
      <protection locked="0"/>
    </xf>
    <xf numFmtId="0" fontId="21" fillId="0" borderId="4" xfId="3" applyFont="1" applyBorder="1" applyAlignment="1" applyProtection="1">
      <alignment horizontal="center" vertical="center"/>
      <protection locked="0"/>
    </xf>
    <xf numFmtId="0" fontId="21" fillId="0" borderId="3" xfId="3" applyFont="1" applyBorder="1" applyAlignment="1" applyProtection="1">
      <alignment horizontal="center" vertical="center"/>
      <protection locked="0"/>
    </xf>
    <xf numFmtId="0" fontId="9" fillId="0" borderId="4" xfId="3" applyFont="1" applyBorder="1"/>
    <xf numFmtId="0" fontId="9" fillId="0" borderId="29" xfId="3" applyFont="1" applyBorder="1"/>
    <xf numFmtId="0" fontId="30" fillId="20" borderId="54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0" borderId="55" xfId="0" applyFont="1" applyFill="1" applyBorder="1" applyAlignment="1">
      <alignment horizontal="center" vertical="center" wrapText="1" readingOrder="1"/>
    </xf>
    <xf numFmtId="0" fontId="30" fillId="20" borderId="63" xfId="0" applyFont="1" applyFill="1" applyBorder="1" applyAlignment="1">
      <alignment horizontal="center" vertical="center" wrapText="1" readingOrder="1"/>
    </xf>
    <xf numFmtId="0" fontId="30" fillId="20" borderId="56" xfId="0" applyFont="1" applyFill="1" applyBorder="1" applyAlignment="1">
      <alignment horizontal="center" vertical="center" wrapText="1" readingOrder="1"/>
    </xf>
    <xf numFmtId="0" fontId="30" fillId="20" borderId="64" xfId="0" applyFont="1" applyFill="1" applyBorder="1" applyAlignment="1">
      <alignment horizontal="center" vertical="center" wrapText="1" readingOrder="1"/>
    </xf>
    <xf numFmtId="0" fontId="3" fillId="20" borderId="57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43" fontId="0" fillId="0" borderId="26" xfId="5" applyFont="1" applyBorder="1" applyAlignment="1">
      <alignment horizontal="center" vertical="center"/>
    </xf>
    <xf numFmtId="43" fontId="0" fillId="0" borderId="50" xfId="5" applyFont="1" applyBorder="1" applyAlignment="1">
      <alignment horizontal="center" vertical="center"/>
    </xf>
    <xf numFmtId="43" fontId="0" fillId="0" borderId="27" xfId="5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72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6" fillId="22" borderId="45" xfId="6" applyFont="1" applyFill="1" applyBorder="1" applyAlignment="1">
      <alignment horizontal="center" vertical="center" wrapText="1"/>
    </xf>
    <xf numFmtId="0" fontId="36" fillId="22" borderId="79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9" fillId="15" borderId="70" xfId="0" applyFont="1" applyFill="1" applyBorder="1" applyAlignment="1">
      <alignment horizontal="center" vertical="center"/>
    </xf>
    <xf numFmtId="0" fontId="9" fillId="15" borderId="71" xfId="0" applyFont="1" applyFill="1" applyBorder="1" applyAlignment="1">
      <alignment horizontal="center" vertical="center"/>
    </xf>
    <xf numFmtId="0" fontId="9" fillId="15" borderId="43" xfId="0" applyFont="1" applyFill="1" applyBorder="1" applyAlignment="1">
      <alignment horizontal="center" vertical="center"/>
    </xf>
    <xf numFmtId="0" fontId="9" fillId="15" borderId="26" xfId="0" applyFont="1" applyFill="1" applyBorder="1" applyAlignment="1" applyProtection="1">
      <alignment horizontal="center" vertical="center"/>
      <protection locked="0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9" fillId="15" borderId="27" xfId="0" applyFont="1" applyFill="1" applyBorder="1" applyAlignment="1" applyProtection="1">
      <alignment horizontal="center" vertical="center"/>
      <protection locked="0"/>
    </xf>
    <xf numFmtId="0" fontId="9" fillId="15" borderId="69" xfId="0" applyFont="1" applyFill="1" applyBorder="1" applyAlignment="1">
      <alignment horizontal="center" vertical="center" wrapText="1"/>
    </xf>
    <xf numFmtId="0" fontId="9" fillId="15" borderId="72" xfId="0" applyFont="1" applyFill="1" applyBorder="1" applyAlignment="1">
      <alignment horizontal="center" vertical="center" wrapText="1"/>
    </xf>
    <xf numFmtId="0" fontId="9" fillId="15" borderId="4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 wrapText="1"/>
    </xf>
  </cellXfs>
  <cellStyles count="12">
    <cellStyle name="Millares" xfId="5" builtinId="3"/>
    <cellStyle name="Millares 2" xfId="7" xr:uid="{585FCEAF-F51E-4168-8AD9-13BF136DBB63}"/>
    <cellStyle name="Millares 2 2" xfId="9" xr:uid="{60EA97A9-E6CA-4BDA-B117-A396525DC555}"/>
    <cellStyle name="Moneda" xfId="11" builtinId="4"/>
    <cellStyle name="Normal" xfId="0" builtinId="0"/>
    <cellStyle name="Normal 10 2 2" xfId="6" xr:uid="{80F68ED2-1F89-4313-811F-717C1672FBF8}"/>
    <cellStyle name="Normal 2" xfId="2" xr:uid="{692FDA71-4E9B-48A0-924F-48BC9EA743D9}"/>
    <cellStyle name="Normal 2 2" xfId="8" xr:uid="{1D572AE2-7E47-43DD-95F7-D7436637BF7C}"/>
    <cellStyle name="Normal 3" xfId="3" xr:uid="{38E73C32-3B1D-4AA2-B994-3615FF8DA853}"/>
    <cellStyle name="Normal 4" xfId="10" xr:uid="{0512BC80-A566-47AD-8BDF-33AF55BDC6A5}"/>
    <cellStyle name="Normal_Planilla de avance de ingenieria Rev.1" xfId="1" xr:uid="{00000000-0005-0000-0000-000002000000}"/>
    <cellStyle name="Porcentaje" xfId="4" builtinId="5"/>
  </cellStyles>
  <dxfs count="75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#,##0.000_ ;\-#,##0.000\ 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color theme="3" tint="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4" formatCode="_-* #,##0.0_-;\-* #,##0.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_-* #,##0.000_-;\-* #,##0.000_-;_-* &quot;-&quot;??_-;_-@_-"/>
      <fill>
        <patternFill patternType="solid">
          <fgColor indexed="64"/>
          <bgColor rgb="FFFFFF00"/>
        </patternFill>
      </fill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i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70.xml"/><Relationship Id="rId9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94" Type="http://schemas.openxmlformats.org/officeDocument/2006/relationships/styles" Target="styles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theme" Target="theme/theme1.xml"/><Relationship Id="rId98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158054</xdr:colOff>
      <xdr:row>1</xdr:row>
      <xdr:rowOff>60512</xdr:rowOff>
    </xdr:from>
    <xdr:to>
      <xdr:col>2</xdr:col>
      <xdr:colOff>664310</xdr:colOff>
      <xdr:row>2</xdr:row>
      <xdr:rowOff>365312</xdr:rowOff>
    </xdr:to>
    <xdr:pic>
      <xdr:nvPicPr>
        <xdr:cNvPr id="2" name="Picture 3" descr="ISOLOGOPLUSPETROL.jpg">
          <a:extLst>
            <a:ext uri="{FF2B5EF4-FFF2-40B4-BE49-F238E27FC236}">
              <a16:creationId xmlns:a16="http://schemas.microsoft.com/office/drawing/2014/main" id="{1DE5FA8B-B52B-4359-A894-D355047E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054" y="270062"/>
          <a:ext cx="1906431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1972925</xdr:colOff>
      <xdr:row>21</xdr:row>
      <xdr:rowOff>124161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9BE1D-312C-3789-A36B-9193CA7F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75"/>
          <a:ext cx="8954750" cy="2410161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22</xdr:row>
      <xdr:rowOff>38100</xdr:rowOff>
    </xdr:from>
    <xdr:to>
      <xdr:col>3</xdr:col>
      <xdr:colOff>1858577</xdr:colOff>
      <xdr:row>35</xdr:row>
      <xdr:rowOff>67025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BA4E8D-8660-A2B1-D5CB-ECB25F24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448175"/>
          <a:ext cx="8611802" cy="25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35</xdr:row>
      <xdr:rowOff>76200</xdr:rowOff>
    </xdr:from>
    <xdr:to>
      <xdr:col>2</xdr:col>
      <xdr:colOff>457934</xdr:colOff>
      <xdr:row>42</xdr:row>
      <xdr:rowOff>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694887-04DE-3D1B-15FC-EE43C21F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6962775"/>
          <a:ext cx="5258534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esupue\ANITA\BUD9899\Rev0499\graf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NAS04\D68D08475CCB80$\DOCUME~1\07856\LOCALS~1\Temp\COST&amp;BQ%20DAT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1\Documents%20and%20Settings\wmiranda\Configuraci&#243;n%20local\Archivos%20temporales%20de%20Internet\Content.Outlook\8JJ2OCEH\WINDOWS\Archivos%20temporales%20de%20Internet\Content.IE5\4TAJWH27\WINDOWS\TEMP\GE1A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TEMP\TRENDS\TRND_RPT\TRND98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lpenergia\1476\51-Tubagem\_1476.01%20Parafinas\Lista%20Linhas\LL%20PAR%201476.01.NM.0022.001.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BUE-APP02\am\Documents%20and%20Settings\mcorsunsky\Escritorio\103-LP%20Compression_bak\Scrubbers%20Calculation%20Notes\103%20LP%20Compressi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Engenharia\Planejamento\MODELO\Grafp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Archivos%20temporales%20de%20Internet\Content.IE5\4TAJWH27\WINDOWS\TEMP\GE1AB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SULTA/PROPOSTA/BDPROP.xls" TargetMode="External"/><Relationship Id="rId1" Type="http://schemas.openxmlformats.org/officeDocument/2006/relationships/externalLinkPath" Target="/RESULTA/PROPOSTA/BDPR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Archi\Daniela\Trabajos%20Realizados\Repsol-YPF%20Paso%20Barda\Calculos\RLS-XXX-BR-MC-0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SHARE\ESTIMA\P7020\PROYECTO\730\CAMBIOS\Z2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tydat02\Depart7\Documents%20and%20Settings\y155207\Configuraci&#243;n%20local\Archivos%20temporales%20de%20Internet\OLK233\SHARE\ESTIMA\P7020\PROYECTO\730\CAMBIOS\Z2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HARE\ESTIMA\P7020\PROYECTO\730\CAMBIOS\Z2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IAFI\ESTUDIOS\Modelos\Base%20Obras\HV_Base_0302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EXCEL\TECNICO\ESPEP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data\My%20Documents\WIN\Jambala\DimensioningTool\luisXVIpa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ERCIA\ENEL\Costo-Ibicoara-Bon%20Jesus%20da%20Lap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xabba\2852-S-CA-11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Recursos\Proyrena\Anual\2002\Alt4_Proy200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NSTRUCCIONES\2016\16-517%20YPF%20Planta%20Resinado\Estudios\Electricidad\RCTS%20-%20Electriciad\16-517%20-%20RCTS%20-%20Electricidad%20-%20%20Rev%20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bueprj001\1686$\_DwgStds\Bdr\CN-CAB-88314-05-C-001-A%20-%20SOPORTES%20Y%20SLEEPERS\Sleep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lcba\sys\Share\Proyectos\103%20-%20LP%20Compression-Total\FORMATOS\FORMATO\Word%20Excel\Contratos\C-18014-2%20(TOTAL)\Electricidad\Ultima%20Revision\Memorias%20de%20Calculo\CN-CAC-26221-00-E-082-R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OTAUSTR\INS\BASICA\INSTRUM\PSV'S\CALCULO\10D1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3137-FCC-REPSOL-YPF\ELECTRICIDAD\PROYECTO\LISTA%20DE%20DOCUMENTOS%20ACTUALIZADA%20EN%20REVIS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Contratos\C-18014-2%20(TOTAL)\Electricidad\Ultima%20Revision\Memorias%20de%20Calculo\CN-CAC-26221-00-E-082-R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%20Forwards%20and%20Spots\Henry%20Hub%20Gas%20Graphs%20(2002-11-05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dfpx01\files\Modeling%20Group\_Spots%20and%20Forwards\Bloomberg_Spots%20and%20Forwards\_BB_Gas%20Forwards%20HH%20(2003-05-31)_macr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siderca.ot/Intranet/FINANCE/RF%20sep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ing%20Group\_Spots%20and%20Forwards\Bloomberg_Spots%20and%20Forwards\_BB_Gas%20Forwards%20HH%20(2003-11-30)_macro_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steams_b81c37/Documentos%20compartidos/N&#176;1.4%20Mejora%20Planilla%20de%20Cotizacion%20RESU/1.%20Info/22-234%20RCTS%20CI%2022.05.20%20RA.xlsx" TargetMode="External"/><Relationship Id="rId1" Type="http://schemas.openxmlformats.org/officeDocument/2006/relationships/externalLinkPath" Target="/sites/msteams_b81c37/Documentos%20compartidos/N&#176;1.4%20Mejora%20Planilla%20de%20Cotizacion%20RESU/1.%20Info/22-234%20RCTS%20CI%2022.05.20%20R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2000\Form%20Total\Word%20Excel\Contratos\C-18014-2%20(TOTAL)\Electricidad\Ultima%20Revision\Memorias%20de%20Calculo\CN-CAC-26221-00-E-082-R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eapnn\Documents\MEGA%20-%20Ampliaci&#243;n%20Planta%20de%20Gas\Pre-FEED%20Ingenier&#237;a\FORMATOS\XXXX-TARG-X-XX-XXX-XXX%20-%20Excel%20Format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pf.sharepoint.com/sites/Aesa-Gdi/Proyectos/YPF%205064/GSTIC/General/LD%20-%20Listado%20de%20documentos/5064-PTC_FPI-PY-053_LD_0.xlsm" TargetMode="External"/><Relationship Id="rId1" Type="http://schemas.openxmlformats.org/officeDocument/2006/relationships/externalLinkPath" Target="file:///C:\Users\RY36867\AppData\Local\Microsoft\Windows\INetCache\Content.Outlook\G8PRP7OC\5064-PTC_FPI-PY-053_LD_0.xlsm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23341\Downloads\C4771%20-%20Alta%20de%20documentos%20-%20FPI-PY-053%202%20-%20fer.xlsm" TargetMode="External"/><Relationship Id="rId1" Type="http://schemas.openxmlformats.org/officeDocument/2006/relationships/externalLinkPath" Target="file:///C:\Users\ry23341\Downloads\C4771%20-%20Alta%20de%20documentos%20-%20FPI-PY-053%202%20-%20fer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RY13378\AppData\Local\Microsoft\Windows\Temporary%20Internet%20Files\Content.Outlook\LZODB67P\F-ING-031%20-%20Rev.%200%20-%20Lista%20Equip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OBRAS\3137\12-%20Lista%20de%20Documentos\02-%20Vigente\3137-G-LD-001-A%20Lista%20de%20Documento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TOTAUSTR\INS\BASICA\INSTRUM\PSV'S\CALCULO\10D1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1\Depart\Obra\Obras\3021%20TOTAL\05%20Ingenieria\Formatos\FORMATOS%20TOTAL%20AUSTRAL\Word%20Excel\TOTAUSTR\INS\BASICA\INSTRUM\PSV'S\CALCULO\10D11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OBRAS/TEINFO/5391_01/17-%20Documentacion%20en%20Vigencia/02-%20Formato%20editable/10-%20General/DT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se41684_grupo_ypf_com/Documents/Escritorio/Subir%20al%20SHP%20-%20Lic-%2024-180/Para%20valvulas/21493%20MTO%20VALVULAS%2006-12-21%20Rev.%203.xlsm" TargetMode="External"/><Relationship Id="rId1" Type="http://schemas.openxmlformats.org/officeDocument/2006/relationships/externalLinkPath" Target="/personal/se41684_grupo_ypf_com/Documents/Escritorio/Subir%20al%20SHP%20-%20Lic-%2024-180/Para%20valvulas/21493%20MTO%20VALVULAS%2006-12-21%20Rev.%203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3132%20-%20TOTAL%20Carina%20-%20Aries/Electricidad/Formatos/Word%20Excel/TOTAUSTR/INS/BASICA/INSTRUM/PSV'S/CALCULO/10D1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3443\P\DOC\Seguimiento%20PDS\3043-P-LL-320001_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4031013_Plus_Petrol_Tacobo\Documentos\00_Memorias\MCE0003A\MCE00030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AppData/Local/Microsoft/Windows/INetCache/Content.Outlook/JKK020VP/24-180%20-%20RCTS%20Elect.%20Rev.%20A.xlsx" TargetMode="External"/><Relationship Id="rId1" Type="http://schemas.openxmlformats.org/officeDocument/2006/relationships/externalLinkPath" Target="/Users/RY37614/AppData/Local/Microsoft/Windows/INetCache/Content.Outlook/JKK020VP/24-180%20-%20RCTS%20Elect.%20Rev.%20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40_02\2003\TECNICA\Presupuesto\2003\1024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Users\LDAMBR~1\AppData\Local\Temp\Rar$DIa0.985\ACA-SP-C01-UL-106-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SaudiAramco\1600\Gen\07Process\1613\C02\02description\CDU%20Utility%20Summary%20Rev%20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slv\AppData\Local\Microsoft\Windows\Temporary%20Internet%20Files\Content.Outlook\SJA9AQVX\Formato%20A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oyectos\Ingenieria%20-%20IPC\Proyecto%201223\Documentos\Control%20de%20Documentos\Lista%20Maestra\Lista%20Maestra%20Proy1223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RY37614/Downloads/24-180%20RCST%20CI%2024.07.11%20RA.xlsx" TargetMode="External"/><Relationship Id="rId1" Type="http://schemas.openxmlformats.org/officeDocument/2006/relationships/externalLinkPath" Target="/Users/RY37614/Downloads/24-180%20RCST%20CI%2024.07.11%20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mhernandez\Mis%20documentos\MHE\PROYECTOS%20TECNA-MHE\MHE%20PALO%20MARCADO%2010053\E.T.s\10053-P-ET-001-1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ersonal/ry27163_grupo_ypf_com/Documents/Escritorio/Contingencias.xlsx" TargetMode="External"/><Relationship Id="rId1" Type="http://schemas.openxmlformats.org/officeDocument/2006/relationships/externalLinkPath" Target="/personal/ry27163_grupo_ypf_com/Documents/Escritorio/Contingencias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BR\Kori%20Chaca\Trabajo\Rev%20A\Feeder%20Calc_MC-7-250-E-0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es_doc\Repsol%20YPF\0042_1in%20Pta%20EG2%20y%20LM2%20Las%20Heras\Proyecto%2003042%20-%20El%20Guadal%202\Calidad\Formatos%20de%20Emision\RLS-0XXXX-XX-XX-0000-A%20T&#237;tul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apc\Veladero\S014\secondary\Database-Perfil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2887\S\DOC\S014\xls%20sin%20paste\Database-Perfil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c\Archi\Repsol-YPF\RLS-02087-BG-MC-0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_ESTUDIO\DATOS\Datos\Negociac\2571\INDIRECT\71_31_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WMFS002\Groups\RGallo\REMEDIACION\OBRA\Copia%20de%20AAA%20Maestro%20Presupuesto%20Inicial%20Pivot%203%20Revision%201(Datospivot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PHIERR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7614\Downloads\24-180%20RCST%20Acuerdo%2076-75%20Rev.HM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y35366\AppData\Local\Microsoft\Windows\INetCache\Content.Outlook\2CI3FLD5\5155-LD%20ID%20Preliminar-110725.xlsx" TargetMode="External"/><Relationship Id="rId1" Type="http://schemas.openxmlformats.org/officeDocument/2006/relationships/externalLinkPath" Target="file:///C:\Users\ry35366\AppData\Local\Microsoft\Windows\INetCache\Content.Outlook\2CI3FLD5\5155-LD%20ID%20Preliminar-11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."/>
      <sheetName val="Hoja1"/>
      <sheetName val="MATEINFRA"/>
      <sheetName val="Hoja2"/>
      <sheetName val="Hoja3"/>
      <sheetName val="CUADROS PATR."/>
      <sheetName val="Indice"/>
      <sheetName val="Gr.M.O. "/>
      <sheetName val="Gr.Eq"/>
      <sheetName val="Curva Teórica GG"/>
      <sheetName val="Graf. GG"/>
      <sheetName val="MOD INGR-EGR"/>
      <sheetName val="EQ INGR-EGR"/>
      <sheetName val="TABLAS"/>
      <sheetName val="ESTAD_"/>
      <sheetName val="CUADROS_PATR_"/>
      <sheetName val="EGRESO"/>
      <sheetName val="INGRESO"/>
      <sheetName val="graficos"/>
      <sheetName val="Tablas 2000"/>
      <sheetName val="Herramientas para análisis-VBA"/>
      <sheetName val="HOJA 1"/>
      <sheetName val="HOJA 2"/>
      <sheetName val="fonte"/>
      <sheetName val="AUX"/>
      <sheetName val="Base Proyecto"/>
      <sheetName val="Listado de Obras"/>
      <sheetName val="ajescfg"/>
      <sheetName val="A9.4"/>
      <sheetName val="FC10.1"/>
      <sheetName val="ESTAD_1"/>
      <sheetName val="CUADROS_PATR_1"/>
      <sheetName val="Gr_M_O__"/>
      <sheetName val="Gr_Eq"/>
      <sheetName val="Curva_Teórica_GG"/>
      <sheetName val="Graf__GG"/>
      <sheetName val="MOD_INGR-EGR"/>
      <sheetName val="EQ_INGR-EGR"/>
      <sheetName val="Tablas_2000"/>
      <sheetName val="SyS al 31.12.15"/>
      <sheetName val="Planilla de Medición Asistencia"/>
      <sheetName val="A72-A73-A74-A75"/>
      <sheetName val="RDO FC3.9"/>
      <sheetName val="RDO Auca Sur 10"/>
      <sheetName val="RDO Culebra 8"/>
      <sheetName val="Listas validación"/>
      <sheetName val="Sheet3"/>
      <sheetName val="RESU0994"/>
      <sheetName val="EDT_TOTAL"/>
      <sheetName val="Referencia"/>
      <sheetName val="A|6"/>
      <sheetName val="B-V"/>
      <sheetName val="S&amp;U OF FUNDS"/>
      <sheetName val="BALANCE"/>
      <sheetName val="DATOS"/>
      <sheetName val="D_Mes"/>
      <sheetName val="Basis"/>
      <sheetName val="CONT. HOJAS"/>
      <sheetName val="CURVAS"/>
      <sheetName val="PROGRA. ECO."/>
      <sheetName val="CURVA"/>
      <sheetName val="Economics MI"/>
      <sheetName val="HOJA_1"/>
      <sheetName val="HOJA_2"/>
      <sheetName val="Listado_de_Obras"/>
      <sheetName val="Herramientas_para_análisis-VBA"/>
      <sheetName val="Base_Proyecto"/>
      <sheetName val="FC10_1"/>
      <sheetName val="A9_4"/>
      <sheetName val="SyS_al_31_12_15"/>
      <sheetName val="RDO_FC3_9"/>
      <sheetName val="RDO_Auca_Sur_10"/>
      <sheetName val="RDO_Culebra_8"/>
      <sheetName val="Listas_validación"/>
      <sheetName val="S&amp;U_OF_FUNDS"/>
      <sheetName val="CONT__HOJAS"/>
      <sheetName val="PROGRA__ECO_"/>
      <sheetName val="KWHCEC"/>
      <sheetName val="Resumen LPV "/>
      <sheetName val="Catastrófico"/>
      <sheetName val="Facultativo"/>
      <sheetName val="SISCO"/>
      <sheetName val="Sheet5"/>
      <sheetName val="Resumen LPG"/>
      <sheetName val="Liberty 1"/>
      <sheetName val="BC 2"/>
      <sheetName val="BC"/>
      <sheetName val="PL"/>
      <sheetName val="Plan"/>
      <sheetName val="Resumen"/>
      <sheetName val="Informe - Anexo 1"/>
      <sheetName val="Sheet8"/>
      <sheetName val="Entendimiento primas - comision"/>
      <sheetName val="Consultas MC"/>
      <sheetName val="Sheet4"/>
      <sheetName val="Sheet6"/>
      <sheetName val="Entendimiento cuentas LPG"/>
      <sheetName val="Vo Contratos vinculadas"/>
      <sheetName val="RRCC - LPG"/>
      <sheetName val="RRVV"/>
      <sheetName val="Sheet1"/>
      <sheetName val="Contratos arrendamiento"/>
      <sheetName val="Reaseguros"/>
      <sheetName val="Situaciones"/>
      <sheetName val="Requerimiento"/>
      <sheetName val="Resumen LPG (2)"/>
      <sheetName val="Liberty 1 (2)"/>
      <sheetName val="Liberty 2"/>
      <sheetName val="AmTrust"/>
      <sheetName val="Patria SA"/>
      <sheetName val="Peak Re"/>
      <sheetName val="Gastos de personal"/>
      <sheetName val="Política Gratif Extraor"/>
      <sheetName val="Convenio Gratif.Extraordinaria"/>
      <sheetName val="Convenio mutuo disenso"/>
      <sheetName val="Política Bono Desempeño"/>
      <sheetName val="Política de incent.ejec comerci"/>
      <sheetName val="Anexo Política"/>
      <sheetName val="Beneficios a funcionarios"/>
      <sheetName val="Propuesta de trabajo"/>
      <sheetName val="Servicios LPV presta a LPG"/>
      <sheetName val="Servicios LPG presta a LPV"/>
      <sheetName val="Servicios LPG presta a EPS"/>
      <sheetName val="Servicios LPV presta a EPS"/>
      <sheetName val="Servicios EPS presta a LPG"/>
      <sheetName val="Pérdida Arrastrable"/>
      <sheetName val="Observaciones"/>
      <sheetName val="Recomendaciones"/>
      <sheetName val="IR_VALLESUR"/>
      <sheetName val="BalCom"/>
      <sheetName val="Anexo I "/>
      <sheetName val="AnexoII "/>
      <sheetName val="AnexoIII"/>
      <sheetName val="EEFF"/>
      <sheetName val="P. Global"/>
      <sheetName val="Vo IGV"/>
      <sheetName val="Vo PAC"/>
      <sheetName val="ITAN"/>
      <sheetName val="A1"/>
      <sheetName val="A1.1"/>
      <sheetName val="A1.2"/>
      <sheetName val="A1.3"/>
      <sheetName val="A2"/>
      <sheetName val="A4"/>
      <sheetName val="A3"/>
      <sheetName val="A5"/>
      <sheetName val="A6"/>
      <sheetName val="A7"/>
      <sheetName val="A7.1"/>
      <sheetName val="A8"/>
      <sheetName val="A8.1"/>
      <sheetName val="A8.2"/>
      <sheetName val="A8.3"/>
      <sheetName val="A9"/>
      <sheetName val="A10"/>
      <sheetName val="A11"/>
      <sheetName val="A11.1"/>
      <sheetName val="A12"/>
      <sheetName val="A13"/>
      <sheetName val="A13.1"/>
      <sheetName val="A14"/>
      <sheetName val="A15"/>
      <sheetName val="A16"/>
      <sheetName val="A16.1"/>
      <sheetName val="D1"/>
      <sheetName val="D1.1"/>
      <sheetName val="D1.2"/>
      <sheetName val="D2"/>
      <sheetName val="7_6"/>
      <sheetName val="OTR.CRED."/>
      <sheetName val="Base"/>
      <sheetName val="ESTAD_2"/>
      <sheetName val="CUADROS_PATR_2"/>
      <sheetName val="Gr_M_O__1"/>
      <sheetName val="Gr_Eq1"/>
      <sheetName val="Curva_Teórica_GG1"/>
      <sheetName val="Graf__GG1"/>
      <sheetName val="MOD_INGR-EGR1"/>
      <sheetName val="EQ_INGR-EGR1"/>
      <sheetName val="Tablas_20001"/>
      <sheetName val="Base_Proyecto1"/>
      <sheetName val="HOJA_11"/>
      <sheetName val="HOJA_21"/>
      <sheetName val="Listado_de_Obras1"/>
      <sheetName val="Herramientas_para_análisis-VBA1"/>
      <sheetName val="FC10_11"/>
      <sheetName val="A9_41"/>
      <sheetName val="SyS_al_31_12_151"/>
      <sheetName val="RDO_FC3_91"/>
      <sheetName val="RDO_Auca_Sur_101"/>
      <sheetName val="RDO_Culebra_81"/>
      <sheetName val="Listas_validación1"/>
      <sheetName val="S&amp;U_OF_FUNDS1"/>
      <sheetName val="CONT__HOJAS1"/>
      <sheetName val="PROGRA__ECO_1"/>
      <sheetName val="Economics_MI"/>
      <sheetName val="Resumen_LPV_"/>
      <sheetName val="Resumen_LPG"/>
      <sheetName val="Liberty_1"/>
      <sheetName val="BC_2"/>
      <sheetName val="Informe_-_Anexo_1"/>
      <sheetName val="Entendimiento_primas_-_comision"/>
      <sheetName val="Consultas_MC"/>
      <sheetName val="Entendimiento_cuentas_LPG"/>
      <sheetName val="Vo_Contratos_vinculadas"/>
      <sheetName val="RRCC_-_LPG"/>
      <sheetName val="Contratos_arrendamiento"/>
      <sheetName val="Resumen_LPG_(2)"/>
      <sheetName val="Liberty_1_(2)"/>
      <sheetName val="Liberty_2"/>
      <sheetName val="Patria_SA"/>
      <sheetName val="Peak_Re"/>
      <sheetName val="Gastos_de_personal"/>
      <sheetName val="Política_Gratif_Extraor"/>
      <sheetName val="Convenio_Gratif_Extraordinaria"/>
      <sheetName val="Convenio_mutuo_disenso"/>
      <sheetName val="Política_Bono_Desempeño"/>
      <sheetName val="Política_de_incent_ejec_comerci"/>
      <sheetName val="Anexo_Política"/>
      <sheetName val="Beneficios_a_funcionarios"/>
      <sheetName val="Propuesta_de_trabajo"/>
      <sheetName val="Servicios_LPV_presta_a_LPG"/>
      <sheetName val="Servicios_LPG_presta_a_LPV"/>
      <sheetName val="Servicios_LPG_presta_a_EPS"/>
      <sheetName val="Servicios_LPV_presta_a_EPS"/>
      <sheetName val="Servicios_EPS_presta_a_LPG"/>
      <sheetName val="Pérdida_Arrastrable"/>
      <sheetName val="Anexo_I_"/>
      <sheetName val="AnexoII_"/>
      <sheetName val="P__Global"/>
      <sheetName val="Vo_IGV"/>
      <sheetName val="Vo_PAC"/>
      <sheetName val="A1_1"/>
      <sheetName val="A1_2"/>
      <sheetName val="A1_3"/>
      <sheetName val="A7_1"/>
      <sheetName val="A8_1"/>
      <sheetName val="A8_2"/>
      <sheetName val="A8_3"/>
      <sheetName val="A11_1"/>
      <sheetName val="A13_1"/>
      <sheetName val="A16_1"/>
      <sheetName val="D1_1"/>
      <sheetName val="D1_2"/>
      <sheetName val="OTR_CRE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EVAL"/>
      <sheetName val="RES"/>
      <sheetName val="GG-Ofertado-P4 Maz"/>
      <sheetName val="F-05"/>
      <sheetName val="Sheet2"/>
      <sheetName val="Imprimacion_Planilla"/>
      <sheetName val="9 Capex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tricciones y Compromisos"/>
      <sheetName val="Metrados  Val."/>
      <sheetName val="GyP total"/>
      <sheetName val="RefG"/>
      <sheetName val="IRR sponsor"/>
      <sheetName val="Data"/>
      <sheetName val="Limit_ACC_A"/>
      <sheetName val="Deduccion Reajuste"/>
      <sheetName val="RES-PINTADO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sumen anual"/>
      <sheetName val="REFERENCIAS"/>
      <sheetName val="PER,COM.PRO.ADI1"/>
      <sheetName val="Planilla Base y Subbase"/>
      <sheetName val="RESUMEN"/>
      <sheetName val="EXP"/>
      <sheetName val="200"/>
      <sheetName val="CIERRE"/>
      <sheetName val="Quantity"/>
      <sheetName val="Deduccion_Reajuste"/>
      <sheetName val="Piso Tecnico"/>
      <sheetName val="resultado"/>
      <sheetName val="MFT TOC"/>
      <sheetName val="Presupuesto"/>
      <sheetName val="Analisis"/>
      <sheetName val="Insumos"/>
      <sheetName val="Rangos"/>
      <sheetName val="FórmulaPolinómica"/>
      <sheetName val="Hoja1"/>
      <sheetName val="CAPATAZ"/>
      <sheetName val="Datos - F1,F2"/>
      <sheetName val="PARTIDAS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Macro1"/>
      <sheetName val="Hoja2"/>
      <sheetName val="AUSEN99"/>
      <sheetName val="FLUOR-AAQSA"/>
      <sheetName val="Hoja3"/>
      <sheetName val="PLANEADO"/>
      <sheetName val="Plan de Fases-Subfases"/>
      <sheetName val="Tablas"/>
      <sheetName val="Minuta 029"/>
      <sheetName val="2.- Información gral contrato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IP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Liebman 134"/>
      <sheetName val="2. CURVAS"/>
      <sheetName val="CANTA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ORIZACION 10"/>
      <sheetName val="Graph39_6"/>
      <sheetName val="GG-Ofertado-P4_Maz6"/>
      <sheetName val="9_Capex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Metrados__Val_6"/>
      <sheetName val="GyP_total6"/>
      <sheetName val="IRR_sponsor6"/>
      <sheetName val="Deduccion_Reajuste6"/>
      <sheetName val="Resumen_anual4"/>
      <sheetName val="PER,COM_PRO_ADI15"/>
      <sheetName val="Planilla_Base_y_Subbase5"/>
      <sheetName val="Piso_Tecnico1"/>
      <sheetName val="MFT_TOC1"/>
      <sheetName val="Avance_Resumen1"/>
      <sheetName val="EXPLAN__DESVIOS1"/>
      <sheetName val="CLASIF__MAT__DESVIOS1"/>
      <sheetName val="CLASIF__MATERIAL1"/>
      <sheetName val="EXPLAN__VIA_PRINCIPAL1"/>
      <sheetName val="Datos_-_F1,F21"/>
      <sheetName val="Plan_de_Fases-Subfases1"/>
      <sheetName val="Minuta_029"/>
      <sheetName val="2_-_Información_gral_contrato"/>
      <sheetName val="3W__FORESCAST"/>
      <sheetName val="3W_"/>
      <sheetName val="CURVA_S"/>
      <sheetName val="%_lc2"/>
      <sheetName val="HIST__PERS"/>
      <sheetName val="HIST__EQUIP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EQ_INGR-EGR"/>
      <sheetName val="MOD_INGR-EGR"/>
      <sheetName val="Liebman_134"/>
      <sheetName val="Procurement_Data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Pavimentos"/>
      <sheetName val="PLANILLA-MET"/>
      <sheetName val="Tipo de Cambio"/>
      <sheetName val="FlujoTJ"/>
      <sheetName val="08"/>
      <sheetName val="01"/>
      <sheetName val="Val Nº11"/>
      <sheetName val="CAOV_Met"/>
      <sheetName val="Adel-Materiales"/>
      <sheetName val="Polinom01"/>
      <sheetName val="Reajuste"/>
      <sheetName val="VARIABLES"/>
      <sheetName val="3.INPUT ACT"/>
      <sheetName val="Anx 1 Nota 4"/>
      <sheetName val="Tipo_de_Cambio"/>
      <sheetName val="Val_Nº11"/>
      <sheetName val="07"/>
      <sheetName val="Esc"/>
      <sheetName val="054"/>
      <sheetName val="MONTAJE TUBERIA Y SOPORTES"/>
      <sheetName val="Main"/>
      <sheetName val="NO IMPRIMIR"/>
      <sheetName val="Mov. Tierras"/>
      <sheetName val="CONTROL VOLQUETES2"/>
      <sheetName val="FORMATO CONTROL OK"/>
      <sheetName val="HOJA DE DAT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Producción (Marz-20) (2)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CPV_MGMG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WB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Attach 4-1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CNC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2019"/>
      <sheetName val="2020"/>
      <sheetName val="Nudo 1"/>
      <sheetName val="EXP-EXPEDIENTE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VALORIZACION_10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Tipo_de_Cambio2"/>
      <sheetName val="3_INPUT_ACT1"/>
      <sheetName val="Anx_1_Nota_41"/>
      <sheetName val="MONTAJE_TUBERIA_Y_SOPORTES1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509-509A_TMC36&quot;"/>
      <sheetName val="510_TMC36&quot;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SERVICIOS_A_OBRA_195"/>
      <sheetName val="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ANALISIS ALQUILER FERREYROS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VALORIZACION_104"/>
      <sheetName val="VALORIZACION_103"/>
      <sheetName val="VALORIZACION_105"/>
      <sheetName val="VALORIZACION_106"/>
      <sheetName val="VALORIZACION_107"/>
      <sheetName val="VALORIZACION_108"/>
      <sheetName val="AD_05_7+300-52+920"/>
      <sheetName val="EXP_0-52+920"/>
      <sheetName val="Exp__Técnico_7+300-52+920"/>
      <sheetName val="Resumen_derrumbes"/>
      <sheetName val="Lista"/>
      <sheetName val="Parametros"/>
      <sheetName val="Graph39_16"/>
      <sheetName val="GG-Ofertado-P4_Maz16"/>
      <sheetName val="9_Capex16"/>
      <sheetName val="datos_base16"/>
      <sheetName val="DATOS_UNOE16"/>
      <sheetName val="Sust_205ABC-VE16"/>
      <sheetName val="Sust_205ABC-VP16"/>
      <sheetName val="Resum_205ABC_700FG_907_A_2_216"/>
      <sheetName val="Restricciones_y_Compromisos16"/>
      <sheetName val="Metrados__Val_16"/>
      <sheetName val="GyP_total16"/>
      <sheetName val="IRR_sponsor16"/>
      <sheetName val="Deduccion_Reajuste16"/>
      <sheetName val="Resumen_anual14"/>
      <sheetName val="PER,COM_PRO_ADI115"/>
      <sheetName val="Planilla_Base_y_Subbase15"/>
      <sheetName val="Piso_Tecnico11"/>
      <sheetName val="MFT_TOC11"/>
      <sheetName val="Datos_-_F1,F211"/>
      <sheetName val="Avance_Resumen11"/>
      <sheetName val="EXPLAN__DESVIOS11"/>
      <sheetName val="CLASIF__MAT__DESVIOS11"/>
      <sheetName val="CLASIF__MATERIAL11"/>
      <sheetName val="EXPLAN__VIA_PRINCIPAL11"/>
      <sheetName val="Plan_de_Fases-Subfases11"/>
      <sheetName val="Minuta_02910"/>
      <sheetName val="2_-_Información_gral_contrato10"/>
      <sheetName val="3W__FORESCAST10"/>
      <sheetName val="3W_10"/>
      <sheetName val="CURVA_S10"/>
      <sheetName val="%_lc210"/>
      <sheetName val="HIST__PERS10"/>
      <sheetName val="HIST__EQUIP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EQ_INGR-EGR10"/>
      <sheetName val="MOD_INGR-EGR10"/>
      <sheetName val="Procurement_Data10"/>
      <sheetName val="Liebman_1343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VALORIZACION_109"/>
      <sheetName val="Tipo_de_Cambio3"/>
      <sheetName val="Val_Nº113"/>
      <sheetName val="3_INPUT_ACT2"/>
      <sheetName val="Anx_1_Nota_42"/>
      <sheetName val="MONTAJE_TUBERIA_Y_SOPORTES2"/>
      <sheetName val="NO_IMPRIMIR1"/>
      <sheetName val="Mov__Tierras2"/>
      <sheetName val="CONTROL_VOLQUETES22"/>
      <sheetName val="FORMATO_CONTROL_OK2"/>
      <sheetName val="HOJA_DE_DATOS2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DATOS_3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509-509A_TMC36&quot;1"/>
      <sheetName val="510_TMC36&quot;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1"/>
      <sheetName val="Producción_(Marz-20)_(2)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AD_05_7+300-52+9201"/>
      <sheetName val="EXP_0-52+9201"/>
      <sheetName val="Exp__Técnico_7+300-52+9201"/>
      <sheetName val="Resumen_derrumbes1"/>
      <sheetName val="Attach_4-18"/>
      <sheetName val="Nudo_1"/>
      <sheetName val="ANALISIS_ALQUILER_FERREYROS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9">
          <cell r="H9">
            <v>0.90469999999999995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>
        <row r="9">
          <cell r="H9">
            <v>0.90469999999999995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 refreshError="1"/>
      <sheetData sheetId="200" refreshError="1"/>
      <sheetData sheetId="201">
        <row r="9">
          <cell r="H9">
            <v>0.90469999999999995</v>
          </cell>
        </row>
      </sheetData>
      <sheetData sheetId="202"/>
      <sheetData sheetId="203"/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9">
          <cell r="H9">
            <v>0.90469999999999995</v>
          </cell>
        </row>
      </sheetData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/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9">
          <cell r="H9">
            <v>0.90469999999999995</v>
          </cell>
        </row>
      </sheetData>
      <sheetData sheetId="384">
        <row r="9">
          <cell r="H9">
            <v>0.90469999999999995</v>
          </cell>
        </row>
      </sheetData>
      <sheetData sheetId="385">
        <row r="9">
          <cell r="H9">
            <v>0.90469999999999995</v>
          </cell>
        </row>
      </sheetData>
      <sheetData sheetId="386">
        <row r="9">
          <cell r="H9">
            <v>0.90469999999999995</v>
          </cell>
        </row>
      </sheetData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9">
          <cell r="H9">
            <v>0.90469999999999995</v>
          </cell>
        </row>
      </sheetData>
      <sheetData sheetId="459">
        <row r="9">
          <cell r="H9">
            <v>0.90469999999999995</v>
          </cell>
        </row>
      </sheetData>
      <sheetData sheetId="460">
        <row r="9">
          <cell r="H9">
            <v>0.90469999999999995</v>
          </cell>
        </row>
      </sheetData>
      <sheetData sheetId="461">
        <row r="9">
          <cell r="H9">
            <v>0.90469999999999995</v>
          </cell>
        </row>
      </sheetData>
      <sheetData sheetId="462">
        <row r="9">
          <cell r="H9">
            <v>0.90469999999999995</v>
          </cell>
        </row>
      </sheetData>
      <sheetData sheetId="463"/>
      <sheetData sheetId="464">
        <row r="9">
          <cell r="H9">
            <v>0.90469999999999995</v>
          </cell>
        </row>
      </sheetData>
      <sheetData sheetId="465">
        <row r="9">
          <cell r="H9">
            <v>0.90469999999999995</v>
          </cell>
        </row>
      </sheetData>
      <sheetData sheetId="466">
        <row r="9">
          <cell r="H9">
            <v>0.90469999999999995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>
        <row r="9">
          <cell r="H9">
            <v>0.90469999999999995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>
        <row r="9">
          <cell r="H9">
            <v>0.90469999999999995</v>
          </cell>
        </row>
      </sheetData>
      <sheetData sheetId="550">
        <row r="9">
          <cell r="H9">
            <v>0.90469999999999995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>
        <row r="9">
          <cell r="H9">
            <v>0.90469999999999995</v>
          </cell>
        </row>
      </sheetData>
      <sheetData sheetId="572"/>
      <sheetData sheetId="573">
        <row r="9">
          <cell r="H9">
            <v>0.90469999999999995</v>
          </cell>
        </row>
      </sheetData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9">
          <cell r="H9">
            <v>0.90469999999999995</v>
          </cell>
        </row>
      </sheetData>
      <sheetData sheetId="1190">
        <row r="9">
          <cell r="H9">
            <v>0.90469999999999995</v>
          </cell>
        </row>
      </sheetData>
      <sheetData sheetId="1191">
        <row r="9">
          <cell r="H9">
            <v>0.90469999999999995</v>
          </cell>
        </row>
      </sheetData>
      <sheetData sheetId="1192">
        <row r="9">
          <cell r="H9">
            <v>0.90469999999999995</v>
          </cell>
        </row>
      </sheetData>
      <sheetData sheetId="1193">
        <row r="9">
          <cell r="H9">
            <v>0.90469999999999995</v>
          </cell>
        </row>
      </sheetData>
      <sheetData sheetId="1194">
        <row r="9">
          <cell r="H9">
            <v>0.90469999999999995</v>
          </cell>
        </row>
      </sheetData>
      <sheetData sheetId="1195">
        <row r="9">
          <cell r="H9">
            <v>0.90469999999999995</v>
          </cell>
        </row>
      </sheetData>
      <sheetData sheetId="1196">
        <row r="9">
          <cell r="H9">
            <v>0.90469999999999995</v>
          </cell>
        </row>
      </sheetData>
      <sheetData sheetId="1197">
        <row r="9">
          <cell r="H9">
            <v>0.90469999999999995</v>
          </cell>
        </row>
      </sheetData>
      <sheetData sheetId="1198">
        <row r="9">
          <cell r="H9">
            <v>0.90469999999999995</v>
          </cell>
        </row>
      </sheetData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>
        <row r="9">
          <cell r="H9">
            <v>0.90469999999999995</v>
          </cell>
        </row>
      </sheetData>
      <sheetData sheetId="1205"/>
      <sheetData sheetId="1206"/>
      <sheetData sheetId="1207"/>
      <sheetData sheetId="1208"/>
      <sheetData sheetId="1209"/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>
        <row r="9">
          <cell r="H9">
            <v>0.90469999999999995</v>
          </cell>
        </row>
      </sheetData>
      <sheetData sheetId="1213">
        <row r="9">
          <cell r="H9">
            <v>0.90469999999999995</v>
          </cell>
        </row>
      </sheetData>
      <sheetData sheetId="1214">
        <row r="9">
          <cell r="H9">
            <v>0.90469999999999995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9">
          <cell r="H9">
            <v>0.90469999999999995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>
        <row r="9">
          <cell r="H9">
            <v>0.90469999999999995</v>
          </cell>
        </row>
      </sheetData>
      <sheetData sheetId="1372">
        <row r="9">
          <cell r="H9">
            <v>0.90469999999999995</v>
          </cell>
        </row>
      </sheetData>
      <sheetData sheetId="1373">
        <row r="9">
          <cell r="H9">
            <v>0.90469999999999995</v>
          </cell>
        </row>
      </sheetData>
      <sheetData sheetId="1374">
        <row r="9">
          <cell r="H9">
            <v>0.90469999999999995</v>
          </cell>
        </row>
      </sheetData>
      <sheetData sheetId="1375">
        <row r="9">
          <cell r="H9">
            <v>0.90469999999999995</v>
          </cell>
        </row>
      </sheetData>
      <sheetData sheetId="1376">
        <row r="9">
          <cell r="H9">
            <v>0.90469999999999995</v>
          </cell>
        </row>
      </sheetData>
      <sheetData sheetId="1377"/>
      <sheetData sheetId="1378"/>
      <sheetData sheetId="1379"/>
      <sheetData sheetId="1380"/>
      <sheetData sheetId="1381"/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>
        <row r="9">
          <cell r="H9">
            <v>0.90469999999999995</v>
          </cell>
        </row>
      </sheetData>
      <sheetData sheetId="1386">
        <row r="9">
          <cell r="H9">
            <v>0.90469999999999995</v>
          </cell>
        </row>
      </sheetData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9">
          <cell r="H9">
            <v>0.90469999999999995</v>
          </cell>
        </row>
      </sheetData>
      <sheetData sheetId="1397">
        <row r="9">
          <cell r="H9">
            <v>0.90469999999999995</v>
          </cell>
        </row>
      </sheetData>
      <sheetData sheetId="1398">
        <row r="9">
          <cell r="H9">
            <v>0.90469999999999995</v>
          </cell>
        </row>
      </sheetData>
      <sheetData sheetId="1399">
        <row r="9">
          <cell r="H9">
            <v>0.90469999999999995</v>
          </cell>
        </row>
      </sheetData>
      <sheetData sheetId="1400"/>
      <sheetData sheetId="1401">
        <row r="9">
          <cell r="H9">
            <v>0.90469999999999995</v>
          </cell>
        </row>
      </sheetData>
      <sheetData sheetId="1402">
        <row r="9">
          <cell r="H9">
            <v>0.90469999999999995</v>
          </cell>
        </row>
      </sheetData>
      <sheetData sheetId="1403"/>
      <sheetData sheetId="1404"/>
      <sheetData sheetId="1405"/>
      <sheetData sheetId="1406"/>
      <sheetData sheetId="1407"/>
      <sheetData sheetId="1408"/>
      <sheetData sheetId="1409">
        <row r="9">
          <cell r="H9">
            <v>0.90469999999999995</v>
          </cell>
        </row>
      </sheetData>
      <sheetData sheetId="1410">
        <row r="9">
          <cell r="H9">
            <v>0.90469999999999995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>
        <row r="9">
          <cell r="H9">
            <v>0.90469999999999995</v>
          </cell>
        </row>
      </sheetData>
      <sheetData sheetId="1426">
        <row r="9">
          <cell r="H9">
            <v>0.90469999999999995</v>
          </cell>
        </row>
      </sheetData>
      <sheetData sheetId="1427"/>
      <sheetData sheetId="1428">
        <row r="9">
          <cell r="H9">
            <v>0.90469999999999995</v>
          </cell>
        </row>
      </sheetData>
      <sheetData sheetId="1429">
        <row r="9">
          <cell r="H9">
            <v>0.90469999999999995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BQMPALOC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"/>
      <sheetName val="LISTA DE LINHAS"/>
      <sheetName val="LISTA_DE_LINHA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80-100"/>
      <sheetName val="Calculations80-100"/>
      <sheetName val="D-3003 Volume"/>
      <sheetName val="Preliminary80-140"/>
      <sheetName val="Calculations80-140"/>
      <sheetName val="D-9001"/>
      <sheetName val="D-9002 (Case 1, 53,5°C)"/>
      <sheetName val="D-9002 (Case 2, 26.2 °C)"/>
      <sheetName val="D-9010 (Case1 LTS)"/>
      <sheetName val="D-9010 (Case2 MP)"/>
      <sheetName val="D-3003"/>
      <sheetName val="D-9002"/>
      <sheetName val="gas"/>
      <sheetName val="CAÑOS Y AC.item2.2"/>
      <sheetName val="2"/>
      <sheetName val="Connections"/>
      <sheetName val="DWTables"/>
      <sheetName val="espep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7">
          <cell r="D7">
            <v>1</v>
          </cell>
        </row>
        <row r="8">
          <cell r="D8" t="str">
            <v>yes</v>
          </cell>
        </row>
        <row r="12">
          <cell r="E12">
            <v>262972</v>
          </cell>
        </row>
        <row r="13">
          <cell r="E13">
            <v>12.130801687763713</v>
          </cell>
        </row>
        <row r="14">
          <cell r="E14">
            <v>6.0216776811594208</v>
          </cell>
        </row>
        <row r="15">
          <cell r="E15">
            <v>464.03500000000008</v>
          </cell>
        </row>
        <row r="16">
          <cell r="E16">
            <v>843.7</v>
          </cell>
        </row>
        <row r="17">
          <cell r="E17">
            <v>1.527777777777778E-4</v>
          </cell>
        </row>
        <row r="19">
          <cell r="G19">
            <v>0.39741630679219475</v>
          </cell>
        </row>
        <row r="21">
          <cell r="E21">
            <v>3.3</v>
          </cell>
        </row>
        <row r="22">
          <cell r="E22">
            <v>1.3114738124142427</v>
          </cell>
          <cell r="G22">
            <v>1.2267261038882098</v>
          </cell>
        </row>
        <row r="23">
          <cell r="E23">
            <v>4.5915348245302292</v>
          </cell>
          <cell r="G23">
            <v>4.908738521234052</v>
          </cell>
        </row>
        <row r="24">
          <cell r="E24">
            <v>2417.8758672894096</v>
          </cell>
          <cell r="G24">
            <v>2500</v>
          </cell>
        </row>
        <row r="25">
          <cell r="G25">
            <v>100</v>
          </cell>
        </row>
        <row r="28">
          <cell r="E28">
            <v>60</v>
          </cell>
        </row>
        <row r="29">
          <cell r="E29">
            <v>9.1666666666666684E-3</v>
          </cell>
          <cell r="G29">
            <v>0.98174770424681035</v>
          </cell>
        </row>
        <row r="30">
          <cell r="G30">
            <v>200</v>
          </cell>
        </row>
        <row r="32">
          <cell r="E32">
            <v>180</v>
          </cell>
        </row>
        <row r="33">
          <cell r="E33">
            <v>2.7500000000000004E-2</v>
          </cell>
          <cell r="G33">
            <v>1.4726215563702156</v>
          </cell>
        </row>
        <row r="34">
          <cell r="E34">
            <v>5.6022539968347171</v>
          </cell>
          <cell r="G34">
            <v>300</v>
          </cell>
        </row>
        <row r="35">
          <cell r="C35">
            <v>300</v>
          </cell>
        </row>
        <row r="36">
          <cell r="E36">
            <v>60</v>
          </cell>
        </row>
        <row r="37">
          <cell r="E37">
            <v>9.1666666666666684E-3</v>
          </cell>
          <cell r="G37">
            <v>0.73631077818510782</v>
          </cell>
        </row>
        <row r="38">
          <cell r="E38">
            <v>1.8674179989449056</v>
          </cell>
          <cell r="G38">
            <v>150</v>
          </cell>
        </row>
        <row r="39">
          <cell r="C39">
            <v>150</v>
          </cell>
        </row>
        <row r="40">
          <cell r="E40">
            <v>30</v>
          </cell>
        </row>
        <row r="41">
          <cell r="E41">
            <v>4.5833333333333342E-3</v>
          </cell>
          <cell r="G41">
            <v>1.4726215563702156</v>
          </cell>
        </row>
        <row r="42">
          <cell r="E42">
            <v>0.93370899947245278</v>
          </cell>
          <cell r="G42">
            <v>300</v>
          </cell>
        </row>
        <row r="43">
          <cell r="C43">
            <v>300</v>
          </cell>
        </row>
        <row r="46">
          <cell r="E46">
            <v>23.126442502962213</v>
          </cell>
        </row>
        <row r="47">
          <cell r="E47">
            <v>6000</v>
          </cell>
        </row>
        <row r="50">
          <cell r="E50">
            <v>600</v>
          </cell>
        </row>
        <row r="51">
          <cell r="E51">
            <v>1250</v>
          </cell>
        </row>
        <row r="52">
          <cell r="E52">
            <v>915</v>
          </cell>
        </row>
        <row r="56">
          <cell r="G56">
            <v>3820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RODUT MENSAL"/>
      <sheetName val="PRODUÇÃO ACUM"/>
      <sheetName val="CUSTO MÉD ACUM"/>
      <sheetName val="Produt JAN"/>
      <sheetName val="Produt FEV"/>
      <sheetName val="Produt MAR"/>
      <sheetName val="Produt ABR"/>
      <sheetName val="Produt MAI"/>
      <sheetName val="Produt JUN"/>
      <sheetName val="Produt JUL"/>
      <sheetName val="Produt AGO"/>
      <sheetName val="Produt SET"/>
      <sheetName val="Produt OUT"/>
      <sheetName val="Produt NOV"/>
      <sheetName val="Produt DEZ"/>
      <sheetName val="MACROS"/>
    </sheetNames>
    <sheetDataSet>
      <sheetData sheetId="0" refreshError="1">
        <row r="1">
          <cell r="A1" t="str">
            <v>ACOMPANHAMENTO DAS METAS</v>
          </cell>
        </row>
        <row r="13">
          <cell r="A13">
            <v>1998</v>
          </cell>
          <cell r="K13" t="e">
            <v>#N/A</v>
          </cell>
          <cell r="T13" t="e">
            <v>#N/A</v>
          </cell>
        </row>
        <row r="14">
          <cell r="A14">
            <v>1999</v>
          </cell>
          <cell r="K14" t="e">
            <v>#N/A</v>
          </cell>
          <cell r="T14" t="e">
            <v>#N/A</v>
          </cell>
        </row>
        <row r="15">
          <cell r="A15" t="str">
            <v>JAN</v>
          </cell>
          <cell r="E15">
            <v>0.36</v>
          </cell>
          <cell r="G15">
            <v>30016</v>
          </cell>
          <cell r="J15">
            <v>77327</v>
          </cell>
          <cell r="L15">
            <v>30016</v>
          </cell>
          <cell r="M15" t="e">
            <v>#N/A</v>
          </cell>
          <cell r="O15">
            <v>77327</v>
          </cell>
          <cell r="P15">
            <v>30016</v>
          </cell>
          <cell r="Q15" t="e">
            <v>#N/A</v>
          </cell>
          <cell r="S15">
            <v>0.45999999999999996</v>
          </cell>
          <cell r="U15">
            <v>0.31</v>
          </cell>
          <cell r="V15">
            <v>0.31</v>
          </cell>
          <cell r="W15" t="e">
            <v>#N/A</v>
          </cell>
        </row>
        <row r="16">
          <cell r="A16" t="str">
            <v>FEV</v>
          </cell>
          <cell r="E16">
            <v>0.36</v>
          </cell>
          <cell r="G16">
            <v>51760</v>
          </cell>
          <cell r="J16">
            <v>69594.5</v>
          </cell>
          <cell r="L16">
            <v>40888</v>
          </cell>
          <cell r="M16" t="e">
            <v>#N/A</v>
          </cell>
          <cell r="O16">
            <v>139189</v>
          </cell>
          <cell r="P16">
            <v>81776</v>
          </cell>
          <cell r="Q16" t="e">
            <v>#N/A</v>
          </cell>
          <cell r="S16">
            <v>0.46</v>
          </cell>
          <cell r="U16">
            <v>0.25</v>
          </cell>
          <cell r="V16">
            <v>0.27202308745842302</v>
          </cell>
          <cell r="W16" t="e">
            <v>#N/A</v>
          </cell>
        </row>
        <row r="17">
          <cell r="A17" t="str">
            <v>MAR</v>
          </cell>
          <cell r="E17">
            <v>0.36</v>
          </cell>
          <cell r="G17">
            <v>68112</v>
          </cell>
          <cell r="J17">
            <v>77327.333333333328</v>
          </cell>
          <cell r="L17">
            <v>49962.666666666664</v>
          </cell>
          <cell r="M17" t="e">
            <v>#N/A</v>
          </cell>
          <cell r="O17">
            <v>231982</v>
          </cell>
          <cell r="P17">
            <v>149888</v>
          </cell>
          <cell r="Q17" t="e">
            <v>#N/A</v>
          </cell>
          <cell r="S17">
            <v>0.46</v>
          </cell>
          <cell r="U17">
            <v>0.32</v>
          </cell>
          <cell r="V17">
            <v>0.29382472245943642</v>
          </cell>
          <cell r="W17" t="e">
            <v>#N/A</v>
          </cell>
        </row>
        <row r="18">
          <cell r="A18" t="str">
            <v>ABR</v>
          </cell>
          <cell r="E18">
            <v>0.36</v>
          </cell>
          <cell r="G18">
            <v>125376</v>
          </cell>
          <cell r="J18">
            <v>86348.75</v>
          </cell>
          <cell r="L18">
            <v>68816</v>
          </cell>
          <cell r="M18">
            <v>68816</v>
          </cell>
          <cell r="O18">
            <v>345395</v>
          </cell>
          <cell r="P18">
            <v>275264</v>
          </cell>
          <cell r="Q18">
            <v>275264</v>
          </cell>
          <cell r="S18">
            <v>0.46656714775836361</v>
          </cell>
          <cell r="U18">
            <v>0.21</v>
          </cell>
          <cell r="V18">
            <v>0.25564461753080681</v>
          </cell>
          <cell r="W18">
            <v>0.25564461753080681</v>
          </cell>
        </row>
        <row r="19">
          <cell r="A19" t="str">
            <v>MAI</v>
          </cell>
          <cell r="E19">
            <v>0.36</v>
          </cell>
          <cell r="J19">
            <v>94854.8</v>
          </cell>
          <cell r="L19" t="e">
            <v>#N/A</v>
          </cell>
          <cell r="M19">
            <v>109395.8</v>
          </cell>
          <cell r="O19">
            <v>474274</v>
          </cell>
          <cell r="P19" t="e">
            <v>#N/A</v>
          </cell>
          <cell r="Q19">
            <v>421603</v>
          </cell>
          <cell r="S19">
            <v>0.47021738488721709</v>
          </cell>
          <cell r="U19" t="e">
            <v>#N/A</v>
          </cell>
          <cell r="V19" t="e">
            <v>#N/A</v>
          </cell>
          <cell r="W19">
            <v>0.33351868938314011</v>
          </cell>
        </row>
        <row r="20">
          <cell r="A20" t="str">
            <v>JUN</v>
          </cell>
          <cell r="E20">
            <v>0.36</v>
          </cell>
          <cell r="J20">
            <v>100542</v>
          </cell>
          <cell r="L20" t="e">
            <v>#N/A</v>
          </cell>
          <cell r="M20">
            <v>115553</v>
          </cell>
          <cell r="O20">
            <v>603252</v>
          </cell>
          <cell r="P20" t="e">
            <v>#N/A</v>
          </cell>
          <cell r="Q20">
            <v>567942</v>
          </cell>
          <cell r="S20">
            <v>0.47230895214603519</v>
          </cell>
          <cell r="U20" t="e">
            <v>#N/A</v>
          </cell>
          <cell r="V20" t="e">
            <v>#N/A</v>
          </cell>
          <cell r="W20">
            <v>0.37126185420342223</v>
          </cell>
        </row>
        <row r="21">
          <cell r="A21" t="str">
            <v>JUL</v>
          </cell>
          <cell r="E21">
            <v>0.36</v>
          </cell>
          <cell r="J21">
            <v>103860.71428571429</v>
          </cell>
          <cell r="L21" t="e">
            <v>#N/A</v>
          </cell>
          <cell r="M21">
            <v>121623.42857142857</v>
          </cell>
          <cell r="O21">
            <v>727025</v>
          </cell>
          <cell r="P21" t="e">
            <v>#N/A</v>
          </cell>
          <cell r="Q21">
            <v>725988</v>
          </cell>
          <cell r="S21">
            <v>0.4736183212406726</v>
          </cell>
          <cell r="U21" t="e">
            <v>#N/A</v>
          </cell>
          <cell r="V21" t="e">
            <v>#N/A</v>
          </cell>
          <cell r="W21">
            <v>0.39493391075334583</v>
          </cell>
        </row>
        <row r="22">
          <cell r="A22" t="str">
            <v>AGO</v>
          </cell>
          <cell r="J22" t="e">
            <v>#N/A</v>
          </cell>
          <cell r="L22" t="e">
            <v>#N/A</v>
          </cell>
          <cell r="M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S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</row>
        <row r="23">
          <cell r="A23" t="str">
            <v>SET</v>
          </cell>
          <cell r="J23" t="e">
            <v>#N/A</v>
          </cell>
          <cell r="L23" t="e">
            <v>#N/A</v>
          </cell>
          <cell r="M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S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</row>
        <row r="24">
          <cell r="A24" t="str">
            <v>OUT</v>
          </cell>
          <cell r="J24" t="e">
            <v>#N/A</v>
          </cell>
          <cell r="L24" t="e">
            <v>#N/A</v>
          </cell>
          <cell r="M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S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</row>
        <row r="25">
          <cell r="A25" t="str">
            <v>NOV</v>
          </cell>
          <cell r="J25" t="e">
            <v>#N/A</v>
          </cell>
          <cell r="L25" t="e">
            <v>#N/A</v>
          </cell>
          <cell r="M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S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</row>
        <row r="26">
          <cell r="A26" t="str">
            <v>DEZ</v>
          </cell>
          <cell r="J26" t="e">
            <v>#N/A</v>
          </cell>
          <cell r="L26" t="e">
            <v>#N/A</v>
          </cell>
          <cell r="M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S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</row>
        <row r="28">
          <cell r="J28">
            <v>0</v>
          </cell>
          <cell r="K28">
            <v>0</v>
          </cell>
          <cell r="L28">
            <v>1</v>
          </cell>
          <cell r="O28">
            <v>0</v>
          </cell>
          <cell r="P28">
            <v>0</v>
          </cell>
          <cell r="Q28">
            <v>1</v>
          </cell>
          <cell r="S28">
            <v>1</v>
          </cell>
          <cell r="T28">
            <v>0</v>
          </cell>
          <cell r="U28">
            <v>0</v>
          </cell>
        </row>
        <row r="30">
          <cell r="J30">
            <v>1</v>
          </cell>
          <cell r="K30">
            <v>0</v>
          </cell>
          <cell r="L30">
            <v>0</v>
          </cell>
          <cell r="O30">
            <v>0</v>
          </cell>
          <cell r="P30">
            <v>1</v>
          </cell>
          <cell r="Q30">
            <v>0</v>
          </cell>
          <cell r="S30">
            <v>1</v>
          </cell>
          <cell r="T30">
            <v>0</v>
          </cell>
          <cell r="U30">
            <v>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J2" t="str">
            <v>ACOMPANHAMENTO DAS METAS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6">
          <cell r="J46" t="e">
            <v>#N/A</v>
          </cell>
          <cell r="K46" t="e">
            <v>#N/A</v>
          </cell>
          <cell r="L46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>
            <v>0</v>
          </cell>
          <cell r="AK42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6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7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>
            <v>0</v>
          </cell>
          <cell r="AK43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8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9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D14">
            <v>6500</v>
          </cell>
          <cell r="AE14">
            <v>7000</v>
          </cell>
          <cell r="AF14">
            <v>6500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D15">
            <v>4800</v>
          </cell>
          <cell r="AE15">
            <v>7000</v>
          </cell>
          <cell r="AF15">
            <v>5650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>
            <v>7000</v>
          </cell>
          <cell r="AF16">
            <v>5650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>
            <v>7000</v>
          </cell>
          <cell r="AF17">
            <v>5650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D18">
            <v>5200</v>
          </cell>
          <cell r="AE18">
            <v>7000</v>
          </cell>
          <cell r="AF18">
            <v>5500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D19">
            <v>7000</v>
          </cell>
          <cell r="AE19">
            <v>7000</v>
          </cell>
          <cell r="AF19">
            <v>5875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D20">
            <v>7500</v>
          </cell>
          <cell r="AE20">
            <v>7000</v>
          </cell>
          <cell r="AF20">
            <v>6200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D21">
            <v>8000</v>
          </cell>
          <cell r="AE21">
            <v>7000</v>
          </cell>
          <cell r="AF21">
            <v>6500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D22">
            <v>7500</v>
          </cell>
          <cell r="AE22">
            <v>7000</v>
          </cell>
          <cell r="AF22">
            <v>6642.8571428571431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>
            <v>7000</v>
          </cell>
          <cell r="AF23">
            <v>6642.8571428571431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>
            <v>7000</v>
          </cell>
          <cell r="AF24">
            <v>6642.8571428571431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D25">
            <v>4500</v>
          </cell>
          <cell r="AE25">
            <v>7000</v>
          </cell>
          <cell r="AF25">
            <v>6375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D26">
            <v>4900</v>
          </cell>
          <cell r="AE26">
            <v>7000</v>
          </cell>
          <cell r="AF26">
            <v>6211.1111111111113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D27">
            <v>4800</v>
          </cell>
          <cell r="AE27">
            <v>7000</v>
          </cell>
          <cell r="AF27">
            <v>6070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D28">
            <v>5700</v>
          </cell>
          <cell r="AE28">
            <v>7000</v>
          </cell>
          <cell r="AF28">
            <v>6036.363636363636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D29">
            <v>6500</v>
          </cell>
          <cell r="AE29">
            <v>7000</v>
          </cell>
          <cell r="AF29">
            <v>6075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>
            <v>7000</v>
          </cell>
          <cell r="AF30">
            <v>6075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>
            <v>7000</v>
          </cell>
          <cell r="AF31">
            <v>6075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D32">
            <v>7200</v>
          </cell>
          <cell r="AE32">
            <v>7000</v>
          </cell>
          <cell r="AF32">
            <v>6161.5384615384619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D33">
            <v>7500</v>
          </cell>
          <cell r="AE33">
            <v>7000</v>
          </cell>
          <cell r="AF33">
            <v>6257.1428571428569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D34">
            <v>6800</v>
          </cell>
          <cell r="AE34">
            <v>7000</v>
          </cell>
          <cell r="AF34">
            <v>6293.333333333333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D35">
            <v>6900</v>
          </cell>
          <cell r="AE35">
            <v>7000</v>
          </cell>
          <cell r="AF35">
            <v>6331.25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D36">
            <v>6522</v>
          </cell>
          <cell r="AE36">
            <v>7000</v>
          </cell>
          <cell r="AF36">
            <v>6342.4705882352937</v>
          </cell>
          <cell r="AG36">
            <v>6342.4705882352937</v>
          </cell>
          <cell r="AH36">
            <v>6342.4705882352937</v>
          </cell>
          <cell r="AJ36" t="e">
            <v>#N/A</v>
          </cell>
          <cell r="AK36" t="e">
            <v>#N/A</v>
          </cell>
        </row>
        <row r="37">
          <cell r="AE37">
            <v>7000</v>
          </cell>
          <cell r="AF37" t="e">
            <v>#N/A</v>
          </cell>
          <cell r="AG37">
            <v>6715.5570934256057</v>
          </cell>
          <cell r="AH37">
            <v>6885.7411764705885</v>
          </cell>
          <cell r="AJ37" t="e">
            <v>#N/A</v>
          </cell>
          <cell r="AK37" t="e">
            <v>#N/A</v>
          </cell>
        </row>
        <row r="38">
          <cell r="AE38">
            <v>7000</v>
          </cell>
          <cell r="AF38" t="e">
            <v>#N/A</v>
          </cell>
          <cell r="AG38">
            <v>7088.6435986159177</v>
          </cell>
          <cell r="AH38">
            <v>7429.0117647058833</v>
          </cell>
          <cell r="AJ38" t="e">
            <v>#N/A</v>
          </cell>
          <cell r="AK38" t="e">
            <v>#N/A</v>
          </cell>
        </row>
        <row r="39">
          <cell r="AE39">
            <v>7000</v>
          </cell>
          <cell r="AF39" t="e">
            <v>#N/A</v>
          </cell>
          <cell r="AG39">
            <v>7047.1895424836612</v>
          </cell>
          <cell r="AH39">
            <v>7529.3777777777786</v>
          </cell>
          <cell r="AJ39" t="e">
            <v>#N/A</v>
          </cell>
          <cell r="AK39" t="e">
            <v>#N/A</v>
          </cell>
        </row>
        <row r="40">
          <cell r="AE40">
            <v>7000</v>
          </cell>
          <cell r="AF40" t="e">
            <v>#N/A</v>
          </cell>
          <cell r="AG40">
            <v>7010.0990712074317</v>
          </cell>
          <cell r="AH40">
            <v>7619.1789473684221</v>
          </cell>
          <cell r="AJ40" t="e">
            <v>#N/A</v>
          </cell>
          <cell r="AK40" t="e">
            <v>#N/A</v>
          </cell>
        </row>
        <row r="41">
          <cell r="AE41">
            <v>7000</v>
          </cell>
          <cell r="AF41" t="e">
            <v>#N/A</v>
          </cell>
          <cell r="AG41">
            <v>6976.7176470588256</v>
          </cell>
          <cell r="AH41">
            <v>7700.0000000000018</v>
          </cell>
          <cell r="AJ41" t="e">
            <v>#N/A</v>
          </cell>
          <cell r="AK41" t="e">
            <v>#N/A</v>
          </cell>
        </row>
        <row r="42">
          <cell r="AE42">
            <v>7000</v>
          </cell>
          <cell r="AF42" t="e">
            <v>#N/A</v>
          </cell>
          <cell r="AG42">
            <v>6946.5154061624671</v>
          </cell>
          <cell r="AH42">
            <v>7773.1238095238114</v>
          </cell>
          <cell r="AJ42" t="e">
            <v>#N/A</v>
          </cell>
          <cell r="AK42" t="e">
            <v>#N/A</v>
          </cell>
        </row>
        <row r="43">
          <cell r="AE43">
            <v>7000</v>
          </cell>
          <cell r="AF43" t="e">
            <v>#N/A</v>
          </cell>
          <cell r="AG43">
            <v>6919.0588235294135</v>
          </cell>
          <cell r="AH43">
            <v>7839.6000000000022</v>
          </cell>
          <cell r="AJ43">
            <v>7000</v>
          </cell>
          <cell r="AK43">
            <v>6919.0588235294135</v>
          </cell>
        </row>
        <row r="48">
          <cell r="J48">
            <v>0</v>
          </cell>
          <cell r="K48">
            <v>1</v>
          </cell>
          <cell r="L48">
            <v>0</v>
          </cell>
        </row>
      </sheetData>
      <sheetData sheetId="10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6342.4705882352937</v>
          </cell>
        </row>
        <row r="14"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 t="e">
            <v>#N/A</v>
          </cell>
          <cell r="AK14" t="e">
            <v>#N/A</v>
          </cell>
        </row>
        <row r="15">
          <cell r="AE15">
            <v>0</v>
          </cell>
          <cell r="AF15" t="e">
            <v>#N/A</v>
          </cell>
          <cell r="AG15">
            <v>0</v>
          </cell>
          <cell r="AH15" t="e">
            <v>#DIV/0!</v>
          </cell>
          <cell r="AJ15" t="e">
            <v>#N/A</v>
          </cell>
          <cell r="AK15" t="e">
            <v>#N/A</v>
          </cell>
        </row>
        <row r="16">
          <cell r="AE16">
            <v>0</v>
          </cell>
          <cell r="AF16" t="e">
            <v>#N/A</v>
          </cell>
          <cell r="AG16">
            <v>0</v>
          </cell>
          <cell r="AH16" t="e">
            <v>#DIV/0!</v>
          </cell>
          <cell r="AJ16" t="e">
            <v>#N/A</v>
          </cell>
          <cell r="AK16" t="e">
            <v>#N/A</v>
          </cell>
        </row>
        <row r="17">
          <cell r="AE17">
            <v>0</v>
          </cell>
          <cell r="AF17" t="e">
            <v>#N/A</v>
          </cell>
          <cell r="AG17">
            <v>0</v>
          </cell>
          <cell r="AH17" t="e">
            <v>#DIV/0!</v>
          </cell>
          <cell r="AJ17" t="e">
            <v>#N/A</v>
          </cell>
          <cell r="AK17" t="e">
            <v>#N/A</v>
          </cell>
        </row>
        <row r="18">
          <cell r="AE18">
            <v>0</v>
          </cell>
          <cell r="AF18" t="e">
            <v>#N/A</v>
          </cell>
          <cell r="AG18">
            <v>0</v>
          </cell>
          <cell r="AH18" t="e">
            <v>#DIV/0!</v>
          </cell>
          <cell r="AJ18" t="e">
            <v>#N/A</v>
          </cell>
          <cell r="AK18" t="e">
            <v>#N/A</v>
          </cell>
        </row>
        <row r="19">
          <cell r="AE19">
            <v>0</v>
          </cell>
          <cell r="AF19" t="e">
            <v>#N/A</v>
          </cell>
          <cell r="AG19">
            <v>0</v>
          </cell>
          <cell r="AH19" t="e">
            <v>#DIV/0!</v>
          </cell>
          <cell r="AJ19" t="e">
            <v>#N/A</v>
          </cell>
          <cell r="AK19" t="e">
            <v>#N/A</v>
          </cell>
        </row>
        <row r="20">
          <cell r="AE20">
            <v>0</v>
          </cell>
          <cell r="AF20" t="e">
            <v>#N/A</v>
          </cell>
          <cell r="AG20">
            <v>0</v>
          </cell>
          <cell r="AH20" t="e">
            <v>#DIV/0!</v>
          </cell>
          <cell r="AJ20" t="e">
            <v>#N/A</v>
          </cell>
          <cell r="AK20" t="e">
            <v>#N/A</v>
          </cell>
        </row>
        <row r="21">
          <cell r="AE21">
            <v>0</v>
          </cell>
          <cell r="AF21" t="e">
            <v>#N/A</v>
          </cell>
          <cell r="AG21">
            <v>0</v>
          </cell>
          <cell r="AH21" t="e">
            <v>#DIV/0!</v>
          </cell>
          <cell r="AJ21" t="e">
            <v>#N/A</v>
          </cell>
          <cell r="AK21" t="e">
            <v>#N/A</v>
          </cell>
        </row>
        <row r="22">
          <cell r="AE22">
            <v>0</v>
          </cell>
          <cell r="AF22" t="e">
            <v>#N/A</v>
          </cell>
          <cell r="AG22">
            <v>0</v>
          </cell>
          <cell r="AH22" t="e">
            <v>#DIV/0!</v>
          </cell>
          <cell r="AJ22" t="e">
            <v>#N/A</v>
          </cell>
          <cell r="AK22" t="e">
            <v>#N/A</v>
          </cell>
        </row>
        <row r="23">
          <cell r="AE23">
            <v>0</v>
          </cell>
          <cell r="AF23" t="e">
            <v>#N/A</v>
          </cell>
          <cell r="AG23">
            <v>0</v>
          </cell>
          <cell r="AH23" t="e">
            <v>#DIV/0!</v>
          </cell>
          <cell r="AJ23" t="e">
            <v>#N/A</v>
          </cell>
          <cell r="AK23" t="e">
            <v>#N/A</v>
          </cell>
        </row>
        <row r="24">
          <cell r="AE24">
            <v>0</v>
          </cell>
          <cell r="AF24" t="e">
            <v>#N/A</v>
          </cell>
          <cell r="AG24">
            <v>0</v>
          </cell>
          <cell r="AH24" t="e">
            <v>#DIV/0!</v>
          </cell>
          <cell r="AJ24" t="e">
            <v>#N/A</v>
          </cell>
          <cell r="AK24" t="e">
            <v>#N/A</v>
          </cell>
        </row>
        <row r="25">
          <cell r="AE25">
            <v>0</v>
          </cell>
          <cell r="AF25" t="e">
            <v>#N/A</v>
          </cell>
          <cell r="AG25">
            <v>0</v>
          </cell>
          <cell r="AH25" t="e">
            <v>#DIV/0!</v>
          </cell>
          <cell r="AJ25" t="e">
            <v>#N/A</v>
          </cell>
          <cell r="AK25" t="e">
            <v>#N/A</v>
          </cell>
        </row>
        <row r="26">
          <cell r="AE26">
            <v>0</v>
          </cell>
          <cell r="AF26" t="e">
            <v>#N/A</v>
          </cell>
          <cell r="AG26">
            <v>0</v>
          </cell>
          <cell r="AH26" t="e">
            <v>#DIV/0!</v>
          </cell>
          <cell r="AJ26" t="e">
            <v>#N/A</v>
          </cell>
          <cell r="AK26" t="e">
            <v>#N/A</v>
          </cell>
        </row>
        <row r="27">
          <cell r="AE27">
            <v>0</v>
          </cell>
          <cell r="AF27" t="e">
            <v>#N/A</v>
          </cell>
          <cell r="AG27">
            <v>0</v>
          </cell>
          <cell r="AH27" t="e">
            <v>#DIV/0!</v>
          </cell>
          <cell r="AJ27" t="e">
            <v>#N/A</v>
          </cell>
          <cell r="AK27" t="e">
            <v>#N/A</v>
          </cell>
        </row>
        <row r="28">
          <cell r="AE28">
            <v>0</v>
          </cell>
          <cell r="AF28" t="e">
            <v>#N/A</v>
          </cell>
          <cell r="AG28">
            <v>0</v>
          </cell>
          <cell r="AH28" t="e">
            <v>#DIV/0!</v>
          </cell>
          <cell r="AJ28" t="e">
            <v>#N/A</v>
          </cell>
          <cell r="AK28" t="e">
            <v>#N/A</v>
          </cell>
        </row>
        <row r="29">
          <cell r="AE29">
            <v>0</v>
          </cell>
          <cell r="AF29" t="e">
            <v>#N/A</v>
          </cell>
          <cell r="AG29">
            <v>0</v>
          </cell>
          <cell r="AH29" t="e">
            <v>#DIV/0!</v>
          </cell>
          <cell r="AJ29" t="e">
            <v>#N/A</v>
          </cell>
          <cell r="AK29" t="e">
            <v>#N/A</v>
          </cell>
        </row>
        <row r="30">
          <cell r="AE30">
            <v>0</v>
          </cell>
          <cell r="AF30" t="e">
            <v>#N/A</v>
          </cell>
          <cell r="AG30">
            <v>0</v>
          </cell>
          <cell r="AH30" t="e">
            <v>#DIV/0!</v>
          </cell>
          <cell r="AJ30" t="e">
            <v>#N/A</v>
          </cell>
          <cell r="AK30" t="e">
            <v>#N/A</v>
          </cell>
        </row>
        <row r="31">
          <cell r="AE31">
            <v>0</v>
          </cell>
          <cell r="AF31" t="e">
            <v>#N/A</v>
          </cell>
          <cell r="AG31">
            <v>0</v>
          </cell>
          <cell r="AH31" t="e">
            <v>#DIV/0!</v>
          </cell>
          <cell r="AJ31" t="e">
            <v>#N/A</v>
          </cell>
          <cell r="AK31" t="e">
            <v>#N/A</v>
          </cell>
        </row>
        <row r="32">
          <cell r="AE32">
            <v>0</v>
          </cell>
          <cell r="AF32" t="e">
            <v>#N/A</v>
          </cell>
          <cell r="AG32">
            <v>0</v>
          </cell>
          <cell r="AH32" t="e">
            <v>#DIV/0!</v>
          </cell>
          <cell r="AJ32" t="e">
            <v>#N/A</v>
          </cell>
          <cell r="AK32" t="e">
            <v>#N/A</v>
          </cell>
        </row>
        <row r="33">
          <cell r="AE33">
            <v>0</v>
          </cell>
          <cell r="AF33" t="e">
            <v>#N/A</v>
          </cell>
          <cell r="AG33">
            <v>0</v>
          </cell>
          <cell r="AH33" t="e">
            <v>#DIV/0!</v>
          </cell>
          <cell r="AJ33" t="e">
            <v>#N/A</v>
          </cell>
          <cell r="AK33" t="e">
            <v>#N/A</v>
          </cell>
        </row>
        <row r="34">
          <cell r="AE34">
            <v>0</v>
          </cell>
          <cell r="AF34" t="e">
            <v>#N/A</v>
          </cell>
          <cell r="AG34">
            <v>0</v>
          </cell>
          <cell r="AH34" t="e">
            <v>#DIV/0!</v>
          </cell>
          <cell r="AJ34" t="e">
            <v>#N/A</v>
          </cell>
          <cell r="AK34" t="e">
            <v>#N/A</v>
          </cell>
        </row>
        <row r="35">
          <cell r="AE35">
            <v>0</v>
          </cell>
          <cell r="AF35" t="e">
            <v>#N/A</v>
          </cell>
          <cell r="AG35">
            <v>0</v>
          </cell>
          <cell r="AH35" t="e">
            <v>#DIV/0!</v>
          </cell>
          <cell r="AJ35" t="e">
            <v>#N/A</v>
          </cell>
          <cell r="AK35" t="e">
            <v>#N/A</v>
          </cell>
        </row>
        <row r="36">
          <cell r="AE36">
            <v>0</v>
          </cell>
          <cell r="AF36" t="e">
            <v>#N/A</v>
          </cell>
          <cell r="AG36">
            <v>0</v>
          </cell>
          <cell r="AH36" t="e">
            <v>#DIV/0!</v>
          </cell>
          <cell r="AJ36" t="e">
            <v>#N/A</v>
          </cell>
          <cell r="AK36" t="e">
            <v>#N/A</v>
          </cell>
        </row>
        <row r="37">
          <cell r="AE37">
            <v>0</v>
          </cell>
          <cell r="AF37" t="e">
            <v>#N/A</v>
          </cell>
          <cell r="AG37">
            <v>0</v>
          </cell>
          <cell r="AH37" t="e">
            <v>#DIV/0!</v>
          </cell>
          <cell r="AJ37" t="e">
            <v>#N/A</v>
          </cell>
          <cell r="AK37" t="e">
            <v>#N/A</v>
          </cell>
        </row>
        <row r="38">
          <cell r="AE38">
            <v>0</v>
          </cell>
          <cell r="AF38" t="e">
            <v>#N/A</v>
          </cell>
          <cell r="AG38">
            <v>0</v>
          </cell>
          <cell r="AH38" t="e">
            <v>#DIV/0!</v>
          </cell>
          <cell r="AJ38" t="e">
            <v>#N/A</v>
          </cell>
          <cell r="AK38" t="e">
            <v>#N/A</v>
          </cell>
        </row>
        <row r="39">
          <cell r="AE39">
            <v>0</v>
          </cell>
          <cell r="AF39" t="e">
            <v>#N/A</v>
          </cell>
          <cell r="AG39">
            <v>0</v>
          </cell>
          <cell r="AH39" t="e">
            <v>#DIV/0!</v>
          </cell>
          <cell r="AJ39" t="e">
            <v>#N/A</v>
          </cell>
          <cell r="AK39" t="e">
            <v>#N/A</v>
          </cell>
        </row>
        <row r="40">
          <cell r="AE40">
            <v>0</v>
          </cell>
          <cell r="AF40" t="e">
            <v>#N/A</v>
          </cell>
          <cell r="AG40">
            <v>0</v>
          </cell>
          <cell r="AH40" t="e">
            <v>#DIV/0!</v>
          </cell>
          <cell r="AJ40" t="e">
            <v>#N/A</v>
          </cell>
          <cell r="AK40" t="e">
            <v>#N/A</v>
          </cell>
        </row>
        <row r="41">
          <cell r="AE41">
            <v>0</v>
          </cell>
          <cell r="AF41" t="e">
            <v>#N/A</v>
          </cell>
          <cell r="AG41">
            <v>0</v>
          </cell>
          <cell r="AH41" t="e">
            <v>#DIV/0!</v>
          </cell>
          <cell r="AJ41" t="e">
            <v>#N/A</v>
          </cell>
          <cell r="AK41" t="e">
            <v>#N/A</v>
          </cell>
        </row>
        <row r="42">
          <cell r="AE42">
            <v>0</v>
          </cell>
          <cell r="AF42" t="e">
            <v>#N/A</v>
          </cell>
          <cell r="AG42">
            <v>0</v>
          </cell>
          <cell r="AH42" t="e">
            <v>#DIV/0!</v>
          </cell>
          <cell r="AJ42" t="e">
            <v>#N/A</v>
          </cell>
          <cell r="AK42" t="e">
            <v>#N/A</v>
          </cell>
        </row>
        <row r="43">
          <cell r="AE43">
            <v>0</v>
          </cell>
          <cell r="AF43" t="e">
            <v>#N/A</v>
          </cell>
          <cell r="AG43">
            <v>0</v>
          </cell>
          <cell r="AH43" t="e">
            <v>#DIV/0!</v>
          </cell>
          <cell r="AJ43" t="e">
            <v>#N/A</v>
          </cell>
          <cell r="AK43" t="e">
            <v>#N/A</v>
          </cell>
        </row>
        <row r="44">
          <cell r="AE44">
            <v>0</v>
          </cell>
          <cell r="AF44" t="e">
            <v>#N/A</v>
          </cell>
          <cell r="AG44">
            <v>0</v>
          </cell>
          <cell r="AH44" t="e">
            <v>#DIV/0!</v>
          </cell>
          <cell r="AJ44">
            <v>0</v>
          </cell>
          <cell r="AK44">
            <v>0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1" refreshError="1">
        <row r="2">
          <cell r="J2" t="str">
            <v>ACOMPANHAMENTO DAS METAS</v>
          </cell>
        </row>
        <row r="12">
          <cell r="B12">
            <v>6342.4705882352937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2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3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4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8">
          <cell r="J48" t="e">
            <v>#N/A</v>
          </cell>
          <cell r="K48" t="e">
            <v>#N/A</v>
          </cell>
          <cell r="L48" t="e">
            <v>#N/A</v>
          </cell>
        </row>
      </sheetData>
      <sheetData sheetId="15" refreshError="1">
        <row r="2">
          <cell r="J2" t="str">
            <v>ACOMPANHAMENTO DAS METAS</v>
          </cell>
        </row>
        <row r="12">
          <cell r="B12">
            <v>0</v>
          </cell>
        </row>
        <row r="13">
          <cell r="B13">
            <v>0</v>
          </cell>
        </row>
        <row r="14"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J14" t="e">
            <v>#N/A</v>
          </cell>
          <cell r="AK14" t="e">
            <v>#N/A</v>
          </cell>
        </row>
        <row r="15"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J15" t="e">
            <v>#N/A</v>
          </cell>
          <cell r="AK15" t="e">
            <v>#N/A</v>
          </cell>
        </row>
        <row r="16">
          <cell r="AE16" t="e">
            <v>#N/A</v>
          </cell>
          <cell r="AF16" t="e">
            <v>#N/A</v>
          </cell>
          <cell r="AG16" t="e">
            <v>#N/A</v>
          </cell>
          <cell r="AH16" t="e">
            <v>#N/A</v>
          </cell>
          <cell r="AJ16" t="e">
            <v>#N/A</v>
          </cell>
          <cell r="AK16" t="e">
            <v>#N/A</v>
          </cell>
        </row>
        <row r="17"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J17" t="e">
            <v>#N/A</v>
          </cell>
          <cell r="AK17" t="e">
            <v>#N/A</v>
          </cell>
        </row>
        <row r="18">
          <cell r="AE18" t="e">
            <v>#N/A</v>
          </cell>
          <cell r="AF18" t="e">
            <v>#N/A</v>
          </cell>
          <cell r="AG18" t="e">
            <v>#N/A</v>
          </cell>
          <cell r="AH18" t="e">
            <v>#N/A</v>
          </cell>
          <cell r="AJ18" t="e">
            <v>#N/A</v>
          </cell>
          <cell r="AK18" t="e">
            <v>#N/A</v>
          </cell>
        </row>
        <row r="19">
          <cell r="AE19" t="e">
            <v>#N/A</v>
          </cell>
          <cell r="AF19" t="e">
            <v>#N/A</v>
          </cell>
          <cell r="AG19" t="e">
            <v>#N/A</v>
          </cell>
          <cell r="AH19" t="e">
            <v>#N/A</v>
          </cell>
          <cell r="AJ19" t="e">
            <v>#N/A</v>
          </cell>
          <cell r="AK19" t="e">
            <v>#N/A</v>
          </cell>
        </row>
        <row r="20"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J20" t="e">
            <v>#N/A</v>
          </cell>
          <cell r="AK20" t="e">
            <v>#N/A</v>
          </cell>
        </row>
        <row r="21">
          <cell r="AE21" t="e">
            <v>#N/A</v>
          </cell>
          <cell r="AF21" t="e">
            <v>#N/A</v>
          </cell>
          <cell r="AG21" t="e">
            <v>#N/A</v>
          </cell>
          <cell r="AH21" t="e">
            <v>#N/A</v>
          </cell>
          <cell r="AJ21" t="e">
            <v>#N/A</v>
          </cell>
          <cell r="AK21" t="e">
            <v>#N/A</v>
          </cell>
        </row>
        <row r="22"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J22" t="e">
            <v>#N/A</v>
          </cell>
          <cell r="AK22" t="e">
            <v>#N/A</v>
          </cell>
        </row>
        <row r="23">
          <cell r="AE23" t="e">
            <v>#N/A</v>
          </cell>
          <cell r="AF23" t="e">
            <v>#N/A</v>
          </cell>
          <cell r="AG23" t="e">
            <v>#N/A</v>
          </cell>
          <cell r="AH23" t="e">
            <v>#N/A</v>
          </cell>
          <cell r="AJ23" t="e">
            <v>#N/A</v>
          </cell>
          <cell r="AK23" t="e">
            <v>#N/A</v>
          </cell>
        </row>
        <row r="24"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J24" t="e">
            <v>#N/A</v>
          </cell>
          <cell r="AK24" t="e">
            <v>#N/A</v>
          </cell>
        </row>
        <row r="25">
          <cell r="AE25" t="e">
            <v>#N/A</v>
          </cell>
          <cell r="AF25" t="e">
            <v>#N/A</v>
          </cell>
          <cell r="AG25" t="e">
            <v>#N/A</v>
          </cell>
          <cell r="AH25" t="e">
            <v>#N/A</v>
          </cell>
          <cell r="AJ25" t="e">
            <v>#N/A</v>
          </cell>
          <cell r="AK25" t="e">
            <v>#N/A</v>
          </cell>
        </row>
        <row r="26"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J26" t="e">
            <v>#N/A</v>
          </cell>
          <cell r="AK26" t="e">
            <v>#N/A</v>
          </cell>
        </row>
        <row r="27">
          <cell r="AE27" t="e">
            <v>#N/A</v>
          </cell>
          <cell r="AF27" t="e">
            <v>#N/A</v>
          </cell>
          <cell r="AG27" t="e">
            <v>#N/A</v>
          </cell>
          <cell r="AH27" t="e">
            <v>#N/A</v>
          </cell>
          <cell r="AJ27" t="e">
            <v>#N/A</v>
          </cell>
          <cell r="AK27" t="e">
            <v>#N/A</v>
          </cell>
        </row>
        <row r="28"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J28" t="e">
            <v>#N/A</v>
          </cell>
          <cell r="AK28" t="e">
            <v>#N/A</v>
          </cell>
        </row>
        <row r="29">
          <cell r="AE29" t="e">
            <v>#N/A</v>
          </cell>
          <cell r="AF29" t="e">
            <v>#N/A</v>
          </cell>
          <cell r="AG29" t="e">
            <v>#N/A</v>
          </cell>
          <cell r="AH29" t="e">
            <v>#N/A</v>
          </cell>
          <cell r="AJ29" t="e">
            <v>#N/A</v>
          </cell>
          <cell r="AK29" t="e">
            <v>#N/A</v>
          </cell>
        </row>
        <row r="30"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J30" t="e">
            <v>#N/A</v>
          </cell>
          <cell r="AK30" t="e">
            <v>#N/A</v>
          </cell>
        </row>
        <row r="31">
          <cell r="AE31" t="e">
            <v>#N/A</v>
          </cell>
          <cell r="AF31" t="e">
            <v>#N/A</v>
          </cell>
          <cell r="AG31" t="e">
            <v>#N/A</v>
          </cell>
          <cell r="AH31" t="e">
            <v>#N/A</v>
          </cell>
          <cell r="AJ31" t="e">
            <v>#N/A</v>
          </cell>
          <cell r="AK31" t="e">
            <v>#N/A</v>
          </cell>
        </row>
        <row r="32"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J32" t="e">
            <v>#N/A</v>
          </cell>
          <cell r="AK32" t="e">
            <v>#N/A</v>
          </cell>
        </row>
        <row r="33">
          <cell r="AE33" t="e">
            <v>#N/A</v>
          </cell>
          <cell r="AF33" t="e">
            <v>#N/A</v>
          </cell>
          <cell r="AG33" t="e">
            <v>#N/A</v>
          </cell>
          <cell r="AH33" t="e">
            <v>#N/A</v>
          </cell>
          <cell r="AJ33" t="e">
            <v>#N/A</v>
          </cell>
          <cell r="AK33" t="e">
            <v>#N/A</v>
          </cell>
        </row>
        <row r="34"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J34" t="e">
            <v>#N/A</v>
          </cell>
          <cell r="AK34" t="e">
            <v>#N/A</v>
          </cell>
        </row>
        <row r="35">
          <cell r="AE35" t="e">
            <v>#N/A</v>
          </cell>
          <cell r="AF35" t="e">
            <v>#N/A</v>
          </cell>
          <cell r="AG35" t="e">
            <v>#N/A</v>
          </cell>
          <cell r="AH35" t="e">
            <v>#N/A</v>
          </cell>
          <cell r="AJ35" t="e">
            <v>#N/A</v>
          </cell>
          <cell r="AK35" t="e">
            <v>#N/A</v>
          </cell>
        </row>
        <row r="36"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J36" t="e">
            <v>#N/A</v>
          </cell>
          <cell r="AK36" t="e">
            <v>#N/A</v>
          </cell>
        </row>
        <row r="37"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J37" t="e">
            <v>#N/A</v>
          </cell>
          <cell r="AK37" t="e">
            <v>#N/A</v>
          </cell>
        </row>
        <row r="38"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J38" t="e">
            <v>#N/A</v>
          </cell>
          <cell r="AK38" t="e">
            <v>#N/A</v>
          </cell>
        </row>
        <row r="39">
          <cell r="AE39" t="e">
            <v>#N/A</v>
          </cell>
          <cell r="AF39" t="e">
            <v>#N/A</v>
          </cell>
          <cell r="AG39" t="e">
            <v>#N/A</v>
          </cell>
          <cell r="AH39" t="e">
            <v>#N/A</v>
          </cell>
          <cell r="AJ39" t="e">
            <v>#N/A</v>
          </cell>
          <cell r="AK39" t="e">
            <v>#N/A</v>
          </cell>
        </row>
        <row r="40"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J40" t="e">
            <v>#N/A</v>
          </cell>
          <cell r="AK40" t="e">
            <v>#N/A</v>
          </cell>
        </row>
        <row r="41">
          <cell r="AE41" t="e">
            <v>#N/A</v>
          </cell>
          <cell r="AF41" t="e">
            <v>#N/A</v>
          </cell>
          <cell r="AG41" t="e">
            <v>#N/A</v>
          </cell>
          <cell r="AH41" t="e">
            <v>#N/A</v>
          </cell>
          <cell r="AJ41" t="e">
            <v>#N/A</v>
          </cell>
          <cell r="AK41" t="e">
            <v>#N/A</v>
          </cell>
        </row>
        <row r="42"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J42" t="e">
            <v>#N/A</v>
          </cell>
          <cell r="AK42" t="e">
            <v>#N/A</v>
          </cell>
        </row>
        <row r="43">
          <cell r="AE43" t="e">
            <v>#N/A</v>
          </cell>
          <cell r="AF43" t="e">
            <v>#N/A</v>
          </cell>
          <cell r="AG43" t="e">
            <v>#N/A</v>
          </cell>
          <cell r="AH43" t="e">
            <v>#N/A</v>
          </cell>
          <cell r="AJ43" t="e">
            <v>#N/A</v>
          </cell>
          <cell r="AK43" t="e">
            <v>#N/A</v>
          </cell>
        </row>
        <row r="44"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J44" t="e">
            <v>#N/A</v>
          </cell>
          <cell r="AK44" t="e">
            <v>#N/A</v>
          </cell>
        </row>
        <row r="48">
          <cell r="J48" t="e">
            <v>#VALUE!</v>
          </cell>
          <cell r="K48" t="e">
            <v>#VALUE!</v>
          </cell>
          <cell r="L48" t="e">
            <v>#VALUE!</v>
          </cell>
        </row>
      </sheetData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  <sheetName val="BD"/>
      <sheetName val="System_Change"/>
      <sheetName val="Summary Units"/>
      <sheetName val="CURVA S - 26-11-2017"/>
      <sheetName val="ayuda"/>
      <sheetName val="Campos"/>
      <sheetName val="Acum_MF_Dolar"/>
      <sheetName val="USGC"/>
      <sheetName val="System_Change1"/>
      <sheetName val="Summary_Units"/>
      <sheetName val="CURVA_S_-_26-11-2017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EMP AN"/>
      <sheetName val="DESEMP COM NE"/>
      <sheetName val="DESEMP COM SE"/>
      <sheetName val="DESEMP COM SL"/>
      <sheetName val="DESEMP COM TC"/>
      <sheetName val="DADOS"/>
      <sheetName val="Contratações"/>
      <sheetName val="PROP ELAB GANH"/>
      <sheetName val="PARETOS"/>
      <sheetName val="FAIXA PROPO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  <sheetName val="Caratula"/>
      <sheetName val="2"/>
      <sheetName val="3"/>
      <sheetName val="PROYECTOS"/>
      <sheetName val="FASES DE INGENIERIA"/>
      <sheetName val="LISTADO DE CONTRATISTAS"/>
      <sheetName val="Recepción - Desfile"/>
      <sheetName val="Auxs"/>
      <sheetName val="Hoja2"/>
      <sheetName val="Hoja1"/>
      <sheetName val="FASES_DE_INGENIERIA2"/>
      <sheetName val="LISTADO_DE_CONTRATISTAS2"/>
      <sheetName val="Recepción_-_Desfile2"/>
      <sheetName val="FASES_DE_INGENIERIA"/>
      <sheetName val="LISTADO_DE_CONTRATISTAS"/>
      <sheetName val="Recepción_-_Desfile"/>
      <sheetName val="FASES_DE_INGENIERIA1"/>
      <sheetName val="LISTADO_DE_CONTRATISTAS1"/>
      <sheetName val="Recepción_-_Desfile1"/>
      <sheetName val="FASES_DE_INGENIERIA3"/>
      <sheetName val="LISTADO_DE_CONTRATISTAS3"/>
      <sheetName val="Recepción_-_Desfile3"/>
      <sheetName val="RESUMEN"/>
      <sheetName val="AUX"/>
      <sheetName val="BASE PERSONAL"/>
      <sheetName val="REFERENCI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General"/>
      <sheetName val="EVALUACIÓN_T1"/>
      <sheetName val="Lista_de_Funciones"/>
      <sheetName val="DATOS"/>
      <sheetName val="DATA-ManodeObra"/>
      <sheetName val="DATA-Equipos"/>
      <sheetName val="Graficos"/>
      <sheetName val="UOCRA 545_08"/>
      <sheetName val="Auxiliar"/>
      <sheetName val="ESC.T.F."/>
      <sheetName val="ESC.T.V."/>
      <sheetName val="Validaciones"/>
      <sheetName val="Materiales EDVSA"/>
      <sheetName val="AVANCE MAR"/>
      <sheetName val="UOCRA_545_08"/>
      <sheetName val="EVALUACIÓN_T2"/>
      <sheetName val="Lista_de_Funciones1"/>
      <sheetName val="ESC_T_F_"/>
      <sheetName val="ESC_T_V_"/>
      <sheetName val="Hoja Resumen en $  28-04-22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UOCRA_545_081"/>
      <sheetName val="Materiales_EDVSA"/>
      <sheetName val="AVANCE_MAR"/>
      <sheetName val="#¡REF"/>
      <sheetName val="original list"/>
      <sheetName val="EVALUACIÓN_T3"/>
      <sheetName val="Lista_de_Funciones2"/>
      <sheetName val="ESC_T_F_1"/>
      <sheetName val="ESC_T_V_1"/>
      <sheetName val="Z209"/>
      <sheetName val="Planilla"/>
      <sheetName val="Revisión"/>
      <sheetName val="Directos"/>
      <sheetName val="EVALUACIÓN_T4"/>
      <sheetName val="Lista_de_Funciones3"/>
      <sheetName val="UOCRA_545_082"/>
      <sheetName val="ESC_T_F_2"/>
      <sheetName val="ESC_T_V_2"/>
      <sheetName val="Materiales_EDVSA1"/>
      <sheetName val="AVANCE_MAR1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Hoja_Resumen_en_$__28-04-22"/>
      <sheetName val="original_list"/>
      <sheetName val="abr 2007"/>
      <sheetName val="ene 2007"/>
      <sheetName val="feb 2007"/>
      <sheetName val="mar 2007"/>
      <sheetName val="TOT 100LL"/>
      <sheetName val="total Jet"/>
      <sheetName val="INGENIERIA"/>
      <sheetName val="OCA-001"/>
      <sheetName val="Anexo A - Carátula"/>
      <sheetName val="Anexo A - LD"/>
      <sheetName val="Anexo B - Carátula"/>
      <sheetName val="Planilla de Precios"/>
      <sheetName val="Budget Std Actual"/>
      <sheetName val="Dates"/>
      <sheetName val="Detail"/>
      <sheetName val="OpReport"/>
      <sheetName val="UOCRA_545_083"/>
      <sheetName val="AVANCE_MAR2"/>
      <sheetName val="Materiales_EDVSA2"/>
      <sheetName val="Anexo_A_-_Carátula"/>
      <sheetName val="Anexo_A_-_LD"/>
      <sheetName val="Anexo_B_-_Carátula"/>
      <sheetName val="Planilla_de_Precios"/>
      <sheetName val="CON-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RANGOS"/>
      <sheetName val="EVALUACIÓN T"/>
      <sheetName val="Lista de Funciones"/>
      <sheetName val="EVALUACIÓN_T"/>
      <sheetName val="Auxs"/>
      <sheetName val="Constantes"/>
      <sheetName val="UOCRA"/>
      <sheetName val="UOCRA 545_08"/>
      <sheetName val="Auxiliar"/>
      <sheetName val="AVANCE MAR"/>
      <sheetName val="Validaciones"/>
      <sheetName val="Materiales EDVSA"/>
      <sheetName val="EVALUACIÓN_T1"/>
      <sheetName val="Lista_de_Funciones"/>
      <sheetName val="UOCRA_545_08"/>
      <sheetName val="EVALUACIÓN_T2"/>
      <sheetName val="Lista_de_Funciones1"/>
      <sheetName val="UOCRA_545_081"/>
      <sheetName val="Materiales_EDVSA"/>
      <sheetName val="AVANCE_MAR"/>
      <sheetName val="#¡REF"/>
      <sheetName val="OCA-001"/>
      <sheetName val="Anexo A - Carátula"/>
      <sheetName val="Anexo A - LD"/>
      <sheetName val="Anexo B - Carátula"/>
      <sheetName val="Planilla de Precios"/>
      <sheetName val="EVALUACIÓN_T3"/>
      <sheetName val="Lista_de_Funciones2"/>
      <sheetName val="UOCRA_545_082"/>
      <sheetName val="AVANCE_MAR1"/>
      <sheetName val="Materiales_EDVSA1"/>
      <sheetName val="Rubrado"/>
      <sheetName val="FICHA DE CIERRE"/>
      <sheetName val="RESUMEN DE COSTOS"/>
      <sheetName val="VALORES"/>
      <sheetName val="EQUIPOS PRINCIPALES"/>
      <sheetName val="CONDICIONES COMERCIALES"/>
      <sheetName val="INDIRECTOS DE OBRA"/>
      <sheetName val="HISTOGRAMA INDIRECTOS"/>
      <sheetName val="INGENIERÍA"/>
      <sheetName val="COSTOS FINANCIEROS"/>
      <sheetName val="CRONOGRAMA"/>
      <sheetName val="MOD - Uy"/>
      <sheetName val="MOD - Arg EM"/>
      <sheetName val="MOD - Arg OC"/>
      <sheetName val="Red General"/>
      <sheetName val="Depósito Jumbos"/>
      <sheetName val="Depósito Insumos"/>
      <sheetName val="Montaje Motobomba"/>
      <sheetName val="Valores 08-18 a 06-19"/>
      <sheetName val="Costos logística 11-2017"/>
      <sheetName val="ESC.T.F."/>
      <sheetName val="ESC.T.V."/>
      <sheetName val="DATOS"/>
      <sheetName val="DATA-ManodeObra"/>
      <sheetName val="DATA-Equipos"/>
      <sheetName val="General"/>
      <sheetName val="Graficos"/>
      <sheetName val="ESC_T_F_"/>
      <sheetName val="ESC_T_V_"/>
      <sheetName val="Budget Std Actual"/>
      <sheetName val="Dates"/>
      <sheetName val="Detail"/>
      <sheetName val="OpReport"/>
      <sheetName val="EVALUACIÓN_T4"/>
      <sheetName val="Lista_de_Funciones3"/>
      <sheetName val="UOCRA_545_083"/>
      <sheetName val="AVANCE_MAR2"/>
      <sheetName val="Materiales_EDVSA2"/>
      <sheetName val="FICHA_DE_CIERRE"/>
      <sheetName val="RESUMEN_DE_COSTOS"/>
      <sheetName val="EQUIPOS_PRINCIPALES"/>
      <sheetName val="CONDICIONES_COMERCIALES"/>
      <sheetName val="INDIRECTOS_DE_OBRA"/>
      <sheetName val="HISTOGRAMA_INDIRECTOS"/>
      <sheetName val="COSTOS_FINANCIEROS"/>
      <sheetName val="MOD_-_Uy"/>
      <sheetName val="MOD_-_Arg_EM"/>
      <sheetName val="MOD_-_Arg_OC"/>
      <sheetName val="Red_General"/>
      <sheetName val="Depósito_Jumbos"/>
      <sheetName val="Depósito_Insumos"/>
      <sheetName val="Montaje_Motobomba"/>
      <sheetName val="Valores_08-18_a_06-19"/>
      <sheetName val="Costos_logística_11-2017"/>
      <sheetName val="ESC_T_F_1"/>
      <sheetName val="ESC_T_V_1"/>
      <sheetName val="Anexo_A_-_Carátula"/>
      <sheetName val="Anexo_A_-_LD"/>
      <sheetName val="Anexo_B_-_Carátula"/>
      <sheetName val="Planilla_de_Precios"/>
      <sheetName val="Hoja1"/>
      <sheetName val="EAg"/>
      <sheetName val="Calculo Cabezales"/>
      <sheetName val="Cabezales con tapa"/>
      <sheetName val="Rating"/>
      <sheetName val="Pipe"/>
      <sheetName val="Imagenes"/>
      <sheetName val="Gaskets"/>
      <sheetName val="MAWP"/>
      <sheetName val="Eff. Lig."/>
      <sheetName val="Pres. ext."/>
      <sheetName val="DESIGN DATA"/>
      <sheetName val="Charpy"/>
      <sheetName val="Nozzle"/>
      <sheetName val="Dimensiones minimas"/>
      <sheetName val="Dimensiones Cabezal"/>
      <sheetName val="Prueba Hidr"/>
      <sheetName val="Tubos"/>
      <sheetName val="UCS-66"/>
      <sheetName val="EspReqTopBot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INST"/>
      <sheetName val="Constantes"/>
      <sheetName val="Auxs"/>
      <sheetName val="RANGOS"/>
      <sheetName val="EVALUACIÓN T"/>
      <sheetName val="Lista de Funciones"/>
      <sheetName val="EVALUACIÓN_T"/>
      <sheetName val="UOCRA"/>
      <sheetName val="abr 2007"/>
      <sheetName val="ene 2007"/>
      <sheetName val="feb 2007"/>
      <sheetName val="mar 2007"/>
      <sheetName val="TOT 100LL"/>
      <sheetName val="total Jet"/>
      <sheetName val="EVALUACIÓN_T1"/>
      <sheetName val="Lista_de_Funciones"/>
      <sheetName val="INGENIERIA"/>
      <sheetName val="KWH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Print"/>
      <sheetName val="Esc"/>
      <sheetName val="00"/>
      <sheetName val="08 bis"/>
      <sheetName val="07"/>
      <sheetName val="08 gestion"/>
      <sheetName val="08"/>
      <sheetName val="11"/>
      <sheetName val="14"/>
      <sheetName val="01"/>
      <sheetName val="02"/>
      <sheetName val="20"/>
      <sheetName val="03"/>
      <sheetName val="04"/>
      <sheetName val="05"/>
      <sheetName val="06"/>
      <sheetName val="Resumen"/>
      <sheetName val="15"/>
      <sheetName val="10"/>
      <sheetName val="12"/>
      <sheetName val="13"/>
      <sheetName val="054"/>
      <sheetName val="Hedge"/>
      <sheetName val="08_bis"/>
      <sheetName val="08_gestion"/>
      <sheetName val="I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EPIP"/>
      <sheetName val="1240-18-P-RI-002"/>
      <sheetName val="TEMA Spec."/>
      <sheetName val="CAÑOS Y AC.item2.2"/>
      <sheetName val="Detalle"/>
      <sheetName val="SOCORILC"/>
      <sheetName val="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Input GUI"/>
      <sheetName val="OUTPUT Summary"/>
      <sheetName val="MSC STS Inputs"/>
      <sheetName val="NORAOutput GUI"/>
      <sheetName val="CARMENCITAOutput GUI"/>
      <sheetName val="general RTU"/>
      <sheetName val="SIGNALLINGNETWORK"/>
      <sheetName val="Graphs"/>
      <sheetName val="releasenotes"/>
      <sheetName val="TPSVerifier"/>
      <sheetName val="Scenarios"/>
      <sheetName val="Signalling"/>
      <sheetName val=" Network Input"/>
      <sheetName val="System"/>
      <sheetName val="SCP Input"/>
      <sheetName val="OS"/>
      <sheetName val="Applications"/>
      <sheetName val="Module1"/>
      <sheetName val="Module2"/>
      <sheetName val="Input_GUI"/>
      <sheetName val="OUTPUT_Summary"/>
      <sheetName val="MSC_STS_Inputs"/>
      <sheetName val="NORAOutput_GUI"/>
      <sheetName val="CARMENCITAOutput_GUI"/>
      <sheetName val="general_RTU"/>
      <sheetName val="_Network_Input"/>
      <sheetName val="SCP_Input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5Hojas"/>
      <sheetName val="Fases"/>
      <sheetName val="Plan de Trabajo"/>
      <sheetName val="Programa"/>
      <sheetName val="Equipos"/>
      <sheetName val="Personal"/>
      <sheetName val="Alq"/>
      <sheetName val="Jornales"/>
      <sheetName val="Módulo1"/>
      <sheetName val="Anexos"/>
      <sheetName val="Oil Consumption – Barrels"/>
      <sheetName val="1.3 Pib real x sector"/>
      <sheetName val="1.1 OyD real"/>
      <sheetName val="1.6 Pib corriente x sector"/>
      <sheetName val="1.5 OyD corr."/>
      <sheetName val="Costo HHpresencia"/>
      <sheetName val="KANATA GAS PLANT"/>
      <sheetName val="Evaluacion SIN MOV &amp; DESMOV (AP"/>
      <sheetName val="Factores_CI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tro"/>
      <sheetName val="Sketch"/>
      <sheetName val="Loads"/>
      <sheetName val="Input"/>
      <sheetName val="Descr"/>
      <sheetName val="Reac"/>
      <sheetName val="Despl"/>
      <sheetName val="Env"/>
      <sheetName val="Esf"/>
      <sheetName val="Verif perf"/>
      <sheetName val="Verif"/>
      <sheetName val="envolv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rudo Upstream"/>
      <sheetName val="MERCADO"/>
      <sheetName val="Gráficos"/>
      <sheetName val="Fto_ a partir del impuesto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Fto__a_partir_del_impuesto2"/>
      <sheetName val="COP_FED1"/>
      <sheetName val="22_PCIAS1"/>
      <sheetName val="Tesoro_Nacional1"/>
      <sheetName val="Fondo_ATN1"/>
      <sheetName val="Coop__Eléct_1"/>
      <sheetName val="C_F_E_E_1"/>
      <sheetName val="Fto__a_partir_del_impuesto3"/>
      <sheetName val="[Alt4_Proy2002.x䕬䍘䱅䔮"/>
      <sheetName val="Hoja3"/>
      <sheetName val="Info soporte"/>
      <sheetName val="OPEX (UPA9+3 y PA23)"/>
      <sheetName val="Total Red vs18"/>
      <sheetName val="Inflación"/>
      <sheetName val="Certificaciones"/>
      <sheetName val="T RETURN SOVS 20C"/>
      <sheetName val="T RETURN BUENOS 30C"/>
      <sheetName val="BBDD Soporte Gráfico"/>
      <sheetName val="Producción y poz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ómputos"/>
      <sheetName val="Vendor-OT-Precom"/>
      <sheetName val="Procedimientos "/>
      <sheetName val="Registros"/>
      <sheetName val="Equipos"/>
      <sheetName val="RC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platea"/>
      <sheetName val="perfiles"/>
      <sheetName val="omega"/>
      <sheetName val="kh"/>
      <sheetName val="bas.rec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D-9001"/>
      <sheetName val="platea"/>
      <sheetName val="gas"/>
      <sheetName val="BoQ HRSG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Electricidad"/>
      <sheetName val="AVANCE"/>
      <sheetName val="Informe"/>
      <sheetName val="DESVIOS DE ING."/>
      <sheetName val="DESVIOS_DE_ING_"/>
      <sheetName val="DESVIOS_DE_ING_1"/>
      <sheetName val="DESVIOS_DE_ING_2"/>
      <sheetName val="DESVIOS_DE_ING_8"/>
      <sheetName val="DESVIOS_DE_ING_3"/>
      <sheetName val="DESVIOS_DE_ING_4"/>
      <sheetName val="DESVIOS_DE_ING_5"/>
      <sheetName val="DESVIOS_DE_ING_6"/>
      <sheetName val="DESVIOS_DE_ING_7"/>
      <sheetName val="DESVIOS_DE_ING_9"/>
      <sheetName val="Hoja1"/>
      <sheetName val="DESVIOS_DE_ING_10"/>
      <sheetName val="DESVIOS_DE_ING_11"/>
      <sheetName val="JUNTAS CRAD"/>
      <sheetName val="1st page"/>
      <sheetName val="Vocabulary"/>
      <sheetName val="Plant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  <sheetName val="Listas"/>
      <sheetName val="COEF. C"/>
      <sheetName val="CAÑOS Y AC.item2.2"/>
      <sheetName val="ESPEPIP"/>
      <sheetName val="Caracteristicas"/>
      <sheetName val="bombas"/>
      <sheetName val="BIP-HOR"/>
      <sheetName val="Sold linea"/>
      <sheetName val="Computo"/>
      <sheetName val="GeoData"/>
      <sheetName val="RESUMEN GRAL"/>
      <sheetName val="resu"/>
      <sheetName val="import"/>
      <sheetName val="PIPING"/>
      <sheetName val="Calculo_cables"/>
      <sheetName val="COEF__C"/>
      <sheetName val="CAÑOS_Y_AC_item2_2"/>
      <sheetName val="Sold_linea"/>
      <sheetName val="RESUMEN_GRAL"/>
      <sheetName val="Calculo_cables1"/>
      <sheetName val="COEF__C1"/>
      <sheetName val="CAÑOS_Y_AC_item2_21"/>
      <sheetName val="Sold_linea1"/>
      <sheetName val="RESUMEN_GRAL1"/>
      <sheetName val="Calculo_cables2"/>
      <sheetName val="COEF__C2"/>
      <sheetName val="CAÑOS_Y_AC_item2_22"/>
      <sheetName val="Sold_linea2"/>
      <sheetName val="RESUMEN_GRAL2"/>
      <sheetName val="Calculo_cables3"/>
      <sheetName val="COEF__C3"/>
      <sheetName val="CAÑOS_Y_AC_item2_23"/>
      <sheetName val="Sold_linea3"/>
      <sheetName val="RESUMEN_GRAL3"/>
      <sheetName val="Calculo_cables9"/>
      <sheetName val="COEF__C9"/>
      <sheetName val="CAÑOS_Y_AC_item2_29"/>
      <sheetName val="Sold_linea9"/>
      <sheetName val="RESUMEN_GRAL9"/>
      <sheetName val="Calculo_cables4"/>
      <sheetName val="COEF__C4"/>
      <sheetName val="CAÑOS_Y_AC_item2_24"/>
      <sheetName val="Sold_linea4"/>
      <sheetName val="RESUMEN_GRAL4"/>
      <sheetName val="Calculo_cables5"/>
      <sheetName val="COEF__C5"/>
      <sheetName val="CAÑOS_Y_AC_item2_25"/>
      <sheetName val="Sold_linea5"/>
      <sheetName val="RESUMEN_GRAL5"/>
      <sheetName val="Calculo_cables6"/>
      <sheetName val="COEF__C6"/>
      <sheetName val="CAÑOS_Y_AC_item2_26"/>
      <sheetName val="Sold_linea6"/>
      <sheetName val="RESUMEN_GRAL6"/>
      <sheetName val="Calculo_cables7"/>
      <sheetName val="COEF__C7"/>
      <sheetName val="CAÑOS_Y_AC_item2_27"/>
      <sheetName val="Sold_linea7"/>
      <sheetName val="RESUMEN_GRAL7"/>
      <sheetName val="Calculo_cables8"/>
      <sheetName val="COEF__C8"/>
      <sheetName val="CAÑOS_Y_AC_item2_28"/>
      <sheetName val="Sold_linea8"/>
      <sheetName val="RESUMEN_GRAL8"/>
      <sheetName val="Calculo_cables10"/>
      <sheetName val="COEF__C10"/>
      <sheetName val="CAÑOS_Y_AC_item2_210"/>
      <sheetName val="Sold_linea10"/>
      <sheetName val="RESUMEN_GRAL10"/>
      <sheetName val="Calculo_cables11"/>
      <sheetName val="COEF__C11"/>
      <sheetName val="CAÑOS_Y_AC_item2_211"/>
      <sheetName val="Sold_linea11"/>
      <sheetName val="RESUMEN_GRAL11"/>
      <sheetName val="Calculo_cables12"/>
      <sheetName val="COEF__C12"/>
      <sheetName val="CAÑOS_Y_AC_item2_212"/>
      <sheetName val="Sold_linea12"/>
      <sheetName val="RESUMEN_GRAL12"/>
      <sheetName val="Preheate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 Pricing Trends Chart"/>
      <sheetName val="Pricing Trends"/>
      <sheetName val="Futures vs Spots (mon)"/>
      <sheetName val="Daily Spots"/>
      <sheetName val="Futures vs Spots (ave)"/>
      <sheetName val="spot prices"/>
      <sheetName val="monthly futures"/>
      <sheetName val="daily future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onthly Averages"/>
      <sheetName val="Daily Forwards"/>
      <sheetName val="_BB_Gas Forwards HH (2003-05-3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 Informe"/>
      <sheetName val="Soporte"/>
      <sheetName val="Detalle fideicomiso"/>
      <sheetName val="Austria"/>
      <sheetName val="Saldos  Eur-Cad"/>
      <sheetName val="TC"/>
      <sheetName val="Prefinanciaciones"/>
      <sheetName val="Forwards"/>
      <sheetName val="Mov fwrd del mes"/>
      <sheetName val="CCF"/>
      <sheetName val="Lecops-patacones"/>
      <sheetName val="Aplicacion rdo forward"/>
      <sheetName val="RF sept"/>
      <sheetName val="BASE"/>
      <sheetName val="CUADROS PATR."/>
      <sheetName val="Sheet1"/>
      <sheetName val="ANEXOA"/>
      <sheetName val="SAP_DOWNLOAD"/>
      <sheetName val="Accesorios"/>
      <sheetName val="fittings"/>
      <sheetName val="Cash Flows"/>
      <sheetName val="Plant &amp; Mine CAPX"/>
      <sheetName val="Propuesta"/>
      <sheetName val="Anexo VI"/>
      <sheetName val="Arch. INFO"/>
      <sheetName val="Datos1"/>
      <sheetName val="Stand By Accesos"/>
      <sheetName val="rencst0599"/>
      <sheetName val="Base Cuadros"/>
      <sheetName val="CSUOM3"/>
      <sheetName val="OCTG-Market Outlook"/>
      <sheetName val="Histograma"/>
      <sheetName val="BDG'S"/>
      <sheetName val="Validation"/>
      <sheetName val="LEGEND"/>
      <sheetName val="Quantity"/>
      <sheetName val="Hoja1"/>
      <sheetName val="Datos"/>
      <sheetName val="07"/>
      <sheetName val="Tablero de Programación"/>
      <sheetName val="CICLO DE EXCAVACION"/>
      <sheetName val="Limit_ACC_A"/>
      <sheetName val="FlujoTJ"/>
      <sheetName val="ROxM"/>
      <sheetName val="Constants"/>
      <sheetName val="PIP"/>
      <sheetName val="Detail Estimate"/>
      <sheetName val="10241EQLIST"/>
      <sheetName val="Tablas"/>
      <sheetName val="INFORMACION ADICIONAL"/>
      <sheetName val="Base datos"/>
      <sheetName val="Esc"/>
      <sheetName val="Daily Forwards"/>
      <sheetName val="INST"/>
      <sheetName val="Cálculo"/>
      <sheetName val="OS"/>
      <sheetName val="Applications"/>
      <sheetName val="Main"/>
      <sheetName val="Input"/>
      <sheetName val="Ratios"/>
      <sheetName val="BD Avance"/>
      <sheetName val="BD HH"/>
      <sheetName val="Partidas para IP"/>
      <sheetName val="COL 21169"/>
      <sheetName val="A_A310"/>
      <sheetName val="A_G105"/>
      <sheetName val="A_G200"/>
      <sheetName val="Detail BEA"/>
      <sheetName val="Detail CMN"/>
      <sheetName val="Eng Support"/>
      <sheetName val="Personnel"/>
      <sheetName val="IGO"/>
      <sheetName val="RESUMEN2"/>
      <sheetName val="Dic"/>
      <sheetName val="Computo"/>
      <sheetName val="Mater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ily Forwards"/>
      <sheetName val="Monthly Averages"/>
      <sheetName val="Custom Averages"/>
      <sheetName val="Summary of Custom"/>
      <sheetName val="Different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"/>
      <sheetName val="CHEDIAK"/>
      <sheetName val="RCST CHEDIAK"/>
      <sheetName val="CISA"/>
      <sheetName val="RCST CISA"/>
      <sheetName val="MILICIC"/>
      <sheetName val="RCST MILICIC"/>
      <sheetName val="AESA"/>
      <sheetName val="RCST AESA"/>
      <sheetName val="Comparativa"/>
      <sheetName val="Premoldeado"/>
      <sheetName val="Surplus AESA"/>
      <sheetName val="BD MT"/>
      <sheetName val="CTz EMs"/>
      <sheetName val="CTz Modulos"/>
      <sheetName val="CTz Edificios"/>
      <sheetName val="Edicion de Nodos"/>
      <sheetName val="22-234 RCTS CI 22.05.20 R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VER"/>
      <sheetName val="LIST. CRUCES GS(2)"/>
      <sheetName val="GS Exportación"/>
      <sheetName val="Detalle Cruces"/>
      <sheetName val="TIPO SUELO"/>
      <sheetName val="PAGE 1"/>
      <sheetName val="Interconexión YPF"/>
      <sheetName val="Bypass CPF-EPF"/>
      <sheetName val="OL Exportación"/>
      <sheetName val="ZONAS"/>
      <sheetName val="LIST. INST. SUP."/>
      <sheetName val="CURVAS INDUCIDAS"/>
      <sheetName val="C. EROSIÓN"/>
      <sheetName val="Definiciones"/>
      <sheetName val="TAPONES Y CORTACORRIENTES"/>
      <sheetName val="Botaderos Recomposicion DDV"/>
      <sheetName val="Botaderos Apertura DDV"/>
      <sheetName val="Sheet1"/>
    </sheetNames>
    <sheetDataSet>
      <sheetData sheetId="0" refreshError="1"/>
      <sheetData sheetId="1" refreshError="1"/>
      <sheetData sheetId="2">
        <row r="52">
          <cell r="C52" t="str">
            <v>Línea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>
        <row r="22">
          <cell r="C22" t="str">
            <v>PK Inicio</v>
          </cell>
        </row>
      </sheetData>
      <sheetData sheetId="11">
        <row r="29">
          <cell r="C29" t="str">
            <v>PK</v>
          </cell>
        </row>
      </sheetData>
      <sheetData sheetId="12">
        <row r="33">
          <cell r="C33" t="str">
            <v>PK</v>
          </cell>
          <cell r="D33" t="str">
            <v>Ángulo [°]</v>
          </cell>
          <cell r="E33" t="str">
            <v>Horizontal / Vertical</v>
          </cell>
          <cell r="F33" t="str">
            <v>Diámetro</v>
          </cell>
          <cell r="G33" t="str">
            <v>Espesor</v>
          </cell>
          <cell r="H33" t="str">
            <v>Material</v>
          </cell>
          <cell r="I33" t="str">
            <v>Notas</v>
          </cell>
        </row>
      </sheetData>
      <sheetData sheetId="13">
        <row r="27">
          <cell r="R27" t="str">
            <v>Filas de gabiones</v>
          </cell>
          <cell r="S27" t="str">
            <v>Volumen de Gavión</v>
          </cell>
          <cell r="T27" t="str">
            <v>Longitud a proteger c/ colchonetas</v>
          </cell>
          <cell r="U27" t="str">
            <v>Volumen de colchoneta</v>
          </cell>
          <cell r="V27" t="str">
            <v>Sup. Geotextil</v>
          </cell>
          <cell r="W27" t="str">
            <v>Vol. Rip-Rap</v>
          </cell>
        </row>
        <row r="28">
          <cell r="C28" t="str">
            <v>Línea</v>
          </cell>
          <cell r="E28" t="str">
            <v>PK Inicio</v>
          </cell>
        </row>
        <row r="29">
          <cell r="C29">
            <v>1</v>
          </cell>
          <cell r="E29">
            <v>3729</v>
          </cell>
        </row>
        <row r="30">
          <cell r="C30">
            <v>1</v>
          </cell>
          <cell r="E30">
            <v>4177</v>
          </cell>
        </row>
        <row r="31">
          <cell r="C31">
            <v>1</v>
          </cell>
          <cell r="E31">
            <v>4538</v>
          </cell>
        </row>
        <row r="32">
          <cell r="C32">
            <v>1</v>
          </cell>
          <cell r="E32">
            <v>7174</v>
          </cell>
        </row>
        <row r="33">
          <cell r="C33">
            <v>1</v>
          </cell>
          <cell r="E33">
            <v>8001</v>
          </cell>
        </row>
        <row r="34">
          <cell r="C34">
            <v>1</v>
          </cell>
          <cell r="E34">
            <v>9166</v>
          </cell>
        </row>
        <row r="35">
          <cell r="C35">
            <v>1</v>
          </cell>
          <cell r="E35">
            <v>9522</v>
          </cell>
        </row>
        <row r="36">
          <cell r="C36">
            <v>1</v>
          </cell>
          <cell r="E36">
            <v>10049</v>
          </cell>
        </row>
        <row r="37">
          <cell r="C37">
            <v>1</v>
          </cell>
          <cell r="E37">
            <v>12380</v>
          </cell>
        </row>
        <row r="38">
          <cell r="C38">
            <v>1</v>
          </cell>
          <cell r="E38">
            <v>15526</v>
          </cell>
        </row>
        <row r="39">
          <cell r="C39">
            <v>1</v>
          </cell>
          <cell r="E39">
            <v>18004</v>
          </cell>
        </row>
        <row r="40">
          <cell r="C40">
            <v>1</v>
          </cell>
          <cell r="E40">
            <v>18960</v>
          </cell>
        </row>
        <row r="41">
          <cell r="C41">
            <v>1</v>
          </cell>
          <cell r="E41">
            <v>20101</v>
          </cell>
        </row>
        <row r="42">
          <cell r="C42">
            <v>1</v>
          </cell>
          <cell r="E42">
            <v>20829</v>
          </cell>
        </row>
        <row r="43">
          <cell r="C43">
            <v>1</v>
          </cell>
          <cell r="E43">
            <v>21651</v>
          </cell>
        </row>
        <row r="44">
          <cell r="C44">
            <v>1</v>
          </cell>
          <cell r="E44">
            <v>22040</v>
          </cell>
        </row>
        <row r="45">
          <cell r="C45">
            <v>1</v>
          </cell>
          <cell r="E45">
            <v>22730</v>
          </cell>
        </row>
        <row r="46">
          <cell r="C46">
            <v>1</v>
          </cell>
          <cell r="E46">
            <v>22889</v>
          </cell>
        </row>
        <row r="47">
          <cell r="C47">
            <v>1</v>
          </cell>
          <cell r="E47">
            <v>24626</v>
          </cell>
        </row>
        <row r="48">
          <cell r="C48">
            <v>1</v>
          </cell>
          <cell r="E48">
            <v>27233</v>
          </cell>
        </row>
        <row r="49">
          <cell r="C49">
            <v>1</v>
          </cell>
          <cell r="E49">
            <v>28221</v>
          </cell>
        </row>
        <row r="50">
          <cell r="C50">
            <v>1</v>
          </cell>
          <cell r="E50">
            <v>28262</v>
          </cell>
        </row>
        <row r="51">
          <cell r="C51">
            <v>1</v>
          </cell>
          <cell r="E51">
            <v>29234</v>
          </cell>
        </row>
        <row r="52">
          <cell r="C52">
            <v>1</v>
          </cell>
          <cell r="E52">
            <v>30914</v>
          </cell>
        </row>
        <row r="53">
          <cell r="C53">
            <v>1</v>
          </cell>
          <cell r="E53">
            <v>31123</v>
          </cell>
        </row>
      </sheetData>
      <sheetData sheetId="14">
        <row r="2">
          <cell r="D2" t="str">
            <v>Horizontal</v>
          </cell>
          <cell r="F2" t="str">
            <v>Acero</v>
          </cell>
          <cell r="G2" t="str">
            <v>SÍ</v>
          </cell>
          <cell r="H2" t="str">
            <v>Excavable blando</v>
          </cell>
          <cell r="I2" t="str">
            <v>sólo en las interferencias</v>
          </cell>
        </row>
        <row r="3">
          <cell r="D3" t="str">
            <v>Vertical</v>
          </cell>
          <cell r="F3" t="str">
            <v>HDPE</v>
          </cell>
          <cell r="G3" t="str">
            <v>NO</v>
          </cell>
          <cell r="H3" t="str">
            <v>Excavable duro</v>
          </cell>
          <cell r="I3" t="str">
            <v>a lo largo de toda la traza</v>
          </cell>
        </row>
        <row r="4">
          <cell r="D4" t="str">
            <v>Combinada</v>
          </cell>
          <cell r="F4" t="str">
            <v>NO</v>
          </cell>
          <cell r="H4" t="str">
            <v>No excavable</v>
          </cell>
          <cell r="I4" t="str">
            <v>POR INSTRUMENTOS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Hoja1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Rotulo"/>
      <sheetName val="Alta de Docs"/>
      <sheetName val="Modificaciones y Bajas"/>
      <sheetName val="TempAltas"/>
      <sheetName val="TempUpdate"/>
      <sheetName val="AuxiliarDatos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ir Coolers"/>
      <sheetName val="Heat Exchanger"/>
      <sheetName val="Compressors"/>
      <sheetName val="Pumps"/>
      <sheetName val="Pressure Vessels"/>
      <sheetName val="Tanks"/>
      <sheetName val="Miscelaneou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strumentos"/>
      <sheetName val="Electricidad"/>
      <sheetName val="General"/>
      <sheetName val="Cañerias"/>
      <sheetName val="Civil"/>
      <sheetName val="Estruc Metalicas"/>
      <sheetName val="Procesos"/>
      <sheetName val="Equip Mecanicos"/>
      <sheetName val="Infor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OEF_ C"/>
      <sheetName val="Cuadro 5"/>
      <sheetName val="COEF__C"/>
      <sheetName val="COEF__C1"/>
      <sheetName val="Cuadro_5"/>
      <sheetName val="Page 1"/>
      <sheetName val="COEF."/>
      <sheetName val="Resumen"/>
      <sheetName val="Sheet1"/>
      <sheetName val="sheet 2"/>
      <sheetName val="cañerías"/>
    </sheetNames>
    <sheetDataSet>
      <sheetData sheetId="0" refreshError="1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>
        <row r="5">
          <cell r="A5">
            <v>1.01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Functions"/>
      <sheetName val="Skid Lifting Lug"/>
      <sheetName val="Calc"/>
    </sheetNames>
    <sheetDataSet>
      <sheetData sheetId="0"/>
      <sheetData sheetId="1"/>
      <sheetData sheetId="2"/>
      <sheetData sheetId="3" refreshError="1">
        <row r="2"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</row>
        <row r="11">
          <cell r="Y11" t="str">
            <v>*</v>
          </cell>
        </row>
        <row r="12">
          <cell r="J12" t="str">
            <v>g/cm³</v>
          </cell>
          <cell r="P12" t="str">
            <v>ºC</v>
          </cell>
          <cell r="S12" t="str">
            <v>cm²/s</v>
          </cell>
          <cell r="V12" t="str">
            <v>cm</v>
          </cell>
          <cell r="Y12" t="str">
            <v>*</v>
          </cell>
        </row>
        <row r="13">
          <cell r="J13" t="str">
            <v>g/ml</v>
          </cell>
          <cell r="P13" t="str">
            <v>ºF</v>
          </cell>
          <cell r="S13" t="str">
            <v>cP</v>
          </cell>
          <cell r="V13" t="str">
            <v>ft</v>
          </cell>
          <cell r="Y13" t="str">
            <v>AGCO-CROSBY</v>
          </cell>
        </row>
        <row r="14">
          <cell r="J14" t="str">
            <v>kg/l</v>
          </cell>
          <cell r="N14" t="str">
            <v>at (tech)</v>
          </cell>
          <cell r="P14" t="str">
            <v>ºR</v>
          </cell>
          <cell r="S14" t="str">
            <v>cS</v>
          </cell>
          <cell r="V14" t="str">
            <v>in</v>
          </cell>
          <cell r="Y14" t="str">
            <v>ASCO</v>
          </cell>
        </row>
        <row r="15">
          <cell r="J15" t="str">
            <v>kg/m³</v>
          </cell>
          <cell r="N15" t="str">
            <v>at (tech)-a</v>
          </cell>
          <cell r="P15" t="str">
            <v>K</v>
          </cell>
          <cell r="S15" t="str">
            <v>ft²/s</v>
          </cell>
          <cell r="V15" t="str">
            <v>km</v>
          </cell>
          <cell r="Y15" t="str">
            <v>BRUNO SCHILLIG or Eq</v>
          </cell>
        </row>
        <row r="16">
          <cell r="J16" t="str">
            <v>lb/ft³</v>
          </cell>
          <cell r="N16" t="str">
            <v>at (tech)-g</v>
          </cell>
          <cell r="S16" t="str">
            <v>in²/s</v>
          </cell>
          <cell r="V16" t="str">
            <v>m</v>
          </cell>
          <cell r="Y16" t="str">
            <v>CAMERON</v>
          </cell>
        </row>
        <row r="17">
          <cell r="J17" t="str">
            <v>lb/in³</v>
          </cell>
          <cell r="N17" t="str">
            <v>atm(stand)</v>
          </cell>
          <cell r="S17" t="str">
            <v>lb/ft·h</v>
          </cell>
          <cell r="V17" t="str">
            <v>micron</v>
          </cell>
          <cell r="Y17" t="str">
            <v>CASHCO</v>
          </cell>
        </row>
        <row r="18">
          <cell r="J18" t="str">
            <v>lb/UK gal</v>
          </cell>
          <cell r="N18" t="str">
            <v>atm(stand)-a</v>
          </cell>
          <cell r="S18" t="str">
            <v>lb/ft·s</v>
          </cell>
          <cell r="V18" t="str">
            <v>mile</v>
          </cell>
          <cell r="Y18" t="str">
            <v>DANIEL</v>
          </cell>
        </row>
        <row r="19">
          <cell r="J19" t="str">
            <v>lb/US gal</v>
          </cell>
          <cell r="N19" t="str">
            <v>atm(stand)-g</v>
          </cell>
          <cell r="S19" t="str">
            <v>lbf·s/ft²</v>
          </cell>
          <cell r="V19" t="str">
            <v>MILS</v>
          </cell>
          <cell r="Y19" t="str">
            <v>DANIEL  or SIMILAR</v>
          </cell>
        </row>
        <row r="20">
          <cell r="J20" t="str">
            <v>lb/yd³</v>
          </cell>
          <cell r="N20" t="str">
            <v>bar</v>
          </cell>
          <cell r="S20" t="str">
            <v>lbf·s/in²</v>
          </cell>
          <cell r="V20" t="str">
            <v>mm</v>
          </cell>
          <cell r="Y20" t="str">
            <v>DSI</v>
          </cell>
        </row>
        <row r="21">
          <cell r="J21" t="str">
            <v>mg/l</v>
          </cell>
          <cell r="N21" t="str">
            <v>bar-a</v>
          </cell>
          <cell r="S21" t="str">
            <v>m²/s</v>
          </cell>
          <cell r="V21" t="str">
            <v>yd</v>
          </cell>
          <cell r="Y21" t="str">
            <v>FISHER</v>
          </cell>
        </row>
        <row r="22">
          <cell r="J22" t="str">
            <v>oz/in³</v>
          </cell>
          <cell r="N22" t="str">
            <v>bar-g</v>
          </cell>
          <cell r="S22" t="str">
            <v>mm²/s</v>
          </cell>
          <cell r="Y22" t="str">
            <v>FISHER or Equal</v>
          </cell>
        </row>
        <row r="23">
          <cell r="J23" t="str">
            <v>oz/UK gal</v>
          </cell>
          <cell r="N23" t="str">
            <v>cmH2O 4ºC</v>
          </cell>
          <cell r="S23" t="str">
            <v>mPa·s</v>
          </cell>
          <cell r="Y23" t="str">
            <v>FISHER3</v>
          </cell>
        </row>
        <row r="24">
          <cell r="J24" t="str">
            <v>oz/US gal</v>
          </cell>
          <cell r="N24" t="str">
            <v>cmH2O 4ºC-a</v>
          </cell>
          <cell r="S24" t="str">
            <v>P</v>
          </cell>
          <cell r="Y24" t="str">
            <v>FLOWSERVE-KAMMER</v>
          </cell>
        </row>
        <row r="25">
          <cell r="J25" t="str">
            <v>slug/ft³</v>
          </cell>
          <cell r="N25" t="str">
            <v>cmH2O 4ºC-g</v>
          </cell>
          <cell r="S25" t="str">
            <v>Pa·s</v>
          </cell>
          <cell r="Y25" t="str">
            <v>FLOWSERVE-SEREG</v>
          </cell>
        </row>
        <row r="26">
          <cell r="J26" t="str">
            <v>tonl/yd³</v>
          </cell>
          <cell r="N26" t="str">
            <v>cmHg 0ºC</v>
          </cell>
          <cell r="S26" t="str">
            <v>slug/ft·s</v>
          </cell>
          <cell r="Y26" t="str">
            <v>FLOWSERVE-VALTEK</v>
          </cell>
        </row>
        <row r="27">
          <cell r="J27" t="str">
            <v>tons/yd³</v>
          </cell>
          <cell r="N27" t="str">
            <v>cmHg 0ºC-a</v>
          </cell>
          <cell r="S27" t="str">
            <v>SSF</v>
          </cell>
          <cell r="Y27" t="str">
            <v>GD ENGINEERING</v>
          </cell>
        </row>
        <row r="28">
          <cell r="N28" t="str">
            <v>cmHg 0ºC-g</v>
          </cell>
          <cell r="S28" t="str">
            <v>SSU</v>
          </cell>
          <cell r="Y28" t="str">
            <v>GROTH or Equal</v>
          </cell>
        </row>
        <row r="29">
          <cell r="N29" t="str">
            <v>dyne/cm²</v>
          </cell>
          <cell r="S29" t="str">
            <v>St</v>
          </cell>
          <cell r="Y29" t="str">
            <v>INSTRUTEC</v>
          </cell>
        </row>
        <row r="30">
          <cell r="N30" t="str">
            <v>dyne/cm²-a</v>
          </cell>
          <cell r="Y30" t="str">
            <v>KIDDE</v>
          </cell>
        </row>
        <row r="31">
          <cell r="N31" t="str">
            <v>dyne/cm²-g</v>
          </cell>
          <cell r="Y31" t="str">
            <v>KROHNE</v>
          </cell>
        </row>
        <row r="32">
          <cell r="N32" t="str">
            <v>ftH2O</v>
          </cell>
          <cell r="Y32" t="str">
            <v>LABKO or Equal</v>
          </cell>
        </row>
        <row r="33">
          <cell r="N33" t="str">
            <v>ftH2O-a</v>
          </cell>
          <cell r="Y33" t="str">
            <v>MASONEILAN</v>
          </cell>
        </row>
        <row r="34">
          <cell r="N34" t="str">
            <v>ftH2O-g</v>
          </cell>
          <cell r="Y34" t="str">
            <v>METAL SAMPLES</v>
          </cell>
        </row>
        <row r="35">
          <cell r="N35" t="str">
            <v>gf/cm²</v>
          </cell>
          <cell r="Y35" t="str">
            <v>MILLTRONICS</v>
          </cell>
        </row>
        <row r="36">
          <cell r="N36" t="str">
            <v>gf/cm²-a</v>
          </cell>
          <cell r="Y36" t="str">
            <v>NILCOR</v>
          </cell>
        </row>
        <row r="37">
          <cell r="N37" t="str">
            <v>gf/cm²-g</v>
          </cell>
          <cell r="Y37" t="str">
            <v>ORANGE / BOURDON</v>
          </cell>
        </row>
        <row r="38">
          <cell r="N38" t="str">
            <v>hPa</v>
          </cell>
          <cell r="Y38" t="str">
            <v>ORBIT</v>
          </cell>
        </row>
        <row r="39">
          <cell r="N39" t="str">
            <v>hPa-a</v>
          </cell>
          <cell r="Y39" t="str">
            <v>PETROL VALVES</v>
          </cell>
        </row>
        <row r="40">
          <cell r="N40" t="str">
            <v>hPa-g</v>
          </cell>
          <cell r="Y40" t="str">
            <v>RIVA</v>
          </cell>
        </row>
        <row r="41">
          <cell r="N41" t="str">
            <v>inH2O</v>
          </cell>
          <cell r="Y41" t="str">
            <v>RIVA or Equal</v>
          </cell>
        </row>
        <row r="42">
          <cell r="N42" t="str">
            <v>inH2O-a</v>
          </cell>
          <cell r="Y42" t="str">
            <v>ROSEMOUNT</v>
          </cell>
        </row>
        <row r="43">
          <cell r="N43" t="str">
            <v>inH2O-g</v>
          </cell>
          <cell r="Y43" t="str">
            <v>ROSEMOUNT / ANNUBAR</v>
          </cell>
        </row>
        <row r="44">
          <cell r="N44" t="str">
            <v>inHg</v>
          </cell>
          <cell r="Y44" t="str">
            <v>SAAB, VEGA OR EQUAL</v>
          </cell>
        </row>
        <row r="45">
          <cell r="N45" t="str">
            <v>inHg-a</v>
          </cell>
          <cell r="Y45" t="str">
            <v>SHAND &amp; JURS</v>
          </cell>
        </row>
        <row r="46">
          <cell r="N46" t="str">
            <v>inHg-g</v>
          </cell>
          <cell r="Y46" t="str">
            <v>SOR</v>
          </cell>
        </row>
        <row r="47">
          <cell r="N47" t="str">
            <v>kgf/cm²</v>
          </cell>
          <cell r="Y47" t="str">
            <v>SOR, LINC or Equal</v>
          </cell>
        </row>
        <row r="48">
          <cell r="N48" t="str">
            <v>kgf/cm²-a</v>
          </cell>
          <cell r="Y48" t="str">
            <v>TDW or Equivalent</v>
          </cell>
        </row>
        <row r="49">
          <cell r="N49" t="str">
            <v>kgf/cm²-g</v>
          </cell>
          <cell r="Y49" t="str">
            <v>TOMOE</v>
          </cell>
        </row>
        <row r="50">
          <cell r="N50" t="str">
            <v>kgf/m²</v>
          </cell>
          <cell r="Y50" t="str">
            <v>TYCO</v>
          </cell>
        </row>
        <row r="51">
          <cell r="N51" t="str">
            <v>kgf/m²-a</v>
          </cell>
          <cell r="Y51" t="str">
            <v>UNIONSUD</v>
          </cell>
        </row>
        <row r="52">
          <cell r="N52" t="str">
            <v>kgf/m²-g</v>
          </cell>
          <cell r="Y52" t="str">
            <v>VALTEK</v>
          </cell>
        </row>
        <row r="53">
          <cell r="N53" t="str">
            <v>kgf/mm²</v>
          </cell>
          <cell r="Y53" t="str">
            <v>VAREC</v>
          </cell>
        </row>
        <row r="54">
          <cell r="N54" t="str">
            <v>kgf/mm²-a</v>
          </cell>
          <cell r="Y54" t="str">
            <v>VAREK 2500 or Equal</v>
          </cell>
        </row>
        <row r="55">
          <cell r="N55" t="str">
            <v>kgf/mm²-g</v>
          </cell>
          <cell r="Y55" t="str">
            <v>VEGA</v>
          </cell>
        </row>
        <row r="56">
          <cell r="N56" t="str">
            <v>kPa</v>
          </cell>
          <cell r="Y56" t="str">
            <v>WIKA</v>
          </cell>
        </row>
        <row r="57">
          <cell r="N57" t="str">
            <v>kPa-a</v>
          </cell>
          <cell r="Y57" t="str">
            <v>WILLIAMS</v>
          </cell>
        </row>
        <row r="58">
          <cell r="N58" t="str">
            <v>kPa-g</v>
          </cell>
        </row>
        <row r="59">
          <cell r="N59" t="str">
            <v>Ksi</v>
          </cell>
        </row>
        <row r="60">
          <cell r="N60" t="str">
            <v>Ksi-a</v>
          </cell>
        </row>
        <row r="61">
          <cell r="N61" t="str">
            <v>Ksi-g</v>
          </cell>
        </row>
        <row r="62">
          <cell r="N62" t="str">
            <v>lbf/ft²</v>
          </cell>
        </row>
        <row r="63">
          <cell r="N63" t="str">
            <v>lbf/ft²-a</v>
          </cell>
        </row>
        <row r="64">
          <cell r="N64" t="str">
            <v>lbf/ft²-g</v>
          </cell>
        </row>
        <row r="65">
          <cell r="N65" t="str">
            <v>lbf/in²</v>
          </cell>
        </row>
        <row r="66">
          <cell r="N66" t="str">
            <v>lbf/in²-a</v>
          </cell>
        </row>
        <row r="67">
          <cell r="N67" t="str">
            <v>lbf/in²-g</v>
          </cell>
        </row>
        <row r="68">
          <cell r="N68" t="str">
            <v>mbar</v>
          </cell>
        </row>
        <row r="69">
          <cell r="N69" t="str">
            <v>mbar-a</v>
          </cell>
        </row>
        <row r="70">
          <cell r="N70" t="str">
            <v>mbar-g</v>
          </cell>
        </row>
        <row r="71">
          <cell r="N71" t="str">
            <v>mH2O 4ºC</v>
          </cell>
        </row>
        <row r="72">
          <cell r="N72" t="str">
            <v>mH2O 4ºC-a</v>
          </cell>
        </row>
        <row r="73">
          <cell r="N73" t="str">
            <v>mH2O 4ºC-g</v>
          </cell>
        </row>
        <row r="74">
          <cell r="N74" t="str">
            <v>mmH2O 4ºC</v>
          </cell>
        </row>
        <row r="75">
          <cell r="N75" t="str">
            <v>mmH2O 4ºC-a</v>
          </cell>
        </row>
        <row r="76">
          <cell r="N76" t="str">
            <v>mmH2O 4ºC-g</v>
          </cell>
        </row>
        <row r="77">
          <cell r="N77" t="str">
            <v>mmHg 0ºC</v>
          </cell>
        </row>
        <row r="78">
          <cell r="N78" t="str">
            <v>mmHg 0ºC-a</v>
          </cell>
        </row>
        <row r="79">
          <cell r="N79" t="str">
            <v>mmHg 0ºC-g</v>
          </cell>
        </row>
        <row r="80">
          <cell r="N80" t="str">
            <v>MPa</v>
          </cell>
        </row>
        <row r="81">
          <cell r="N81" t="str">
            <v>MPa-a</v>
          </cell>
        </row>
        <row r="82">
          <cell r="N82" t="str">
            <v>MPa-g</v>
          </cell>
        </row>
        <row r="83">
          <cell r="N83" t="str">
            <v>oz/in²</v>
          </cell>
        </row>
        <row r="84">
          <cell r="N84" t="str">
            <v>oz/in²-a</v>
          </cell>
        </row>
        <row r="85">
          <cell r="N85" t="str">
            <v>oz/in²-g</v>
          </cell>
        </row>
        <row r="86">
          <cell r="N86" t="str">
            <v>Pa</v>
          </cell>
        </row>
        <row r="87">
          <cell r="N87" t="str">
            <v>Pa-a</v>
          </cell>
        </row>
        <row r="88">
          <cell r="N88" t="str">
            <v>Pa-g</v>
          </cell>
        </row>
        <row r="89">
          <cell r="N89" t="str">
            <v>psi</v>
          </cell>
        </row>
        <row r="90">
          <cell r="N90" t="str">
            <v>psi-a</v>
          </cell>
        </row>
        <row r="91">
          <cell r="N91" t="str">
            <v>psi-g</v>
          </cell>
        </row>
        <row r="92">
          <cell r="N92" t="str">
            <v>Torr</v>
          </cell>
        </row>
        <row r="93">
          <cell r="N93" t="str">
            <v>Torr-a</v>
          </cell>
        </row>
        <row r="94">
          <cell r="N94" t="str">
            <v>Torr-g</v>
          </cell>
        </row>
        <row r="245">
          <cell r="AE245" t="str">
            <v>3051 TG or Similar</v>
          </cell>
        </row>
        <row r="246">
          <cell r="AE246" t="str">
            <v>1D2 JOS-E-45-J</v>
          </cell>
        </row>
        <row r="247">
          <cell r="AE247" t="str">
            <v>1½G2½ JOS-E-15-J</v>
          </cell>
        </row>
        <row r="248">
          <cell r="AE248" t="str">
            <v>1D2 JOS-E-15-J</v>
          </cell>
        </row>
        <row r="249">
          <cell r="AE249" t="str">
            <v>1½E2 JOS-E-55-J</v>
          </cell>
        </row>
        <row r="250">
          <cell r="AE250" t="str">
            <v>3J4 JOS-E-55-J</v>
          </cell>
        </row>
        <row r="251">
          <cell r="AE251" t="str">
            <v>1½D2½ JOS-E-75-J</v>
          </cell>
        </row>
        <row r="252">
          <cell r="AE252" t="str">
            <v>4P6 JLT-JOS-E-15-J</v>
          </cell>
        </row>
        <row r="253">
          <cell r="AE253" t="str">
            <v>4P6 JLT-JBS-E-15-J</v>
          </cell>
        </row>
        <row r="254">
          <cell r="AE254" t="str">
            <v>3K4 JBS-E-45-J</v>
          </cell>
        </row>
        <row r="255">
          <cell r="AE255" t="str">
            <v>3K6 JBS-E-75-J</v>
          </cell>
        </row>
        <row r="256">
          <cell r="AE256" t="str">
            <v>1½D2½ JOS-E-76-J</v>
          </cell>
        </row>
        <row r="257">
          <cell r="AE257" t="str">
            <v>2½J4 JOS-E-35-J</v>
          </cell>
        </row>
        <row r="258">
          <cell r="AE258" t="str">
            <v>1D2 JBS-E-15-J</v>
          </cell>
        </row>
        <row r="259">
          <cell r="AE259" t="str">
            <v>1½G2½ JOS-E-15-C</v>
          </cell>
        </row>
        <row r="260">
          <cell r="AE260" t="str">
            <v>3K4 JOS-E-15-C</v>
          </cell>
        </row>
        <row r="261">
          <cell r="AE261" t="str">
            <v>2J3 JOS-E-15-J</v>
          </cell>
        </row>
        <row r="262">
          <cell r="AE262" t="str">
            <v>3K4 JOS-E-35-J</v>
          </cell>
        </row>
        <row r="263">
          <cell r="AE263" t="str">
            <v>4P6 JOS-E-35-J</v>
          </cell>
        </row>
        <row r="264">
          <cell r="AE264" t="str">
            <v>BERMAD 400 E Type 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&amp;I´s"/>
      <sheetName val="Cómputo"/>
      <sheetName val="Resumen Valvulas"/>
      <sheetName val="PARA COTIZAR"/>
      <sheetName val="Carátula"/>
      <sheetName val="SUMMARY 1"/>
      <sheetName val="SUMMARY 2"/>
      <sheetName val="SUMMARY 3"/>
      <sheetName val="CBN8NS0"/>
      <sheetName val="CCB1WD0"/>
      <sheetName val="CCB6WD1"/>
      <sheetName val="CCB8SP0"/>
      <sheetName val="ECB1RG0"/>
      <sheetName val="ECB1RH0"/>
      <sheetName val="ECB3RH0"/>
      <sheetName val="ECB8NH0"/>
      <sheetName val="ECB8SH0"/>
      <sheetName val="FCC1RW0"/>
      <sheetName val="FCC6RG0"/>
      <sheetName val="FCC6RG1"/>
      <sheetName val="FCC6RW0"/>
      <sheetName val="FCC6RW1"/>
      <sheetName val="FCJ8SW3"/>
      <sheetName val="FCJ8SW4"/>
      <sheetName val="FCJ8SW5"/>
      <sheetName val="FCJ8SW6"/>
      <sheetName val="FCJ8SW7"/>
      <sheetName val="FLF1RG0"/>
      <sheetName val="FLF1RW0"/>
      <sheetName val="GCB3RG0"/>
      <sheetName val="GCB3RH0"/>
      <sheetName val="GCB6RH0"/>
      <sheetName val="GCB8NH0"/>
      <sheetName val="GCB8SH0"/>
      <sheetName val="NCB7NH0"/>
      <sheetName val="RBN8NW0"/>
      <sheetName val="RCC1RW0"/>
      <sheetName val="RCC3RG0"/>
      <sheetName val="RCC3RW0"/>
      <sheetName val="RCC6RG0"/>
      <sheetName val="RCC6RW0"/>
      <sheetName val="RCC9JG0"/>
      <sheetName val="RCC9JW0"/>
      <sheetName val="RCC9JW1"/>
      <sheetName val="RCJ7SW0"/>
      <sheetName val="RCJ8SW0"/>
      <sheetName val="RLF1RW0"/>
      <sheetName val="RLJ8SW0"/>
      <sheetName val="VBA01C018"/>
      <sheetName val="VBA01C019"/>
      <sheetName val="VBA01C020"/>
      <sheetName val="VBA01C022"/>
      <sheetName val="VBA01C023"/>
      <sheetName val="VBA01C024"/>
      <sheetName val="VBA01C025"/>
      <sheetName val="VBA03C018"/>
      <sheetName val="VBA04C001"/>
      <sheetName val="VBA06C019"/>
      <sheetName val="VBA06C020"/>
      <sheetName val="VBA06C026"/>
      <sheetName val="VBA06C027"/>
      <sheetName val="VBA1WC001"/>
      <sheetName val="VBA1WC005"/>
      <sheetName val="VBY06C002"/>
      <sheetName val="VCK01C009"/>
      <sheetName val="VCK01C011"/>
      <sheetName val="VCK03C009"/>
      <sheetName val="VCK03C010"/>
      <sheetName val="VCK06C007"/>
      <sheetName val="VCK06C008"/>
      <sheetName val="VCK01C007"/>
      <sheetName val="VCP08C001"/>
      <sheetName val="VGA01C005"/>
      <sheetName val="VGA01C007"/>
      <sheetName val="VGA03C007"/>
      <sheetName val="VGA04C001"/>
      <sheetName val="VGA04C002"/>
      <sheetName val="VGA08C007"/>
      <sheetName val="VGL01C006"/>
      <sheetName val="VGL01C008"/>
      <sheetName val="VGL06C006"/>
      <sheetName val="VGL08C004"/>
      <sheetName val="VGL09C007"/>
      <sheetName val="VNE31C001"/>
      <sheetName val="FCJ8SW8"/>
      <sheetName val="ECB6RG0"/>
      <sheetName val="FCJ7SW1"/>
      <sheetName val="BCJ1W00"/>
      <sheetName val="CCB9ED1"/>
      <sheetName val="CARGA"/>
      <sheetName val="VBA06C028"/>
      <sheetName val="FCC3RG0"/>
      <sheetName val="FCC1RG0"/>
      <sheetName val="FCC3RW0"/>
      <sheetName val="FCC9JW0"/>
      <sheetName val="GCB9JH0"/>
      <sheetName val="Validaciones"/>
      <sheetName val="PIPING CLASS"/>
      <sheetName val="Códigos Válvulas"/>
      <sheetName val="Data"/>
      <sheetName val="Insulation(Base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8">
          <cell r="E8" t="str">
            <v>Gate Valve-CS-800-SW-1/2"</v>
          </cell>
          <cell r="F8">
            <v>1.7</v>
          </cell>
          <cell r="H8">
            <v>1</v>
          </cell>
        </row>
        <row r="9">
          <cell r="E9" t="str">
            <v>Gate Valve-CS-800-SW-3/4"</v>
          </cell>
          <cell r="F9">
            <v>2</v>
          </cell>
          <cell r="H9">
            <v>1.5</v>
          </cell>
        </row>
        <row r="10">
          <cell r="E10" t="str">
            <v>Gate Valve-CS-800-SW-1"</v>
          </cell>
          <cell r="F10">
            <v>3.5</v>
          </cell>
          <cell r="H10">
            <v>2</v>
          </cell>
        </row>
        <row r="11">
          <cell r="E11" t="str">
            <v>Gate Valve-CS-800-SW-1½"</v>
          </cell>
          <cell r="F11">
            <v>6.2</v>
          </cell>
          <cell r="H11">
            <v>3</v>
          </cell>
        </row>
        <row r="12">
          <cell r="E12" t="str">
            <v>Gate Valve-CS-800-SW-1½"</v>
          </cell>
          <cell r="F12">
            <v>6.2</v>
          </cell>
          <cell r="H12">
            <v>3</v>
          </cell>
        </row>
        <row r="13">
          <cell r="E13" t="str">
            <v>Gate Valve-CS-1500-SW-3/4"</v>
          </cell>
          <cell r="F13">
            <v>4</v>
          </cell>
          <cell r="H13">
            <v>1.5</v>
          </cell>
        </row>
        <row r="14">
          <cell r="E14" t="str">
            <v>Gate Valve-CS-1500-SW-1"</v>
          </cell>
          <cell r="F14">
            <v>5.51</v>
          </cell>
          <cell r="H14">
            <v>2</v>
          </cell>
        </row>
        <row r="15">
          <cell r="E15" t="str">
            <v>Gate Valve-CS-1500-SW-1½"</v>
          </cell>
          <cell r="F15">
            <v>10.87</v>
          </cell>
          <cell r="H15">
            <v>3</v>
          </cell>
        </row>
        <row r="16">
          <cell r="E16" t="str">
            <v>Gate Valve-CS-800-NPT-1/2"</v>
          </cell>
          <cell r="F16">
            <v>1.7</v>
          </cell>
        </row>
        <row r="17">
          <cell r="E17" t="str">
            <v>Gate Valve-CS-800-NPT-3/4"</v>
          </cell>
          <cell r="F17">
            <v>2</v>
          </cell>
        </row>
        <row r="18">
          <cell r="E18" t="str">
            <v>Gate Valve-CS-800-NPT-1"</v>
          </cell>
          <cell r="F18">
            <v>3.5</v>
          </cell>
        </row>
        <row r="19">
          <cell r="E19" t="str">
            <v>Gate Valve-CS-800-NPT-1½"</v>
          </cell>
          <cell r="F19">
            <v>6.2</v>
          </cell>
        </row>
        <row r="20">
          <cell r="E20" t="str">
            <v>Gate Valve-CS-800-SWxNPT-1/2"</v>
          </cell>
          <cell r="F20">
            <v>2.125</v>
          </cell>
          <cell r="H20">
            <v>0.5</v>
          </cell>
        </row>
        <row r="21">
          <cell r="E21" t="str">
            <v>Gate Valve-CS-800-SWxNPT-3/4"</v>
          </cell>
          <cell r="F21">
            <v>2.5</v>
          </cell>
          <cell r="H21">
            <v>0.75</v>
          </cell>
        </row>
        <row r="22">
          <cell r="E22" t="str">
            <v>Gate Valve-CS-800-SWxNPT-1"</v>
          </cell>
          <cell r="F22">
            <v>4.375</v>
          </cell>
          <cell r="H22">
            <v>1</v>
          </cell>
        </row>
        <row r="23">
          <cell r="E23" t="str">
            <v>Gate Valve-CS-800-SWxNPT-1½"</v>
          </cell>
          <cell r="F23">
            <v>7.75</v>
          </cell>
          <cell r="H23">
            <v>1.5</v>
          </cell>
        </row>
        <row r="24">
          <cell r="E24" t="str">
            <v>Gate Valve Xbody-CS-800-BWxSW-1/2"</v>
          </cell>
          <cell r="F24">
            <v>2.125</v>
          </cell>
          <cell r="H24">
            <v>1</v>
          </cell>
        </row>
        <row r="25">
          <cell r="E25" t="str">
            <v>Gate Valve Xbody-CS-800-BWxSW-3/4"</v>
          </cell>
          <cell r="F25">
            <v>2.5</v>
          </cell>
          <cell r="H25">
            <v>1.5</v>
          </cell>
        </row>
        <row r="26">
          <cell r="E26" t="str">
            <v>Gate Valve Xbody-CS-800-BWxSW-1"</v>
          </cell>
          <cell r="F26">
            <v>4.375</v>
          </cell>
          <cell r="H26">
            <v>2</v>
          </cell>
        </row>
        <row r="27">
          <cell r="E27" t="str">
            <v>Gate Valve Xbody-CS-800-BWxSW-1½"</v>
          </cell>
          <cell r="F27">
            <v>7.75</v>
          </cell>
          <cell r="H27">
            <v>3</v>
          </cell>
        </row>
        <row r="28">
          <cell r="E28" t="str">
            <v>Gate Valve Xbody-CS-800-BWxNPT-1/2"</v>
          </cell>
          <cell r="F28">
            <v>2.125</v>
          </cell>
          <cell r="H28">
            <v>0.5</v>
          </cell>
        </row>
        <row r="29">
          <cell r="E29" t="str">
            <v>Gate Valve Xbody-CS-800-BWxNPT-3/4"</v>
          </cell>
          <cell r="F29">
            <v>2.5</v>
          </cell>
          <cell r="H29">
            <v>0.75</v>
          </cell>
        </row>
        <row r="30">
          <cell r="E30" t="str">
            <v>Gate Valve Xbody-CS-800-BWxNPT-1"</v>
          </cell>
          <cell r="F30">
            <v>4.375</v>
          </cell>
          <cell r="H30">
            <v>1</v>
          </cell>
        </row>
        <row r="31">
          <cell r="E31" t="str">
            <v>Gate Valve Xbody-CS-800-BWxNPT-1½"</v>
          </cell>
          <cell r="F31">
            <v>7.75</v>
          </cell>
          <cell r="H31">
            <v>1.5</v>
          </cell>
        </row>
        <row r="32">
          <cell r="E32" t="str">
            <v>Gate Valve Xbody-CS-800-PLxSW-1/2"</v>
          </cell>
          <cell r="F32">
            <v>2.125</v>
          </cell>
          <cell r="H32">
            <v>1</v>
          </cell>
        </row>
        <row r="33">
          <cell r="E33" t="str">
            <v>Gate Valve Xbody-CS-800-PLxSW-3/4"</v>
          </cell>
          <cell r="F33">
            <v>2.5</v>
          </cell>
          <cell r="H33">
            <v>1.5</v>
          </cell>
        </row>
        <row r="34">
          <cell r="E34" t="str">
            <v>Gate Valve Xbody-CS-800-PLxSW-1"</v>
          </cell>
          <cell r="F34">
            <v>4.375</v>
          </cell>
          <cell r="H34">
            <v>2</v>
          </cell>
        </row>
        <row r="35">
          <cell r="E35" t="str">
            <v>Gate Valve Xbody-CS-800-PLxSW-1½"</v>
          </cell>
          <cell r="F35">
            <v>7.75</v>
          </cell>
          <cell r="H35">
            <v>3</v>
          </cell>
        </row>
        <row r="36">
          <cell r="E36" t="str">
            <v>Gate Valve Xbody-CS-800-PLxNPT-1/2"</v>
          </cell>
          <cell r="F36">
            <v>2.125</v>
          </cell>
          <cell r="H36">
            <v>0.5</v>
          </cell>
        </row>
        <row r="37">
          <cell r="E37" t="str">
            <v>Gate Valve Xbody-CS-800-PLxNPT-3/4"</v>
          </cell>
          <cell r="F37">
            <v>2.5</v>
          </cell>
          <cell r="H37">
            <v>0.75</v>
          </cell>
        </row>
        <row r="38">
          <cell r="E38" t="str">
            <v>Gate Valve Xbody-CS-800-PLxNPT-1"</v>
          </cell>
          <cell r="F38">
            <v>4.375</v>
          </cell>
          <cell r="H38">
            <v>1</v>
          </cell>
        </row>
        <row r="39">
          <cell r="E39" t="str">
            <v>Gate Valve Xbody-CS-800-PLxNPT-1½"</v>
          </cell>
          <cell r="F39">
            <v>7.75</v>
          </cell>
          <cell r="H39">
            <v>1.5</v>
          </cell>
        </row>
        <row r="40">
          <cell r="E40" t="str">
            <v>Gate Valve-CS-150-RF-1/2"</v>
          </cell>
          <cell r="F40">
            <v>1.7</v>
          </cell>
        </row>
        <row r="41">
          <cell r="E41" t="str">
            <v>Gate Valve-CS-150-RF-3/4"</v>
          </cell>
          <cell r="F41">
            <v>2</v>
          </cell>
        </row>
        <row r="42">
          <cell r="E42" t="str">
            <v>Gate Valve-CS-150-RF-1"</v>
          </cell>
          <cell r="F42">
            <v>3.5</v>
          </cell>
        </row>
        <row r="43">
          <cell r="E43" t="str">
            <v>Gate Valve-CS-150-RF-1½"</v>
          </cell>
          <cell r="F43">
            <v>6.2</v>
          </cell>
        </row>
        <row r="44">
          <cell r="E44" t="str">
            <v>Gate Valve-CS-150-RF-2"</v>
          </cell>
          <cell r="F44">
            <v>25</v>
          </cell>
        </row>
        <row r="45">
          <cell r="E45" t="str">
            <v>Gate Valve-CS-150-RF-2½"</v>
          </cell>
          <cell r="F45">
            <v>32</v>
          </cell>
        </row>
        <row r="46">
          <cell r="E46" t="str">
            <v>Gate Valve-CS-150-RF-3"</v>
          </cell>
          <cell r="F46">
            <v>43</v>
          </cell>
        </row>
        <row r="47">
          <cell r="E47" t="str">
            <v>Gate Valve-CS-150-RF-4"</v>
          </cell>
          <cell r="F47">
            <v>64</v>
          </cell>
        </row>
        <row r="48">
          <cell r="E48" t="str">
            <v>Gate Valve-CS-150-RF-6"</v>
          </cell>
          <cell r="F48">
            <v>110</v>
          </cell>
        </row>
        <row r="49">
          <cell r="E49" t="str">
            <v>Gate Valve-CS-150-RF-8"</v>
          </cell>
          <cell r="F49">
            <v>181</v>
          </cell>
        </row>
        <row r="50">
          <cell r="E50" t="str">
            <v>Gate Valve-CS-150-RF-10"</v>
          </cell>
          <cell r="F50">
            <v>286</v>
          </cell>
        </row>
        <row r="51">
          <cell r="E51" t="str">
            <v>Gate Valve-CS-150-RF-12"</v>
          </cell>
          <cell r="F51">
            <v>376</v>
          </cell>
        </row>
        <row r="52">
          <cell r="E52" t="str">
            <v>Gate Valve-CS-150-RF-14"</v>
          </cell>
          <cell r="F52">
            <v>398</v>
          </cell>
        </row>
        <row r="53">
          <cell r="E53" t="str">
            <v>Gate Valve-CS-150-RF-16"</v>
          </cell>
          <cell r="F53">
            <v>717</v>
          </cell>
        </row>
        <row r="54">
          <cell r="E54" t="str">
            <v>Gate Valve-CS-150-RF-18"</v>
          </cell>
          <cell r="F54">
            <v>658.5</v>
          </cell>
        </row>
        <row r="55">
          <cell r="E55" t="str">
            <v>Gate Valve-CS-150-RF-20"</v>
          </cell>
          <cell r="F55">
            <v>1066</v>
          </cell>
        </row>
        <row r="56">
          <cell r="E56" t="str">
            <v>Gate Valve-CS-150-RF-24"</v>
          </cell>
          <cell r="F56">
            <v>1263.8</v>
          </cell>
        </row>
        <row r="57">
          <cell r="E57" t="str">
            <v>Gate Valve-CS-300-RF-1/2"</v>
          </cell>
          <cell r="F57">
            <v>1.7</v>
          </cell>
        </row>
        <row r="58">
          <cell r="E58" t="str">
            <v>Gate Valve-CS-300-RF-3/4"</v>
          </cell>
          <cell r="F58">
            <v>2</v>
          </cell>
        </row>
        <row r="59">
          <cell r="E59" t="str">
            <v>Gate Valve-CS-300-RF-1"</v>
          </cell>
          <cell r="F59">
            <v>3.5</v>
          </cell>
        </row>
        <row r="60">
          <cell r="E60" t="str">
            <v>Gate Valve-CS-300-NPT-1/2"</v>
          </cell>
          <cell r="F60">
            <v>0.52</v>
          </cell>
        </row>
        <row r="61">
          <cell r="E61" t="str">
            <v>Gate Valve-CS-300-NPT-3/4"</v>
          </cell>
          <cell r="F61">
            <v>0.71</v>
          </cell>
        </row>
        <row r="62">
          <cell r="E62" t="str">
            <v>Gate Valve-CS-300-NPT-1"</v>
          </cell>
          <cell r="F62">
            <v>1.34</v>
          </cell>
        </row>
        <row r="63">
          <cell r="E63" t="str">
            <v>Gate Valve-CS-300-RF-1½"</v>
          </cell>
          <cell r="F63">
            <v>6.2</v>
          </cell>
        </row>
        <row r="64">
          <cell r="E64" t="str">
            <v>Gate Valve-CS-300-RF-2"</v>
          </cell>
          <cell r="F64">
            <v>34</v>
          </cell>
        </row>
        <row r="65">
          <cell r="E65" t="str">
            <v>Gate Valve-CS-300-RF-2½"</v>
          </cell>
          <cell r="F65">
            <v>45</v>
          </cell>
        </row>
        <row r="66">
          <cell r="E66" t="str">
            <v>Gate Valve-CS-300-RF-3"</v>
          </cell>
          <cell r="F66">
            <v>66</v>
          </cell>
        </row>
        <row r="67">
          <cell r="E67" t="str">
            <v>Gate Valve-CS-300-RF-4"</v>
          </cell>
          <cell r="F67">
            <v>98</v>
          </cell>
        </row>
        <row r="68">
          <cell r="E68" t="str">
            <v>Gate Valve-CS-300-RF-6"</v>
          </cell>
          <cell r="F68">
            <v>191</v>
          </cell>
        </row>
        <row r="69">
          <cell r="E69" t="str">
            <v>Gate Valve-CS-300-RF-8"</v>
          </cell>
          <cell r="F69">
            <v>318</v>
          </cell>
        </row>
        <row r="70">
          <cell r="E70" t="str">
            <v>Gate Valve-CS-300-RF-10"</v>
          </cell>
          <cell r="F70">
            <v>476</v>
          </cell>
        </row>
        <row r="71">
          <cell r="E71" t="str">
            <v>Gate Valve-CS-300-RF-12"</v>
          </cell>
          <cell r="F71">
            <v>676</v>
          </cell>
        </row>
        <row r="72">
          <cell r="E72" t="str">
            <v>Gate Valve-CS-300-RF-14"</v>
          </cell>
          <cell r="F72">
            <v>975</v>
          </cell>
        </row>
        <row r="73">
          <cell r="E73" t="str">
            <v>Gate Valve-CS-300-RF-16"</v>
          </cell>
          <cell r="F73">
            <v>1316</v>
          </cell>
        </row>
        <row r="74">
          <cell r="E74" t="str">
            <v>Gate Valve-CS-300-RF-18"</v>
          </cell>
          <cell r="F74">
            <v>1728</v>
          </cell>
        </row>
        <row r="75">
          <cell r="E75" t="str">
            <v>Gate Valve-CS-300-RF-20"</v>
          </cell>
          <cell r="F75">
            <v>2226</v>
          </cell>
        </row>
        <row r="76">
          <cell r="E76" t="str">
            <v>Gate Valve-CS-300-RF-24"</v>
          </cell>
          <cell r="F76">
            <v>3735</v>
          </cell>
        </row>
        <row r="77">
          <cell r="E77" t="str">
            <v>Gate Valve-CS-600-RF-1/2"</v>
          </cell>
          <cell r="F77">
            <v>5.44</v>
          </cell>
        </row>
        <row r="78">
          <cell r="E78" t="str">
            <v>Gate Valve-CS-600-RF-3/4"</v>
          </cell>
          <cell r="F78">
            <v>9.6</v>
          </cell>
        </row>
        <row r="79">
          <cell r="E79" t="str">
            <v>Gate Valve-CS-600-RF-1"</v>
          </cell>
          <cell r="F79">
            <v>12.1</v>
          </cell>
        </row>
        <row r="80">
          <cell r="E80" t="str">
            <v>Gate Valve-CS-600-RF-1½"</v>
          </cell>
          <cell r="F80">
            <v>21.5</v>
          </cell>
        </row>
        <row r="81">
          <cell r="E81" t="str">
            <v>Gate Valve-CS-600-RF-2"</v>
          </cell>
          <cell r="F81">
            <v>44</v>
          </cell>
        </row>
        <row r="82">
          <cell r="E82" t="str">
            <v>Gate Valve-CS-600-RF-2½"</v>
          </cell>
          <cell r="F82">
            <v>64</v>
          </cell>
        </row>
        <row r="83">
          <cell r="E83" t="str">
            <v>Gate Valve-CS-600-RF-3"</v>
          </cell>
          <cell r="F83">
            <v>77</v>
          </cell>
        </row>
        <row r="84">
          <cell r="E84" t="str">
            <v>Gate Valve-CS-600-RF-4"</v>
          </cell>
          <cell r="F84">
            <v>150</v>
          </cell>
        </row>
        <row r="85">
          <cell r="E85" t="str">
            <v>Gate Valve-CS-600-RF-6"</v>
          </cell>
          <cell r="F85">
            <v>327</v>
          </cell>
        </row>
        <row r="86">
          <cell r="E86" t="str">
            <v>Gate Valve-CS-600-RF-8"</v>
          </cell>
          <cell r="F86">
            <v>553</v>
          </cell>
        </row>
        <row r="87">
          <cell r="E87" t="str">
            <v>Gate Valve-CS-600-RF-10"</v>
          </cell>
          <cell r="F87">
            <v>853</v>
          </cell>
        </row>
        <row r="88">
          <cell r="E88" t="str">
            <v>Gate Valve-CS-600-RF-12"</v>
          </cell>
          <cell r="F88">
            <v>965</v>
          </cell>
        </row>
        <row r="89">
          <cell r="E89" t="str">
            <v>Gate Valve-CS-600-RF-14"</v>
          </cell>
          <cell r="F89">
            <v>1193</v>
          </cell>
        </row>
        <row r="90">
          <cell r="E90" t="str">
            <v>Gate Valve-CS-600-RF-16"</v>
          </cell>
          <cell r="F90">
            <v>1717</v>
          </cell>
        </row>
        <row r="91">
          <cell r="E91" t="str">
            <v>Gate Valve-CS-600-RF-18"</v>
          </cell>
          <cell r="F91">
            <v>2221</v>
          </cell>
        </row>
        <row r="92">
          <cell r="E92" t="str">
            <v>Gate Valve-CS-600-RF-20"</v>
          </cell>
          <cell r="F92">
            <v>2912</v>
          </cell>
        </row>
        <row r="93">
          <cell r="E93" t="str">
            <v>Gate Valve-CS-600-RF-24"</v>
          </cell>
          <cell r="F93">
            <v>4563</v>
          </cell>
        </row>
        <row r="94">
          <cell r="E94" t="str">
            <v>Gate Valve-CS-900-RF-1"</v>
          </cell>
          <cell r="F94">
            <v>20.7</v>
          </cell>
        </row>
        <row r="95">
          <cell r="E95" t="str">
            <v>Gate Valve-CS-900-RF-1½"</v>
          </cell>
          <cell r="F95">
            <v>35.4</v>
          </cell>
        </row>
        <row r="96">
          <cell r="E96" t="str">
            <v>Gate Valve-CS-900-RF-2"</v>
          </cell>
          <cell r="F96">
            <v>63.61</v>
          </cell>
        </row>
        <row r="97">
          <cell r="E97" t="str">
            <v>Gate Valve-CS-900-RF-2½"</v>
          </cell>
          <cell r="F97">
            <v>92.7</v>
          </cell>
        </row>
        <row r="98">
          <cell r="E98" t="str">
            <v>Gate Valve-CS-900-RF-3"</v>
          </cell>
          <cell r="F98">
            <v>167</v>
          </cell>
        </row>
        <row r="99">
          <cell r="E99" t="str">
            <v>Gate Valve-CS-900-RF-4"</v>
          </cell>
          <cell r="F99">
            <v>227</v>
          </cell>
        </row>
        <row r="100">
          <cell r="E100" t="str">
            <v>Gate Valve-CS-900-RF-6"</v>
          </cell>
          <cell r="F100">
            <v>410</v>
          </cell>
        </row>
        <row r="101">
          <cell r="E101" t="str">
            <v>Gate Valve-CS-900-RF-8"</v>
          </cell>
          <cell r="F101">
            <v>600</v>
          </cell>
        </row>
        <row r="102">
          <cell r="E102" t="str">
            <v>Gate Valve-CS-900-RF-10"</v>
          </cell>
          <cell r="F102">
            <v>1100</v>
          </cell>
        </row>
        <row r="103">
          <cell r="E103" t="str">
            <v>Gate Valve-CS-900-RF-12"</v>
          </cell>
          <cell r="F103">
            <v>1313</v>
          </cell>
        </row>
        <row r="104">
          <cell r="E104" t="str">
            <v>Gate Valve-CS-900-RF-14"</v>
          </cell>
          <cell r="F104">
            <v>1700</v>
          </cell>
        </row>
        <row r="105">
          <cell r="E105" t="str">
            <v>Gate Valve-CS-900-RF-16"</v>
          </cell>
          <cell r="F105">
            <v>2200</v>
          </cell>
        </row>
        <row r="106">
          <cell r="E106" t="str">
            <v>Gate Valve-CS-900-RF-18"</v>
          </cell>
          <cell r="F106">
            <v>2806</v>
          </cell>
        </row>
        <row r="107">
          <cell r="E107" t="str">
            <v>Gate Valve-CS-900-RF-20"</v>
          </cell>
          <cell r="F107">
            <v>3600</v>
          </cell>
        </row>
        <row r="108">
          <cell r="E108" t="str">
            <v>Gate Valve-CS-900-RF-24"</v>
          </cell>
          <cell r="F108">
            <v>6235</v>
          </cell>
        </row>
        <row r="109">
          <cell r="E109" t="str">
            <v>Gate Valve-CS-1500-BW-1/2"</v>
          </cell>
          <cell r="F109">
            <v>3.72</v>
          </cell>
          <cell r="H109">
            <v>1</v>
          </cell>
        </row>
        <row r="110">
          <cell r="E110" t="str">
            <v>Gate Valve-CS-1500-BW-3/4"</v>
          </cell>
          <cell r="F110">
            <v>4</v>
          </cell>
          <cell r="H110">
            <v>1.5</v>
          </cell>
        </row>
        <row r="111">
          <cell r="E111" t="str">
            <v>Gate Valve-CS-1500-BW-1"</v>
          </cell>
          <cell r="F111">
            <v>5.51</v>
          </cell>
          <cell r="H111">
            <v>2</v>
          </cell>
        </row>
        <row r="112">
          <cell r="E112" t="str">
            <v>Gate Valve-CS-1500-BW-1½"</v>
          </cell>
          <cell r="F112">
            <v>10.87</v>
          </cell>
          <cell r="H112">
            <v>3</v>
          </cell>
        </row>
        <row r="113">
          <cell r="E113" t="str">
            <v>Gate Valve-CS-1500-BW-2"</v>
          </cell>
          <cell r="F113">
            <v>53</v>
          </cell>
          <cell r="H113">
            <v>4</v>
          </cell>
        </row>
        <row r="114">
          <cell r="E114" t="str">
            <v>Gate Valve-CS-1500-BW-3"</v>
          </cell>
          <cell r="F114">
            <v>102.32</v>
          </cell>
          <cell r="H114">
            <v>6</v>
          </cell>
        </row>
        <row r="115">
          <cell r="E115" t="str">
            <v>Gate Valve-CS-1500-BW-4"</v>
          </cell>
          <cell r="F115">
            <v>161.86000000000001</v>
          </cell>
          <cell r="H115">
            <v>8</v>
          </cell>
        </row>
        <row r="116">
          <cell r="E116" t="str">
            <v>Gate Valve-CS-1500-BW-6"</v>
          </cell>
          <cell r="F116">
            <v>334.47</v>
          </cell>
          <cell r="H116">
            <v>12</v>
          </cell>
        </row>
        <row r="117">
          <cell r="E117" t="str">
            <v>Gate Valve-CS-1500-BW-8"</v>
          </cell>
          <cell r="F117">
            <v>593.13</v>
          </cell>
          <cell r="H117">
            <v>16</v>
          </cell>
        </row>
        <row r="118">
          <cell r="E118" t="str">
            <v>Gate Valve-CS-1500-BW-10"</v>
          </cell>
          <cell r="F118">
            <v>1035.5</v>
          </cell>
          <cell r="H118">
            <v>20</v>
          </cell>
        </row>
        <row r="119">
          <cell r="E119" t="str">
            <v>Gate Valve-CS-600-RTJ-1/2"</v>
          </cell>
          <cell r="F119">
            <v>5.44</v>
          </cell>
        </row>
        <row r="120">
          <cell r="E120" t="str">
            <v>Gate Valve-CS-600-RTJ-3/4"</v>
          </cell>
          <cell r="F120">
            <v>9.6</v>
          </cell>
        </row>
        <row r="121">
          <cell r="E121" t="str">
            <v>Gate Valve-CS-600-RTJ-1"</v>
          </cell>
          <cell r="F121">
            <v>12.1</v>
          </cell>
        </row>
        <row r="122">
          <cell r="E122" t="str">
            <v>Gate Valve-CS-600-RTJ-1½"</v>
          </cell>
          <cell r="F122">
            <v>21.5</v>
          </cell>
        </row>
        <row r="123">
          <cell r="E123" t="str">
            <v>Gate Valve-CS-600-RTJ-2"</v>
          </cell>
          <cell r="F123">
            <v>44</v>
          </cell>
        </row>
        <row r="124">
          <cell r="E124" t="str">
            <v>Gate Valve-CS-600-RTJ-2½"</v>
          </cell>
          <cell r="F124">
            <v>64</v>
          </cell>
        </row>
        <row r="125">
          <cell r="E125" t="str">
            <v>Gate Valve-CS-600-RTJ-3"</v>
          </cell>
          <cell r="F125">
            <v>77</v>
          </cell>
        </row>
        <row r="126">
          <cell r="E126" t="str">
            <v>Gate Valve-CS-600-RTJ-4"</v>
          </cell>
          <cell r="F126">
            <v>150</v>
          </cell>
        </row>
        <row r="127">
          <cell r="E127" t="str">
            <v>Gate Valve-CS-600-RTJ-6"</v>
          </cell>
          <cell r="F127">
            <v>327</v>
          </cell>
        </row>
        <row r="128">
          <cell r="E128" t="str">
            <v>Gate Valve-CS-600-RTJ-8"</v>
          </cell>
          <cell r="F128">
            <v>553</v>
          </cell>
        </row>
        <row r="129">
          <cell r="E129" t="str">
            <v>Gate Valve-CS-600-RTJ-10"</v>
          </cell>
          <cell r="F129">
            <v>853</v>
          </cell>
        </row>
        <row r="130">
          <cell r="E130" t="str">
            <v>Gate Valve-CS-600-RTJ-12"</v>
          </cell>
          <cell r="F130">
            <v>965</v>
          </cell>
        </row>
        <row r="131">
          <cell r="E131" t="str">
            <v>Gate Valve-CS-600-RTJ-14"</v>
          </cell>
          <cell r="F131">
            <v>1193</v>
          </cell>
        </row>
        <row r="132">
          <cell r="E132" t="str">
            <v>Gate Valve-CS-600-RTJ-16"</v>
          </cell>
          <cell r="F132">
            <v>1717</v>
          </cell>
        </row>
        <row r="133">
          <cell r="E133" t="str">
            <v>Gate Valve-CS-600-RTJ-18"</v>
          </cell>
          <cell r="F133">
            <v>2221</v>
          </cell>
        </row>
        <row r="134">
          <cell r="E134" t="str">
            <v>Gate Valve-CS-600-RTJ-20"</v>
          </cell>
          <cell r="F134">
            <v>2912</v>
          </cell>
        </row>
        <row r="135">
          <cell r="E135" t="str">
            <v>Gate Valve-CS-600-RTJ-24"</v>
          </cell>
          <cell r="F135">
            <v>4563</v>
          </cell>
        </row>
        <row r="136">
          <cell r="E136" t="str">
            <v>Gate Valve-CS-900-RTJ-1"</v>
          </cell>
          <cell r="F136">
            <v>20.7</v>
          </cell>
        </row>
        <row r="137">
          <cell r="E137" t="str">
            <v>Gate Valve-CS-900-RTJ-1½"</v>
          </cell>
          <cell r="F137">
            <v>35.4</v>
          </cell>
        </row>
        <row r="138">
          <cell r="E138" t="str">
            <v>Gate Valve-CS-900-RTJ-2"</v>
          </cell>
          <cell r="F138">
            <v>63.61</v>
          </cell>
        </row>
        <row r="139">
          <cell r="E139" t="str">
            <v>Gate Valve-CS-900-RTJ-2½"</v>
          </cell>
          <cell r="F139">
            <v>92.7</v>
          </cell>
        </row>
        <row r="140">
          <cell r="E140" t="str">
            <v>Gate Valve-CS-900-RTJ-3"</v>
          </cell>
          <cell r="F140">
            <v>167</v>
          </cell>
        </row>
        <row r="141">
          <cell r="E141" t="str">
            <v>Gate Valve-CS-900-RTJ-4"</v>
          </cell>
          <cell r="F141">
            <v>227</v>
          </cell>
        </row>
        <row r="142">
          <cell r="E142" t="str">
            <v>Gate Valve-CS-900-RTJ-6"</v>
          </cell>
          <cell r="F142">
            <v>410</v>
          </cell>
        </row>
        <row r="143">
          <cell r="E143" t="str">
            <v>Gate Valve-CS-900-RTJ-8"</v>
          </cell>
          <cell r="F143">
            <v>600</v>
          </cell>
        </row>
        <row r="144">
          <cell r="E144" t="str">
            <v>Gate Valve-CS-900-RTJ-10"</v>
          </cell>
          <cell r="F144">
            <v>1100</v>
          </cell>
        </row>
        <row r="145">
          <cell r="E145" t="str">
            <v>Gate Valve-CS-900-RTJ-12"</v>
          </cell>
          <cell r="F145">
            <v>1313</v>
          </cell>
        </row>
        <row r="146">
          <cell r="E146" t="str">
            <v>Gate Valve-CS-900-RTJ-14"</v>
          </cell>
          <cell r="F146">
            <v>1700</v>
          </cell>
        </row>
        <row r="147">
          <cell r="E147" t="str">
            <v>Gate Valve-CS-900-RTJ-16"</v>
          </cell>
          <cell r="F147">
            <v>2200</v>
          </cell>
        </row>
        <row r="148">
          <cell r="E148" t="str">
            <v>Gate Valve-CS-900-RTJ-18"</v>
          </cell>
          <cell r="F148">
            <v>2806</v>
          </cell>
        </row>
        <row r="149">
          <cell r="E149" t="str">
            <v>Gate Valve-CS-900-RTJ-20"</v>
          </cell>
          <cell r="F149">
            <v>3600</v>
          </cell>
        </row>
        <row r="150">
          <cell r="E150" t="str">
            <v>Gate Valve-CS-900-RTJ-24"</v>
          </cell>
          <cell r="F150">
            <v>6235</v>
          </cell>
        </row>
        <row r="151">
          <cell r="E151" t="str">
            <v>Ball Valve R.B.-CS-800-SW-1/2"</v>
          </cell>
          <cell r="F151">
            <v>0.46</v>
          </cell>
          <cell r="H151">
            <v>1</v>
          </cell>
        </row>
        <row r="152">
          <cell r="E152" t="str">
            <v>Ball Valve R.B.-CS-800-SW-3/4"</v>
          </cell>
          <cell r="F152">
            <v>0.6</v>
          </cell>
          <cell r="H152">
            <v>1.5</v>
          </cell>
        </row>
        <row r="153">
          <cell r="E153" t="str">
            <v>Ball Valve R.B.-CS-800-SW-1"</v>
          </cell>
          <cell r="F153">
            <v>1.22</v>
          </cell>
          <cell r="H153">
            <v>2</v>
          </cell>
        </row>
        <row r="154">
          <cell r="E154" t="str">
            <v>Ball Valve R.B.-CS-800-SW-1½"</v>
          </cell>
          <cell r="F154">
            <v>2.4</v>
          </cell>
          <cell r="H154">
            <v>3</v>
          </cell>
        </row>
        <row r="155">
          <cell r="E155" t="str">
            <v>Ball Valve R.B.-CS-1500-SW-1/2"</v>
          </cell>
          <cell r="F155">
            <v>1.5</v>
          </cell>
          <cell r="H155">
            <v>1</v>
          </cell>
        </row>
        <row r="156">
          <cell r="E156" t="str">
            <v>Ball Valve R.B.-CS-1500-SW-3/4"</v>
          </cell>
          <cell r="F156">
            <v>2</v>
          </cell>
          <cell r="H156">
            <v>1.5</v>
          </cell>
        </row>
        <row r="157">
          <cell r="E157" t="str">
            <v>Ball Valve R.B.-CS-1500-SW-1"</v>
          </cell>
          <cell r="F157">
            <v>2.8</v>
          </cell>
          <cell r="H157">
            <v>2</v>
          </cell>
        </row>
        <row r="158">
          <cell r="E158" t="str">
            <v>Ball Valve R.B.-CS-1500-SW-1½"</v>
          </cell>
          <cell r="F158">
            <v>2.4</v>
          </cell>
          <cell r="H158">
            <v>3</v>
          </cell>
        </row>
        <row r="159">
          <cell r="E159" t="str">
            <v>Ball Valve R.B.-CS-600-NPT-1/2"</v>
          </cell>
          <cell r="F159">
            <v>0.46</v>
          </cell>
        </row>
        <row r="160">
          <cell r="E160" t="str">
            <v>Ball Valve R.B.-CS-600-NPT-3/4"</v>
          </cell>
          <cell r="F160">
            <v>0.8</v>
          </cell>
        </row>
        <row r="161">
          <cell r="E161" t="str">
            <v>Ball Valve R.B.-CS-800-NPT-1/2"</v>
          </cell>
          <cell r="F161">
            <v>0.46</v>
          </cell>
        </row>
        <row r="162">
          <cell r="E162" t="str">
            <v>Ball Valve R.B.-CS-800-NPT-3/4"</v>
          </cell>
          <cell r="F162">
            <v>0.6</v>
          </cell>
        </row>
        <row r="163">
          <cell r="E163" t="str">
            <v>Ball Valve R.B.-CS-1500-NPT-3/4"</v>
          </cell>
          <cell r="F163">
            <v>1</v>
          </cell>
        </row>
        <row r="164">
          <cell r="E164" t="str">
            <v>Ball Valve R.B.-CS-800-NPT-1"</v>
          </cell>
          <cell r="F164">
            <v>1.22</v>
          </cell>
        </row>
        <row r="165">
          <cell r="E165" t="str">
            <v>Ball Valve R.B.-CS-800-NPT-1½"</v>
          </cell>
          <cell r="F165">
            <v>2.4</v>
          </cell>
        </row>
        <row r="166">
          <cell r="E166" t="str">
            <v>Ball Valve R.B.-CS-150-RF-1/2"</v>
          </cell>
          <cell r="F166">
            <v>0.46</v>
          </cell>
        </row>
        <row r="167">
          <cell r="E167" t="str">
            <v>Ball Valve R.B.-CS-150-RF-3/4"</v>
          </cell>
          <cell r="F167">
            <v>0.6</v>
          </cell>
        </row>
        <row r="168">
          <cell r="E168" t="str">
            <v>Ball Valve R.B.-CS-150-RF-1"</v>
          </cell>
          <cell r="F168">
            <v>1.22</v>
          </cell>
        </row>
        <row r="169">
          <cell r="E169" t="str">
            <v>Ball Valve R.B.-CS-150-RF-1½"</v>
          </cell>
          <cell r="F169">
            <v>2.4</v>
          </cell>
        </row>
        <row r="170">
          <cell r="E170" t="str">
            <v>Ball Valve R.B.-CS-150-RF-2"</v>
          </cell>
          <cell r="F170">
            <v>21</v>
          </cell>
        </row>
        <row r="171">
          <cell r="E171" t="str">
            <v>Ball Valve R.B.-CS-150-RF-2½"</v>
          </cell>
          <cell r="F171">
            <v>23.5</v>
          </cell>
        </row>
        <row r="172">
          <cell r="E172" t="str">
            <v>Ball Valve R.B.-CS-150-RF-3"</v>
          </cell>
          <cell r="F172">
            <v>26</v>
          </cell>
        </row>
        <row r="173">
          <cell r="E173" t="str">
            <v>Ball Valve R.B.-CS-150-RF-4"</v>
          </cell>
          <cell r="F173">
            <v>43</v>
          </cell>
        </row>
        <row r="174">
          <cell r="E174" t="str">
            <v>Ball Valve R.B.-CS-150-RF-6"</v>
          </cell>
          <cell r="F174">
            <v>73</v>
          </cell>
        </row>
        <row r="175">
          <cell r="E175" t="str">
            <v>Ball Valve R.B.-CS-150-RF-8"</v>
          </cell>
          <cell r="F175">
            <v>175</v>
          </cell>
        </row>
        <row r="176">
          <cell r="E176" t="str">
            <v>Ball Valve R.B.-CS-150-RF-10"</v>
          </cell>
          <cell r="F176">
            <v>342</v>
          </cell>
        </row>
        <row r="177">
          <cell r="E177" t="str">
            <v>Ball Valve R.B.-CS-150-RF-12"</v>
          </cell>
          <cell r="F177">
            <v>458</v>
          </cell>
        </row>
        <row r="178">
          <cell r="E178" t="str">
            <v>Ball Valve R.B.-CS-150-RF-14"</v>
          </cell>
          <cell r="F178">
            <v>580</v>
          </cell>
        </row>
        <row r="179">
          <cell r="E179" t="str">
            <v>Ball Valve R.B.-CS-150-RF-16"</v>
          </cell>
          <cell r="F179">
            <v>750</v>
          </cell>
        </row>
        <row r="180">
          <cell r="E180" t="str">
            <v>Ball Valve R.B.-CS-150-RF-18"</v>
          </cell>
          <cell r="F180">
            <v>1236</v>
          </cell>
        </row>
        <row r="181">
          <cell r="E181" t="str">
            <v>Ball Valve R.B.-CS-150-RF-20"</v>
          </cell>
          <cell r="F181">
            <v>1584</v>
          </cell>
        </row>
        <row r="182">
          <cell r="E182" t="str">
            <v>Ball Valve R.B.-CS-150-RF-24"</v>
          </cell>
          <cell r="F182">
            <v>2502</v>
          </cell>
        </row>
        <row r="183">
          <cell r="E183" t="str">
            <v>Ball Valve R.B.-CS-300-RF-1/2"</v>
          </cell>
          <cell r="F183">
            <v>4.5</v>
          </cell>
        </row>
        <row r="184">
          <cell r="E184" t="str">
            <v>Ball Valve R.B.-CS-300-RF-3/4"</v>
          </cell>
          <cell r="F184">
            <v>7.5</v>
          </cell>
        </row>
        <row r="185">
          <cell r="E185" t="str">
            <v>Ball Valve R.B.-CS-300-RF-1"</v>
          </cell>
          <cell r="F185">
            <v>9</v>
          </cell>
        </row>
        <row r="186">
          <cell r="E186" t="str">
            <v>Ball Valve R.B.-CS-300-RF-1½"</v>
          </cell>
          <cell r="F186">
            <v>16.399999999999999</v>
          </cell>
        </row>
        <row r="187">
          <cell r="E187" t="str">
            <v>Ball Valve R.B.-CS-300-RF-2"</v>
          </cell>
          <cell r="F187">
            <v>21</v>
          </cell>
        </row>
        <row r="188">
          <cell r="E188" t="str">
            <v>Ball Valve R.B.-CS-300-RF-2½"</v>
          </cell>
          <cell r="F188">
            <v>35</v>
          </cell>
        </row>
        <row r="189">
          <cell r="E189" t="str">
            <v>Ball Valve R.B.-CS-300-RF-3"</v>
          </cell>
          <cell r="F189">
            <v>44</v>
          </cell>
        </row>
        <row r="190">
          <cell r="E190" t="str">
            <v>Ball Valve R.B.-CS-300-RF-4"</v>
          </cell>
          <cell r="F190">
            <v>73</v>
          </cell>
        </row>
        <row r="191">
          <cell r="E191" t="str">
            <v>Ball Valve R.B.-CS-300-RF-6"</v>
          </cell>
          <cell r="F191">
            <v>140</v>
          </cell>
        </row>
        <row r="192">
          <cell r="E192" t="str">
            <v>Ball Valve R.B.-CS-300-RF-8"</v>
          </cell>
          <cell r="F192">
            <v>250</v>
          </cell>
        </row>
        <row r="193">
          <cell r="E193" t="str">
            <v>Ball Valve R.B.-CS-300-RF-10"</v>
          </cell>
          <cell r="F193">
            <v>410</v>
          </cell>
        </row>
        <row r="194">
          <cell r="E194" t="str">
            <v>Ball Valve R.B.-CS-300-RF-12"</v>
          </cell>
          <cell r="F194">
            <v>623</v>
          </cell>
        </row>
        <row r="195">
          <cell r="E195" t="str">
            <v>Ball Valve R.B.-CS-300-RF-14"</v>
          </cell>
          <cell r="F195">
            <v>923</v>
          </cell>
        </row>
        <row r="196">
          <cell r="E196" t="str">
            <v>Ball Valve R.B.-CS-300-RF-16"</v>
          </cell>
          <cell r="F196">
            <v>1249</v>
          </cell>
        </row>
        <row r="197">
          <cell r="E197" t="str">
            <v>Ball Valve R.B.-CS-300-RF-18"</v>
          </cell>
          <cell r="F197">
            <v>1642</v>
          </cell>
        </row>
        <row r="198">
          <cell r="E198" t="str">
            <v>Ball Valve R.B.-CS-300-RF-20"</v>
          </cell>
          <cell r="F198">
            <v>2111</v>
          </cell>
        </row>
        <row r="199">
          <cell r="E199" t="str">
            <v>Ball Valve R.B.-CS-300-RF-24"</v>
          </cell>
          <cell r="F199">
            <v>3393</v>
          </cell>
        </row>
        <row r="200">
          <cell r="E200" t="str">
            <v>Ball Valve R.B.-CS-300-RF-32"</v>
          </cell>
          <cell r="F200">
            <v>6230</v>
          </cell>
        </row>
        <row r="201">
          <cell r="E201" t="str">
            <v>Ball Valve R.B.-CS-600-RF-1/2"</v>
          </cell>
          <cell r="F201">
            <v>5.3</v>
          </cell>
        </row>
        <row r="202">
          <cell r="E202" t="str">
            <v>Ball Valve R.B.-CS-600-RF-3/4"</v>
          </cell>
          <cell r="F202">
            <v>9.33</v>
          </cell>
        </row>
        <row r="203">
          <cell r="E203" t="str">
            <v>Ball Valve R.B.-CS-600-RF-1"</v>
          </cell>
          <cell r="F203">
            <v>11.75</v>
          </cell>
        </row>
        <row r="204">
          <cell r="E204" t="str">
            <v>Ball Valve R.B.-CS-600-RF-1½"</v>
          </cell>
          <cell r="F204">
            <v>20.7</v>
          </cell>
        </row>
        <row r="205">
          <cell r="E205" t="str">
            <v>Ball Valve R.B.-CS-600-RF-2"</v>
          </cell>
          <cell r="F205">
            <v>28.3</v>
          </cell>
        </row>
        <row r="206">
          <cell r="E206" t="str">
            <v>Ball Valve R.B.-CS-600-RF-3"</v>
          </cell>
          <cell r="F206">
            <v>70</v>
          </cell>
        </row>
        <row r="207">
          <cell r="E207" t="str">
            <v>Ball Valve R.B.-CS-600-RF-4"</v>
          </cell>
          <cell r="F207">
            <v>145</v>
          </cell>
        </row>
        <row r="208">
          <cell r="E208" t="str">
            <v>Ball Valve R.B.-CS-600-RF-6"</v>
          </cell>
          <cell r="F208">
            <v>298</v>
          </cell>
        </row>
        <row r="209">
          <cell r="E209" t="str">
            <v>Ball Valve R.B.-CS-600-RF-8"</v>
          </cell>
          <cell r="F209">
            <v>530</v>
          </cell>
        </row>
        <row r="210">
          <cell r="E210" t="str">
            <v>Ball Valve R.B.-CS-600-RF-10"</v>
          </cell>
          <cell r="F210">
            <v>853</v>
          </cell>
        </row>
        <row r="211">
          <cell r="E211" t="str">
            <v>Ball Valve R.B.-CS-600-RF-12"</v>
          </cell>
          <cell r="F211">
            <v>1193</v>
          </cell>
        </row>
        <row r="212">
          <cell r="E212" t="str">
            <v>Ball Valve R.B.-CS-600-RF-14"</v>
          </cell>
          <cell r="F212">
            <v>1100</v>
          </cell>
        </row>
        <row r="213">
          <cell r="E213" t="str">
            <v>Ball Valve R.B.-CS-600-RF-16"</v>
          </cell>
          <cell r="F213">
            <v>1800</v>
          </cell>
        </row>
        <row r="214">
          <cell r="E214" t="str">
            <v>Ball Valve R.B.-CS-600-RF-18"</v>
          </cell>
          <cell r="F214">
            <v>2200</v>
          </cell>
        </row>
        <row r="215">
          <cell r="E215" t="str">
            <v>Ball Valve R.B.-CS-600-RF-20"</v>
          </cell>
          <cell r="F215">
            <v>2800</v>
          </cell>
        </row>
        <row r="216">
          <cell r="E216" t="str">
            <v>Ball Valve R.B.-CS-600-RF-24"</v>
          </cell>
          <cell r="F216">
            <v>4400</v>
          </cell>
        </row>
        <row r="217">
          <cell r="E217" t="str">
            <v>Ball Valve R.B.-CS-600-RF-26"</v>
          </cell>
          <cell r="F217">
            <v>5140</v>
          </cell>
        </row>
        <row r="218">
          <cell r="E218" t="str">
            <v>Ball Valve R.B.-CS-600-RF-30"</v>
          </cell>
          <cell r="F218">
            <v>6690</v>
          </cell>
        </row>
        <row r="219">
          <cell r="E219" t="str">
            <v>Ball Valve R.B.-CS-600-RF-32"</v>
          </cell>
          <cell r="F219">
            <v>7000</v>
          </cell>
        </row>
        <row r="220">
          <cell r="E220" t="str">
            <v>Ball Valve R.B.-CS-900-RF-1"</v>
          </cell>
          <cell r="F220">
            <v>20</v>
          </cell>
        </row>
        <row r="221">
          <cell r="E221" t="str">
            <v>Ball Valve R.B.-CS-900-RF-1½"</v>
          </cell>
          <cell r="F221">
            <v>34.200000000000003</v>
          </cell>
        </row>
        <row r="222">
          <cell r="E222" t="str">
            <v>Ball Valve R.B.-CS-900-RF-2"</v>
          </cell>
          <cell r="F222">
            <v>61</v>
          </cell>
        </row>
        <row r="223">
          <cell r="E223" t="str">
            <v>Ball Valve R.B.-CS-900-RF-2½"</v>
          </cell>
          <cell r="F223">
            <v>89</v>
          </cell>
        </row>
        <row r="224">
          <cell r="E224" t="str">
            <v>Ball Valve R.B.-CS-900-RF-3"</v>
          </cell>
          <cell r="F224">
            <v>78</v>
          </cell>
        </row>
        <row r="225">
          <cell r="E225" t="str">
            <v>Ball Valve R.B.-CS-900-RF-4"</v>
          </cell>
          <cell r="F225">
            <v>145</v>
          </cell>
        </row>
        <row r="226">
          <cell r="E226" t="str">
            <v>Ball Valve R.B.-CS-900-RF-6"</v>
          </cell>
          <cell r="F226">
            <v>330</v>
          </cell>
        </row>
        <row r="227">
          <cell r="E227" t="str">
            <v>Ball Valve R.B.-CS-900-RF-8"</v>
          </cell>
          <cell r="F227">
            <v>605</v>
          </cell>
        </row>
        <row r="228">
          <cell r="E228" t="str">
            <v>Ball Valve R.B.-CS-900-RF-10"</v>
          </cell>
          <cell r="F228">
            <v>1020</v>
          </cell>
        </row>
        <row r="229">
          <cell r="E229" t="str">
            <v>Ball Valve R.B.-CS-900-RF-12"</v>
          </cell>
          <cell r="F229">
            <v>1340</v>
          </cell>
        </row>
        <row r="230">
          <cell r="E230" t="str">
            <v>Ball Valve R.B.-CS-900-RF-14"</v>
          </cell>
          <cell r="F230">
            <v>1502</v>
          </cell>
        </row>
        <row r="231">
          <cell r="E231" t="str">
            <v>Ball Valve R.B.-CS-900-RF-16"</v>
          </cell>
          <cell r="F231">
            <v>1994</v>
          </cell>
        </row>
        <row r="232">
          <cell r="E232" t="str">
            <v>Ball Valve R.B.-CS-900-RF-18"</v>
          </cell>
          <cell r="F232">
            <v>2684</v>
          </cell>
        </row>
        <row r="233">
          <cell r="E233" t="str">
            <v>Ball Valve R.B.-CS-900-RF-20"</v>
          </cell>
          <cell r="F233">
            <v>3447</v>
          </cell>
        </row>
        <row r="234">
          <cell r="E234" t="str">
            <v>Ball Valve R.B.-CS-900-RF-24"</v>
          </cell>
          <cell r="F234">
            <v>5967</v>
          </cell>
        </row>
        <row r="235">
          <cell r="E235" t="str">
            <v>Ball Valve F.B.-CS-800-SW-1/2"</v>
          </cell>
          <cell r="F235">
            <v>0.46</v>
          </cell>
          <cell r="H235">
            <v>1</v>
          </cell>
        </row>
        <row r="236">
          <cell r="E236" t="str">
            <v>Ball Valve F.B.-CS-800-SW-3/4"</v>
          </cell>
          <cell r="F236">
            <v>0.6</v>
          </cell>
          <cell r="H236">
            <v>1.5</v>
          </cell>
        </row>
        <row r="237">
          <cell r="E237" t="str">
            <v>Ball Valve F.B.-CS-800-SW-1"</v>
          </cell>
          <cell r="F237">
            <v>1.22</v>
          </cell>
          <cell r="H237">
            <v>2</v>
          </cell>
        </row>
        <row r="238">
          <cell r="E238" t="str">
            <v>Ball Valve F.B.-CS-800-SW-1½"</v>
          </cell>
          <cell r="F238">
            <v>2.4</v>
          </cell>
          <cell r="H238">
            <v>3</v>
          </cell>
        </row>
        <row r="239">
          <cell r="E239" t="str">
            <v>Ball Valve F.B.-CS-1500-SW-1/2"</v>
          </cell>
          <cell r="F239">
            <v>1.5</v>
          </cell>
          <cell r="H239">
            <v>1</v>
          </cell>
        </row>
        <row r="240">
          <cell r="E240" t="str">
            <v>Ball Valve F.B.-CS-1500-SW-3/4"</v>
          </cell>
          <cell r="F240">
            <v>2</v>
          </cell>
          <cell r="H240">
            <v>1.5</v>
          </cell>
        </row>
        <row r="241">
          <cell r="E241" t="str">
            <v>Ball Valve F.B.-CS-1500-SW-1"</v>
          </cell>
          <cell r="F241">
            <v>2.8</v>
          </cell>
          <cell r="H241">
            <v>2</v>
          </cell>
        </row>
        <row r="242">
          <cell r="E242" t="str">
            <v>Ball Valve F.B.-CS-1500-SW-1½"</v>
          </cell>
          <cell r="F242">
            <v>2.4</v>
          </cell>
          <cell r="H242">
            <v>3</v>
          </cell>
        </row>
        <row r="243">
          <cell r="E243" t="str">
            <v>Ball Valve F.B.-CS-800-NPT-1/2"</v>
          </cell>
          <cell r="F243">
            <v>0.46</v>
          </cell>
        </row>
        <row r="244">
          <cell r="E244" t="str">
            <v>Ball Valve F.B.-CS-800-NPT-3/4"</v>
          </cell>
          <cell r="F244">
            <v>0.6</v>
          </cell>
        </row>
        <row r="245">
          <cell r="E245" t="str">
            <v>Ball Valve F.B.-CS-800-NPT-1"</v>
          </cell>
          <cell r="F245">
            <v>1.22</v>
          </cell>
        </row>
        <row r="246">
          <cell r="E246" t="str">
            <v>Ball Valve F.B.-CS-800-NPT-1½"</v>
          </cell>
          <cell r="F246">
            <v>2.4</v>
          </cell>
        </row>
        <row r="247">
          <cell r="E247" t="str">
            <v>Ball Valve F.B.-CS-150-RF-1/2"</v>
          </cell>
          <cell r="F247">
            <v>0.46</v>
          </cell>
        </row>
        <row r="248">
          <cell r="E248" t="str">
            <v>Ball Valve F.B.-CS-150-RF-3/4"</v>
          </cell>
          <cell r="F248">
            <v>0.6</v>
          </cell>
        </row>
        <row r="249">
          <cell r="E249" t="str">
            <v>Ball Valve F.B.-CS-150-RF-1"</v>
          </cell>
          <cell r="F249">
            <v>1.22</v>
          </cell>
        </row>
        <row r="250">
          <cell r="E250" t="str">
            <v>Ball Valve F.B.-CS-150-RF-1½"</v>
          </cell>
          <cell r="F250">
            <v>2.4</v>
          </cell>
        </row>
        <row r="251">
          <cell r="E251" t="str">
            <v>Ball Valve F.B.-CS-150-RF-2"</v>
          </cell>
          <cell r="F251">
            <v>21</v>
          </cell>
        </row>
        <row r="252">
          <cell r="E252" t="str">
            <v>Ball Valve F.B.-CS-150-RF-2½"</v>
          </cell>
          <cell r="F252">
            <v>23.5</v>
          </cell>
        </row>
        <row r="253">
          <cell r="E253" t="str">
            <v>Ball Valve F.B.-CS-150-RF-3"</v>
          </cell>
          <cell r="F253">
            <v>26</v>
          </cell>
        </row>
        <row r="254">
          <cell r="E254" t="str">
            <v>Ball Valve F.B.-CS-150-RF-4"</v>
          </cell>
          <cell r="F254">
            <v>43</v>
          </cell>
        </row>
        <row r="255">
          <cell r="E255" t="str">
            <v>Ball Valve F.B.-CS-150-RF-6"</v>
          </cell>
          <cell r="F255">
            <v>73</v>
          </cell>
        </row>
        <row r="256">
          <cell r="E256" t="str">
            <v>Ball Valve F.B.-CS-150-RF-8"</v>
          </cell>
          <cell r="F256">
            <v>175</v>
          </cell>
        </row>
        <row r="257">
          <cell r="E257" t="str">
            <v>Ball Valve F.B.-CS-150-RF-10"</v>
          </cell>
          <cell r="F257">
            <v>342</v>
          </cell>
        </row>
        <row r="258">
          <cell r="E258" t="str">
            <v>Ball Valve F.B.-CS-150-RF-12"</v>
          </cell>
          <cell r="F258">
            <v>458</v>
          </cell>
        </row>
        <row r="259">
          <cell r="E259" t="str">
            <v>Ball Valve F.B.-CS-150-RF-14"</v>
          </cell>
          <cell r="F259">
            <v>580</v>
          </cell>
        </row>
        <row r="260">
          <cell r="E260" t="str">
            <v>Ball Valve F.B.-CS-150-RF-16"</v>
          </cell>
          <cell r="F260">
            <v>750</v>
          </cell>
        </row>
        <row r="261">
          <cell r="E261" t="str">
            <v>Ball Valve F.B.-CS-150-RF-18"</v>
          </cell>
          <cell r="F261">
            <v>1236</v>
          </cell>
        </row>
        <row r="262">
          <cell r="E262" t="str">
            <v>Ball Valve F.B.-CS-150-RF-20"</v>
          </cell>
          <cell r="F262">
            <v>1584</v>
          </cell>
        </row>
        <row r="263">
          <cell r="E263" t="str">
            <v>Ball Valve F.B.-CS-150-RF-24"</v>
          </cell>
          <cell r="F263">
            <v>2502</v>
          </cell>
        </row>
        <row r="264">
          <cell r="E264" t="str">
            <v>Ball Valve F.B.-CS-300-RF-1/2"</v>
          </cell>
          <cell r="F264">
            <v>4.5</v>
          </cell>
        </row>
        <row r="265">
          <cell r="E265" t="str">
            <v>Ball Valve F.B.-CS-300-RF-3/4"</v>
          </cell>
          <cell r="F265">
            <v>7.5</v>
          </cell>
        </row>
        <row r="266">
          <cell r="E266" t="str">
            <v>Ball Valve F.B.-CS-300-RF-1"</v>
          </cell>
          <cell r="F266">
            <v>9</v>
          </cell>
        </row>
        <row r="267">
          <cell r="E267" t="str">
            <v>Ball Valve F.B.-CS-300-RF-1½"</v>
          </cell>
          <cell r="F267">
            <v>16.399999999999999</v>
          </cell>
        </row>
        <row r="268">
          <cell r="E268" t="str">
            <v>Ball Valve F.B.-CS-300-RF-2"</v>
          </cell>
          <cell r="F268">
            <v>21</v>
          </cell>
        </row>
        <row r="269">
          <cell r="E269" t="str">
            <v>Ball Valve F.B.-CS-300-RF-2½"</v>
          </cell>
          <cell r="F269">
            <v>35</v>
          </cell>
        </row>
        <row r="270">
          <cell r="E270" t="str">
            <v>Ball Valve F.B.-CS-300-RF-3"</v>
          </cell>
          <cell r="F270">
            <v>44</v>
          </cell>
        </row>
        <row r="271">
          <cell r="E271" t="str">
            <v>Ball Valve F.B.-CS-300-RF-4"</v>
          </cell>
          <cell r="F271">
            <v>73</v>
          </cell>
        </row>
        <row r="272">
          <cell r="E272" t="str">
            <v>Ball Valve F.B.-CS-300-RF-6"</v>
          </cell>
          <cell r="F272">
            <v>140</v>
          </cell>
        </row>
        <row r="273">
          <cell r="E273" t="str">
            <v>Ball Valve F.B.-CS-300-RF-8"</v>
          </cell>
          <cell r="F273">
            <v>250</v>
          </cell>
        </row>
        <row r="274">
          <cell r="E274" t="str">
            <v>Ball Valve F.B.-CS-300-RF-10"</v>
          </cell>
          <cell r="F274">
            <v>410</v>
          </cell>
        </row>
        <row r="275">
          <cell r="E275" t="str">
            <v>Ball Valve F.B.-CS-300-RF-12"</v>
          </cell>
          <cell r="F275">
            <v>623</v>
          </cell>
        </row>
        <row r="276">
          <cell r="E276" t="str">
            <v>Ball Valve F.B.-CS-300-RF-14"</v>
          </cell>
          <cell r="F276">
            <v>923</v>
          </cell>
        </row>
        <row r="277">
          <cell r="E277" t="str">
            <v>Ball Valve F.B.-CS-300-RF-16"</v>
          </cell>
          <cell r="F277">
            <v>1249</v>
          </cell>
        </row>
        <row r="278">
          <cell r="E278" t="str">
            <v>Ball Valve F.B.-CS-300-RF-18"</v>
          </cell>
          <cell r="F278">
            <v>1642</v>
          </cell>
        </row>
        <row r="279">
          <cell r="E279" t="str">
            <v>Ball Valve F.B.-CS-300-RF-20"</v>
          </cell>
          <cell r="F279">
            <v>2111</v>
          </cell>
        </row>
        <row r="280">
          <cell r="E280" t="str">
            <v>Ball Valve F.B.-CS-300-RF-24"</v>
          </cell>
          <cell r="F280">
            <v>3393</v>
          </cell>
        </row>
        <row r="281">
          <cell r="E281" t="str">
            <v>Ball Valve F.B.-CS-300-RF-32"</v>
          </cell>
          <cell r="F281">
            <v>6230</v>
          </cell>
        </row>
        <row r="282">
          <cell r="E282" t="str">
            <v>Ball Valve F.B.-CS-600-RF-1/2"</v>
          </cell>
          <cell r="F282">
            <v>5.3</v>
          </cell>
        </row>
        <row r="283">
          <cell r="E283" t="str">
            <v>Ball Valve F.B.-CS-600-RF-3/4"</v>
          </cell>
          <cell r="F283">
            <v>9.33</v>
          </cell>
        </row>
        <row r="284">
          <cell r="E284" t="str">
            <v>Ball Valve F.B.-CS-600-RF-1"</v>
          </cell>
          <cell r="F284">
            <v>11.75</v>
          </cell>
        </row>
        <row r="285">
          <cell r="E285" t="str">
            <v>Ball Valve F.B.-CS-600-RF-1½"</v>
          </cell>
          <cell r="F285">
            <v>20.7</v>
          </cell>
        </row>
        <row r="286">
          <cell r="E286" t="str">
            <v>Ball Valve F.B.-CS-600-RF-2"</v>
          </cell>
          <cell r="F286">
            <v>28.3</v>
          </cell>
        </row>
        <row r="287">
          <cell r="E287" t="str">
            <v>Ball Valve F.B.-CS-600-RF-3"</v>
          </cell>
          <cell r="F287">
            <v>70</v>
          </cell>
        </row>
        <row r="288">
          <cell r="E288" t="str">
            <v>Ball Valve F.B.-CS-600-RF-4"</v>
          </cell>
          <cell r="F288">
            <v>145</v>
          </cell>
        </row>
        <row r="289">
          <cell r="E289" t="str">
            <v>Ball Valve F.B.-CS-600-RF-6"</v>
          </cell>
          <cell r="F289">
            <v>298</v>
          </cell>
        </row>
        <row r="290">
          <cell r="E290" t="str">
            <v>Ball Valve F.B.-CS-600-RF-8"</v>
          </cell>
          <cell r="F290">
            <v>530</v>
          </cell>
        </row>
        <row r="291">
          <cell r="E291" t="str">
            <v>Ball Valve F.B.-CS-600-RF-10"</v>
          </cell>
          <cell r="F291">
            <v>853</v>
          </cell>
        </row>
        <row r="292">
          <cell r="E292" t="str">
            <v>Ball Valve F.B.-CS-600-RF-12"</v>
          </cell>
          <cell r="F292">
            <v>1193</v>
          </cell>
        </row>
        <row r="293">
          <cell r="E293" t="str">
            <v>Ball Valve F.B.-CS-600-RF-14"</v>
          </cell>
          <cell r="F293">
            <v>1100</v>
          </cell>
        </row>
        <row r="294">
          <cell r="E294" t="str">
            <v>Ball Valve F.B.-CS-600-RF-16"</v>
          </cell>
          <cell r="F294">
            <v>1800</v>
          </cell>
        </row>
        <row r="295">
          <cell r="E295" t="str">
            <v>Ball Valve F.B.-CS-600-RF-18"</v>
          </cell>
          <cell r="F295">
            <v>2200</v>
          </cell>
        </row>
        <row r="296">
          <cell r="E296" t="str">
            <v>Ball Valve F.B.-CS-600-RF-20"</v>
          </cell>
          <cell r="F296">
            <v>2800</v>
          </cell>
        </row>
        <row r="297">
          <cell r="E297" t="str">
            <v>Ball Valve F.B.-CS-600-RF-24"</v>
          </cell>
          <cell r="F297">
            <v>4400</v>
          </cell>
        </row>
        <row r="298">
          <cell r="E298" t="str">
            <v>Ball Valve F.B.-CS-900-RF-1"</v>
          </cell>
          <cell r="F298">
            <v>20</v>
          </cell>
        </row>
        <row r="299">
          <cell r="E299" t="str">
            <v>Ball Valve F.B.-CS-900-RF-1½"</v>
          </cell>
          <cell r="F299">
            <v>34.200000000000003</v>
          </cell>
        </row>
        <row r="300">
          <cell r="E300" t="str">
            <v>Ball Valve F.B.-CS-900-RF-2"</v>
          </cell>
          <cell r="F300">
            <v>61</v>
          </cell>
        </row>
        <row r="301">
          <cell r="E301" t="str">
            <v>Ball Valve F.B.-CS-900-RF-2½"</v>
          </cell>
          <cell r="F301">
            <v>89</v>
          </cell>
        </row>
        <row r="302">
          <cell r="E302" t="str">
            <v>Ball Valve F.B.-CS-900-RF-3"</v>
          </cell>
          <cell r="F302">
            <v>78</v>
          </cell>
        </row>
        <row r="303">
          <cell r="E303" t="str">
            <v>Ball Valve F.B.-CS-900-RF-4"</v>
          </cell>
          <cell r="F303">
            <v>145</v>
          </cell>
        </row>
        <row r="304">
          <cell r="E304" t="str">
            <v>Ball Valve F.B.-CS-900-RF-6"</v>
          </cell>
          <cell r="F304">
            <v>330</v>
          </cell>
        </row>
        <row r="305">
          <cell r="E305" t="str">
            <v>Ball Valve F.B.-CS-900-RF-8"</v>
          </cell>
          <cell r="F305">
            <v>605</v>
          </cell>
        </row>
        <row r="306">
          <cell r="E306" t="str">
            <v>Ball Valve F.B.-CS-900-RF-10"</v>
          </cell>
          <cell r="F306">
            <v>1020</v>
          </cell>
        </row>
        <row r="307">
          <cell r="E307" t="str">
            <v>Ball Valve F.B.-CS-900-RF-12"</v>
          </cell>
          <cell r="F307">
            <v>1340</v>
          </cell>
        </row>
        <row r="308">
          <cell r="E308" t="str">
            <v>Ball Valve F.B.-CS-900-RF-14"</v>
          </cell>
          <cell r="F308">
            <v>1502</v>
          </cell>
        </row>
        <row r="309">
          <cell r="E309" t="str">
            <v>Ball Valve F.B.-CS-900-RF-16"</v>
          </cell>
          <cell r="F309">
            <v>1994</v>
          </cell>
        </row>
        <row r="310">
          <cell r="E310" t="str">
            <v>Ball Valve F.B.-CS-900-RF-18"</v>
          </cell>
          <cell r="F310">
            <v>2684</v>
          </cell>
        </row>
        <row r="311">
          <cell r="E311" t="str">
            <v>Ball Valve F.B.-CS-900-RF-20"</v>
          </cell>
          <cell r="F311">
            <v>3447</v>
          </cell>
        </row>
        <row r="312">
          <cell r="E312" t="str">
            <v>Ball Valve F.B.-CS-900-RF-24"</v>
          </cell>
          <cell r="F312">
            <v>5967</v>
          </cell>
        </row>
        <row r="313">
          <cell r="E313" t="str">
            <v>Globe Valve-CS-800-SW-1/2"</v>
          </cell>
          <cell r="F313">
            <v>2</v>
          </cell>
          <cell r="H313">
            <v>1</v>
          </cell>
        </row>
        <row r="314">
          <cell r="E314" t="str">
            <v>Globe Valve-CS-800-SW-3/4"</v>
          </cell>
          <cell r="F314">
            <v>2</v>
          </cell>
          <cell r="H314">
            <v>1.5</v>
          </cell>
        </row>
        <row r="315">
          <cell r="E315" t="str">
            <v>Globe Valve-CS-800-SW-1"</v>
          </cell>
          <cell r="F315">
            <v>3.5</v>
          </cell>
          <cell r="H315">
            <v>2</v>
          </cell>
        </row>
        <row r="316">
          <cell r="E316" t="str">
            <v>Globe Valve-CS-800-SW-1½"</v>
          </cell>
          <cell r="F316">
            <v>9.3000000000000007</v>
          </cell>
          <cell r="H316">
            <v>3</v>
          </cell>
        </row>
        <row r="317">
          <cell r="E317" t="str">
            <v>Globe Valve-CS-1500-SW-1/2"</v>
          </cell>
          <cell r="F317">
            <v>3.2</v>
          </cell>
          <cell r="H317">
            <v>1</v>
          </cell>
        </row>
        <row r="318">
          <cell r="E318" t="str">
            <v>Globe Valve-CS-1500-SW-3/4"</v>
          </cell>
          <cell r="F318">
            <v>3.2</v>
          </cell>
          <cell r="H318">
            <v>1.5</v>
          </cell>
        </row>
        <row r="319">
          <cell r="E319" t="str">
            <v>Globe Valve-CS-1500-SW-1"</v>
          </cell>
          <cell r="F319">
            <v>6</v>
          </cell>
          <cell r="H319">
            <v>2</v>
          </cell>
        </row>
        <row r="320">
          <cell r="E320" t="str">
            <v>Globe Valve-CS-1500-SW-1½"</v>
          </cell>
          <cell r="F320">
            <v>8</v>
          </cell>
          <cell r="H320">
            <v>3</v>
          </cell>
        </row>
        <row r="321">
          <cell r="E321" t="str">
            <v>Globe Valve-CS-800-NPT-1/2"</v>
          </cell>
          <cell r="F321">
            <v>2</v>
          </cell>
        </row>
        <row r="322">
          <cell r="E322" t="str">
            <v>Globe Valve-CS-800-NPT-3/4"</v>
          </cell>
          <cell r="F322">
            <v>2</v>
          </cell>
        </row>
        <row r="323">
          <cell r="E323" t="str">
            <v>Globe Valve-CS-800-NPT-1"</v>
          </cell>
          <cell r="F323">
            <v>3.5</v>
          </cell>
        </row>
        <row r="324">
          <cell r="E324" t="str">
            <v>Globe Valve-CS-800-NPT-1½"</v>
          </cell>
          <cell r="F324">
            <v>9.3000000000000007</v>
          </cell>
        </row>
        <row r="325">
          <cell r="E325" t="str">
            <v>Globe Valve-CS-150-RF-1/2"</v>
          </cell>
          <cell r="F325">
            <v>3.2</v>
          </cell>
        </row>
        <row r="326">
          <cell r="E326" t="str">
            <v>Globe Valve-CS-150-RF-3/4"</v>
          </cell>
          <cell r="F326">
            <v>4.25</v>
          </cell>
        </row>
        <row r="327">
          <cell r="E327" t="str">
            <v>Globe Valve-CS-150-RF-1"</v>
          </cell>
          <cell r="F327">
            <v>5.5</v>
          </cell>
        </row>
        <row r="328">
          <cell r="E328" t="str">
            <v>Globe Valve-CS-150-RF-1½"</v>
          </cell>
          <cell r="F328">
            <v>10</v>
          </cell>
        </row>
        <row r="329">
          <cell r="E329" t="str">
            <v>Globe Valve-CS-150-RF-2"</v>
          </cell>
          <cell r="F329">
            <v>22</v>
          </cell>
        </row>
        <row r="330">
          <cell r="E330" t="str">
            <v>Globe Valve-CS-150-RF-3"</v>
          </cell>
          <cell r="F330">
            <v>37</v>
          </cell>
        </row>
        <row r="331">
          <cell r="E331" t="str">
            <v>Globe Valve-CS-150-RF-4"</v>
          </cell>
          <cell r="F331">
            <v>64</v>
          </cell>
        </row>
        <row r="332">
          <cell r="E332" t="str">
            <v>Globe Valve-CS-150-RF-6"</v>
          </cell>
          <cell r="F332">
            <v>120</v>
          </cell>
        </row>
        <row r="333">
          <cell r="E333" t="str">
            <v>Globe Valve-CS-150-RF-8"</v>
          </cell>
          <cell r="F333">
            <v>217</v>
          </cell>
        </row>
        <row r="334">
          <cell r="E334" t="str">
            <v>Globe Valve-CS-150-RF-10"</v>
          </cell>
          <cell r="F334">
            <v>385</v>
          </cell>
        </row>
        <row r="335">
          <cell r="E335" t="str">
            <v>Globe Valve-CS-150-RF-12"</v>
          </cell>
          <cell r="F335">
            <v>607</v>
          </cell>
        </row>
        <row r="336">
          <cell r="E336" t="str">
            <v>Globe Valve-CS-150-RF-14"</v>
          </cell>
          <cell r="F336">
            <v>836</v>
          </cell>
        </row>
        <row r="337">
          <cell r="E337" t="str">
            <v>Globe Valve-CS-150-RF-16"</v>
          </cell>
          <cell r="F337">
            <v>1185</v>
          </cell>
        </row>
        <row r="338">
          <cell r="E338" t="str">
            <v>Globe Valve-CS-150-RF-18"</v>
          </cell>
          <cell r="F338">
            <v>1040</v>
          </cell>
        </row>
        <row r="339">
          <cell r="E339" t="str">
            <v>Globe Valve-CS-300-RF-1/2"</v>
          </cell>
          <cell r="F339">
            <v>5.2</v>
          </cell>
        </row>
        <row r="340">
          <cell r="E340" t="str">
            <v>Globe Valve-CS-300-RF-3/4"</v>
          </cell>
          <cell r="F340">
            <v>9.1999999999999993</v>
          </cell>
        </row>
        <row r="341">
          <cell r="E341" t="str">
            <v>Globe Valve-CS-300-RF-1"</v>
          </cell>
          <cell r="F341">
            <v>11.6</v>
          </cell>
        </row>
        <row r="342">
          <cell r="E342" t="str">
            <v>Globe Valve-CS-300-RF-1½"</v>
          </cell>
          <cell r="F342">
            <v>20.6</v>
          </cell>
        </row>
        <row r="343">
          <cell r="E343" t="str">
            <v>Globe Valve-CS-300-RF-2"</v>
          </cell>
          <cell r="F343">
            <v>27.2</v>
          </cell>
        </row>
        <row r="344">
          <cell r="E344" t="str">
            <v>Globe Valve-CS-300-RF-3"</v>
          </cell>
          <cell r="F344">
            <v>52.07</v>
          </cell>
        </row>
        <row r="345">
          <cell r="E345" t="str">
            <v>Globe Valve-CS-300-RF-4"</v>
          </cell>
          <cell r="F345">
            <v>98</v>
          </cell>
        </row>
        <row r="346">
          <cell r="E346" t="str">
            <v>Globe Valve-CS-300-RF-6"</v>
          </cell>
          <cell r="F346">
            <v>191</v>
          </cell>
        </row>
        <row r="347">
          <cell r="E347" t="str">
            <v>Globe Valve-CS-300-RF-8"</v>
          </cell>
          <cell r="F347">
            <v>318</v>
          </cell>
        </row>
        <row r="348">
          <cell r="E348" t="str">
            <v>Globe Valve-CS-300-RF-10"</v>
          </cell>
          <cell r="F348">
            <v>476</v>
          </cell>
        </row>
        <row r="349">
          <cell r="E349" t="str">
            <v>Globe Valve-CS-300-RF-12"</v>
          </cell>
          <cell r="F349">
            <v>720</v>
          </cell>
        </row>
        <row r="350">
          <cell r="E350" t="str">
            <v>Globe Valve-CS-600-RF-1/2"</v>
          </cell>
          <cell r="F350">
            <v>5.6</v>
          </cell>
        </row>
        <row r="351">
          <cell r="E351" t="str">
            <v>Globe Valve-CS-600-RF-3/4"</v>
          </cell>
          <cell r="F351">
            <v>10</v>
          </cell>
        </row>
        <row r="352">
          <cell r="E352" t="str">
            <v>Globe Valve-CS-600-RF-1"</v>
          </cell>
          <cell r="F352">
            <v>12.5</v>
          </cell>
        </row>
        <row r="353">
          <cell r="E353" t="str">
            <v>Globe Valve-CS-600-RF-1½"</v>
          </cell>
          <cell r="F353">
            <v>22</v>
          </cell>
        </row>
        <row r="354">
          <cell r="E354" t="str">
            <v>Globe Valve-CS-600-RF-2"</v>
          </cell>
          <cell r="F354">
            <v>29.8</v>
          </cell>
        </row>
        <row r="355">
          <cell r="E355" t="str">
            <v>Globe Valve-CS-600-RF-3"</v>
          </cell>
          <cell r="F355">
            <v>59</v>
          </cell>
        </row>
        <row r="356">
          <cell r="E356" t="str">
            <v>Globe Valve-CS-600-RF-4"</v>
          </cell>
          <cell r="F356">
            <v>120</v>
          </cell>
        </row>
        <row r="357">
          <cell r="E357" t="str">
            <v>Globe Valve-CS-600-RF-6"</v>
          </cell>
          <cell r="F357">
            <v>264</v>
          </cell>
        </row>
        <row r="358">
          <cell r="E358" t="str">
            <v>Globe Valve-CS-600-RF-8"</v>
          </cell>
          <cell r="F358">
            <v>435</v>
          </cell>
        </row>
        <row r="359">
          <cell r="E359" t="str">
            <v>Globe Valve-CS-600-RF-10"</v>
          </cell>
          <cell r="F359">
            <v>760</v>
          </cell>
        </row>
        <row r="360">
          <cell r="E360" t="str">
            <v>Globe Valve-CS-600-RF-12"</v>
          </cell>
          <cell r="F360">
            <v>980</v>
          </cell>
        </row>
        <row r="361">
          <cell r="E361" t="str">
            <v>Globe Valve-CS-600-RF-14"</v>
          </cell>
          <cell r="F361">
            <v>1210</v>
          </cell>
        </row>
        <row r="362">
          <cell r="E362" t="str">
            <v>Globe Valve-CS-600-RF-16"</v>
          </cell>
          <cell r="F362">
            <v>1740</v>
          </cell>
        </row>
        <row r="363">
          <cell r="E363" t="str">
            <v>Globe Valve-CS-600-RF-18"</v>
          </cell>
          <cell r="F363">
            <v>2251</v>
          </cell>
        </row>
        <row r="364">
          <cell r="E364" t="str">
            <v>Globe Valve-CS-600-RF-20"</v>
          </cell>
          <cell r="F364">
            <v>2945</v>
          </cell>
        </row>
        <row r="365">
          <cell r="E365" t="str">
            <v>Globe Valve-CS-600-RF-24"</v>
          </cell>
          <cell r="F365">
            <v>4608</v>
          </cell>
        </row>
        <row r="366">
          <cell r="E366" t="str">
            <v>Globe Valve-CS-900-RF-1"</v>
          </cell>
          <cell r="F366">
            <v>21.2</v>
          </cell>
        </row>
        <row r="367">
          <cell r="E367" t="str">
            <v>Globe Valve-CS-900-RF-1½"</v>
          </cell>
          <cell r="F367">
            <v>36</v>
          </cell>
        </row>
        <row r="368">
          <cell r="E368" t="str">
            <v>Globe Valve-CS-900-RF-2"</v>
          </cell>
          <cell r="F368">
            <v>65</v>
          </cell>
        </row>
        <row r="369">
          <cell r="E369" t="str">
            <v>Globe Valve-CS-900-RF-2½"</v>
          </cell>
          <cell r="F369">
            <v>92.7</v>
          </cell>
        </row>
        <row r="370">
          <cell r="E370" t="str">
            <v>Globe Valve-CS-900-RF-3"</v>
          </cell>
          <cell r="F370">
            <v>82</v>
          </cell>
        </row>
        <row r="371">
          <cell r="E371" t="str">
            <v>Globe Valve-CS-900-RF-4"</v>
          </cell>
          <cell r="F371">
            <v>145</v>
          </cell>
        </row>
        <row r="372">
          <cell r="E372" t="str">
            <v>Globe Valve-CS-900-RF-6"</v>
          </cell>
          <cell r="F372">
            <v>330</v>
          </cell>
        </row>
        <row r="373">
          <cell r="E373" t="str">
            <v>Globe Valve-CS-900-RF-8"</v>
          </cell>
          <cell r="F373">
            <v>607</v>
          </cell>
        </row>
        <row r="374">
          <cell r="E374" t="str">
            <v>Globe Valve-CS-900-RF-10"</v>
          </cell>
          <cell r="F374">
            <v>940</v>
          </cell>
        </row>
        <row r="375">
          <cell r="E375" t="str">
            <v>Globe Valve-CS-900-RF-12"</v>
          </cell>
          <cell r="F375">
            <v>1395</v>
          </cell>
        </row>
        <row r="376">
          <cell r="E376" t="str">
            <v>Globe Valve-CS-900-RF-14"</v>
          </cell>
          <cell r="F376">
            <v>1590</v>
          </cell>
        </row>
        <row r="377">
          <cell r="E377" t="str">
            <v>Globe Valve-CS-900-RF-16"</v>
          </cell>
          <cell r="F377">
            <v>2100</v>
          </cell>
        </row>
        <row r="378">
          <cell r="E378" t="str">
            <v>Globe Valve-CS-900-RF-18"</v>
          </cell>
          <cell r="F378">
            <v>2830</v>
          </cell>
        </row>
        <row r="379">
          <cell r="E379" t="str">
            <v>Globe Valve-CS-900-RF-20"</v>
          </cell>
          <cell r="F379">
            <v>3625</v>
          </cell>
        </row>
        <row r="380">
          <cell r="E380" t="str">
            <v>Globe Valve-CS-900-RF-24"</v>
          </cell>
          <cell r="F380">
            <v>6280</v>
          </cell>
        </row>
        <row r="381">
          <cell r="E381" t="str">
            <v>Globe Valve-CS-600-RTJ-1/2"</v>
          </cell>
          <cell r="F381">
            <v>5.6</v>
          </cell>
        </row>
        <row r="382">
          <cell r="E382" t="str">
            <v>Globe Valve-CS-600-RTJ-3/4"</v>
          </cell>
          <cell r="F382">
            <v>10</v>
          </cell>
        </row>
        <row r="383">
          <cell r="E383" t="str">
            <v>Globe Valve-CS-600-RTJ-1"</v>
          </cell>
          <cell r="F383">
            <v>12.5</v>
          </cell>
        </row>
        <row r="384">
          <cell r="E384" t="str">
            <v>Globe Valve-CS-600-RTJ-1½"</v>
          </cell>
          <cell r="F384">
            <v>22</v>
          </cell>
        </row>
        <row r="385">
          <cell r="E385" t="str">
            <v>Globe Valve-CS-600-RTJ-2"</v>
          </cell>
          <cell r="F385">
            <v>29.8</v>
          </cell>
        </row>
        <row r="386">
          <cell r="E386" t="str">
            <v>Globe Valve-CS-600-RTJ-3"</v>
          </cell>
          <cell r="F386">
            <v>59</v>
          </cell>
        </row>
        <row r="387">
          <cell r="E387" t="str">
            <v>Globe Valve-CS-600-RTJ-4"</v>
          </cell>
          <cell r="F387">
            <v>120</v>
          </cell>
        </row>
        <row r="388">
          <cell r="E388" t="str">
            <v>Globe Valve-CS-600-RTJ-6"</v>
          </cell>
          <cell r="F388">
            <v>264</v>
          </cell>
        </row>
        <row r="389">
          <cell r="E389" t="str">
            <v>Globe Valve-CS-600-RTJ-8"</v>
          </cell>
          <cell r="F389">
            <v>435</v>
          </cell>
        </row>
        <row r="390">
          <cell r="E390" t="str">
            <v>Globe Valve-CS-600-RTJ-10"</v>
          </cell>
          <cell r="F390">
            <v>760</v>
          </cell>
        </row>
        <row r="391">
          <cell r="E391" t="str">
            <v>Globe Valve-CS-600-RTJ-12"</v>
          </cell>
          <cell r="F391">
            <v>980</v>
          </cell>
        </row>
        <row r="392">
          <cell r="E392" t="str">
            <v>Globe Valve-CS-600-RTJ-14"</v>
          </cell>
          <cell r="F392">
            <v>1210</v>
          </cell>
        </row>
        <row r="393">
          <cell r="E393" t="str">
            <v>Globe Valve-CS-600-RTJ-16"</v>
          </cell>
          <cell r="F393">
            <v>1740</v>
          </cell>
        </row>
        <row r="394">
          <cell r="E394" t="str">
            <v>Globe Valve-CS-600-RTJ-18"</v>
          </cell>
          <cell r="F394">
            <v>2251</v>
          </cell>
        </row>
        <row r="395">
          <cell r="E395" t="str">
            <v>Globe Valve-CS-600-RTJ-20"</v>
          </cell>
          <cell r="F395">
            <v>2945</v>
          </cell>
        </row>
        <row r="396">
          <cell r="E396" t="str">
            <v>Globe Valve-CS-600-RTJ-24"</v>
          </cell>
          <cell r="F396">
            <v>4608</v>
          </cell>
        </row>
        <row r="397">
          <cell r="E397" t="str">
            <v>Globe Valve-CS-900-RTJ-1"</v>
          </cell>
          <cell r="F397">
            <v>21.2</v>
          </cell>
        </row>
        <row r="398">
          <cell r="E398" t="str">
            <v>Globe Valve-CS-900-RTJ-1½"</v>
          </cell>
          <cell r="F398">
            <v>36</v>
          </cell>
        </row>
        <row r="399">
          <cell r="E399" t="str">
            <v>Globe Valve-CS-900-RTJ-2"</v>
          </cell>
          <cell r="F399">
            <v>65</v>
          </cell>
        </row>
        <row r="400">
          <cell r="E400" t="str">
            <v>Globe Valve-CS-900-RTJ-2½"</v>
          </cell>
          <cell r="F400">
            <v>92.7</v>
          </cell>
        </row>
        <row r="401">
          <cell r="E401" t="str">
            <v>Globe Valve-CS-900-RTJ-3"</v>
          </cell>
          <cell r="F401">
            <v>82</v>
          </cell>
        </row>
        <row r="402">
          <cell r="E402" t="str">
            <v>Globe Valve-CS-900-RTJ-4"</v>
          </cell>
          <cell r="F402">
            <v>145</v>
          </cell>
        </row>
        <row r="403">
          <cell r="E403" t="str">
            <v>Globe Valve-CS-900-RTJ-6"</v>
          </cell>
          <cell r="F403">
            <v>330</v>
          </cell>
        </row>
        <row r="404">
          <cell r="E404" t="str">
            <v>Globe Valve-CS-900-RTJ-8"</v>
          </cell>
          <cell r="F404">
            <v>607</v>
          </cell>
        </row>
        <row r="405">
          <cell r="E405" t="str">
            <v>Globe Valve-CS-900-RTJ-10"</v>
          </cell>
          <cell r="F405">
            <v>940</v>
          </cell>
        </row>
        <row r="406">
          <cell r="E406" t="str">
            <v>Globe Valve-CS-900-RTJ-12"</v>
          </cell>
          <cell r="F406">
            <v>1395</v>
          </cell>
        </row>
        <row r="407">
          <cell r="E407" t="str">
            <v>Globe Valve-CS-900-RTJ-14"</v>
          </cell>
          <cell r="F407">
            <v>1590</v>
          </cell>
        </row>
        <row r="408">
          <cell r="E408" t="str">
            <v>Globe Valve-CS-900-RTJ-16"</v>
          </cell>
          <cell r="F408">
            <v>2100</v>
          </cell>
        </row>
        <row r="409">
          <cell r="E409" t="str">
            <v>Globe Valve-CS-900-RTJ-18"</v>
          </cell>
          <cell r="F409">
            <v>2830</v>
          </cell>
        </row>
        <row r="410">
          <cell r="E410" t="str">
            <v>Globe Valve-CS-900-RTJ-20"</v>
          </cell>
          <cell r="F410">
            <v>3625</v>
          </cell>
        </row>
        <row r="411">
          <cell r="E411" t="str">
            <v>Globe Valve-CS-900-RTJ-24"</v>
          </cell>
          <cell r="F411">
            <v>6280</v>
          </cell>
        </row>
        <row r="412">
          <cell r="E412" t="str">
            <v>Globe Valve-CS-1500-BW-1/2"</v>
          </cell>
          <cell r="F412">
            <v>5.0220000000000002</v>
          </cell>
          <cell r="H412">
            <v>1</v>
          </cell>
        </row>
        <row r="413">
          <cell r="E413" t="str">
            <v>Globe Valve-CS-1500-BW-3/4"</v>
          </cell>
          <cell r="F413">
            <v>5.4</v>
          </cell>
          <cell r="H413">
            <v>1.5</v>
          </cell>
        </row>
        <row r="414">
          <cell r="E414" t="str">
            <v>Globe Valve-CS-1500-BW-1"</v>
          </cell>
          <cell r="F414">
            <v>7.4385000000000003</v>
          </cell>
          <cell r="H414">
            <v>2</v>
          </cell>
        </row>
        <row r="415">
          <cell r="E415" t="str">
            <v>Globe Valve-CS-1500-BW-1½"</v>
          </cell>
          <cell r="F415">
            <v>14.6745</v>
          </cell>
          <cell r="H415">
            <v>3</v>
          </cell>
        </row>
        <row r="416">
          <cell r="E416" t="str">
            <v>Globe Valve-CS-1500-BW-2"</v>
          </cell>
          <cell r="F416">
            <v>71.55</v>
          </cell>
          <cell r="H416">
            <v>4</v>
          </cell>
        </row>
        <row r="417">
          <cell r="E417" t="str">
            <v>Globe Valve-CS-1500-BW-3"</v>
          </cell>
          <cell r="F417">
            <v>138.13200000000001</v>
          </cell>
          <cell r="H417">
            <v>6</v>
          </cell>
        </row>
        <row r="418">
          <cell r="E418" t="str">
            <v>Globe Valve-CS-1500-BW-4"</v>
          </cell>
          <cell r="F418">
            <v>218.51100000000002</v>
          </cell>
          <cell r="H418">
            <v>8</v>
          </cell>
        </row>
        <row r="419">
          <cell r="E419" t="str">
            <v>Globe Valve-CS-1500-BW-6"</v>
          </cell>
          <cell r="F419">
            <v>451.53450000000009</v>
          </cell>
          <cell r="H419">
            <v>12</v>
          </cell>
        </row>
        <row r="420">
          <cell r="E420" t="str">
            <v>Globe Valve-CS-1500-BW-8"</v>
          </cell>
          <cell r="F420">
            <v>800.72550000000001</v>
          </cell>
          <cell r="H420">
            <v>16</v>
          </cell>
        </row>
        <row r="421">
          <cell r="E421" t="str">
            <v>Globe Valve-CS-1500-BW-10"</v>
          </cell>
          <cell r="F421">
            <v>1397.925</v>
          </cell>
          <cell r="H421">
            <v>20</v>
          </cell>
        </row>
        <row r="422">
          <cell r="E422" t="str">
            <v>Check Valve-CS-800-SW-1/2"</v>
          </cell>
          <cell r="F422">
            <v>1.2</v>
          </cell>
          <cell r="H422">
            <v>1</v>
          </cell>
        </row>
        <row r="423">
          <cell r="E423" t="str">
            <v>Check Valve-CS-800-SW-3/4"</v>
          </cell>
          <cell r="F423">
            <v>1.4</v>
          </cell>
          <cell r="H423">
            <v>1.5</v>
          </cell>
        </row>
        <row r="424">
          <cell r="E424" t="str">
            <v>Check Valve-CS-800-SW-1"</v>
          </cell>
          <cell r="F424">
            <v>2.5</v>
          </cell>
          <cell r="H424">
            <v>2</v>
          </cell>
        </row>
        <row r="425">
          <cell r="E425" t="str">
            <v>Check Valve-CS-800-SW-1½"</v>
          </cell>
          <cell r="F425">
            <v>6.3</v>
          </cell>
          <cell r="H425">
            <v>3</v>
          </cell>
        </row>
        <row r="426">
          <cell r="E426" t="str">
            <v>Check Valve-CS-1500-SW-1/2"</v>
          </cell>
          <cell r="F426">
            <v>3.6</v>
          </cell>
          <cell r="H426">
            <v>1</v>
          </cell>
        </row>
        <row r="427">
          <cell r="E427" t="str">
            <v>Check Valve-CS-1500-SW-3/4"</v>
          </cell>
          <cell r="F427">
            <v>4</v>
          </cell>
          <cell r="H427">
            <v>1.5</v>
          </cell>
        </row>
        <row r="428">
          <cell r="E428" t="str">
            <v>Check Valve-CS-1500-SW-1"</v>
          </cell>
          <cell r="F428">
            <v>6</v>
          </cell>
          <cell r="H428">
            <v>2</v>
          </cell>
        </row>
        <row r="429">
          <cell r="E429" t="str">
            <v>Check Valve-CS-1500-SW-1½"</v>
          </cell>
          <cell r="F429">
            <v>15</v>
          </cell>
          <cell r="H429">
            <v>3</v>
          </cell>
        </row>
        <row r="430">
          <cell r="E430" t="str">
            <v>Check Valve-CS-800-NPT-1/2"</v>
          </cell>
          <cell r="F430">
            <v>1.2</v>
          </cell>
        </row>
        <row r="431">
          <cell r="E431" t="str">
            <v>Check Valve-CS-800-NPT-3/4"</v>
          </cell>
          <cell r="F431">
            <v>1.4</v>
          </cell>
        </row>
        <row r="432">
          <cell r="E432" t="str">
            <v>Check Valve-CS-800-NPT-1"</v>
          </cell>
          <cell r="F432">
            <v>2.5</v>
          </cell>
        </row>
        <row r="433">
          <cell r="E433" t="str">
            <v>Check Valve-CS-800-NPT-1½"</v>
          </cell>
          <cell r="F433">
            <v>6.3</v>
          </cell>
        </row>
        <row r="434">
          <cell r="E434" t="str">
            <v>Check Valve-CS-150-RF-1/2"</v>
          </cell>
          <cell r="F434">
            <v>4</v>
          </cell>
        </row>
        <row r="435">
          <cell r="E435" t="str">
            <v>Check Valve-CS-150-RF-3/4"</v>
          </cell>
          <cell r="F435">
            <v>5</v>
          </cell>
        </row>
        <row r="436">
          <cell r="E436" t="str">
            <v>Check Valve-CS-150-RF-1"</v>
          </cell>
          <cell r="F436">
            <v>8</v>
          </cell>
        </row>
        <row r="437">
          <cell r="E437" t="str">
            <v>Check Valve-CS-150-RF-1½"</v>
          </cell>
          <cell r="F437">
            <v>9.8000000000000007</v>
          </cell>
        </row>
        <row r="438">
          <cell r="E438" t="str">
            <v>Check Valve-CS-150-RF-2"</v>
          </cell>
          <cell r="F438">
            <v>17.3</v>
          </cell>
        </row>
        <row r="439">
          <cell r="E439" t="str">
            <v>Check Valve-CS-150-RF-2½"</v>
          </cell>
          <cell r="F439">
            <v>23</v>
          </cell>
        </row>
        <row r="440">
          <cell r="E440" t="str">
            <v>Check Valve-CS-150-RF-3"</v>
          </cell>
          <cell r="F440">
            <v>32.200000000000003</v>
          </cell>
        </row>
        <row r="441">
          <cell r="E441" t="str">
            <v>Check Valve-CS-150-RF-4"</v>
          </cell>
          <cell r="F441">
            <v>56.1</v>
          </cell>
        </row>
        <row r="442">
          <cell r="E442" t="str">
            <v>Check Valve-CS-150-RF-6"</v>
          </cell>
          <cell r="F442">
            <v>102</v>
          </cell>
        </row>
        <row r="443">
          <cell r="E443" t="str">
            <v>Check Valve-CS-150-RF-8"</v>
          </cell>
          <cell r="F443">
            <v>214</v>
          </cell>
        </row>
        <row r="444">
          <cell r="E444" t="str">
            <v>Check Valve-CS-150-RF-10"</v>
          </cell>
          <cell r="F444">
            <v>378</v>
          </cell>
        </row>
        <row r="445">
          <cell r="E445" t="str">
            <v>Check Valve-CS-150-RF-12"</v>
          </cell>
          <cell r="F445">
            <v>598</v>
          </cell>
        </row>
        <row r="446">
          <cell r="E446" t="str">
            <v>Check Valve-CS-150-RF-14"</v>
          </cell>
          <cell r="F446">
            <v>823</v>
          </cell>
        </row>
        <row r="447">
          <cell r="E447" t="str">
            <v>Check Valve-CS-150-RF-16"</v>
          </cell>
          <cell r="F447">
            <v>1101</v>
          </cell>
        </row>
        <row r="448">
          <cell r="E448" t="str">
            <v>Check Valve-CS-150-RF-18"</v>
          </cell>
          <cell r="F448">
            <v>1449</v>
          </cell>
        </row>
        <row r="449">
          <cell r="E449" t="str">
            <v>Check Valve-CS-150-RF-20"</v>
          </cell>
          <cell r="F449">
            <v>1753</v>
          </cell>
        </row>
        <row r="450">
          <cell r="E450" t="str">
            <v>Check Valve-CS-150-RF-24"</v>
          </cell>
          <cell r="F450">
            <v>3144</v>
          </cell>
        </row>
        <row r="451">
          <cell r="E451" t="str">
            <v>Check Valve-CS-300-RF-1/2"</v>
          </cell>
          <cell r="F451">
            <v>1.2</v>
          </cell>
        </row>
        <row r="452">
          <cell r="E452" t="str">
            <v>Check Valve-CS-300-RF-3/4"</v>
          </cell>
          <cell r="F452">
            <v>1.4</v>
          </cell>
        </row>
        <row r="453">
          <cell r="E453" t="str">
            <v>Check Valve-CS-300-RF-1"</v>
          </cell>
          <cell r="F453">
            <v>2.5</v>
          </cell>
        </row>
        <row r="454">
          <cell r="E454" t="str">
            <v>Check Valve-CS-300-RF-1½"</v>
          </cell>
          <cell r="F454">
            <v>21.5</v>
          </cell>
        </row>
        <row r="455">
          <cell r="E455" t="str">
            <v>Check Valve-CS-300-RF-2"</v>
          </cell>
          <cell r="F455">
            <v>28</v>
          </cell>
        </row>
        <row r="456">
          <cell r="E456" t="str">
            <v>Check Valve-CS-300-RF-2½"</v>
          </cell>
          <cell r="F456">
            <v>36</v>
          </cell>
        </row>
        <row r="457">
          <cell r="E457" t="str">
            <v>Check Valve-CS-300-RF-3"</v>
          </cell>
          <cell r="F457">
            <v>54</v>
          </cell>
        </row>
        <row r="458">
          <cell r="E458" t="str">
            <v>Check Valve-CS-300-RF-4"</v>
          </cell>
          <cell r="F458">
            <v>85</v>
          </cell>
        </row>
        <row r="459">
          <cell r="E459" t="str">
            <v>Check Valve-CS-300-RF-6"</v>
          </cell>
          <cell r="F459">
            <v>165</v>
          </cell>
        </row>
        <row r="460">
          <cell r="E460" t="str">
            <v>Check Valve-CS-300-RF-8"</v>
          </cell>
          <cell r="F460">
            <v>285</v>
          </cell>
        </row>
        <row r="461">
          <cell r="E461" t="str">
            <v>Check Valve-CS-300-RF-10"</v>
          </cell>
          <cell r="F461">
            <v>452</v>
          </cell>
        </row>
        <row r="462">
          <cell r="E462" t="str">
            <v>Check Valve-CS-300-RF-12"</v>
          </cell>
          <cell r="F462">
            <v>710</v>
          </cell>
        </row>
        <row r="463">
          <cell r="E463" t="str">
            <v>Check Valve-CS-300-RF-14"</v>
          </cell>
          <cell r="F463">
            <v>1051</v>
          </cell>
        </row>
        <row r="464">
          <cell r="E464" t="str">
            <v>Check Valve-CS-300-RF-16"</v>
          </cell>
          <cell r="F464">
            <v>1331</v>
          </cell>
        </row>
        <row r="465">
          <cell r="E465" t="str">
            <v>Check Valve-CS-300-RF-18"</v>
          </cell>
          <cell r="F465">
            <v>1816</v>
          </cell>
        </row>
        <row r="466">
          <cell r="E466" t="str">
            <v>Check Valve-CS-300-RF-20"</v>
          </cell>
          <cell r="F466">
            <v>2240</v>
          </cell>
        </row>
        <row r="467">
          <cell r="E467" t="str">
            <v>Check Valve-CS-300-RF-24"</v>
          </cell>
          <cell r="F467">
            <v>4135</v>
          </cell>
        </row>
        <row r="468">
          <cell r="E468" t="str">
            <v>Check Valve-CS-600-RF-1/2"</v>
          </cell>
        </row>
        <row r="469">
          <cell r="E469" t="str">
            <v>Check Valve-CS-600-RF-3/4"</v>
          </cell>
        </row>
        <row r="470">
          <cell r="E470" t="str">
            <v>Check Valve-CS-600-RF-1"</v>
          </cell>
          <cell r="F470">
            <v>5.9</v>
          </cell>
        </row>
        <row r="471">
          <cell r="E471" t="str">
            <v>Check Valve-CS-600-RF-1½"</v>
          </cell>
          <cell r="F471">
            <v>11.7</v>
          </cell>
        </row>
        <row r="472">
          <cell r="E472" t="str">
            <v>Check Valve-CS-600-RF-2"</v>
          </cell>
          <cell r="F472">
            <v>32</v>
          </cell>
        </row>
        <row r="473">
          <cell r="E473" t="str">
            <v>Check Valve-CS-600-RF-2½"</v>
          </cell>
          <cell r="F473">
            <v>48</v>
          </cell>
        </row>
        <row r="474">
          <cell r="E474" t="str">
            <v>Check Valve-CS-600-RF-3"</v>
          </cell>
          <cell r="F474">
            <v>64</v>
          </cell>
        </row>
        <row r="475">
          <cell r="E475" t="str">
            <v>Check Valve-CS-600-RF-4"</v>
          </cell>
          <cell r="F475">
            <v>118</v>
          </cell>
        </row>
        <row r="476">
          <cell r="E476" t="str">
            <v>Check Valve-CS-600-RF-6"</v>
          </cell>
          <cell r="F476">
            <v>260</v>
          </cell>
        </row>
        <row r="477">
          <cell r="E477" t="str">
            <v>Check Valve-CS-600-RF-8"</v>
          </cell>
          <cell r="F477">
            <v>426</v>
          </cell>
        </row>
        <row r="478">
          <cell r="E478" t="str">
            <v>Check Valve-CS-600-RF-10"</v>
          </cell>
          <cell r="F478">
            <v>746</v>
          </cell>
        </row>
        <row r="479">
          <cell r="E479" t="str">
            <v>Check Valve-CS-600-RF-12"</v>
          </cell>
          <cell r="F479">
            <v>962</v>
          </cell>
        </row>
        <row r="480">
          <cell r="E480" t="str">
            <v>Check Valve-CS-600-RF-14"</v>
          </cell>
          <cell r="F480">
            <v>1188</v>
          </cell>
        </row>
        <row r="481">
          <cell r="E481" t="str">
            <v>Check Valve-CS-600-RF-16"</v>
          </cell>
          <cell r="F481">
            <v>1711</v>
          </cell>
        </row>
        <row r="482">
          <cell r="E482" t="str">
            <v>Check Valve-CS-600-RF-18"</v>
          </cell>
          <cell r="F482">
            <v>2214</v>
          </cell>
        </row>
        <row r="483">
          <cell r="E483" t="str">
            <v>Check Valve-CS-600-RF-20"</v>
          </cell>
          <cell r="F483">
            <v>2898</v>
          </cell>
        </row>
        <row r="484">
          <cell r="E484" t="str">
            <v>Check Valve-CS-600-RF-24"</v>
          </cell>
          <cell r="F484">
            <v>4532</v>
          </cell>
        </row>
        <row r="485">
          <cell r="E485" t="str">
            <v>Check Valve-CS-900-RF-1"</v>
          </cell>
        </row>
        <row r="486">
          <cell r="E486" t="str">
            <v>Check Valve-CS-900-RF-1½"</v>
          </cell>
        </row>
        <row r="487">
          <cell r="E487" t="str">
            <v>Check Valve-CS-900-RF-2"</v>
          </cell>
          <cell r="F487">
            <v>63</v>
          </cell>
        </row>
        <row r="488">
          <cell r="E488" t="str">
            <v>Check Valve-CS-900-RF-2½"</v>
          </cell>
        </row>
        <row r="489">
          <cell r="E489" t="str">
            <v>Check Valve-CS-900-RF-3"</v>
          </cell>
          <cell r="F489">
            <v>95</v>
          </cell>
        </row>
        <row r="490">
          <cell r="E490" t="str">
            <v>Check Valve-CS-900-RF-4"</v>
          </cell>
          <cell r="F490">
            <v>143</v>
          </cell>
        </row>
        <row r="491">
          <cell r="E491" t="str">
            <v>Check Valve-CS-900-RF-6"</v>
          </cell>
          <cell r="F491">
            <v>325</v>
          </cell>
        </row>
        <row r="492">
          <cell r="E492" t="str">
            <v>Check Valve-CS-900-RF-8"</v>
          </cell>
          <cell r="F492">
            <v>597</v>
          </cell>
        </row>
        <row r="493">
          <cell r="E493" t="str">
            <v>Check Valve-CS-900-RF-10"</v>
          </cell>
          <cell r="F493">
            <v>918</v>
          </cell>
        </row>
        <row r="494">
          <cell r="E494" t="str">
            <v>Check Valve-CS-900-RF-12"</v>
          </cell>
          <cell r="F494">
            <v>1317</v>
          </cell>
        </row>
        <row r="495">
          <cell r="E495" t="str">
            <v>Check Valve-CS-900-RF-14"</v>
          </cell>
          <cell r="F495">
            <v>1554</v>
          </cell>
        </row>
        <row r="496">
          <cell r="E496" t="str">
            <v>Check Valve-CS-900-RF-16"</v>
          </cell>
          <cell r="F496">
            <v>2063</v>
          </cell>
        </row>
        <row r="497">
          <cell r="E497" t="str">
            <v>Check Valve-CS-900-RF-18"</v>
          </cell>
          <cell r="F497">
            <v>2777</v>
          </cell>
        </row>
        <row r="498">
          <cell r="E498" t="str">
            <v>Check Valve-CS-900-RF-20"</v>
          </cell>
          <cell r="F498">
            <v>3565</v>
          </cell>
        </row>
        <row r="499">
          <cell r="E499" t="str">
            <v>Check Valve-CS-900-RF-24"</v>
          </cell>
          <cell r="F499">
            <v>6173</v>
          </cell>
        </row>
        <row r="500">
          <cell r="E500" t="str">
            <v>Wafer Check Valve-CS-150-WRF-1½"</v>
          </cell>
          <cell r="F500">
            <v>2</v>
          </cell>
        </row>
        <row r="501">
          <cell r="E501" t="str">
            <v>Wafer Check Valve-CS-150-WRF-2"</v>
          </cell>
          <cell r="F501">
            <v>3</v>
          </cell>
        </row>
        <row r="502">
          <cell r="E502" t="str">
            <v>Wafer Check Valve-CS-150-WRF-3"</v>
          </cell>
          <cell r="F502">
            <v>7</v>
          </cell>
        </row>
        <row r="503">
          <cell r="E503" t="str">
            <v>Wafer Check Valve-CS-150-WRF-4"</v>
          </cell>
          <cell r="F503">
            <v>8</v>
          </cell>
        </row>
        <row r="504">
          <cell r="E504" t="str">
            <v>Wafer Check Valve-CS-150-WRF-6"</v>
          </cell>
          <cell r="F504">
            <v>18</v>
          </cell>
        </row>
        <row r="505">
          <cell r="E505" t="str">
            <v>Wafer Check Valve-CS-150-WRF-8"</v>
          </cell>
          <cell r="F505">
            <v>32</v>
          </cell>
        </row>
        <row r="506">
          <cell r="E506" t="str">
            <v>Wafer Check Valve-CS-150-WRF-10"</v>
          </cell>
          <cell r="F506">
            <v>53</v>
          </cell>
        </row>
        <row r="507">
          <cell r="E507" t="str">
            <v>Wafer Check Valve-CS-150-WRF-12"</v>
          </cell>
          <cell r="F507">
            <v>98</v>
          </cell>
        </row>
        <row r="508">
          <cell r="E508" t="str">
            <v>Wafer Check Valve-CS-150-WRF-14"</v>
          </cell>
          <cell r="F508">
            <v>100</v>
          </cell>
        </row>
        <row r="509">
          <cell r="E509" t="str">
            <v>Wafer Check Valve-CS-150-WRF-16"</v>
          </cell>
          <cell r="F509">
            <v>134</v>
          </cell>
        </row>
        <row r="510">
          <cell r="E510" t="str">
            <v>Wafer Check Valve-CS-150-WRF-18"</v>
          </cell>
          <cell r="F510">
            <v>144</v>
          </cell>
        </row>
        <row r="511">
          <cell r="E511" t="str">
            <v>Wafer Check Valve-CS-150-WRF-20"</v>
          </cell>
          <cell r="F511">
            <v>198</v>
          </cell>
        </row>
        <row r="512">
          <cell r="E512" t="str">
            <v>Wafer Check Valve-CS-150-WRF-24"</v>
          </cell>
          <cell r="F512">
            <v>307</v>
          </cell>
        </row>
        <row r="513">
          <cell r="E513" t="str">
            <v>Wafer Check Valve-CS-150-WRF-32"</v>
          </cell>
          <cell r="F513">
            <v>1320</v>
          </cell>
        </row>
        <row r="514">
          <cell r="E514" t="str">
            <v>Wafer Check Valve-CS-300-WRF-1½"</v>
          </cell>
          <cell r="F514">
            <v>2</v>
          </cell>
        </row>
        <row r="515">
          <cell r="E515" t="str">
            <v>Wafer Check Valve-CS-300-WRF-2"</v>
          </cell>
          <cell r="F515">
            <v>3</v>
          </cell>
        </row>
        <row r="516">
          <cell r="E516" t="str">
            <v>Wafer Check Valve-CS-300-WRF-3"</v>
          </cell>
          <cell r="F516">
            <v>7</v>
          </cell>
        </row>
        <row r="517">
          <cell r="E517" t="str">
            <v>Wafer Check Valve-CS-300-WRF-4"</v>
          </cell>
          <cell r="F517">
            <v>9</v>
          </cell>
        </row>
        <row r="518">
          <cell r="E518" t="str">
            <v>Wafer Check Valve-CS-300-WRF-6"</v>
          </cell>
          <cell r="F518">
            <v>25</v>
          </cell>
        </row>
        <row r="519">
          <cell r="E519" t="str">
            <v>Wafer Check Valve-CS-300-WRF-8"</v>
          </cell>
          <cell r="F519">
            <v>37</v>
          </cell>
        </row>
        <row r="520">
          <cell r="E520" t="str">
            <v>Wafer Check Valve-CS-300-WRF-10"</v>
          </cell>
          <cell r="F520">
            <v>65</v>
          </cell>
        </row>
        <row r="521">
          <cell r="E521" t="str">
            <v>Wafer Check Valve-CS-300-WRF-12"</v>
          </cell>
          <cell r="F521">
            <v>99</v>
          </cell>
        </row>
        <row r="522">
          <cell r="E522" t="str">
            <v>Wafer Check Valve-CS-300-WRF-14"</v>
          </cell>
          <cell r="F522">
            <v>181</v>
          </cell>
        </row>
        <row r="523">
          <cell r="E523" t="str">
            <v>Wafer Check Valve-CS-300-WRF-16"</v>
          </cell>
          <cell r="F523">
            <v>210</v>
          </cell>
        </row>
        <row r="524">
          <cell r="E524" t="str">
            <v>Wafer Check Valve-CS-300-WRF-18"</v>
          </cell>
          <cell r="F524">
            <v>295</v>
          </cell>
        </row>
        <row r="525">
          <cell r="E525" t="str">
            <v>Wafer Check Valve-CS-300-WRF-20"</v>
          </cell>
          <cell r="F525">
            <v>368</v>
          </cell>
        </row>
        <row r="526">
          <cell r="E526" t="str">
            <v>Wafer Check Valve-CS-300-WRF-24"</v>
          </cell>
          <cell r="F526">
            <v>525</v>
          </cell>
        </row>
        <row r="527">
          <cell r="E527" t="str">
            <v>Wafer Check Valve-CS-300-WRF-32"</v>
          </cell>
          <cell r="F527">
            <v>1357</v>
          </cell>
        </row>
        <row r="528">
          <cell r="E528" t="str">
            <v>Wafer Check Valve-CS-600-WRF-1½"</v>
          </cell>
          <cell r="F528">
            <v>2</v>
          </cell>
        </row>
        <row r="529">
          <cell r="E529" t="str">
            <v>Wafer Check Valve-CS-600-WRF-2"</v>
          </cell>
          <cell r="F529">
            <v>3</v>
          </cell>
        </row>
        <row r="530">
          <cell r="E530" t="str">
            <v>Wafer Check Valve-CS-600-WRF-3"</v>
          </cell>
          <cell r="F530">
            <v>7</v>
          </cell>
        </row>
        <row r="531">
          <cell r="E531" t="str">
            <v>Wafer Check Valve-CS-600-WRF-4"</v>
          </cell>
          <cell r="F531">
            <v>13</v>
          </cell>
        </row>
        <row r="532">
          <cell r="E532" t="str">
            <v>Wafer Check Valve-CS-600-WRF-6"</v>
          </cell>
          <cell r="F532">
            <v>33</v>
          </cell>
        </row>
        <row r="533">
          <cell r="E533" t="str">
            <v>Wafer Check Valve-CS-600-WRF-8"</v>
          </cell>
          <cell r="F533">
            <v>68</v>
          </cell>
        </row>
        <row r="534">
          <cell r="E534" t="str">
            <v>Wafer Check Valve-CS-600-WRF-10"</v>
          </cell>
          <cell r="F534">
            <v>117</v>
          </cell>
        </row>
        <row r="535">
          <cell r="E535" t="str">
            <v>Wafer Check Valve-CS-600-WRF-12"</v>
          </cell>
          <cell r="F535">
            <v>145</v>
          </cell>
        </row>
        <row r="536">
          <cell r="E536" t="str">
            <v>Wafer Check Valve-CS-600-WRF-14"</v>
          </cell>
          <cell r="F536">
            <v>195</v>
          </cell>
        </row>
        <row r="537">
          <cell r="E537" t="str">
            <v>Wafer Check Valve-CS-600-WRF-16"</v>
          </cell>
          <cell r="F537">
            <v>286</v>
          </cell>
        </row>
        <row r="538">
          <cell r="E538" t="str">
            <v>Wafer Check Valve-CS-600-WRF-18"</v>
          </cell>
          <cell r="F538">
            <v>409</v>
          </cell>
        </row>
        <row r="539">
          <cell r="E539" t="str">
            <v>Wafer Check Valve-CS-600-WRF-20"</v>
          </cell>
          <cell r="F539">
            <v>663</v>
          </cell>
        </row>
        <row r="540">
          <cell r="E540" t="str">
            <v>Wafer Check Valve-CS-600-WRF-24"</v>
          </cell>
          <cell r="F540">
            <v>953</v>
          </cell>
        </row>
        <row r="541">
          <cell r="E541" t="str">
            <v>Wafer Check Valve-CS-600-WRF-26"</v>
          </cell>
          <cell r="F541">
            <v>1148</v>
          </cell>
        </row>
        <row r="542">
          <cell r="E542" t="str">
            <v>Wafer Check Valve-CS-600-WRF-30"</v>
          </cell>
          <cell r="F542">
            <v>1700</v>
          </cell>
        </row>
        <row r="543">
          <cell r="E543" t="str">
            <v>Wafer Check Valve-CS-600-WRF-32"</v>
          </cell>
          <cell r="F543">
            <v>2170</v>
          </cell>
        </row>
        <row r="544">
          <cell r="E544" t="str">
            <v>Wafer Check Valve-CS-900-WRF-2"</v>
          </cell>
          <cell r="F544">
            <v>8</v>
          </cell>
        </row>
        <row r="545">
          <cell r="E545" t="str">
            <v>Wafer Check Valve-CS-900-WRF-3"</v>
          </cell>
          <cell r="F545">
            <v>13</v>
          </cell>
        </row>
        <row r="546">
          <cell r="E546" t="str">
            <v>Wafer Check Valve-CS-900-WRF-4"</v>
          </cell>
          <cell r="F546">
            <v>21</v>
          </cell>
        </row>
        <row r="547">
          <cell r="E547" t="str">
            <v>Wafer Check Valve-CS-900-WRF-6"</v>
          </cell>
          <cell r="F547">
            <v>56</v>
          </cell>
        </row>
        <row r="548">
          <cell r="E548" t="str">
            <v>Wafer Check Valve-CS-900-WRF-8"</v>
          </cell>
          <cell r="F548">
            <v>127</v>
          </cell>
        </row>
        <row r="549">
          <cell r="E549" t="str">
            <v>Wafer Check Valve-CS-900-WRF-10"</v>
          </cell>
          <cell r="F549">
            <v>204</v>
          </cell>
        </row>
        <row r="550">
          <cell r="E550" t="str">
            <v>Wafer Check Valve-CS-900-WRF-12"</v>
          </cell>
          <cell r="F550">
            <v>338</v>
          </cell>
        </row>
        <row r="551">
          <cell r="E551" t="str">
            <v>Wafer Check Valve-CS-900-WRF-14"</v>
          </cell>
          <cell r="F551">
            <v>453</v>
          </cell>
        </row>
        <row r="552">
          <cell r="E552" t="str">
            <v>Wafer Check Valve-CS-900-WRF-16"</v>
          </cell>
          <cell r="F552">
            <v>550</v>
          </cell>
        </row>
        <row r="553">
          <cell r="E553" t="str">
            <v>Wafer Check Valve-CS-900-WRF-18"</v>
          </cell>
          <cell r="F553">
            <v>681</v>
          </cell>
        </row>
        <row r="554">
          <cell r="E554" t="str">
            <v>Wafer Check Valve-CS-900-WRF-20"</v>
          </cell>
          <cell r="F554">
            <v>850</v>
          </cell>
        </row>
        <row r="555">
          <cell r="E555" t="str">
            <v>Wafer Check Valve-CS-900-WRF-24"</v>
          </cell>
          <cell r="F555">
            <v>1271</v>
          </cell>
        </row>
        <row r="556">
          <cell r="E556" t="str">
            <v>Wafer Check Valve-CS-600-WRTJ-1½"</v>
          </cell>
          <cell r="F556">
            <v>2</v>
          </cell>
        </row>
        <row r="557">
          <cell r="E557" t="str">
            <v>Wafer Check Valve-CS-600-WRTJ-2"</v>
          </cell>
          <cell r="F557">
            <v>3</v>
          </cell>
        </row>
        <row r="558">
          <cell r="E558" t="str">
            <v>Wafer Check Valve-CS-600-WRTJ-3"</v>
          </cell>
          <cell r="F558">
            <v>7</v>
          </cell>
        </row>
        <row r="559">
          <cell r="E559" t="str">
            <v>Wafer Check Valve-CS-600-WRTJ-4"</v>
          </cell>
          <cell r="F559">
            <v>13</v>
          </cell>
        </row>
        <row r="560">
          <cell r="E560" t="str">
            <v>Wafer Check Valve-CS-600-WRTJ-6"</v>
          </cell>
          <cell r="F560">
            <v>33</v>
          </cell>
        </row>
        <row r="561">
          <cell r="E561" t="str">
            <v>Wafer Check Valve-CS-600-WRTJ-8"</v>
          </cell>
          <cell r="F561">
            <v>68</v>
          </cell>
        </row>
        <row r="562">
          <cell r="E562" t="str">
            <v>Wafer Check Valve-CS-600-WRTJ-10"</v>
          </cell>
          <cell r="F562">
            <v>117</v>
          </cell>
        </row>
        <row r="563">
          <cell r="E563" t="str">
            <v>Wafer Check Valve-CS-600-WRTJ-12"</v>
          </cell>
          <cell r="F563">
            <v>145</v>
          </cell>
        </row>
        <row r="564">
          <cell r="E564" t="str">
            <v>Wafer Check Valve-CS-600-WRTJ-14"</v>
          </cell>
          <cell r="F564">
            <v>195</v>
          </cell>
        </row>
        <row r="565">
          <cell r="E565" t="str">
            <v>Wafer Check Valve-CS-600-WRTJ-16"</v>
          </cell>
          <cell r="F565">
            <v>286</v>
          </cell>
        </row>
        <row r="566">
          <cell r="E566" t="str">
            <v>Wafer Check Valve-CS-600-WRTJ-18"</v>
          </cell>
          <cell r="F566">
            <v>409</v>
          </cell>
        </row>
        <row r="567">
          <cell r="E567" t="str">
            <v>Wafer Check Valve-CS-600-WRTJ-20"</v>
          </cell>
          <cell r="F567">
            <v>663</v>
          </cell>
        </row>
        <row r="568">
          <cell r="E568" t="str">
            <v>Wafer Check Valve-CS-600-WRTJ-24"</v>
          </cell>
          <cell r="F568">
            <v>953</v>
          </cell>
        </row>
        <row r="569">
          <cell r="E569" t="str">
            <v>Wafer Check Valve-CS-900-WRTJ-2"</v>
          </cell>
          <cell r="F569">
            <v>8</v>
          </cell>
        </row>
        <row r="570">
          <cell r="E570" t="str">
            <v>Wafer Check Valve-CS-900-WRTJ-3"</v>
          </cell>
          <cell r="F570">
            <v>13</v>
          </cell>
        </row>
        <row r="571">
          <cell r="E571" t="str">
            <v>Wafer Check Valve-CS-900-WRTJ-4"</v>
          </cell>
          <cell r="F571">
            <v>21</v>
          </cell>
        </row>
        <row r="572">
          <cell r="E572" t="str">
            <v>Wafer Check Valve-CS-900-WRTJ-6"</v>
          </cell>
          <cell r="F572">
            <v>56</v>
          </cell>
        </row>
        <row r="573">
          <cell r="E573" t="str">
            <v>Wafer Check Valve-CS-900-WRTJ-8"</v>
          </cell>
          <cell r="F573">
            <v>127</v>
          </cell>
        </row>
        <row r="574">
          <cell r="E574" t="str">
            <v>Wafer Check Valve-CS-900-WRTJ-10"</v>
          </cell>
          <cell r="F574">
            <v>204</v>
          </cell>
        </row>
        <row r="575">
          <cell r="E575" t="str">
            <v>Wafer Check Valve-CS-900-WRTJ-12"</v>
          </cell>
          <cell r="F575">
            <v>338</v>
          </cell>
        </row>
        <row r="576">
          <cell r="E576" t="str">
            <v>Wafer Check Valve-CS-900-WRTJ-14"</v>
          </cell>
          <cell r="F576">
            <v>453</v>
          </cell>
        </row>
        <row r="577">
          <cell r="E577" t="str">
            <v>Wafer Check Valve-CS-900-WRTJ-16"</v>
          </cell>
          <cell r="F577">
            <v>550</v>
          </cell>
        </row>
        <row r="578">
          <cell r="E578" t="str">
            <v>Wafer Check Valve-CS-900-WRTJ-18"</v>
          </cell>
          <cell r="F578">
            <v>681</v>
          </cell>
        </row>
        <row r="579">
          <cell r="E579" t="str">
            <v>Wafer Check Valve-CS-900-WRTJ-20"</v>
          </cell>
          <cell r="F579">
            <v>850</v>
          </cell>
        </row>
        <row r="580">
          <cell r="E580" t="str">
            <v>Wafer Check Valve-CS-900-WRTJ-24"</v>
          </cell>
          <cell r="F580">
            <v>1271</v>
          </cell>
        </row>
        <row r="581">
          <cell r="E581" t="str">
            <v>Butterfly Valve-CS-150-RF-2"</v>
          </cell>
          <cell r="F581">
            <v>26</v>
          </cell>
        </row>
        <row r="582">
          <cell r="E582" t="str">
            <v>Butterfly Valve-CS-150-RF-3"</v>
          </cell>
          <cell r="F582">
            <v>27</v>
          </cell>
        </row>
        <row r="583">
          <cell r="E583" t="str">
            <v>Butterfly Valve-CS-150-RF-4"</v>
          </cell>
          <cell r="F583">
            <v>27</v>
          </cell>
        </row>
        <row r="584">
          <cell r="E584" t="str">
            <v>Butterfly Valve-CS-150-RF-6"</v>
          </cell>
          <cell r="F584">
            <v>32</v>
          </cell>
        </row>
        <row r="585">
          <cell r="E585" t="str">
            <v>Butterfly Valve-CS-150-RF-8"</v>
          </cell>
          <cell r="F585">
            <v>60</v>
          </cell>
        </row>
        <row r="586">
          <cell r="E586" t="str">
            <v>Butterfly Valve-CS-150-RF-10"</v>
          </cell>
          <cell r="F586">
            <v>78</v>
          </cell>
        </row>
        <row r="587">
          <cell r="E587" t="str">
            <v>Butterfly Valve-CS-150-RF-12"</v>
          </cell>
          <cell r="F587">
            <v>123</v>
          </cell>
        </row>
        <row r="588">
          <cell r="E588" t="str">
            <v>Butterfly Valve-CS-150-RF-14"</v>
          </cell>
          <cell r="F588">
            <v>174</v>
          </cell>
        </row>
        <row r="589">
          <cell r="E589" t="str">
            <v>Butterfly Valve-CS-150-RF-16"</v>
          </cell>
          <cell r="F589">
            <v>229</v>
          </cell>
        </row>
        <row r="590">
          <cell r="E590" t="str">
            <v>Butterfly Valve-CS-150-RF-18"</v>
          </cell>
          <cell r="F590">
            <v>288</v>
          </cell>
        </row>
        <row r="591">
          <cell r="E591" t="str">
            <v>Butterfly Valve-CS-150-RF-20"</v>
          </cell>
          <cell r="F591">
            <v>410</v>
          </cell>
        </row>
        <row r="592">
          <cell r="E592" t="str">
            <v>Butterfly Valve-CS-150-RF-24"</v>
          </cell>
          <cell r="F592">
            <v>585</v>
          </cell>
        </row>
        <row r="593">
          <cell r="E593" t="str">
            <v>Butterfly Valve-CS-300-RF-1/2"</v>
          </cell>
          <cell r="F593">
            <v>8</v>
          </cell>
        </row>
        <row r="594">
          <cell r="E594" t="str">
            <v>Butterfly Valve-CS-300-RF-3/4"</v>
          </cell>
          <cell r="F594">
            <v>7</v>
          </cell>
        </row>
        <row r="595">
          <cell r="E595" t="str">
            <v>Butterfly Valve-CS-300-RF-1"</v>
          </cell>
          <cell r="F595">
            <v>10</v>
          </cell>
        </row>
        <row r="596">
          <cell r="E596" t="str">
            <v>Butterfly Valve-CS-300-RF-1½"</v>
          </cell>
          <cell r="F596">
            <v>15</v>
          </cell>
        </row>
        <row r="597">
          <cell r="E597" t="str">
            <v>Butterfly Valve-CS-300-RF-2"</v>
          </cell>
          <cell r="F597">
            <v>20</v>
          </cell>
        </row>
        <row r="598">
          <cell r="E598" t="str">
            <v>Butterfly Valve-CS-300-RF-2½"</v>
          </cell>
        </row>
        <row r="599">
          <cell r="E599" t="str">
            <v>Butterfly Valve-CS-300-RF-3"</v>
          </cell>
          <cell r="F599">
            <v>26</v>
          </cell>
        </row>
        <row r="600">
          <cell r="E600" t="str">
            <v>Butterfly Valve-CS-300-RF-4"</v>
          </cell>
          <cell r="F600">
            <v>27</v>
          </cell>
        </row>
        <row r="601">
          <cell r="E601" t="str">
            <v>Butterfly Valve-CS-300-RF-6"</v>
          </cell>
          <cell r="F601">
            <v>50</v>
          </cell>
        </row>
        <row r="602">
          <cell r="E602" t="str">
            <v>Butterfly Valve-CS-300-RF-8"</v>
          </cell>
          <cell r="F602">
            <v>81</v>
          </cell>
        </row>
        <row r="603">
          <cell r="E603" t="str">
            <v>Butterfly Valve-CS-300-RF-10"</v>
          </cell>
          <cell r="F603">
            <v>133</v>
          </cell>
        </row>
        <row r="604">
          <cell r="E604" t="str">
            <v>Butterfly Valve-CS-300-RF-12"</v>
          </cell>
          <cell r="F604">
            <v>187</v>
          </cell>
        </row>
        <row r="605">
          <cell r="E605" t="str">
            <v>Butterfly Valve-CS-300-RF-14"</v>
          </cell>
          <cell r="F605">
            <v>279</v>
          </cell>
        </row>
        <row r="606">
          <cell r="E606" t="str">
            <v>Butterfly Valve-CS-300-RF-16"</v>
          </cell>
          <cell r="F606">
            <v>368</v>
          </cell>
        </row>
        <row r="607">
          <cell r="E607" t="str">
            <v>Butterfly Valve-CS-300-RF-18"</v>
          </cell>
          <cell r="F607">
            <v>494</v>
          </cell>
        </row>
        <row r="608">
          <cell r="E608" t="str">
            <v>Butterfly Valve-CS-300-RF-20"</v>
          </cell>
          <cell r="F608">
            <v>607</v>
          </cell>
        </row>
        <row r="609">
          <cell r="E609" t="str">
            <v>Butterfly Valve-CS-300-RF-24"</v>
          </cell>
          <cell r="F609">
            <v>901</v>
          </cell>
        </row>
        <row r="610">
          <cell r="E610" t="str">
            <v>Butterfly Valve-CS-600-RF-1/2"</v>
          </cell>
          <cell r="F610">
            <v>10</v>
          </cell>
        </row>
        <row r="611">
          <cell r="E611" t="str">
            <v>Butterfly Valve-CS-600-RF-3/4"</v>
          </cell>
          <cell r="F611">
            <v>15</v>
          </cell>
        </row>
        <row r="612">
          <cell r="E612" t="str">
            <v>Butterfly Valve-CS-600-RF-1"</v>
          </cell>
          <cell r="F612">
            <v>20</v>
          </cell>
        </row>
        <row r="613">
          <cell r="E613" t="str">
            <v>Butterfly Valve-CS-600-RF-1½"</v>
          </cell>
          <cell r="F613">
            <v>30</v>
          </cell>
        </row>
        <row r="614">
          <cell r="E614" t="str">
            <v>Butterfly Valve-CS-600-RF-2"</v>
          </cell>
          <cell r="F614">
            <v>40</v>
          </cell>
        </row>
        <row r="615">
          <cell r="E615" t="str">
            <v>Butterfly Valve-CS-600-RF-2½"</v>
          </cell>
        </row>
        <row r="616">
          <cell r="E616" t="str">
            <v>Butterfly Valve-CS-600-RF-3"</v>
          </cell>
          <cell r="F616">
            <v>57</v>
          </cell>
        </row>
        <row r="617">
          <cell r="E617" t="str">
            <v>Butterfly Valve-CS-600-RF-4"</v>
          </cell>
          <cell r="F617">
            <v>108</v>
          </cell>
        </row>
        <row r="618">
          <cell r="E618" t="str">
            <v>Butterfly Valve-CS-600-RF-6"</v>
          </cell>
          <cell r="F618">
            <v>201</v>
          </cell>
        </row>
        <row r="619">
          <cell r="E619" t="str">
            <v>Butterfly Valve-CS-600-RF-8"</v>
          </cell>
          <cell r="F619">
            <v>300</v>
          </cell>
        </row>
        <row r="620">
          <cell r="E620" t="str">
            <v>Butterfly Valve-CS-600-RF-10"</v>
          </cell>
          <cell r="F620">
            <v>463</v>
          </cell>
        </row>
        <row r="621">
          <cell r="E621" t="str">
            <v>Butterfly Valve-CS-600-RF-12"</v>
          </cell>
          <cell r="F621">
            <v>601</v>
          </cell>
        </row>
        <row r="622">
          <cell r="E622" t="str">
            <v>Butterfly Valve-CS-600-RF-14"</v>
          </cell>
          <cell r="F622">
            <v>673</v>
          </cell>
        </row>
        <row r="623">
          <cell r="E623" t="str">
            <v>Butterfly Valve-CS-600-RF-16"</v>
          </cell>
          <cell r="F623">
            <v>1055</v>
          </cell>
        </row>
        <row r="624">
          <cell r="E624" t="str">
            <v>Butterfly Valve-CS-600-RF-18"</v>
          </cell>
          <cell r="F624">
            <v>1196</v>
          </cell>
        </row>
        <row r="625">
          <cell r="E625" t="str">
            <v>Butterfly Valve-CS-600-RF-20"</v>
          </cell>
          <cell r="F625">
            <v>1542</v>
          </cell>
        </row>
        <row r="626">
          <cell r="E626" t="str">
            <v>Butterfly Valve-CS-600-RF-24"</v>
          </cell>
          <cell r="F626">
            <v>2310</v>
          </cell>
        </row>
        <row r="627">
          <cell r="E627" t="str">
            <v>Butterfly Valve-CS-900-RF-1"</v>
          </cell>
        </row>
        <row r="628">
          <cell r="E628" t="str">
            <v>Butterfly Valve-CS-900-RF-1½"</v>
          </cell>
        </row>
        <row r="629">
          <cell r="E629" t="str">
            <v>Butterfly Valve-CS-900-RF-2"</v>
          </cell>
        </row>
        <row r="630">
          <cell r="E630" t="str">
            <v>Butterfly Valve-CS-900-RF-2½"</v>
          </cell>
        </row>
        <row r="631">
          <cell r="E631" t="str">
            <v>Butterfly Valve-CS-900-RF-3"</v>
          </cell>
        </row>
        <row r="632">
          <cell r="E632" t="str">
            <v>Butterfly Valve-CS-900-RF-4"</v>
          </cell>
        </row>
        <row r="633">
          <cell r="E633" t="str">
            <v>Butterfly Valve-CS-900-RF-6"</v>
          </cell>
        </row>
        <row r="634">
          <cell r="E634" t="str">
            <v>Butterfly Valve-CS-900-RF-8"</v>
          </cell>
        </row>
        <row r="635">
          <cell r="E635" t="str">
            <v>Butterfly Valve-CS-900-RF-10"</v>
          </cell>
        </row>
        <row r="636">
          <cell r="E636" t="str">
            <v>Butterfly Valve-CS-900-RF-12"</v>
          </cell>
        </row>
        <row r="637">
          <cell r="E637" t="str">
            <v>Butterfly Valve-CS-900-RF-14"</v>
          </cell>
        </row>
        <row r="638">
          <cell r="E638" t="str">
            <v>Butterfly Valve-CS-900-RF-16"</v>
          </cell>
        </row>
        <row r="639">
          <cell r="E639" t="str">
            <v>Butterfly Valve-CS-900-RF-18"</v>
          </cell>
        </row>
        <row r="640">
          <cell r="E640" t="str">
            <v>Butterfly Valve-CS-900-RF-20"</v>
          </cell>
        </row>
        <row r="641">
          <cell r="E641" t="str">
            <v>Butterfly Valve-CS-900-RF-24"</v>
          </cell>
        </row>
        <row r="642">
          <cell r="E642" t="str">
            <v>Plug Valve-CS-800-SW-1/2"</v>
          </cell>
          <cell r="F642">
            <v>2</v>
          </cell>
          <cell r="H642">
            <v>1</v>
          </cell>
        </row>
        <row r="643">
          <cell r="E643" t="str">
            <v>Plug Valve-CS-800-SW-3/4"</v>
          </cell>
          <cell r="F643">
            <v>2.5</v>
          </cell>
          <cell r="H643">
            <v>1.5</v>
          </cell>
        </row>
        <row r="644">
          <cell r="E644" t="str">
            <v>Plug Valve-CS-800-SW-1"</v>
          </cell>
          <cell r="F644">
            <v>4.5</v>
          </cell>
          <cell r="H644">
            <v>2</v>
          </cell>
        </row>
        <row r="645">
          <cell r="E645" t="str">
            <v>Plug Valve-CS-800-SW-1½"</v>
          </cell>
          <cell r="F645">
            <v>7.5</v>
          </cell>
          <cell r="H645">
            <v>3</v>
          </cell>
        </row>
        <row r="646">
          <cell r="E646" t="str">
            <v>Plug Valve-CS-150-RF-1/2"</v>
          </cell>
          <cell r="F646">
            <v>2</v>
          </cell>
        </row>
        <row r="647">
          <cell r="E647" t="str">
            <v>Plug Valve-CS-150-RF-3/4"</v>
          </cell>
          <cell r="F647">
            <v>2.5</v>
          </cell>
        </row>
        <row r="648">
          <cell r="E648" t="str">
            <v>Plug Valve-CS-150-RF-1"</v>
          </cell>
          <cell r="F648">
            <v>4.5</v>
          </cell>
        </row>
        <row r="649">
          <cell r="E649" t="str">
            <v>Plug Valve-CS-150-RF-1½"</v>
          </cell>
          <cell r="F649">
            <v>7.5</v>
          </cell>
        </row>
        <row r="650">
          <cell r="E650" t="str">
            <v>Plug Valve-CS-150-RF-2"</v>
          </cell>
          <cell r="F650">
            <v>12</v>
          </cell>
        </row>
        <row r="651">
          <cell r="E651" t="str">
            <v>Plug Valve-CS-150-RF-3"</v>
          </cell>
          <cell r="F651">
            <v>18</v>
          </cell>
        </row>
        <row r="652">
          <cell r="E652" t="str">
            <v>Plug Valve-CS-150-RF-4"</v>
          </cell>
          <cell r="F652">
            <v>30</v>
          </cell>
        </row>
        <row r="653">
          <cell r="E653" t="str">
            <v>Plug Valve-CS-150-RF-6"</v>
          </cell>
          <cell r="F653">
            <v>65</v>
          </cell>
        </row>
        <row r="654">
          <cell r="E654" t="str">
            <v>Plug Valve-CS-150-RF-8"</v>
          </cell>
          <cell r="F654">
            <v>106</v>
          </cell>
        </row>
        <row r="655">
          <cell r="E655" t="str">
            <v>Plug Valve-CS-150-RF-10"</v>
          </cell>
          <cell r="F655">
            <v>160</v>
          </cell>
        </row>
        <row r="656">
          <cell r="E656" t="str">
            <v>Plug Valve-CS-150-RF-12"</v>
          </cell>
          <cell r="F656">
            <v>210</v>
          </cell>
        </row>
        <row r="657">
          <cell r="E657" t="str">
            <v>Plug Valve-CS-150-RF-14"</v>
          </cell>
          <cell r="F657">
            <v>310</v>
          </cell>
        </row>
        <row r="658">
          <cell r="E658" t="str">
            <v>Plug Valve-CS-150-RF-16"</v>
          </cell>
          <cell r="F658">
            <v>650</v>
          </cell>
        </row>
        <row r="659">
          <cell r="E659" t="str">
            <v>Plug Valve-CS-300-RF-1/2"</v>
          </cell>
          <cell r="F659">
            <v>3.5</v>
          </cell>
        </row>
        <row r="660">
          <cell r="E660" t="str">
            <v>Plug Valve-CS-300-RF-3/4"</v>
          </cell>
          <cell r="F660">
            <v>5</v>
          </cell>
        </row>
        <row r="661">
          <cell r="E661" t="str">
            <v>Plug Valve-CS-300-RF-1"</v>
          </cell>
          <cell r="F661">
            <v>6.5</v>
          </cell>
        </row>
        <row r="662">
          <cell r="E662" t="str">
            <v>Plug Valve-CS-300-RF-1½"</v>
          </cell>
          <cell r="F662">
            <v>11</v>
          </cell>
        </row>
        <row r="663">
          <cell r="E663" t="str">
            <v>Plug Valve-CS-300-RF-2"</v>
          </cell>
          <cell r="F663">
            <v>16</v>
          </cell>
        </row>
        <row r="664">
          <cell r="E664" t="str">
            <v>Plug Valve-CS-300-RF-3"</v>
          </cell>
          <cell r="F664">
            <v>22</v>
          </cell>
        </row>
        <row r="665">
          <cell r="E665" t="str">
            <v>Plug Valve-CS-300-RF-4"</v>
          </cell>
          <cell r="F665">
            <v>44</v>
          </cell>
        </row>
        <row r="666">
          <cell r="E666" t="str">
            <v>Plug Valve-CS-300-RF-6"</v>
          </cell>
          <cell r="F666">
            <v>96</v>
          </cell>
        </row>
        <row r="667">
          <cell r="E667" t="str">
            <v>Plug Valve-CS-300-RF-8"</v>
          </cell>
          <cell r="F667">
            <v>151</v>
          </cell>
        </row>
        <row r="668">
          <cell r="E668" t="str">
            <v>Plug Valve-CS-300-RF-10"</v>
          </cell>
          <cell r="F668">
            <v>225</v>
          </cell>
        </row>
        <row r="669">
          <cell r="E669" t="str">
            <v>Plug Valve-CS-300-RF-12"</v>
          </cell>
          <cell r="F669">
            <v>280</v>
          </cell>
        </row>
        <row r="670">
          <cell r="E670" t="str">
            <v>Plug JCSked Valve-CS-150-RF-1/2"</v>
          </cell>
          <cell r="F670">
            <v>3</v>
          </cell>
        </row>
        <row r="671">
          <cell r="E671" t="str">
            <v>Plug JCSked Valve-CS-150-RF-3/4"</v>
          </cell>
          <cell r="F671">
            <v>4.5</v>
          </cell>
        </row>
        <row r="672">
          <cell r="E672" t="str">
            <v>Plug JCSked Valve-CS-150-RF-1"</v>
          </cell>
          <cell r="F672">
            <v>7.5</v>
          </cell>
        </row>
        <row r="673">
          <cell r="E673" t="str">
            <v>Plug JCSked Valve-CS-150-RF-1½"</v>
          </cell>
          <cell r="F673">
            <v>10</v>
          </cell>
        </row>
        <row r="674">
          <cell r="E674" t="str">
            <v>Plug JCSked Valve-CS-150-RF-2"</v>
          </cell>
          <cell r="F674">
            <v>15</v>
          </cell>
        </row>
        <row r="675">
          <cell r="E675" t="str">
            <v>Plug JCSked Valve-CS-150-RF-3"</v>
          </cell>
          <cell r="F675">
            <v>24</v>
          </cell>
        </row>
        <row r="676">
          <cell r="E676" t="str">
            <v>Plug JCSked Valve-CS-150-RF-4"</v>
          </cell>
          <cell r="F676">
            <v>37</v>
          </cell>
        </row>
        <row r="677">
          <cell r="E677" t="str">
            <v>Plug JCSked Valve-CS-150-RF-6"</v>
          </cell>
          <cell r="F677">
            <v>80</v>
          </cell>
        </row>
        <row r="678">
          <cell r="E678" t="str">
            <v>Plug JCSked Valve-CS-150-RF-8"</v>
          </cell>
        </row>
        <row r="679">
          <cell r="E679" t="str">
            <v>Plug JCSked Valve-CS-150-RF-10"</v>
          </cell>
        </row>
        <row r="680">
          <cell r="E680" t="str">
            <v>Plug JCSked Valve-CS-150-RF-12"</v>
          </cell>
        </row>
        <row r="681">
          <cell r="E681" t="str">
            <v>Plug JCSked Valve-CS-150-RF-14"</v>
          </cell>
        </row>
        <row r="682">
          <cell r="E682" t="str">
            <v>Plug JCSked Valve-CS-150-RF-16"</v>
          </cell>
        </row>
        <row r="683">
          <cell r="E683" t="str">
            <v>Plug JCSked Valve-CS-300-RF-1/2"</v>
          </cell>
          <cell r="F683">
            <v>6.5</v>
          </cell>
        </row>
        <row r="684">
          <cell r="E684" t="str">
            <v>Plug JCSked Valve-CS-300-RF-3/4"</v>
          </cell>
          <cell r="F684">
            <v>8</v>
          </cell>
        </row>
        <row r="685">
          <cell r="E685" t="str">
            <v>Plug JCSked Valve-CS-300-RF-1"</v>
          </cell>
          <cell r="F685">
            <v>10.5</v>
          </cell>
        </row>
        <row r="686">
          <cell r="E686" t="str">
            <v>Plug JCSked Valve-CS-300-RF-1½"</v>
          </cell>
          <cell r="F686">
            <v>16</v>
          </cell>
        </row>
        <row r="687">
          <cell r="E687" t="str">
            <v>Plug JCSked Valve-CS-300-RF-2"</v>
          </cell>
          <cell r="F687">
            <v>20</v>
          </cell>
        </row>
        <row r="688">
          <cell r="E688" t="str">
            <v>Plug JCSked Valve-CS-300-RF-3"</v>
          </cell>
          <cell r="F688">
            <v>30</v>
          </cell>
        </row>
        <row r="689">
          <cell r="E689" t="str">
            <v>Plug JCSked Valve-CS-300-RF-4"</v>
          </cell>
          <cell r="F689">
            <v>54</v>
          </cell>
        </row>
        <row r="690">
          <cell r="E690" t="str">
            <v>Plug JCSked Valve-CS-300-RF-6"</v>
          </cell>
          <cell r="F690">
            <v>115</v>
          </cell>
        </row>
        <row r="691">
          <cell r="E691" t="str">
            <v>Plug JCSked Valve-CS-300-RF-8"</v>
          </cell>
        </row>
        <row r="692">
          <cell r="E692" t="str">
            <v>Plug JCSked Valve-CS-300-RF-10"</v>
          </cell>
        </row>
        <row r="693">
          <cell r="E693" t="str">
            <v>Plug JCSked Valve-CS-300-RF-12"</v>
          </cell>
        </row>
        <row r="694">
          <cell r="E694" t="str">
            <v>Needle Valve-CS-800-SW-1/2"</v>
          </cell>
          <cell r="F694">
            <v>2</v>
          </cell>
          <cell r="H694">
            <v>1</v>
          </cell>
        </row>
        <row r="695">
          <cell r="E695" t="str">
            <v>Needle Valve-CS-800-SW-3/4"</v>
          </cell>
          <cell r="F695">
            <v>2</v>
          </cell>
          <cell r="H695">
            <v>1.5</v>
          </cell>
        </row>
        <row r="696">
          <cell r="E696" t="str">
            <v>Needle Valve-CS-800-SW-1"</v>
          </cell>
          <cell r="F696">
            <v>3</v>
          </cell>
          <cell r="H696">
            <v>2</v>
          </cell>
        </row>
        <row r="697">
          <cell r="E697" t="str">
            <v>Needle Valve-CS-800-SW-1½"</v>
          </cell>
          <cell r="F697">
            <v>6</v>
          </cell>
          <cell r="H697">
            <v>3</v>
          </cell>
        </row>
        <row r="698">
          <cell r="E698" t="str">
            <v>Needle Valve-CS-1500-SW-1/2"</v>
          </cell>
          <cell r="F698">
            <v>3.2</v>
          </cell>
          <cell r="H698">
            <v>1</v>
          </cell>
        </row>
        <row r="699">
          <cell r="E699" t="str">
            <v>Needle Valve-CS-1500-SW-3/4"</v>
          </cell>
          <cell r="F699">
            <v>3.2</v>
          </cell>
          <cell r="H699">
            <v>1.5</v>
          </cell>
        </row>
        <row r="700">
          <cell r="E700" t="str">
            <v>Needle Valve-CS-1500-SW-1"</v>
          </cell>
          <cell r="F700">
            <v>3</v>
          </cell>
          <cell r="H700">
            <v>2</v>
          </cell>
        </row>
        <row r="701">
          <cell r="E701" t="str">
            <v>Needle Valve-CS-800-NPT-1/2"</v>
          </cell>
          <cell r="F701">
            <v>2</v>
          </cell>
        </row>
        <row r="702">
          <cell r="E702" t="str">
            <v>Needle Valve-CS-800-NPT-3/4"</v>
          </cell>
          <cell r="F702">
            <v>2</v>
          </cell>
        </row>
        <row r="703">
          <cell r="E703" t="str">
            <v>Needle Valve-CS-800-NPT-1"</v>
          </cell>
          <cell r="F703">
            <v>3</v>
          </cell>
        </row>
        <row r="704">
          <cell r="E704" t="str">
            <v>Needle Valve-CS-800-NPT-1½"</v>
          </cell>
          <cell r="F704">
            <v>6</v>
          </cell>
        </row>
        <row r="705">
          <cell r="E705" t="str">
            <v>Gate Valve-AS-800-SW-1/2"</v>
          </cell>
          <cell r="F705">
            <v>1.7</v>
          </cell>
          <cell r="H705">
            <v>1</v>
          </cell>
        </row>
        <row r="706">
          <cell r="E706" t="str">
            <v>Gate Valve-AS-800-SW-3/4"</v>
          </cell>
          <cell r="F706">
            <v>2</v>
          </cell>
          <cell r="H706">
            <v>1.5</v>
          </cell>
        </row>
        <row r="707">
          <cell r="E707" t="str">
            <v>Gate Valve-AS-800-SW-1"</v>
          </cell>
          <cell r="F707">
            <v>3.5</v>
          </cell>
          <cell r="H707">
            <v>2</v>
          </cell>
        </row>
        <row r="708">
          <cell r="E708" t="str">
            <v>Gate Valve-AS-800-SW-1½"</v>
          </cell>
          <cell r="F708">
            <v>6.2</v>
          </cell>
          <cell r="H708">
            <v>3</v>
          </cell>
        </row>
        <row r="709">
          <cell r="E709" t="str">
            <v>Gate Valve-AS-1500-SW-1/2"</v>
          </cell>
          <cell r="F709">
            <v>3.72</v>
          </cell>
          <cell r="H709">
            <v>1</v>
          </cell>
        </row>
        <row r="710">
          <cell r="E710" t="str">
            <v>Gate Valve-AS-1500-SW-3/4"</v>
          </cell>
          <cell r="F710">
            <v>4</v>
          </cell>
          <cell r="H710">
            <v>1.5</v>
          </cell>
        </row>
        <row r="711">
          <cell r="E711" t="str">
            <v>Gate Valve-AS-1500-SW-1"</v>
          </cell>
          <cell r="F711">
            <v>5.51</v>
          </cell>
          <cell r="H711">
            <v>2</v>
          </cell>
        </row>
        <row r="712">
          <cell r="E712" t="str">
            <v>Gate Valve-AS-1500-SW-1½"</v>
          </cell>
          <cell r="F712">
            <v>10.87</v>
          </cell>
          <cell r="H712">
            <v>3</v>
          </cell>
        </row>
        <row r="713">
          <cell r="E713" t="str">
            <v>Gate Valve-AS-800-NPT-1/2"</v>
          </cell>
          <cell r="F713">
            <v>1.7</v>
          </cell>
        </row>
        <row r="714">
          <cell r="E714" t="str">
            <v>Gate Valve-AS-800-NPT-3/4"</v>
          </cell>
          <cell r="F714">
            <v>2</v>
          </cell>
        </row>
        <row r="715">
          <cell r="E715" t="str">
            <v>Gate Valve-AS-800-NPT-1"</v>
          </cell>
          <cell r="F715">
            <v>3.5</v>
          </cell>
        </row>
        <row r="716">
          <cell r="E716" t="str">
            <v>Gate Valve-AS-800-NPT-1½"</v>
          </cell>
          <cell r="F716">
            <v>6.2</v>
          </cell>
        </row>
        <row r="717">
          <cell r="E717" t="str">
            <v>Gate Valve-AS-800-SWxNPT-1/2"</v>
          </cell>
          <cell r="F717">
            <v>2.125</v>
          </cell>
          <cell r="H717">
            <v>0.5</v>
          </cell>
        </row>
        <row r="718">
          <cell r="E718" t="str">
            <v>Gate Valve-AS-800-SWxNPT-3/4"</v>
          </cell>
          <cell r="F718">
            <v>2.5</v>
          </cell>
          <cell r="H718">
            <v>0.75</v>
          </cell>
        </row>
        <row r="719">
          <cell r="E719" t="str">
            <v>Gate Valve-AS-800-SWxNPT-1"</v>
          </cell>
          <cell r="F719">
            <v>4.375</v>
          </cell>
          <cell r="H719">
            <v>1</v>
          </cell>
        </row>
        <row r="720">
          <cell r="E720" t="str">
            <v>Gate Valve-AS-800-SWxNPT-1½"</v>
          </cell>
          <cell r="F720">
            <v>7.75</v>
          </cell>
          <cell r="H720">
            <v>1.5</v>
          </cell>
        </row>
        <row r="721">
          <cell r="E721" t="str">
            <v>Gate Valve Xbody-AS-800-BWxSW-1/2"</v>
          </cell>
          <cell r="F721">
            <v>2.125</v>
          </cell>
          <cell r="H721">
            <v>1</v>
          </cell>
        </row>
        <row r="722">
          <cell r="E722" t="str">
            <v>Gate Valve Xbody-AS-800-BWxSW-3/4"</v>
          </cell>
          <cell r="F722">
            <v>2.5</v>
          </cell>
          <cell r="H722">
            <v>1.5</v>
          </cell>
        </row>
        <row r="723">
          <cell r="E723" t="str">
            <v>Gate Valve Xbody-AS-800-BWxSW-1"</v>
          </cell>
          <cell r="F723">
            <v>4.375</v>
          </cell>
          <cell r="H723">
            <v>2</v>
          </cell>
        </row>
        <row r="724">
          <cell r="E724" t="str">
            <v>Gate Valve Xbody-AS-800-BWxSW-1½"</v>
          </cell>
          <cell r="F724">
            <v>7.75</v>
          </cell>
          <cell r="H724">
            <v>3</v>
          </cell>
        </row>
        <row r="725">
          <cell r="E725" t="str">
            <v>Gate Valve Xbody-AS-800-BWxNPT-1/2"</v>
          </cell>
          <cell r="F725">
            <v>2.125</v>
          </cell>
          <cell r="H725">
            <v>0.5</v>
          </cell>
        </row>
        <row r="726">
          <cell r="E726" t="str">
            <v>Gate Valve Xbody-AS-800-BWxNPT-3/4"</v>
          </cell>
          <cell r="F726">
            <v>2.5</v>
          </cell>
          <cell r="H726">
            <v>0.75</v>
          </cell>
        </row>
        <row r="727">
          <cell r="E727" t="str">
            <v>Gate Valve Xbody-AS-800-BWxNPT-1"</v>
          </cell>
          <cell r="F727">
            <v>4.375</v>
          </cell>
          <cell r="H727">
            <v>1</v>
          </cell>
        </row>
        <row r="728">
          <cell r="E728" t="str">
            <v>Gate Valve Xbody-AS-800-BWxNPT-1½"</v>
          </cell>
          <cell r="F728">
            <v>7.75</v>
          </cell>
          <cell r="H728">
            <v>1.5</v>
          </cell>
        </row>
        <row r="729">
          <cell r="E729" t="str">
            <v>Gate Valve Xbody-AS-800-PLxSW-1/2"</v>
          </cell>
          <cell r="F729">
            <v>2.125</v>
          </cell>
          <cell r="H729">
            <v>1</v>
          </cell>
        </row>
        <row r="730">
          <cell r="E730" t="str">
            <v>Gate Valve Xbody-AS-800-PLxSW-3/4"</v>
          </cell>
          <cell r="F730">
            <v>2.5</v>
          </cell>
          <cell r="H730">
            <v>1.5</v>
          </cell>
        </row>
        <row r="731">
          <cell r="E731" t="str">
            <v>Gate Valve Xbody-AS-800-PLxSW-1"</v>
          </cell>
          <cell r="F731">
            <v>4.375</v>
          </cell>
          <cell r="H731">
            <v>2</v>
          </cell>
        </row>
        <row r="732">
          <cell r="E732" t="str">
            <v>Gate Valve Xbody-AS-800-PLxSW-1½"</v>
          </cell>
          <cell r="F732">
            <v>7.75</v>
          </cell>
          <cell r="H732">
            <v>3</v>
          </cell>
        </row>
        <row r="733">
          <cell r="E733" t="str">
            <v>Gate Valve Xbody-AS-800-PLxNPT-1/2"</v>
          </cell>
          <cell r="F733">
            <v>2.125</v>
          </cell>
          <cell r="H733">
            <v>0.5</v>
          </cell>
        </row>
        <row r="734">
          <cell r="E734" t="str">
            <v>Gate Valve Xbody-AS-800-PLxNPT-3/4"</v>
          </cell>
          <cell r="F734">
            <v>2.5</v>
          </cell>
          <cell r="H734">
            <v>0.75</v>
          </cell>
        </row>
        <row r="735">
          <cell r="E735" t="str">
            <v>Gate Valve Xbody-AS-800-PLxNPT-1"</v>
          </cell>
          <cell r="F735">
            <v>4.375</v>
          </cell>
          <cell r="H735">
            <v>1</v>
          </cell>
        </row>
        <row r="736">
          <cell r="E736" t="str">
            <v>Gate Valve Xbody-AS-800-PLxNPT-1½"</v>
          </cell>
          <cell r="F736">
            <v>7.75</v>
          </cell>
          <cell r="H736">
            <v>1.5</v>
          </cell>
        </row>
        <row r="737">
          <cell r="E737" t="str">
            <v>Gate Valve-AS-150-RF-1/2"</v>
          </cell>
          <cell r="F737">
            <v>1.7</v>
          </cell>
        </row>
        <row r="738">
          <cell r="E738" t="str">
            <v>Gate Valve-AS-150-RF-3/4"</v>
          </cell>
          <cell r="F738">
            <v>2</v>
          </cell>
        </row>
        <row r="739">
          <cell r="E739" t="str">
            <v>Gate Valve-AS-150-RF-1"</v>
          </cell>
          <cell r="F739">
            <v>3.5</v>
          </cell>
        </row>
        <row r="740">
          <cell r="E740" t="str">
            <v>Gate Valve-AS-150-RF-1½"</v>
          </cell>
          <cell r="F740">
            <v>6.2</v>
          </cell>
        </row>
        <row r="741">
          <cell r="E741" t="str">
            <v>Gate Valve-AS-150-RF-2"</v>
          </cell>
          <cell r="F741">
            <v>25</v>
          </cell>
        </row>
        <row r="742">
          <cell r="E742" t="str">
            <v>Gate Valve-AS-150-RF-2½"</v>
          </cell>
          <cell r="F742">
            <v>32</v>
          </cell>
        </row>
        <row r="743">
          <cell r="E743" t="str">
            <v>Gate Valve-AS-150-RF-3"</v>
          </cell>
          <cell r="F743">
            <v>43</v>
          </cell>
        </row>
        <row r="744">
          <cell r="E744" t="str">
            <v>Gate Valve-AS-150-RF-4"</v>
          </cell>
          <cell r="F744">
            <v>64</v>
          </cell>
        </row>
        <row r="745">
          <cell r="E745" t="str">
            <v>Gate Valve-AS-150-RF-6"</v>
          </cell>
          <cell r="F745">
            <v>110</v>
          </cell>
        </row>
        <row r="746">
          <cell r="E746" t="str">
            <v>Gate Valve-AS-150-RF-8"</v>
          </cell>
          <cell r="F746">
            <v>181</v>
          </cell>
        </row>
        <row r="747">
          <cell r="E747" t="str">
            <v>Gate Valve-AS-150-RF-10"</v>
          </cell>
          <cell r="F747">
            <v>286</v>
          </cell>
        </row>
        <row r="748">
          <cell r="E748" t="str">
            <v>Gate Valve-AS-150-RF-12"</v>
          </cell>
          <cell r="F748">
            <v>376</v>
          </cell>
        </row>
        <row r="749">
          <cell r="E749" t="str">
            <v>Gate Valve-AS-150-RF-14"</v>
          </cell>
          <cell r="F749">
            <v>398</v>
          </cell>
        </row>
        <row r="750">
          <cell r="E750" t="str">
            <v>Gate Valve-AS-150-RF-16"</v>
          </cell>
          <cell r="F750">
            <v>717</v>
          </cell>
        </row>
        <row r="751">
          <cell r="E751" t="str">
            <v>Gate Valve-AS-150-RF-18"</v>
          </cell>
          <cell r="F751">
            <v>658.5</v>
          </cell>
        </row>
        <row r="752">
          <cell r="E752" t="str">
            <v>Gate Valve-AS-150-RF-20"</v>
          </cell>
          <cell r="F752">
            <v>1066</v>
          </cell>
        </row>
        <row r="753">
          <cell r="E753" t="str">
            <v>Gate Valve-AS-150-RF-24"</v>
          </cell>
          <cell r="F753">
            <v>1263.8</v>
          </cell>
        </row>
        <row r="754">
          <cell r="E754" t="str">
            <v>Gate Valve-AS-300-RF-1/2"</v>
          </cell>
          <cell r="F754">
            <v>1.7</v>
          </cell>
        </row>
        <row r="755">
          <cell r="E755" t="str">
            <v>Gate Valve-AS-300-RF-3/4"</v>
          </cell>
          <cell r="F755">
            <v>2</v>
          </cell>
        </row>
        <row r="756">
          <cell r="E756" t="str">
            <v>Gate Valve-AS-300-RF-1"</v>
          </cell>
          <cell r="F756">
            <v>3.5</v>
          </cell>
        </row>
        <row r="757">
          <cell r="E757" t="str">
            <v>Gate Valve-AS-300-RF-1½"</v>
          </cell>
          <cell r="F757">
            <v>6.2</v>
          </cell>
        </row>
        <row r="758">
          <cell r="E758" t="str">
            <v>Gate Valve-AS-300-RF-2"</v>
          </cell>
          <cell r="F758">
            <v>34</v>
          </cell>
        </row>
        <row r="759">
          <cell r="E759" t="str">
            <v>Gate Valve-AS-300-RF-2½"</v>
          </cell>
          <cell r="F759">
            <v>45</v>
          </cell>
        </row>
        <row r="760">
          <cell r="E760" t="str">
            <v>Gate Valve-AS-300-RF-3"</v>
          </cell>
          <cell r="F760">
            <v>66</v>
          </cell>
        </row>
        <row r="761">
          <cell r="E761" t="str">
            <v>Gate Valve-AS-300-RF-4"</v>
          </cell>
          <cell r="F761">
            <v>98</v>
          </cell>
        </row>
        <row r="762">
          <cell r="E762" t="str">
            <v>Gate Valve-AS-300-RF-6"</v>
          </cell>
          <cell r="F762">
            <v>191</v>
          </cell>
        </row>
        <row r="763">
          <cell r="E763" t="str">
            <v>Gate Valve-AS-300-RF-8"</v>
          </cell>
          <cell r="F763">
            <v>318</v>
          </cell>
        </row>
        <row r="764">
          <cell r="E764" t="str">
            <v>Gate Valve-AS-300-RF-10"</v>
          </cell>
          <cell r="F764">
            <v>476</v>
          </cell>
        </row>
        <row r="765">
          <cell r="E765" t="str">
            <v>Gate Valve-AS-300-RF-12"</v>
          </cell>
          <cell r="F765">
            <v>676</v>
          </cell>
        </row>
        <row r="766">
          <cell r="E766" t="str">
            <v>Gate Valve-AS-300-RF-14"</v>
          </cell>
          <cell r="F766">
            <v>975</v>
          </cell>
        </row>
        <row r="767">
          <cell r="E767" t="str">
            <v>Gate Valve-AS-300-RF-16"</v>
          </cell>
          <cell r="F767">
            <v>1316</v>
          </cell>
        </row>
        <row r="768">
          <cell r="E768" t="str">
            <v>Gate Valve-AS-300-RF-18"</v>
          </cell>
          <cell r="F768">
            <v>1728</v>
          </cell>
        </row>
        <row r="769">
          <cell r="E769" t="str">
            <v>Gate Valve-AS-300-RF-20"</v>
          </cell>
          <cell r="F769">
            <v>2226</v>
          </cell>
        </row>
        <row r="770">
          <cell r="E770" t="str">
            <v>Gate Valve-AS-300-RF-24"</v>
          </cell>
          <cell r="F770">
            <v>3735</v>
          </cell>
        </row>
        <row r="771">
          <cell r="E771" t="str">
            <v>Gate Valve-AS-600-RF-1/2"</v>
          </cell>
          <cell r="F771">
            <v>5.44</v>
          </cell>
        </row>
        <row r="772">
          <cell r="E772" t="str">
            <v>Gate Valve-AS-600-RF-3/4"</v>
          </cell>
          <cell r="F772">
            <v>9.6</v>
          </cell>
        </row>
        <row r="773">
          <cell r="E773" t="str">
            <v>Gate Valve-AS-600-RF-1"</v>
          </cell>
          <cell r="F773">
            <v>12.1</v>
          </cell>
        </row>
        <row r="774">
          <cell r="E774" t="str">
            <v>Gate Valve-AS-600-RF-1½"</v>
          </cell>
          <cell r="F774">
            <v>21.5</v>
          </cell>
        </row>
        <row r="775">
          <cell r="E775" t="str">
            <v>Gate Valve-AS-600-RF-2"</v>
          </cell>
          <cell r="F775">
            <v>44</v>
          </cell>
        </row>
        <row r="776">
          <cell r="E776" t="str">
            <v>Gate Valve-AS-600-RF-2½"</v>
          </cell>
          <cell r="F776">
            <v>64</v>
          </cell>
        </row>
        <row r="777">
          <cell r="E777" t="str">
            <v>Gate Valve-AS-600-RF-3"</v>
          </cell>
          <cell r="F777">
            <v>77</v>
          </cell>
        </row>
        <row r="778">
          <cell r="E778" t="str">
            <v>Gate Valve-AS-600-RF-4"</v>
          </cell>
          <cell r="F778">
            <v>150</v>
          </cell>
        </row>
        <row r="779">
          <cell r="E779" t="str">
            <v>Gate Valve-AS-600-RF-6"</v>
          </cell>
          <cell r="F779">
            <v>327</v>
          </cell>
        </row>
        <row r="780">
          <cell r="E780" t="str">
            <v>Gate Valve-AS-600-RF-8"</v>
          </cell>
          <cell r="F780">
            <v>553</v>
          </cell>
        </row>
        <row r="781">
          <cell r="E781" t="str">
            <v>Gate Valve-AS-600-RF-10"</v>
          </cell>
          <cell r="F781">
            <v>853</v>
          </cell>
        </row>
        <row r="782">
          <cell r="E782" t="str">
            <v>Gate Valve-AS-600-RF-12"</v>
          </cell>
          <cell r="F782">
            <v>965</v>
          </cell>
        </row>
        <row r="783">
          <cell r="E783" t="str">
            <v>Gate Valve-AS-600-RF-14"</v>
          </cell>
          <cell r="F783">
            <v>1193</v>
          </cell>
        </row>
        <row r="784">
          <cell r="E784" t="str">
            <v>Gate Valve-AS-600-RF-16"</v>
          </cell>
          <cell r="F784">
            <v>1717</v>
          </cell>
        </row>
        <row r="785">
          <cell r="E785" t="str">
            <v>Gate Valve-AS-600-RF-18"</v>
          </cell>
          <cell r="F785">
            <v>2221</v>
          </cell>
        </row>
        <row r="786">
          <cell r="E786" t="str">
            <v>Gate Valve-AS-600-RF-20"</v>
          </cell>
          <cell r="F786">
            <v>2912</v>
          </cell>
        </row>
        <row r="787">
          <cell r="E787" t="str">
            <v>Gate Valve-AS-600-RF-24"</v>
          </cell>
          <cell r="F787">
            <v>4563</v>
          </cell>
        </row>
        <row r="788">
          <cell r="E788" t="str">
            <v>Gate Valve-AS-900-RF-1"</v>
          </cell>
          <cell r="F788">
            <v>20.7</v>
          </cell>
        </row>
        <row r="789">
          <cell r="E789" t="str">
            <v>Gate Valve-AS-900-RF-1½"</v>
          </cell>
          <cell r="F789">
            <v>35.4</v>
          </cell>
        </row>
        <row r="790">
          <cell r="E790" t="str">
            <v>Gate Valve-AS-900-RF-2"</v>
          </cell>
          <cell r="F790">
            <v>63.61</v>
          </cell>
        </row>
        <row r="791">
          <cell r="E791" t="str">
            <v>Gate Valve-AS-900-RF-2½"</v>
          </cell>
          <cell r="F791">
            <v>92.7</v>
          </cell>
        </row>
        <row r="792">
          <cell r="E792" t="str">
            <v>Gate Valve-AS-900-RF-3"</v>
          </cell>
          <cell r="F792">
            <v>167</v>
          </cell>
        </row>
        <row r="793">
          <cell r="E793" t="str">
            <v>Gate Valve-AS-900-RF-4"</v>
          </cell>
          <cell r="F793">
            <v>227</v>
          </cell>
        </row>
        <row r="794">
          <cell r="E794" t="str">
            <v>Gate Valve-AS-900-RF-6"</v>
          </cell>
          <cell r="F794">
            <v>410</v>
          </cell>
        </row>
        <row r="795">
          <cell r="E795" t="str">
            <v>Gate Valve-AS-900-RF-8"</v>
          </cell>
          <cell r="F795">
            <v>600</v>
          </cell>
        </row>
        <row r="796">
          <cell r="E796" t="str">
            <v>Gate Valve-AS-900-RF-10"</v>
          </cell>
          <cell r="F796">
            <v>1100</v>
          </cell>
        </row>
        <row r="797">
          <cell r="E797" t="str">
            <v>Gate Valve-AS-900-RF-12"</v>
          </cell>
          <cell r="F797">
            <v>1313</v>
          </cell>
        </row>
        <row r="798">
          <cell r="E798" t="str">
            <v>Gate Valve-AS-900-RF-14"</v>
          </cell>
          <cell r="F798">
            <v>1700</v>
          </cell>
        </row>
        <row r="799">
          <cell r="E799" t="str">
            <v>Gate Valve-AS-900-RF-16"</v>
          </cell>
          <cell r="F799">
            <v>2200</v>
          </cell>
        </row>
        <row r="800">
          <cell r="E800" t="str">
            <v>Gate Valve-AS-900-RF-18"</v>
          </cell>
          <cell r="F800">
            <v>2806</v>
          </cell>
        </row>
        <row r="801">
          <cell r="E801" t="str">
            <v>Gate Valve-AS-900-RF-20"</v>
          </cell>
          <cell r="F801">
            <v>3600</v>
          </cell>
        </row>
        <row r="802">
          <cell r="E802" t="str">
            <v>Gate Valve-AS-900-RF-24"</v>
          </cell>
          <cell r="F802">
            <v>6235</v>
          </cell>
        </row>
        <row r="803">
          <cell r="E803" t="str">
            <v>Gate Valve-AS-1500-BW-1/2"</v>
          </cell>
          <cell r="F803">
            <v>3.72</v>
          </cell>
          <cell r="H803">
            <v>1</v>
          </cell>
        </row>
        <row r="804">
          <cell r="E804" t="str">
            <v>Gate Valve-AS-1500-BW-3/4"</v>
          </cell>
          <cell r="F804">
            <v>4</v>
          </cell>
          <cell r="H804">
            <v>1.5</v>
          </cell>
        </row>
        <row r="805">
          <cell r="E805" t="str">
            <v>Gate Valve-AS-1500-BW-1"</v>
          </cell>
          <cell r="F805">
            <v>5.51</v>
          </cell>
          <cell r="H805">
            <v>2</v>
          </cell>
        </row>
        <row r="806">
          <cell r="E806" t="str">
            <v>Gate Valve-AS-1500-BW-1½"</v>
          </cell>
          <cell r="F806">
            <v>10.87</v>
          </cell>
          <cell r="H806">
            <v>3</v>
          </cell>
        </row>
        <row r="807">
          <cell r="E807" t="str">
            <v>Gate Valve-AS-1500-BW-2"</v>
          </cell>
          <cell r="F807">
            <v>53</v>
          </cell>
          <cell r="H807">
            <v>4</v>
          </cell>
        </row>
        <row r="808">
          <cell r="E808" t="str">
            <v>Gate Valve-AS-1500-BW-3"</v>
          </cell>
          <cell r="F808">
            <v>102.32</v>
          </cell>
          <cell r="H808">
            <v>6</v>
          </cell>
        </row>
        <row r="809">
          <cell r="E809" t="str">
            <v>Gate Valve-AS-1500-BW-4"</v>
          </cell>
          <cell r="F809">
            <v>161.86000000000001</v>
          </cell>
          <cell r="H809">
            <v>8</v>
          </cell>
        </row>
        <row r="810">
          <cell r="E810" t="str">
            <v>Gate Valve-AS-1500-BW-6"</v>
          </cell>
          <cell r="F810">
            <v>334.47</v>
          </cell>
          <cell r="H810">
            <v>12</v>
          </cell>
        </row>
        <row r="811">
          <cell r="E811" t="str">
            <v>Gate Valve-AS-1500-BW-8"</v>
          </cell>
          <cell r="F811">
            <v>593.13</v>
          </cell>
          <cell r="H811">
            <v>16</v>
          </cell>
        </row>
        <row r="812">
          <cell r="E812" t="str">
            <v>Gate Valve-AS-1500-BW-10"</v>
          </cell>
          <cell r="F812">
            <v>1035.5</v>
          </cell>
          <cell r="H812">
            <v>20</v>
          </cell>
        </row>
        <row r="813">
          <cell r="E813" t="str">
            <v>Gate Valve-AS-600-RTJ-1/2"</v>
          </cell>
          <cell r="F813">
            <v>5.44</v>
          </cell>
        </row>
        <row r="814">
          <cell r="E814" t="str">
            <v>Gate Valve-AS-600-RTJ-3/4"</v>
          </cell>
          <cell r="F814">
            <v>9.6</v>
          </cell>
        </row>
        <row r="815">
          <cell r="E815" t="str">
            <v>Gate Valve-AS-600-RTJ-1"</v>
          </cell>
          <cell r="F815">
            <v>12.1</v>
          </cell>
        </row>
        <row r="816">
          <cell r="E816" t="str">
            <v>Gate Valve-AS-600-RTJ-1½"</v>
          </cell>
          <cell r="F816">
            <v>21.5</v>
          </cell>
        </row>
        <row r="817">
          <cell r="E817" t="str">
            <v>Gate Valve-AS-600-RTJ-2"</v>
          </cell>
          <cell r="F817">
            <v>44</v>
          </cell>
        </row>
        <row r="818">
          <cell r="E818" t="str">
            <v>Gate Valve-AS-600-RTJ-2½"</v>
          </cell>
          <cell r="F818">
            <v>64</v>
          </cell>
        </row>
        <row r="819">
          <cell r="E819" t="str">
            <v>Gate Valve-AS-600-RTJ-3"</v>
          </cell>
          <cell r="F819">
            <v>77</v>
          </cell>
        </row>
        <row r="820">
          <cell r="E820" t="str">
            <v>Gate Valve-AS-600-RTJ-4"</v>
          </cell>
          <cell r="F820">
            <v>150</v>
          </cell>
        </row>
        <row r="821">
          <cell r="E821" t="str">
            <v>Gate Valve-AS-600-RTJ-6"</v>
          </cell>
          <cell r="F821">
            <v>327</v>
          </cell>
        </row>
        <row r="822">
          <cell r="E822" t="str">
            <v>Gate Valve-AS-600-RTJ-8"</v>
          </cell>
          <cell r="F822">
            <v>553</v>
          </cell>
        </row>
        <row r="823">
          <cell r="E823" t="str">
            <v>Gate Valve-AS-600-RTJ-10"</v>
          </cell>
          <cell r="F823">
            <v>853</v>
          </cell>
        </row>
        <row r="824">
          <cell r="E824" t="str">
            <v>Gate Valve-AS-600-RTJ-12"</v>
          </cell>
          <cell r="F824">
            <v>965</v>
          </cell>
        </row>
        <row r="825">
          <cell r="E825" t="str">
            <v>Gate Valve-AS-600-RTJ-14"</v>
          </cell>
          <cell r="F825">
            <v>1193</v>
          </cell>
        </row>
        <row r="826">
          <cell r="E826" t="str">
            <v>Gate Valve-AS-600-RTJ-16"</v>
          </cell>
          <cell r="F826">
            <v>1717</v>
          </cell>
        </row>
        <row r="827">
          <cell r="E827" t="str">
            <v>Gate Valve-AS-600-RTJ-18"</v>
          </cell>
          <cell r="F827">
            <v>2221</v>
          </cell>
        </row>
        <row r="828">
          <cell r="E828" t="str">
            <v>Gate Valve-AS-600-RTJ-20"</v>
          </cell>
          <cell r="F828">
            <v>2912</v>
          </cell>
        </row>
        <row r="829">
          <cell r="E829" t="str">
            <v>Gate Valve-AS-600-RTJ-24"</v>
          </cell>
          <cell r="F829">
            <v>4563</v>
          </cell>
        </row>
        <row r="830">
          <cell r="E830" t="str">
            <v>Gate Valve-AS-900-RTJ-1"</v>
          </cell>
          <cell r="F830">
            <v>20.7</v>
          </cell>
        </row>
        <row r="831">
          <cell r="E831" t="str">
            <v>Gate Valve-AS-900-RTJ-1½"</v>
          </cell>
          <cell r="F831">
            <v>35.4</v>
          </cell>
        </row>
        <row r="832">
          <cell r="E832" t="str">
            <v>Gate Valve-AS-900-RTJ-2"</v>
          </cell>
          <cell r="F832">
            <v>63.61</v>
          </cell>
        </row>
        <row r="833">
          <cell r="E833" t="str">
            <v>Gate Valve-AS-900-RTJ-2½"</v>
          </cell>
          <cell r="F833">
            <v>92.7</v>
          </cell>
        </row>
        <row r="834">
          <cell r="E834" t="str">
            <v>Gate Valve-AS-900-RTJ-3"</v>
          </cell>
          <cell r="F834">
            <v>167</v>
          </cell>
        </row>
        <row r="835">
          <cell r="E835" t="str">
            <v>Gate Valve-AS-900-RTJ-4"</v>
          </cell>
          <cell r="F835">
            <v>227</v>
          </cell>
        </row>
        <row r="836">
          <cell r="E836" t="str">
            <v>Gate Valve-AS-900-RTJ-6"</v>
          </cell>
          <cell r="F836">
            <v>410</v>
          </cell>
        </row>
        <row r="837">
          <cell r="E837" t="str">
            <v>Gate Valve-AS-900-RTJ-8"</v>
          </cell>
          <cell r="F837">
            <v>600</v>
          </cell>
        </row>
        <row r="838">
          <cell r="E838" t="str">
            <v>Gate Valve-AS-900-RTJ-10"</v>
          </cell>
          <cell r="F838">
            <v>1100</v>
          </cell>
        </row>
        <row r="839">
          <cell r="E839" t="str">
            <v>Gate Valve-AS-900-RTJ-12"</v>
          </cell>
          <cell r="F839">
            <v>1313</v>
          </cell>
        </row>
        <row r="840">
          <cell r="E840" t="str">
            <v>Gate Valve-AS-900-RTJ-14"</v>
          </cell>
          <cell r="F840">
            <v>1700</v>
          </cell>
        </row>
        <row r="841">
          <cell r="E841" t="str">
            <v>Gate Valve-AS-900-RTJ-16"</v>
          </cell>
          <cell r="F841">
            <v>2200</v>
          </cell>
        </row>
        <row r="842">
          <cell r="E842" t="str">
            <v>Gate Valve-AS-900-RTJ-18"</v>
          </cell>
          <cell r="F842">
            <v>2806</v>
          </cell>
        </row>
        <row r="843">
          <cell r="E843" t="str">
            <v>Gate Valve-AS-900-RTJ-20"</v>
          </cell>
          <cell r="F843">
            <v>3600</v>
          </cell>
        </row>
        <row r="844">
          <cell r="E844" t="str">
            <v>Gate Valve-AS-900-RTJ-24"</v>
          </cell>
          <cell r="F844">
            <v>6235</v>
          </cell>
        </row>
        <row r="845">
          <cell r="E845" t="str">
            <v>Ball Valve R.B.-AS-800-SW-1/2"</v>
          </cell>
          <cell r="F845">
            <v>0.46</v>
          </cell>
          <cell r="H845">
            <v>1</v>
          </cell>
        </row>
        <row r="846">
          <cell r="E846" t="str">
            <v>Ball Valve R.B.-AS-800-SW-3/4"</v>
          </cell>
          <cell r="F846">
            <v>0.6</v>
          </cell>
          <cell r="H846">
            <v>1.5</v>
          </cell>
        </row>
        <row r="847">
          <cell r="E847" t="str">
            <v>Ball Valve R.B.-AS-800-SW-1"</v>
          </cell>
          <cell r="F847">
            <v>1.22</v>
          </cell>
          <cell r="H847">
            <v>2</v>
          </cell>
        </row>
        <row r="848">
          <cell r="E848" t="str">
            <v>Ball Valve R.B.-AS-800-SW-1½"</v>
          </cell>
          <cell r="F848">
            <v>2.4</v>
          </cell>
          <cell r="H848">
            <v>3</v>
          </cell>
        </row>
        <row r="849">
          <cell r="E849" t="str">
            <v>Ball Valve R.B.-AS-1500-SW-1/2"</v>
          </cell>
          <cell r="F849">
            <v>1.5</v>
          </cell>
          <cell r="H849">
            <v>1</v>
          </cell>
        </row>
        <row r="850">
          <cell r="E850" t="str">
            <v>Ball Valve R.B.-AS-1500-SW-3/4"</v>
          </cell>
          <cell r="F850">
            <v>2</v>
          </cell>
          <cell r="H850">
            <v>1.5</v>
          </cell>
        </row>
        <row r="851">
          <cell r="E851" t="str">
            <v>Ball Valve R.B.-AS-1500-SW-1"</v>
          </cell>
          <cell r="F851">
            <v>2.8</v>
          </cell>
          <cell r="H851">
            <v>2</v>
          </cell>
        </row>
        <row r="852">
          <cell r="E852" t="str">
            <v>Ball Valve R.B.-AS-1500-SW-1½"</v>
          </cell>
          <cell r="F852">
            <v>2.4</v>
          </cell>
          <cell r="H852">
            <v>3</v>
          </cell>
        </row>
        <row r="853">
          <cell r="E853" t="str">
            <v>Ball Valve R.B.-AS-800-NPT-1/2"</v>
          </cell>
          <cell r="F853">
            <v>0.46</v>
          </cell>
        </row>
        <row r="854">
          <cell r="E854" t="str">
            <v>Ball Valve R.B.-AS-800-NPT-3/4"</v>
          </cell>
          <cell r="F854">
            <v>0.6</v>
          </cell>
        </row>
        <row r="855">
          <cell r="E855" t="str">
            <v>Ball Valve R.B.-AS-800-NPT-1"</v>
          </cell>
          <cell r="F855">
            <v>1.22</v>
          </cell>
        </row>
        <row r="856">
          <cell r="E856" t="str">
            <v>Ball Valve R.B.-AS-800-NPT-1½"</v>
          </cell>
          <cell r="F856">
            <v>2.4</v>
          </cell>
        </row>
        <row r="857">
          <cell r="E857" t="str">
            <v>Ball Valve R.B.-AS-150-RF-1/2"</v>
          </cell>
          <cell r="F857">
            <v>0.46</v>
          </cell>
        </row>
        <row r="858">
          <cell r="E858" t="str">
            <v>Ball Valve R.B.-AS-150-RF-3/4"</v>
          </cell>
          <cell r="F858">
            <v>0.6</v>
          </cell>
        </row>
        <row r="859">
          <cell r="E859" t="str">
            <v>Ball Valve R.B.-AS-150-RF-1"</v>
          </cell>
          <cell r="F859">
            <v>1.22</v>
          </cell>
        </row>
        <row r="860">
          <cell r="E860" t="str">
            <v>Ball Valve R.B.-AS-150-RF-1½"</v>
          </cell>
          <cell r="F860">
            <v>2.4</v>
          </cell>
        </row>
        <row r="861">
          <cell r="E861" t="str">
            <v>Ball Valve R.B.-AS-150-RF-2"</v>
          </cell>
          <cell r="F861">
            <v>21</v>
          </cell>
        </row>
        <row r="862">
          <cell r="E862" t="str">
            <v>Ball Valve R.B.-AS-150-RF-2½"</v>
          </cell>
          <cell r="F862">
            <v>23.5</v>
          </cell>
        </row>
        <row r="863">
          <cell r="E863" t="str">
            <v>Ball Valve R.B.-AS-150-RF-3"</v>
          </cell>
          <cell r="F863">
            <v>26</v>
          </cell>
        </row>
        <row r="864">
          <cell r="E864" t="str">
            <v>Ball Valve R.B.-AS-150-RF-4"</v>
          </cell>
          <cell r="F864">
            <v>43</v>
          </cell>
        </row>
        <row r="865">
          <cell r="E865" t="str">
            <v>Ball Valve R.B.-AS-150-RF-6"</v>
          </cell>
          <cell r="F865">
            <v>73</v>
          </cell>
        </row>
        <row r="866">
          <cell r="E866" t="str">
            <v>Ball Valve R.B.-AS-150-RF-8"</v>
          </cell>
          <cell r="F866">
            <v>175</v>
          </cell>
        </row>
        <row r="867">
          <cell r="E867" t="str">
            <v>Ball Valve R.B.-AS-150-RF-10"</v>
          </cell>
          <cell r="F867">
            <v>342</v>
          </cell>
        </row>
        <row r="868">
          <cell r="E868" t="str">
            <v>Ball Valve R.B.-AS-150-RF-12"</v>
          </cell>
          <cell r="F868">
            <v>458</v>
          </cell>
        </row>
        <row r="869">
          <cell r="E869" t="str">
            <v>Ball Valve R.B.-AS-150-RF-14"</v>
          </cell>
          <cell r="F869">
            <v>580</v>
          </cell>
        </row>
        <row r="870">
          <cell r="E870" t="str">
            <v>Ball Valve R.B.-AS-150-RF-16"</v>
          </cell>
          <cell r="F870">
            <v>750</v>
          </cell>
        </row>
        <row r="871">
          <cell r="E871" t="str">
            <v>Ball Valve R.B.-AS-150-RF-18"</v>
          </cell>
          <cell r="F871">
            <v>1236</v>
          </cell>
        </row>
        <row r="872">
          <cell r="E872" t="str">
            <v>Ball Valve R.B.-AS-150-RF-20"</v>
          </cell>
          <cell r="F872">
            <v>1584</v>
          </cell>
        </row>
        <row r="873">
          <cell r="E873" t="str">
            <v>Ball Valve R.B.-AS-150-RF-24"</v>
          </cell>
          <cell r="F873">
            <v>2502</v>
          </cell>
        </row>
        <row r="874">
          <cell r="E874" t="str">
            <v>Ball Valve R.B.-AS-300-RF-1/2"</v>
          </cell>
          <cell r="F874">
            <v>4.5</v>
          </cell>
        </row>
        <row r="875">
          <cell r="E875" t="str">
            <v>Ball Valve R.B.-AS-300-RF-3/4"</v>
          </cell>
          <cell r="F875">
            <v>7.5</v>
          </cell>
        </row>
        <row r="876">
          <cell r="E876" t="str">
            <v>Ball Valve R.B.-AS-300-RF-1"</v>
          </cell>
          <cell r="F876">
            <v>9</v>
          </cell>
        </row>
        <row r="877">
          <cell r="E877" t="str">
            <v>Ball Valve R.B.-AS-300-RF-1½"</v>
          </cell>
          <cell r="F877">
            <v>16.399999999999999</v>
          </cell>
        </row>
        <row r="878">
          <cell r="E878" t="str">
            <v>Ball Valve R.B.-AS-300-RF-2"</v>
          </cell>
          <cell r="F878">
            <v>21</v>
          </cell>
        </row>
        <row r="879">
          <cell r="E879" t="str">
            <v>Ball Valve R.B.-AS-300-RF-2½"</v>
          </cell>
          <cell r="F879">
            <v>35</v>
          </cell>
        </row>
        <row r="880">
          <cell r="E880" t="str">
            <v>Ball Valve R.B.-AS-300-RF-3"</v>
          </cell>
          <cell r="F880">
            <v>44</v>
          </cell>
        </row>
        <row r="881">
          <cell r="E881" t="str">
            <v>Ball Valve R.B.-AS-300-RF-4"</v>
          </cell>
          <cell r="F881">
            <v>73</v>
          </cell>
        </row>
        <row r="882">
          <cell r="E882" t="str">
            <v>Ball Valve R.B.-AS-300-RF-6"</v>
          </cell>
          <cell r="F882">
            <v>140</v>
          </cell>
        </row>
        <row r="883">
          <cell r="E883" t="str">
            <v>Ball Valve R.B.-AS-300-RF-8"</v>
          </cell>
          <cell r="F883">
            <v>250</v>
          </cell>
        </row>
        <row r="884">
          <cell r="E884" t="str">
            <v>Ball Valve R.B.-AS-300-RF-10"</v>
          </cell>
          <cell r="F884">
            <v>410</v>
          </cell>
        </row>
        <row r="885">
          <cell r="E885" t="str">
            <v>Ball Valve R.B.-AS-300-RF-12"</v>
          </cell>
          <cell r="F885">
            <v>623</v>
          </cell>
        </row>
        <row r="886">
          <cell r="E886" t="str">
            <v>Ball Valve R.B.-AS-300-RF-14"</v>
          </cell>
          <cell r="F886">
            <v>923</v>
          </cell>
        </row>
        <row r="887">
          <cell r="E887" t="str">
            <v>Ball Valve R.B.-AS-300-RF-16"</v>
          </cell>
          <cell r="F887">
            <v>1249</v>
          </cell>
        </row>
        <row r="888">
          <cell r="E888" t="str">
            <v>Ball Valve R.B.-AS-300-RF-18"</v>
          </cell>
          <cell r="F888">
            <v>1642</v>
          </cell>
        </row>
        <row r="889">
          <cell r="E889" t="str">
            <v>Ball Valve R.B.-AS-300-RF-20"</v>
          </cell>
          <cell r="F889">
            <v>2111</v>
          </cell>
        </row>
        <row r="890">
          <cell r="E890" t="str">
            <v>Ball Valve R.B.-AS-300-RF-24"</v>
          </cell>
          <cell r="F890">
            <v>3393</v>
          </cell>
        </row>
        <row r="891">
          <cell r="E891" t="str">
            <v>Ball Valve R.B.-AS-600-RF-1/2"</v>
          </cell>
          <cell r="F891">
            <v>5.3</v>
          </cell>
        </row>
        <row r="892">
          <cell r="E892" t="str">
            <v>Ball Valve R.B.-AS-600-RF-3/4"</v>
          </cell>
          <cell r="F892">
            <v>9.33</v>
          </cell>
        </row>
        <row r="893">
          <cell r="E893" t="str">
            <v>Ball Valve R.B.-AS-600-RF-1"</v>
          </cell>
          <cell r="F893">
            <v>11.75</v>
          </cell>
        </row>
        <row r="894">
          <cell r="E894" t="str">
            <v>Ball Valve R.B.-AS-600-RF-1½"</v>
          </cell>
          <cell r="F894">
            <v>20.7</v>
          </cell>
        </row>
        <row r="895">
          <cell r="E895" t="str">
            <v>Ball Valve R.B.-AS-600-RF-2"</v>
          </cell>
          <cell r="F895">
            <v>28.3</v>
          </cell>
        </row>
        <row r="896">
          <cell r="E896" t="str">
            <v>Ball Valve R.B.-AS-600-RF-3"</v>
          </cell>
          <cell r="F896">
            <v>70</v>
          </cell>
        </row>
        <row r="897">
          <cell r="E897" t="str">
            <v>Ball Valve R.B.-AS-600-RF-4"</v>
          </cell>
          <cell r="F897">
            <v>145</v>
          </cell>
        </row>
        <row r="898">
          <cell r="E898" t="str">
            <v>Ball Valve R.B.-AS-600-RF-6"</v>
          </cell>
          <cell r="F898">
            <v>298</v>
          </cell>
        </row>
        <row r="899">
          <cell r="E899" t="str">
            <v>Ball Valve R.B.-AS-600-RF-8"</v>
          </cell>
          <cell r="F899">
            <v>530</v>
          </cell>
        </row>
        <row r="900">
          <cell r="E900" t="str">
            <v>Ball Valve R.B.-AS-600-RF-10"</v>
          </cell>
          <cell r="F900">
            <v>853</v>
          </cell>
        </row>
        <row r="901">
          <cell r="E901" t="str">
            <v>Ball Valve R.B.-AS-600-RF-12"</v>
          </cell>
          <cell r="F901">
            <v>1193</v>
          </cell>
        </row>
        <row r="902">
          <cell r="E902" t="str">
            <v>Ball Valve R.B.-AS-600-RF-14"</v>
          </cell>
          <cell r="F902">
            <v>1100</v>
          </cell>
        </row>
        <row r="903">
          <cell r="E903" t="str">
            <v>Ball Valve R.B.-AS-600-RF-16"</v>
          </cell>
          <cell r="F903">
            <v>1800</v>
          </cell>
        </row>
        <row r="904">
          <cell r="E904" t="str">
            <v>Ball Valve R.B.-AS-600-RF-18"</v>
          </cell>
          <cell r="F904">
            <v>2200</v>
          </cell>
        </row>
        <row r="905">
          <cell r="E905" t="str">
            <v>Ball Valve R.B.-AS-600-RF-20"</v>
          </cell>
          <cell r="F905">
            <v>2800</v>
          </cell>
        </row>
        <row r="906">
          <cell r="E906" t="str">
            <v>Ball Valve R.B.-AS-600-RF-24"</v>
          </cell>
          <cell r="F906">
            <v>4400</v>
          </cell>
        </row>
        <row r="907">
          <cell r="E907" t="str">
            <v>Ball Valve R.B.-AS-900-RF-1"</v>
          </cell>
          <cell r="F907">
            <v>20</v>
          </cell>
        </row>
        <row r="908">
          <cell r="E908" t="str">
            <v>Ball Valve R.B.-AS-900-RF-1½"</v>
          </cell>
          <cell r="F908">
            <v>34.200000000000003</v>
          </cell>
        </row>
        <row r="909">
          <cell r="E909" t="str">
            <v>Ball Valve R.B.-AS-900-RF-2"</v>
          </cell>
          <cell r="F909">
            <v>61</v>
          </cell>
        </row>
        <row r="910">
          <cell r="E910" t="str">
            <v>Ball Valve R.B.-AS-900-RF-2½"</v>
          </cell>
          <cell r="F910">
            <v>89</v>
          </cell>
        </row>
        <row r="911">
          <cell r="E911" t="str">
            <v>Ball Valve R.B.-AS-900-RF-3"</v>
          </cell>
          <cell r="F911">
            <v>78</v>
          </cell>
        </row>
        <row r="912">
          <cell r="E912" t="str">
            <v>Ball Valve R.B.-AS-900-RF-4"</v>
          </cell>
          <cell r="F912">
            <v>145</v>
          </cell>
        </row>
        <row r="913">
          <cell r="E913" t="str">
            <v>Ball Valve R.B.-AS-900-RF-6"</v>
          </cell>
          <cell r="F913">
            <v>330</v>
          </cell>
        </row>
        <row r="914">
          <cell r="E914" t="str">
            <v>Ball Valve R.B.-AS-900-RF-8"</v>
          </cell>
          <cell r="F914">
            <v>605</v>
          </cell>
        </row>
        <row r="915">
          <cell r="E915" t="str">
            <v>Ball Valve R.B.-AS-900-RF-10"</v>
          </cell>
          <cell r="F915">
            <v>1020</v>
          </cell>
        </row>
        <row r="916">
          <cell r="E916" t="str">
            <v>Ball Valve R.B.-AS-900-RF-12"</v>
          </cell>
          <cell r="F916">
            <v>1340</v>
          </cell>
        </row>
        <row r="917">
          <cell r="E917" t="str">
            <v>Ball Valve R.B.-AS-900-RF-14"</v>
          </cell>
          <cell r="F917">
            <v>1502</v>
          </cell>
        </row>
        <row r="918">
          <cell r="E918" t="str">
            <v>Ball Valve R.B.-AS-900-RF-16"</v>
          </cell>
          <cell r="F918">
            <v>1994</v>
          </cell>
        </row>
        <row r="919">
          <cell r="E919" t="str">
            <v>Ball Valve R.B.-AS-900-RF-18"</v>
          </cell>
          <cell r="F919">
            <v>2684</v>
          </cell>
        </row>
        <row r="920">
          <cell r="E920" t="str">
            <v>Ball Valve R.B.-AS-900-RF-20"</v>
          </cell>
          <cell r="F920">
            <v>3447</v>
          </cell>
        </row>
        <row r="921">
          <cell r="E921" t="str">
            <v>Ball Valve R.B.-AS-900-RF-24"</v>
          </cell>
          <cell r="F921">
            <v>5967</v>
          </cell>
        </row>
        <row r="922">
          <cell r="E922" t="str">
            <v>Ball Valve F.B.-AS-800-SW-1/2"</v>
          </cell>
          <cell r="F922">
            <v>0.46</v>
          </cell>
          <cell r="H922">
            <v>1</v>
          </cell>
        </row>
        <row r="923">
          <cell r="E923" t="str">
            <v>Ball Valve F.B.-AS-800-SW-3/4"</v>
          </cell>
          <cell r="F923">
            <v>0.6</v>
          </cell>
          <cell r="H923">
            <v>1.5</v>
          </cell>
        </row>
        <row r="924">
          <cell r="E924" t="str">
            <v>Ball Valve F.B.-AS-800-SW-1"</v>
          </cell>
          <cell r="F924">
            <v>1.22</v>
          </cell>
          <cell r="H924">
            <v>2</v>
          </cell>
        </row>
        <row r="925">
          <cell r="E925" t="str">
            <v>Ball Valve F.B.-AS-800-SW-1½"</v>
          </cell>
          <cell r="F925">
            <v>2.4</v>
          </cell>
          <cell r="H925">
            <v>3</v>
          </cell>
        </row>
        <row r="926">
          <cell r="E926" t="str">
            <v>Ball Valve F.B.-AS-1500-SW-1/2"</v>
          </cell>
          <cell r="F926">
            <v>1.5</v>
          </cell>
          <cell r="H926">
            <v>1</v>
          </cell>
        </row>
        <row r="927">
          <cell r="E927" t="str">
            <v>Ball Valve F.B.-AS-1500-SW-3/4"</v>
          </cell>
          <cell r="F927">
            <v>2</v>
          </cell>
          <cell r="H927">
            <v>1.5</v>
          </cell>
        </row>
        <row r="928">
          <cell r="E928" t="str">
            <v>Ball Valve F.B.-AS-1500-SW-1"</v>
          </cell>
          <cell r="F928">
            <v>2.8</v>
          </cell>
          <cell r="H928">
            <v>2</v>
          </cell>
        </row>
        <row r="929">
          <cell r="E929" t="str">
            <v>Ball Valve F.B.-AS-1500-SW-1½"</v>
          </cell>
          <cell r="F929">
            <v>2.4</v>
          </cell>
          <cell r="H929">
            <v>3</v>
          </cell>
        </row>
        <row r="930">
          <cell r="E930" t="str">
            <v>Ball Valve F.B.-AS-800-NPT-1/2"</v>
          </cell>
          <cell r="F930">
            <v>0.46</v>
          </cell>
        </row>
        <row r="931">
          <cell r="E931" t="str">
            <v>Ball Valve F.B.-AS-800-NPT-3/4"</v>
          </cell>
          <cell r="F931">
            <v>0.6</v>
          </cell>
        </row>
        <row r="932">
          <cell r="E932" t="str">
            <v>Ball Valve F.B.-AS-800-NPT-1"</v>
          </cell>
          <cell r="F932">
            <v>1.22</v>
          </cell>
        </row>
        <row r="933">
          <cell r="E933" t="str">
            <v>Ball Valve F.B.-AS-800-NPT-1½"</v>
          </cell>
          <cell r="F933">
            <v>2.4</v>
          </cell>
        </row>
        <row r="934">
          <cell r="E934" t="str">
            <v>Ball Valve F.B.-AS-150-RF-1/2"</v>
          </cell>
          <cell r="F934">
            <v>0.46</v>
          </cell>
        </row>
        <row r="935">
          <cell r="E935" t="str">
            <v>Ball Valve F.B.-AS-150-RF-3/4"</v>
          </cell>
          <cell r="F935">
            <v>0.6</v>
          </cell>
        </row>
        <row r="936">
          <cell r="E936" t="str">
            <v>Ball Valve F.B.-AS-150-RF-1"</v>
          </cell>
          <cell r="F936">
            <v>1.22</v>
          </cell>
        </row>
        <row r="937">
          <cell r="E937" t="str">
            <v>Ball Valve F.B.-AS-150-RF-1½"</v>
          </cell>
          <cell r="F937">
            <v>2.4</v>
          </cell>
        </row>
        <row r="938">
          <cell r="E938" t="str">
            <v>Ball Valve F.B.-AS-150-RF-2"</v>
          </cell>
          <cell r="F938">
            <v>21</v>
          </cell>
        </row>
        <row r="939">
          <cell r="E939" t="str">
            <v>Ball Valve F.B.-AS-150-RF-2½"</v>
          </cell>
          <cell r="F939">
            <v>23.5</v>
          </cell>
        </row>
        <row r="940">
          <cell r="E940" t="str">
            <v>Ball Valve F.B.-AS-150-RF-3"</v>
          </cell>
          <cell r="F940">
            <v>26</v>
          </cell>
        </row>
        <row r="941">
          <cell r="E941" t="str">
            <v>Ball Valve F.B.-AS-150-RF-4"</v>
          </cell>
          <cell r="F941">
            <v>43</v>
          </cell>
        </row>
        <row r="942">
          <cell r="E942" t="str">
            <v>Ball Valve F.B.-AS-150-RF-6"</v>
          </cell>
          <cell r="F942">
            <v>73</v>
          </cell>
        </row>
        <row r="943">
          <cell r="E943" t="str">
            <v>Ball Valve F.B.-AS-150-RF-8"</v>
          </cell>
          <cell r="F943">
            <v>175</v>
          </cell>
        </row>
        <row r="944">
          <cell r="E944" t="str">
            <v>Ball Valve F.B.-AS-150-RF-10"</v>
          </cell>
          <cell r="F944">
            <v>342</v>
          </cell>
        </row>
        <row r="945">
          <cell r="E945" t="str">
            <v>Ball Valve F.B.-AS-150-RF-12"</v>
          </cell>
          <cell r="F945">
            <v>458</v>
          </cell>
        </row>
        <row r="946">
          <cell r="E946" t="str">
            <v>Ball Valve F.B.-AS-150-RF-14"</v>
          </cell>
          <cell r="F946">
            <v>580</v>
          </cell>
        </row>
        <row r="947">
          <cell r="E947" t="str">
            <v>Ball Valve F.B.-AS-150-RF-16"</v>
          </cell>
          <cell r="F947">
            <v>750</v>
          </cell>
        </row>
        <row r="948">
          <cell r="E948" t="str">
            <v>Ball Valve F.B.-AS-150-RF-18"</v>
          </cell>
          <cell r="F948">
            <v>1236</v>
          </cell>
        </row>
        <row r="949">
          <cell r="E949" t="str">
            <v>Ball Valve F.B.-AS-150-RF-20"</v>
          </cell>
          <cell r="F949">
            <v>1584</v>
          </cell>
        </row>
        <row r="950">
          <cell r="E950" t="str">
            <v>Ball Valve F.B.-AS-150-RF-24"</v>
          </cell>
          <cell r="F950">
            <v>2502</v>
          </cell>
        </row>
        <row r="951">
          <cell r="E951" t="str">
            <v>Ball Valve F.B.-AS-300-RF-1/2"</v>
          </cell>
          <cell r="F951">
            <v>4.5</v>
          </cell>
        </row>
        <row r="952">
          <cell r="E952" t="str">
            <v>Ball Valve F.B.-AS-300-RF-3/4"</v>
          </cell>
          <cell r="F952">
            <v>7.5</v>
          </cell>
        </row>
        <row r="953">
          <cell r="E953" t="str">
            <v>Ball Valve F.B.-AS-300-RF-1"</v>
          </cell>
          <cell r="F953">
            <v>9</v>
          </cell>
        </row>
        <row r="954">
          <cell r="E954" t="str">
            <v>Ball Valve F.B.-AS-300-RF-1½"</v>
          </cell>
          <cell r="F954">
            <v>16.399999999999999</v>
          </cell>
        </row>
        <row r="955">
          <cell r="E955" t="str">
            <v>Ball Valve F.B.-AS-300-RF-2"</v>
          </cell>
          <cell r="F955">
            <v>21</v>
          </cell>
        </row>
        <row r="956">
          <cell r="E956" t="str">
            <v>Ball Valve F.B.-AS-300-RF-2½"</v>
          </cell>
          <cell r="F956">
            <v>35</v>
          </cell>
        </row>
        <row r="957">
          <cell r="E957" t="str">
            <v>Ball Valve F.B.-AS-300-RF-3"</v>
          </cell>
          <cell r="F957">
            <v>44</v>
          </cell>
        </row>
        <row r="958">
          <cell r="E958" t="str">
            <v>Ball Valve F.B.-AS-300-RF-4"</v>
          </cell>
          <cell r="F958">
            <v>73</v>
          </cell>
        </row>
        <row r="959">
          <cell r="E959" t="str">
            <v>Ball Valve F.B.-AS-300-RF-6"</v>
          </cell>
          <cell r="F959">
            <v>140</v>
          </cell>
        </row>
        <row r="960">
          <cell r="E960" t="str">
            <v>Ball Valve F.B.-AS-300-RF-8"</v>
          </cell>
          <cell r="F960">
            <v>250</v>
          </cell>
        </row>
        <row r="961">
          <cell r="E961" t="str">
            <v>Ball Valve F.B.-AS-300-RF-10"</v>
          </cell>
          <cell r="F961">
            <v>410</v>
          </cell>
        </row>
        <row r="962">
          <cell r="E962" t="str">
            <v>Ball Valve F.B.-AS-300-RF-12"</v>
          </cell>
          <cell r="F962">
            <v>623</v>
          </cell>
        </row>
        <row r="963">
          <cell r="E963" t="str">
            <v>Ball Valve F.B.-AS-300-RF-14"</v>
          </cell>
          <cell r="F963">
            <v>923</v>
          </cell>
        </row>
        <row r="964">
          <cell r="E964" t="str">
            <v>Ball Valve F.B.-AS-300-RF-16"</v>
          </cell>
          <cell r="F964">
            <v>1249</v>
          </cell>
        </row>
        <row r="965">
          <cell r="E965" t="str">
            <v>Ball Valve F.B.-AS-300-RF-18"</v>
          </cell>
          <cell r="F965">
            <v>1642</v>
          </cell>
        </row>
        <row r="966">
          <cell r="E966" t="str">
            <v>Ball Valve F.B.-AS-300-RF-20"</v>
          </cell>
          <cell r="F966">
            <v>2111</v>
          </cell>
        </row>
        <row r="967">
          <cell r="E967" t="str">
            <v>Ball Valve F.B.-AS-300-RF-24"</v>
          </cell>
          <cell r="F967">
            <v>3393</v>
          </cell>
        </row>
        <row r="968">
          <cell r="E968" t="str">
            <v>Ball Valve F.B.-AS-600-RF-1/2"</v>
          </cell>
          <cell r="F968">
            <v>5.3</v>
          </cell>
        </row>
        <row r="969">
          <cell r="E969" t="str">
            <v>Ball Valve F.B.-AS-600-RF-3/4"</v>
          </cell>
          <cell r="F969">
            <v>9.33</v>
          </cell>
        </row>
        <row r="970">
          <cell r="E970" t="str">
            <v>Ball Valve F.B.-AS-600-RF-1"</v>
          </cell>
          <cell r="F970">
            <v>11.75</v>
          </cell>
        </row>
        <row r="971">
          <cell r="E971" t="str">
            <v>Ball Valve F.B.-AS-600-RF-1½"</v>
          </cell>
          <cell r="F971">
            <v>20.7</v>
          </cell>
        </row>
        <row r="972">
          <cell r="E972" t="str">
            <v>Ball Valve F.B.-AS-600-RF-2"</v>
          </cell>
          <cell r="F972">
            <v>28.3</v>
          </cell>
        </row>
        <row r="973">
          <cell r="E973" t="str">
            <v>Ball Valve F.B.-AS-600-RF-3"</v>
          </cell>
          <cell r="F973">
            <v>70</v>
          </cell>
        </row>
        <row r="974">
          <cell r="E974" t="str">
            <v>Ball Valve F.B.-AS-600-RF-4"</v>
          </cell>
          <cell r="F974">
            <v>145</v>
          </cell>
        </row>
        <row r="975">
          <cell r="E975" t="str">
            <v>Ball Valve F.B.-AS-600-RF-6"</v>
          </cell>
          <cell r="F975">
            <v>298</v>
          </cell>
        </row>
        <row r="976">
          <cell r="E976" t="str">
            <v>Ball Valve F.B.-AS-600-RF-8"</v>
          </cell>
          <cell r="F976">
            <v>530</v>
          </cell>
        </row>
        <row r="977">
          <cell r="E977" t="str">
            <v>Ball Valve F.B.-AS-600-RF-10"</v>
          </cell>
          <cell r="F977">
            <v>853</v>
          </cell>
        </row>
        <row r="978">
          <cell r="E978" t="str">
            <v>Ball Valve F.B.-AS-600-RF-12"</v>
          </cell>
          <cell r="F978">
            <v>1193</v>
          </cell>
        </row>
        <row r="979">
          <cell r="E979" t="str">
            <v>Ball Valve F.B.-AS-600-RF-14"</v>
          </cell>
          <cell r="F979">
            <v>1100</v>
          </cell>
        </row>
        <row r="980">
          <cell r="E980" t="str">
            <v>Ball Valve F.B.-AS-600-RF-16"</v>
          </cell>
          <cell r="F980">
            <v>1800</v>
          </cell>
        </row>
        <row r="981">
          <cell r="E981" t="str">
            <v>Ball Valve F.B.-AS-600-RF-18"</v>
          </cell>
          <cell r="F981">
            <v>2200</v>
          </cell>
        </row>
        <row r="982">
          <cell r="E982" t="str">
            <v>Ball Valve F.B.-AS-600-RF-20"</v>
          </cell>
          <cell r="F982">
            <v>2800</v>
          </cell>
        </row>
        <row r="983">
          <cell r="E983" t="str">
            <v>Ball Valve F.B.-AS-600-RF-24"</v>
          </cell>
          <cell r="F983">
            <v>4400</v>
          </cell>
        </row>
        <row r="984">
          <cell r="E984" t="str">
            <v>Ball Valve F.B.-AS-900-RF-1"</v>
          </cell>
          <cell r="F984">
            <v>20</v>
          </cell>
        </row>
        <row r="985">
          <cell r="E985" t="str">
            <v>Ball Valve F.B.-AS-900-RF-1½"</v>
          </cell>
          <cell r="F985">
            <v>34.200000000000003</v>
          </cell>
        </row>
        <row r="986">
          <cell r="E986" t="str">
            <v>Ball Valve F.B.-AS-900-RF-2"</v>
          </cell>
          <cell r="F986">
            <v>61</v>
          </cell>
        </row>
        <row r="987">
          <cell r="E987" t="str">
            <v>Ball Valve F.B.-AS-900-RF-2½"</v>
          </cell>
          <cell r="F987">
            <v>89</v>
          </cell>
        </row>
        <row r="988">
          <cell r="E988" t="str">
            <v>Ball Valve F.B.-AS-900-RF-3"</v>
          </cell>
          <cell r="F988">
            <v>78</v>
          </cell>
        </row>
        <row r="989">
          <cell r="E989" t="str">
            <v>Ball Valve F.B.-AS-900-RF-4"</v>
          </cell>
          <cell r="F989">
            <v>145</v>
          </cell>
        </row>
        <row r="990">
          <cell r="E990" t="str">
            <v>Ball Valve F.B.-AS-900-RF-6"</v>
          </cell>
          <cell r="F990">
            <v>330</v>
          </cell>
        </row>
        <row r="991">
          <cell r="E991" t="str">
            <v>Ball Valve F.B.-AS-900-RF-8"</v>
          </cell>
          <cell r="F991">
            <v>605</v>
          </cell>
        </row>
        <row r="992">
          <cell r="E992" t="str">
            <v>Ball Valve F.B.-AS-900-RF-10"</v>
          </cell>
          <cell r="F992">
            <v>1020</v>
          </cell>
        </row>
        <row r="993">
          <cell r="E993" t="str">
            <v>Ball Valve F.B.-AS-900-RF-12"</v>
          </cell>
          <cell r="F993">
            <v>1340</v>
          </cell>
        </row>
        <row r="994">
          <cell r="E994" t="str">
            <v>Ball Valve F.B.-AS-900-RF-14"</v>
          </cell>
          <cell r="F994">
            <v>1502</v>
          </cell>
        </row>
        <row r="995">
          <cell r="E995" t="str">
            <v>Ball Valve F.B.-AS-900-RF-16"</v>
          </cell>
          <cell r="F995">
            <v>1994</v>
          </cell>
        </row>
        <row r="996">
          <cell r="E996" t="str">
            <v>Ball Valve F.B.-AS-900-RF-18"</v>
          </cell>
          <cell r="F996">
            <v>2684</v>
          </cell>
        </row>
        <row r="997">
          <cell r="E997" t="str">
            <v>Ball Valve F.B.-AS-900-RF-20"</v>
          </cell>
          <cell r="F997">
            <v>3447</v>
          </cell>
        </row>
        <row r="998">
          <cell r="E998" t="str">
            <v>Ball Valve F.B.-AS-900-RF-24"</v>
          </cell>
          <cell r="F998">
            <v>5967</v>
          </cell>
        </row>
        <row r="999">
          <cell r="E999" t="str">
            <v>Globe Valve-AS-800-SW-1/2"</v>
          </cell>
          <cell r="F999">
            <v>2</v>
          </cell>
          <cell r="H999">
            <v>1</v>
          </cell>
        </row>
        <row r="1000">
          <cell r="E1000" t="str">
            <v>Globe Valve-AS-800-SW-3/4"</v>
          </cell>
          <cell r="F1000">
            <v>2</v>
          </cell>
          <cell r="H1000">
            <v>1.5</v>
          </cell>
        </row>
        <row r="1001">
          <cell r="E1001" t="str">
            <v>Globe Valve-AS-800-SW-1"</v>
          </cell>
          <cell r="F1001">
            <v>3.5</v>
          </cell>
          <cell r="H1001">
            <v>2</v>
          </cell>
        </row>
        <row r="1002">
          <cell r="E1002" t="str">
            <v>Globe Valve-AS-800-SW-1½"</v>
          </cell>
          <cell r="F1002">
            <v>9.3000000000000007</v>
          </cell>
          <cell r="H1002">
            <v>3</v>
          </cell>
        </row>
        <row r="1003">
          <cell r="E1003" t="str">
            <v>Globe Valve-AS-1500-SW-1/2"</v>
          </cell>
          <cell r="F1003">
            <v>3.2</v>
          </cell>
          <cell r="H1003">
            <v>1</v>
          </cell>
        </row>
        <row r="1004">
          <cell r="E1004" t="str">
            <v>Globe Valve-AS-1500-SW-3/4"</v>
          </cell>
          <cell r="F1004">
            <v>3.2</v>
          </cell>
          <cell r="H1004">
            <v>1.5</v>
          </cell>
        </row>
        <row r="1005">
          <cell r="E1005" t="str">
            <v>Globe Valve-AS-1500-SW-1"</v>
          </cell>
          <cell r="F1005">
            <v>6</v>
          </cell>
          <cell r="H1005">
            <v>2</v>
          </cell>
        </row>
        <row r="1006">
          <cell r="E1006" t="str">
            <v>Globe Valve-AS-1500-SW-1½"</v>
          </cell>
          <cell r="F1006">
            <v>8</v>
          </cell>
          <cell r="H1006">
            <v>3</v>
          </cell>
        </row>
        <row r="1007">
          <cell r="E1007" t="str">
            <v>Globe Valve-AS-800-NPT-1/2"</v>
          </cell>
          <cell r="F1007">
            <v>2</v>
          </cell>
        </row>
        <row r="1008">
          <cell r="E1008" t="str">
            <v>Globe Valve-AS-800-NPT-3/4"</v>
          </cell>
          <cell r="F1008">
            <v>2</v>
          </cell>
        </row>
        <row r="1009">
          <cell r="E1009" t="str">
            <v>Globe Valve-AS-800-NPT-1"</v>
          </cell>
          <cell r="F1009">
            <v>3.5</v>
          </cell>
        </row>
        <row r="1010">
          <cell r="E1010" t="str">
            <v>Globe Valve-AS-800-NPT-1½"</v>
          </cell>
          <cell r="F1010">
            <v>9.3000000000000007</v>
          </cell>
        </row>
        <row r="1011">
          <cell r="E1011" t="str">
            <v>Globe Valve-AS-150-RF-1/2"</v>
          </cell>
          <cell r="F1011">
            <v>3.2</v>
          </cell>
        </row>
        <row r="1012">
          <cell r="E1012" t="str">
            <v>Globe Valve-AS-150-RF-3/4"</v>
          </cell>
          <cell r="F1012">
            <v>4.25</v>
          </cell>
        </row>
        <row r="1013">
          <cell r="E1013" t="str">
            <v>Globe Valve-AS-150-RF-1"</v>
          </cell>
          <cell r="F1013">
            <v>5.5</v>
          </cell>
        </row>
        <row r="1014">
          <cell r="E1014" t="str">
            <v>Globe Valve-AS-150-RF-1½"</v>
          </cell>
          <cell r="F1014">
            <v>10</v>
          </cell>
        </row>
        <row r="1015">
          <cell r="E1015" t="str">
            <v>Globe Valve-AS-150-RF-2"</v>
          </cell>
          <cell r="F1015">
            <v>22</v>
          </cell>
        </row>
        <row r="1016">
          <cell r="E1016" t="str">
            <v>Globe Valve-AS-150-RF-3"</v>
          </cell>
          <cell r="F1016">
            <v>37</v>
          </cell>
        </row>
        <row r="1017">
          <cell r="E1017" t="str">
            <v>Globe Valve-AS-150-RF-4"</v>
          </cell>
          <cell r="F1017">
            <v>64</v>
          </cell>
        </row>
        <row r="1018">
          <cell r="E1018" t="str">
            <v>Globe Valve-AS-150-RF-6"</v>
          </cell>
          <cell r="F1018">
            <v>120</v>
          </cell>
        </row>
        <row r="1019">
          <cell r="E1019" t="str">
            <v>Globe Valve-AS-150-RF-8"</v>
          </cell>
          <cell r="F1019">
            <v>217</v>
          </cell>
        </row>
        <row r="1020">
          <cell r="E1020" t="str">
            <v>Globe Valve-AS-150-RF-10"</v>
          </cell>
          <cell r="F1020">
            <v>385</v>
          </cell>
        </row>
        <row r="1021">
          <cell r="E1021" t="str">
            <v>Globe Valve-AS-150-RF-12"</v>
          </cell>
          <cell r="F1021">
            <v>607</v>
          </cell>
        </row>
        <row r="1022">
          <cell r="E1022" t="str">
            <v>Globe Valve-AS-150-RF-14"</v>
          </cell>
          <cell r="F1022">
            <v>836</v>
          </cell>
        </row>
        <row r="1023">
          <cell r="E1023" t="str">
            <v>Globe Valve-AS-150-RF-16"</v>
          </cell>
          <cell r="F1023">
            <v>1185</v>
          </cell>
        </row>
        <row r="1024">
          <cell r="E1024" t="str">
            <v>Globe Valve-AS-300-RF-1/2"</v>
          </cell>
          <cell r="F1024">
            <v>5.2</v>
          </cell>
        </row>
        <row r="1025">
          <cell r="E1025" t="str">
            <v>Globe Valve-AS-300-RF-3/4"</v>
          </cell>
          <cell r="F1025">
            <v>9.1999999999999993</v>
          </cell>
        </row>
        <row r="1026">
          <cell r="E1026" t="str">
            <v>Globe Valve-AS-300-RF-1"</v>
          </cell>
          <cell r="F1026">
            <v>11.6</v>
          </cell>
        </row>
        <row r="1027">
          <cell r="E1027" t="str">
            <v>Globe Valve-AS-300-RF-1½"</v>
          </cell>
          <cell r="F1027">
            <v>20.6</v>
          </cell>
        </row>
        <row r="1028">
          <cell r="E1028" t="str">
            <v>Globe Valve-AS-300-RF-2"</v>
          </cell>
          <cell r="F1028">
            <v>27.2</v>
          </cell>
        </row>
        <row r="1029">
          <cell r="E1029" t="str">
            <v>Globe Valve-AS-300-RF-3"</v>
          </cell>
          <cell r="F1029">
            <v>52.07</v>
          </cell>
        </row>
        <row r="1030">
          <cell r="E1030" t="str">
            <v>Globe Valve-AS-300-RF-4"</v>
          </cell>
          <cell r="F1030">
            <v>98</v>
          </cell>
        </row>
        <row r="1031">
          <cell r="E1031" t="str">
            <v>Globe Valve-AS-300-RF-6"</v>
          </cell>
          <cell r="F1031">
            <v>191</v>
          </cell>
        </row>
        <row r="1032">
          <cell r="E1032" t="str">
            <v>Globe Valve-AS-300-RF-8"</v>
          </cell>
          <cell r="F1032">
            <v>318</v>
          </cell>
        </row>
        <row r="1033">
          <cell r="E1033" t="str">
            <v>Globe Valve-AS-300-RF-10"</v>
          </cell>
          <cell r="F1033">
            <v>476</v>
          </cell>
        </row>
        <row r="1034">
          <cell r="E1034" t="str">
            <v>Globe Valve-AS-300-RF-12"</v>
          </cell>
          <cell r="F1034">
            <v>720</v>
          </cell>
        </row>
        <row r="1035">
          <cell r="E1035" t="str">
            <v>Globe Valve-AS-600-RF-1/2"</v>
          </cell>
          <cell r="F1035">
            <v>5.6</v>
          </cell>
        </row>
        <row r="1036">
          <cell r="E1036" t="str">
            <v>Globe Valve-AS-600-RF-3/4"</v>
          </cell>
          <cell r="F1036">
            <v>10</v>
          </cell>
        </row>
        <row r="1037">
          <cell r="E1037" t="str">
            <v>Globe Valve-AS-600-RF-1"</v>
          </cell>
          <cell r="F1037">
            <v>12.5</v>
          </cell>
        </row>
        <row r="1038">
          <cell r="E1038" t="str">
            <v>Globe Valve-AS-600-RF-1½"</v>
          </cell>
          <cell r="F1038">
            <v>22</v>
          </cell>
        </row>
        <row r="1039">
          <cell r="E1039" t="str">
            <v>Globe Valve-AS-600-RF-2"</v>
          </cell>
          <cell r="F1039">
            <v>29.8</v>
          </cell>
        </row>
        <row r="1040">
          <cell r="E1040" t="str">
            <v>Globe Valve-AS-600-RF-3"</v>
          </cell>
          <cell r="F1040">
            <v>59</v>
          </cell>
        </row>
        <row r="1041">
          <cell r="E1041" t="str">
            <v>Globe Valve-AS-600-RF-4"</v>
          </cell>
          <cell r="F1041">
            <v>120</v>
          </cell>
        </row>
        <row r="1042">
          <cell r="E1042" t="str">
            <v>Globe Valve-AS-600-RF-6"</v>
          </cell>
          <cell r="F1042">
            <v>264</v>
          </cell>
        </row>
        <row r="1043">
          <cell r="E1043" t="str">
            <v>Globe Valve-AS-600-RF-8"</v>
          </cell>
          <cell r="F1043">
            <v>435</v>
          </cell>
        </row>
        <row r="1044">
          <cell r="E1044" t="str">
            <v>Globe Valve-AS-600-RF-10"</v>
          </cell>
          <cell r="F1044">
            <v>760</v>
          </cell>
        </row>
        <row r="1045">
          <cell r="E1045" t="str">
            <v>Globe Valve-AS-600-RF-12"</v>
          </cell>
          <cell r="F1045">
            <v>980</v>
          </cell>
        </row>
        <row r="1046">
          <cell r="E1046" t="str">
            <v>Globe Valve-AS-600-RF-14"</v>
          </cell>
          <cell r="F1046">
            <v>1210</v>
          </cell>
        </row>
        <row r="1047">
          <cell r="E1047" t="str">
            <v>Globe Valve-AS-600-RF-16"</v>
          </cell>
          <cell r="F1047">
            <v>1740</v>
          </cell>
        </row>
        <row r="1048">
          <cell r="E1048" t="str">
            <v>Globe Valve-AS-600-RF-18"</v>
          </cell>
          <cell r="F1048">
            <v>2251</v>
          </cell>
        </row>
        <row r="1049">
          <cell r="E1049" t="str">
            <v>Globe Valve-AS-600-RF-20"</v>
          </cell>
          <cell r="F1049">
            <v>2945</v>
          </cell>
        </row>
        <row r="1050">
          <cell r="E1050" t="str">
            <v>Globe Valve-AS-600-RF-24"</v>
          </cell>
          <cell r="F1050">
            <v>4608</v>
          </cell>
        </row>
        <row r="1051">
          <cell r="E1051" t="str">
            <v>Globe Valve-AS-900-RF-1"</v>
          </cell>
          <cell r="F1051">
            <v>21.2</v>
          </cell>
        </row>
        <row r="1052">
          <cell r="E1052" t="str">
            <v>Globe Valve-AS-900-RF-1½"</v>
          </cell>
          <cell r="F1052">
            <v>36</v>
          </cell>
        </row>
        <row r="1053">
          <cell r="E1053" t="str">
            <v>Globe Valve-AS-900-RF-2"</v>
          </cell>
          <cell r="F1053">
            <v>65</v>
          </cell>
        </row>
        <row r="1054">
          <cell r="E1054" t="str">
            <v>Globe Valve-AS-900-RF-2½"</v>
          </cell>
          <cell r="F1054">
            <v>92.7</v>
          </cell>
        </row>
        <row r="1055">
          <cell r="E1055" t="str">
            <v>Globe Valve-AS-900-RF-3"</v>
          </cell>
          <cell r="F1055">
            <v>82</v>
          </cell>
        </row>
        <row r="1056">
          <cell r="E1056" t="str">
            <v>Globe Valve-AS-900-RF-4"</v>
          </cell>
          <cell r="F1056">
            <v>145</v>
          </cell>
        </row>
        <row r="1057">
          <cell r="E1057" t="str">
            <v>Globe Valve-AS-900-RF-6"</v>
          </cell>
          <cell r="F1057">
            <v>330</v>
          </cell>
        </row>
        <row r="1058">
          <cell r="E1058" t="str">
            <v>Globe Valve-AS-900-RF-8"</v>
          </cell>
          <cell r="F1058">
            <v>607</v>
          </cell>
        </row>
        <row r="1059">
          <cell r="E1059" t="str">
            <v>Globe Valve-AS-900-RF-10"</v>
          </cell>
          <cell r="F1059">
            <v>940</v>
          </cell>
        </row>
        <row r="1060">
          <cell r="E1060" t="str">
            <v>Globe Valve-AS-900-RF-12"</v>
          </cell>
          <cell r="F1060">
            <v>1395</v>
          </cell>
        </row>
        <row r="1061">
          <cell r="E1061" t="str">
            <v>Globe Valve-AS-900-RF-14"</v>
          </cell>
          <cell r="F1061">
            <v>1590</v>
          </cell>
        </row>
        <row r="1062">
          <cell r="E1062" t="str">
            <v>Globe Valve-AS-900-RF-16"</v>
          </cell>
          <cell r="F1062">
            <v>2100</v>
          </cell>
        </row>
        <row r="1063">
          <cell r="E1063" t="str">
            <v>Globe Valve-AS-900-RF-18"</v>
          </cell>
          <cell r="F1063">
            <v>2830</v>
          </cell>
        </row>
        <row r="1064">
          <cell r="E1064" t="str">
            <v>Globe Valve-AS-900-RF-20"</v>
          </cell>
          <cell r="F1064">
            <v>3625</v>
          </cell>
        </row>
        <row r="1065">
          <cell r="E1065" t="str">
            <v>Globe Valve-AS-900-RF-24"</v>
          </cell>
          <cell r="F1065">
            <v>6280</v>
          </cell>
        </row>
        <row r="1066">
          <cell r="E1066" t="str">
            <v>Globe Valve-AS-600-RTJ-1/2"</v>
          </cell>
          <cell r="F1066">
            <v>5.6</v>
          </cell>
        </row>
        <row r="1067">
          <cell r="E1067" t="str">
            <v>Globe Valve-AS-600-RTJ-3/4"</v>
          </cell>
          <cell r="F1067">
            <v>10</v>
          </cell>
        </row>
        <row r="1068">
          <cell r="E1068" t="str">
            <v>Globe Valve-AS-600-RTJ-1"</v>
          </cell>
          <cell r="F1068">
            <v>12.5</v>
          </cell>
        </row>
        <row r="1069">
          <cell r="E1069" t="str">
            <v>Globe Valve-AS-600-RTJ-1½"</v>
          </cell>
          <cell r="F1069">
            <v>22</v>
          </cell>
        </row>
        <row r="1070">
          <cell r="E1070" t="str">
            <v>Globe Valve-AS-600-RTJ-2"</v>
          </cell>
          <cell r="F1070">
            <v>29.8</v>
          </cell>
        </row>
        <row r="1071">
          <cell r="E1071" t="str">
            <v>Globe Valve-AS-600-RTJ-3"</v>
          </cell>
          <cell r="F1071">
            <v>59</v>
          </cell>
        </row>
        <row r="1072">
          <cell r="E1072" t="str">
            <v>Globe Valve-AS-600-RTJ-4"</v>
          </cell>
          <cell r="F1072">
            <v>120</v>
          </cell>
        </row>
        <row r="1073">
          <cell r="E1073" t="str">
            <v>Globe Valve-AS-600-RTJ-6"</v>
          </cell>
          <cell r="F1073">
            <v>264</v>
          </cell>
        </row>
        <row r="1074">
          <cell r="E1074" t="str">
            <v>Globe Valve-AS-600-RTJ-8"</v>
          </cell>
          <cell r="F1074">
            <v>435</v>
          </cell>
        </row>
        <row r="1075">
          <cell r="E1075" t="str">
            <v>Globe Valve-AS-600-RTJ-10"</v>
          </cell>
          <cell r="F1075">
            <v>760</v>
          </cell>
        </row>
        <row r="1076">
          <cell r="E1076" t="str">
            <v>Globe Valve-AS-600-RTJ-12"</v>
          </cell>
          <cell r="F1076">
            <v>980</v>
          </cell>
        </row>
        <row r="1077">
          <cell r="E1077" t="str">
            <v>Globe Valve-AS-600-RTJ-14"</v>
          </cell>
          <cell r="F1077">
            <v>1210</v>
          </cell>
        </row>
        <row r="1078">
          <cell r="E1078" t="str">
            <v>Globe Valve-AS-600-RTJ-16"</v>
          </cell>
          <cell r="F1078">
            <v>1740</v>
          </cell>
        </row>
        <row r="1079">
          <cell r="E1079" t="str">
            <v>Globe Valve-AS-600-RTJ-18"</v>
          </cell>
          <cell r="F1079">
            <v>2251</v>
          </cell>
        </row>
        <row r="1080">
          <cell r="E1080" t="str">
            <v>Globe Valve-AS-600-RTJ-20"</v>
          </cell>
          <cell r="F1080">
            <v>2945</v>
          </cell>
        </row>
        <row r="1081">
          <cell r="E1081" t="str">
            <v>Globe Valve-AS-600-RTJ-24"</v>
          </cell>
          <cell r="F1081">
            <v>4608</v>
          </cell>
        </row>
        <row r="1082">
          <cell r="E1082" t="str">
            <v>Globe Valve-AS-900-RTJ-1"</v>
          </cell>
          <cell r="F1082">
            <v>21.2</v>
          </cell>
        </row>
        <row r="1083">
          <cell r="E1083" t="str">
            <v>Globe Valve-AS-900-RTJ-1½"</v>
          </cell>
          <cell r="F1083">
            <v>36</v>
          </cell>
        </row>
        <row r="1084">
          <cell r="E1084" t="str">
            <v>Globe Valve-AS-900-RTJ-2"</v>
          </cell>
          <cell r="F1084">
            <v>65</v>
          </cell>
        </row>
        <row r="1085">
          <cell r="E1085" t="str">
            <v>Globe Valve-AS-900-RTJ-2½"</v>
          </cell>
          <cell r="F1085">
            <v>92.7</v>
          </cell>
        </row>
        <row r="1086">
          <cell r="E1086" t="str">
            <v>Globe Valve-AS-900-RTJ-3"</v>
          </cell>
          <cell r="F1086">
            <v>82</v>
          </cell>
        </row>
        <row r="1087">
          <cell r="E1087" t="str">
            <v>Globe Valve-AS-900-RTJ-4"</v>
          </cell>
          <cell r="F1087">
            <v>145</v>
          </cell>
        </row>
        <row r="1088">
          <cell r="E1088" t="str">
            <v>Globe Valve-AS-900-RTJ-6"</v>
          </cell>
          <cell r="F1088">
            <v>330</v>
          </cell>
        </row>
        <row r="1089">
          <cell r="E1089" t="str">
            <v>Globe Valve-AS-900-RTJ-8"</v>
          </cell>
          <cell r="F1089">
            <v>607</v>
          </cell>
        </row>
        <row r="1090">
          <cell r="E1090" t="str">
            <v>Globe Valve-AS-900-RTJ-10"</v>
          </cell>
          <cell r="F1090">
            <v>940</v>
          </cell>
        </row>
        <row r="1091">
          <cell r="E1091" t="str">
            <v>Globe Valve-AS-900-RTJ-12"</v>
          </cell>
          <cell r="F1091">
            <v>1395</v>
          </cell>
        </row>
        <row r="1092">
          <cell r="E1092" t="str">
            <v>Globe Valve-AS-900-RTJ-14"</v>
          </cell>
          <cell r="F1092">
            <v>1590</v>
          </cell>
        </row>
        <row r="1093">
          <cell r="E1093" t="str">
            <v>Globe Valve-AS-900-RTJ-16"</v>
          </cell>
          <cell r="F1093">
            <v>2100</v>
          </cell>
        </row>
        <row r="1094">
          <cell r="E1094" t="str">
            <v>Globe Valve-AS-900-RTJ-18"</v>
          </cell>
          <cell r="F1094">
            <v>2830</v>
          </cell>
        </row>
        <row r="1095">
          <cell r="E1095" t="str">
            <v>Globe Valve-AS-900-RTJ-20"</v>
          </cell>
          <cell r="F1095">
            <v>3625</v>
          </cell>
        </row>
        <row r="1096">
          <cell r="E1096" t="str">
            <v>Globe Valve-AS-900-RTJ-24"</v>
          </cell>
          <cell r="F1096">
            <v>6280</v>
          </cell>
        </row>
        <row r="1097">
          <cell r="E1097" t="str">
            <v>Globe Valve-AS-1500-BW-1/2"</v>
          </cell>
          <cell r="F1097">
            <v>5.0220000000000002</v>
          </cell>
          <cell r="H1097">
            <v>1</v>
          </cell>
        </row>
        <row r="1098">
          <cell r="E1098" t="str">
            <v>Globe Valve-AS-1500-BW-3/4"</v>
          </cell>
          <cell r="F1098">
            <v>5.4</v>
          </cell>
          <cell r="H1098">
            <v>1.5</v>
          </cell>
        </row>
        <row r="1099">
          <cell r="E1099" t="str">
            <v>Globe Valve-AS-1500-BW-1"</v>
          </cell>
          <cell r="F1099">
            <v>7.4385000000000003</v>
          </cell>
          <cell r="H1099">
            <v>2</v>
          </cell>
        </row>
        <row r="1100">
          <cell r="E1100" t="str">
            <v>Globe Valve-AS-1500-BW-1½"</v>
          </cell>
          <cell r="F1100">
            <v>14.6745</v>
          </cell>
          <cell r="H1100">
            <v>3</v>
          </cell>
        </row>
        <row r="1101">
          <cell r="E1101" t="str">
            <v>Globe Valve-AS-1500-BW-2"</v>
          </cell>
          <cell r="F1101">
            <v>71.55</v>
          </cell>
          <cell r="H1101">
            <v>4</v>
          </cell>
        </row>
        <row r="1102">
          <cell r="E1102" t="str">
            <v>Globe Valve-AS-1500-BW-3"</v>
          </cell>
          <cell r="F1102">
            <v>138.13200000000001</v>
          </cell>
          <cell r="H1102">
            <v>6</v>
          </cell>
        </row>
        <row r="1103">
          <cell r="E1103" t="str">
            <v>Globe Valve-AS-1500-BW-4"</v>
          </cell>
          <cell r="F1103">
            <v>218.51100000000002</v>
          </cell>
          <cell r="H1103">
            <v>8</v>
          </cell>
        </row>
        <row r="1104">
          <cell r="E1104" t="str">
            <v>Globe Valve-AS-1500-BW-6"</v>
          </cell>
          <cell r="F1104">
            <v>451.53450000000009</v>
          </cell>
          <cell r="H1104">
            <v>12</v>
          </cell>
        </row>
        <row r="1105">
          <cell r="E1105" t="str">
            <v>Globe Valve-AS-1500-BW-8"</v>
          </cell>
          <cell r="F1105">
            <v>800.72550000000001</v>
          </cell>
          <cell r="H1105">
            <v>16</v>
          </cell>
        </row>
        <row r="1106">
          <cell r="E1106" t="str">
            <v>Globe Valve-AS-1500-BW-10"</v>
          </cell>
          <cell r="F1106">
            <v>1397.925</v>
          </cell>
          <cell r="H1106">
            <v>20</v>
          </cell>
        </row>
        <row r="1107">
          <cell r="E1107" t="str">
            <v>Check Valve-AS-800-SW-1/2"</v>
          </cell>
          <cell r="F1107">
            <v>1.2</v>
          </cell>
          <cell r="H1107">
            <v>1</v>
          </cell>
        </row>
        <row r="1108">
          <cell r="E1108" t="str">
            <v>Check Valve-AS-800-SW-3/4"</v>
          </cell>
          <cell r="F1108">
            <v>1.4</v>
          </cell>
          <cell r="H1108">
            <v>1.5</v>
          </cell>
        </row>
        <row r="1109">
          <cell r="E1109" t="str">
            <v>Check Valve-AS-800-SW-1"</v>
          </cell>
          <cell r="F1109">
            <v>2.5</v>
          </cell>
          <cell r="H1109">
            <v>2</v>
          </cell>
        </row>
        <row r="1110">
          <cell r="E1110" t="str">
            <v>Check Valve-AS-800-SW-1½"</v>
          </cell>
          <cell r="F1110">
            <v>6.3</v>
          </cell>
          <cell r="H1110">
            <v>3</v>
          </cell>
        </row>
        <row r="1111">
          <cell r="E1111" t="str">
            <v>Check Valve-AS-1500-SW-1/2"</v>
          </cell>
          <cell r="F1111">
            <v>3.6</v>
          </cell>
          <cell r="H1111">
            <v>1</v>
          </cell>
        </row>
        <row r="1112">
          <cell r="E1112" t="str">
            <v>Check Valve-AS-1500-SW-3/4"</v>
          </cell>
          <cell r="F1112">
            <v>4</v>
          </cell>
          <cell r="H1112">
            <v>1.5</v>
          </cell>
        </row>
        <row r="1113">
          <cell r="E1113" t="str">
            <v>Check Valve-AS-1500-SW-1"</v>
          </cell>
          <cell r="F1113">
            <v>6</v>
          </cell>
          <cell r="H1113">
            <v>2</v>
          </cell>
        </row>
        <row r="1114">
          <cell r="E1114" t="str">
            <v>Check Valve-AS-1500-SW-1½"</v>
          </cell>
          <cell r="F1114">
            <v>15</v>
          </cell>
          <cell r="H1114">
            <v>3</v>
          </cell>
        </row>
        <row r="1115">
          <cell r="E1115" t="str">
            <v>Check Valve-AS-800-NPT-1/2"</v>
          </cell>
          <cell r="F1115">
            <v>1.2</v>
          </cell>
        </row>
        <row r="1116">
          <cell r="E1116" t="str">
            <v>Check Valve-AS-800-NPT-3/4"</v>
          </cell>
          <cell r="F1116">
            <v>1.4</v>
          </cell>
        </row>
        <row r="1117">
          <cell r="E1117" t="str">
            <v>Check Valve-AS-800-NPT-1"</v>
          </cell>
          <cell r="F1117">
            <v>2.5</v>
          </cell>
        </row>
        <row r="1118">
          <cell r="E1118" t="str">
            <v>Check Valve-AS-800-NPT-1½"</v>
          </cell>
          <cell r="F1118">
            <v>6.3</v>
          </cell>
        </row>
        <row r="1119">
          <cell r="E1119" t="str">
            <v>Check Valve-AS-150-RF-1/2"</v>
          </cell>
          <cell r="F1119">
            <v>4</v>
          </cell>
        </row>
        <row r="1120">
          <cell r="E1120" t="str">
            <v>Check Valve-AS-150-RF-3/4"</v>
          </cell>
          <cell r="F1120">
            <v>5</v>
          </cell>
        </row>
        <row r="1121">
          <cell r="E1121" t="str">
            <v>Check Valve-AS-150-RF-1"</v>
          </cell>
          <cell r="F1121">
            <v>8</v>
          </cell>
        </row>
        <row r="1122">
          <cell r="E1122" t="str">
            <v>Check Valve-AS-150-RF-1½"</v>
          </cell>
          <cell r="F1122">
            <v>9.8000000000000007</v>
          </cell>
        </row>
        <row r="1123">
          <cell r="E1123" t="str">
            <v>Check Valve-AS-150-RF-2"</v>
          </cell>
          <cell r="F1123">
            <v>17.3</v>
          </cell>
        </row>
        <row r="1124">
          <cell r="E1124" t="str">
            <v>Check Valve-AS-150-RF-2½"</v>
          </cell>
          <cell r="F1124">
            <v>23</v>
          </cell>
        </row>
        <row r="1125">
          <cell r="E1125" t="str">
            <v>Check Valve-AS-150-RF-3"</v>
          </cell>
          <cell r="F1125">
            <v>32.200000000000003</v>
          </cell>
        </row>
        <row r="1126">
          <cell r="E1126" t="str">
            <v>Check Valve-AS-150-RF-4"</v>
          </cell>
          <cell r="F1126">
            <v>56.1</v>
          </cell>
        </row>
        <row r="1127">
          <cell r="E1127" t="str">
            <v>Check Valve-AS-150-RF-6"</v>
          </cell>
          <cell r="F1127">
            <v>102</v>
          </cell>
        </row>
        <row r="1128">
          <cell r="E1128" t="str">
            <v>Check Valve-AS-150-RF-8"</v>
          </cell>
          <cell r="F1128">
            <v>214</v>
          </cell>
        </row>
        <row r="1129">
          <cell r="E1129" t="str">
            <v>Check Valve-AS-150-RF-10"</v>
          </cell>
          <cell r="F1129">
            <v>378</v>
          </cell>
        </row>
        <row r="1130">
          <cell r="E1130" t="str">
            <v>Check Valve-AS-150-RF-12"</v>
          </cell>
          <cell r="F1130">
            <v>598</v>
          </cell>
        </row>
        <row r="1131">
          <cell r="E1131" t="str">
            <v>Check Valve-AS-150-RF-14"</v>
          </cell>
          <cell r="F1131">
            <v>823</v>
          </cell>
        </row>
        <row r="1132">
          <cell r="E1132" t="str">
            <v>Check Valve-AS-150-RF-16"</v>
          </cell>
          <cell r="F1132">
            <v>1101</v>
          </cell>
        </row>
        <row r="1133">
          <cell r="E1133" t="str">
            <v>Check Valve-AS-150-RF-18"</v>
          </cell>
          <cell r="F1133">
            <v>1449</v>
          </cell>
        </row>
        <row r="1134">
          <cell r="E1134" t="str">
            <v>Check Valve-AS-150-RF-20"</v>
          </cell>
          <cell r="F1134">
            <v>1753</v>
          </cell>
        </row>
        <row r="1135">
          <cell r="E1135" t="str">
            <v>Check Valve-AS-150-RF-24"</v>
          </cell>
          <cell r="F1135">
            <v>3144</v>
          </cell>
        </row>
        <row r="1136">
          <cell r="E1136" t="str">
            <v>Check Valve-AS-300-RF-1/2"</v>
          </cell>
          <cell r="F1136">
            <v>1.2</v>
          </cell>
        </row>
        <row r="1137">
          <cell r="E1137" t="str">
            <v>Check Valve-AS-300-RF-3/4"</v>
          </cell>
          <cell r="F1137">
            <v>1.4</v>
          </cell>
        </row>
        <row r="1138">
          <cell r="E1138" t="str">
            <v>Check Valve-AS-300-RF-1"</v>
          </cell>
          <cell r="F1138">
            <v>2.5</v>
          </cell>
        </row>
        <row r="1139">
          <cell r="E1139" t="str">
            <v>Check Valve-AS-300-RF-1½"</v>
          </cell>
          <cell r="F1139">
            <v>21.5</v>
          </cell>
        </row>
        <row r="1140">
          <cell r="E1140" t="str">
            <v>Check Valve-AS-300-RF-2"</v>
          </cell>
          <cell r="F1140">
            <v>28</v>
          </cell>
        </row>
        <row r="1141">
          <cell r="E1141" t="str">
            <v>Check Valve-AS-300-RF-2½"</v>
          </cell>
          <cell r="F1141">
            <v>36</v>
          </cell>
        </row>
        <row r="1142">
          <cell r="E1142" t="str">
            <v>Check Valve-AS-300-RF-3"</v>
          </cell>
          <cell r="F1142">
            <v>54</v>
          </cell>
        </row>
        <row r="1143">
          <cell r="E1143" t="str">
            <v>Check Valve-AS-300-RF-4"</v>
          </cell>
          <cell r="F1143">
            <v>85</v>
          </cell>
        </row>
        <row r="1144">
          <cell r="E1144" t="str">
            <v>Check Valve-AS-300-RF-6"</v>
          </cell>
          <cell r="F1144">
            <v>165</v>
          </cell>
        </row>
        <row r="1145">
          <cell r="E1145" t="str">
            <v>Check Valve-AS-300-RF-8"</v>
          </cell>
          <cell r="F1145">
            <v>285</v>
          </cell>
        </row>
        <row r="1146">
          <cell r="E1146" t="str">
            <v>Check Valve-AS-300-RF-10"</v>
          </cell>
          <cell r="F1146">
            <v>452</v>
          </cell>
        </row>
        <row r="1147">
          <cell r="E1147" t="str">
            <v>Check Valve-AS-300-RF-12"</v>
          </cell>
          <cell r="F1147">
            <v>710</v>
          </cell>
        </row>
        <row r="1148">
          <cell r="E1148" t="str">
            <v>Check Valve-AS-300-RF-14"</v>
          </cell>
          <cell r="F1148">
            <v>1051</v>
          </cell>
        </row>
        <row r="1149">
          <cell r="E1149" t="str">
            <v>Check Valve-AS-300-RF-16"</v>
          </cell>
          <cell r="F1149">
            <v>1331</v>
          </cell>
        </row>
        <row r="1150">
          <cell r="E1150" t="str">
            <v>Check Valve-AS-300-RF-18"</v>
          </cell>
          <cell r="F1150">
            <v>1816</v>
          </cell>
        </row>
        <row r="1151">
          <cell r="E1151" t="str">
            <v>Check Valve-AS-300-RF-20"</v>
          </cell>
          <cell r="F1151">
            <v>2240</v>
          </cell>
        </row>
        <row r="1152">
          <cell r="E1152" t="str">
            <v>Check Valve-AS-300-RF-24"</v>
          </cell>
          <cell r="F1152">
            <v>4135</v>
          </cell>
        </row>
        <row r="1153">
          <cell r="E1153" t="str">
            <v>Check Valve-AS-600-RF-1/2"</v>
          </cell>
        </row>
        <row r="1154">
          <cell r="E1154" t="str">
            <v>Check Valve-AS-600-RF-3/4"</v>
          </cell>
        </row>
        <row r="1155">
          <cell r="E1155" t="str">
            <v>Check Valve-AS-600-RF-1"</v>
          </cell>
        </row>
        <row r="1156">
          <cell r="E1156" t="str">
            <v>Check Valve-AS-600-RF-1½"</v>
          </cell>
        </row>
        <row r="1157">
          <cell r="E1157" t="str">
            <v>Check Valve-AS-600-RF-2"</v>
          </cell>
          <cell r="F1157">
            <v>32</v>
          </cell>
        </row>
        <row r="1158">
          <cell r="E1158" t="str">
            <v>Check Valve-AS-600-RF-2½"</v>
          </cell>
          <cell r="F1158">
            <v>48</v>
          </cell>
        </row>
        <row r="1159">
          <cell r="E1159" t="str">
            <v>Check Valve-AS-600-RF-3"</v>
          </cell>
          <cell r="F1159">
            <v>64</v>
          </cell>
        </row>
        <row r="1160">
          <cell r="E1160" t="str">
            <v>Check Valve-AS-600-RF-4"</v>
          </cell>
          <cell r="F1160">
            <v>118</v>
          </cell>
        </row>
        <row r="1161">
          <cell r="E1161" t="str">
            <v>Check Valve-AS-600-RF-6"</v>
          </cell>
          <cell r="F1161">
            <v>260</v>
          </cell>
        </row>
        <row r="1162">
          <cell r="E1162" t="str">
            <v>Check Valve-AS-600-RF-8"</v>
          </cell>
          <cell r="F1162">
            <v>426</v>
          </cell>
        </row>
        <row r="1163">
          <cell r="E1163" t="str">
            <v>Check Valve-AS-600-RF-10"</v>
          </cell>
          <cell r="F1163">
            <v>746</v>
          </cell>
        </row>
        <row r="1164">
          <cell r="E1164" t="str">
            <v>Check Valve-AS-600-RF-12"</v>
          </cell>
          <cell r="F1164">
            <v>962</v>
          </cell>
        </row>
        <row r="1165">
          <cell r="E1165" t="str">
            <v>Check Valve-AS-600-RF-14"</v>
          </cell>
          <cell r="F1165">
            <v>1188</v>
          </cell>
        </row>
        <row r="1166">
          <cell r="E1166" t="str">
            <v>Check Valve-AS-600-RF-16"</v>
          </cell>
          <cell r="F1166">
            <v>1711</v>
          </cell>
        </row>
        <row r="1167">
          <cell r="E1167" t="str">
            <v>Check Valve-AS-600-RF-18"</v>
          </cell>
          <cell r="F1167">
            <v>2214</v>
          </cell>
        </row>
        <row r="1168">
          <cell r="E1168" t="str">
            <v>Check Valve-AS-600-RF-20"</v>
          </cell>
          <cell r="F1168">
            <v>2898</v>
          </cell>
        </row>
        <row r="1169">
          <cell r="E1169" t="str">
            <v>Check Valve-AS-600-RF-24"</v>
          </cell>
          <cell r="F1169">
            <v>4532</v>
          </cell>
        </row>
        <row r="1170">
          <cell r="E1170" t="str">
            <v>Check Valve-AS-900-RF-1"</v>
          </cell>
        </row>
        <row r="1171">
          <cell r="E1171" t="str">
            <v>Check Valve-AS-900-RF-1½"</v>
          </cell>
        </row>
        <row r="1172">
          <cell r="E1172" t="str">
            <v>Check Valve-AS-900-RF-2"</v>
          </cell>
          <cell r="F1172">
            <v>63</v>
          </cell>
        </row>
        <row r="1173">
          <cell r="E1173" t="str">
            <v>Check Valve-AS-900-RF-2½"</v>
          </cell>
        </row>
        <row r="1174">
          <cell r="E1174" t="str">
            <v>Check Valve-AS-900-RF-3"</v>
          </cell>
          <cell r="F1174">
            <v>95</v>
          </cell>
        </row>
        <row r="1175">
          <cell r="E1175" t="str">
            <v>Check Valve-AS-900-RF-4"</v>
          </cell>
          <cell r="F1175">
            <v>143</v>
          </cell>
        </row>
        <row r="1176">
          <cell r="E1176" t="str">
            <v>Check Valve-AS-900-RF-6"</v>
          </cell>
          <cell r="F1176">
            <v>325</v>
          </cell>
        </row>
        <row r="1177">
          <cell r="E1177" t="str">
            <v>Check Valve-AS-900-RF-8"</v>
          </cell>
          <cell r="F1177">
            <v>597</v>
          </cell>
        </row>
        <row r="1178">
          <cell r="E1178" t="str">
            <v>Check Valve-AS-900-RF-10"</v>
          </cell>
          <cell r="F1178">
            <v>918</v>
          </cell>
        </row>
        <row r="1179">
          <cell r="E1179" t="str">
            <v>Check Valve-AS-900-RF-12"</v>
          </cell>
          <cell r="F1179">
            <v>1317</v>
          </cell>
        </row>
        <row r="1180">
          <cell r="E1180" t="str">
            <v>Check Valve-AS-900-RF-14"</v>
          </cell>
          <cell r="F1180">
            <v>1554</v>
          </cell>
        </row>
        <row r="1181">
          <cell r="E1181" t="str">
            <v>Check Valve-AS-900-RF-16"</v>
          </cell>
          <cell r="F1181">
            <v>2063</v>
          </cell>
        </row>
        <row r="1182">
          <cell r="E1182" t="str">
            <v>Check Valve-AS-900-RF-18"</v>
          </cell>
          <cell r="F1182">
            <v>2777</v>
          </cell>
        </row>
        <row r="1183">
          <cell r="E1183" t="str">
            <v>Check Valve-AS-900-RF-20"</v>
          </cell>
          <cell r="F1183">
            <v>3565</v>
          </cell>
        </row>
        <row r="1184">
          <cell r="E1184" t="str">
            <v>Check Valve-AS-900-RF-24"</v>
          </cell>
          <cell r="F1184">
            <v>6173</v>
          </cell>
        </row>
        <row r="1185">
          <cell r="E1185" t="str">
            <v>Wafer Check Valve-AS-150-WRF-1½"</v>
          </cell>
          <cell r="F1185">
            <v>2</v>
          </cell>
        </row>
        <row r="1186">
          <cell r="E1186" t="str">
            <v>Wafer Check Valve-AS-150-WRF-2"</v>
          </cell>
          <cell r="F1186">
            <v>3</v>
          </cell>
        </row>
        <row r="1187">
          <cell r="E1187" t="str">
            <v>Wafer Check Valve-AS-150-WRF-3"</v>
          </cell>
          <cell r="F1187">
            <v>7</v>
          </cell>
        </row>
        <row r="1188">
          <cell r="E1188" t="str">
            <v>Wafer Check Valve-AS-150-WRF-4"</v>
          </cell>
          <cell r="F1188">
            <v>8</v>
          </cell>
        </row>
        <row r="1189">
          <cell r="E1189" t="str">
            <v>Wafer Check Valve-AS-150-WRF-6"</v>
          </cell>
          <cell r="F1189">
            <v>18</v>
          </cell>
        </row>
        <row r="1190">
          <cell r="E1190" t="str">
            <v>Wafer Check Valve-AS-150-WRF-8"</v>
          </cell>
          <cell r="F1190">
            <v>32</v>
          </cell>
        </row>
        <row r="1191">
          <cell r="E1191" t="str">
            <v>Wafer Check Valve-AS-150-WRF-10"</v>
          </cell>
          <cell r="F1191">
            <v>53</v>
          </cell>
        </row>
        <row r="1192">
          <cell r="E1192" t="str">
            <v>Wafer Check Valve-AS-150-WRF-12"</v>
          </cell>
          <cell r="F1192">
            <v>98</v>
          </cell>
        </row>
        <row r="1193">
          <cell r="E1193" t="str">
            <v>Wafer Check Valve-AS-150-WRF-14"</v>
          </cell>
          <cell r="F1193">
            <v>100</v>
          </cell>
        </row>
        <row r="1194">
          <cell r="E1194" t="str">
            <v>Wafer Check Valve-AS-150-WRF-16"</v>
          </cell>
          <cell r="F1194">
            <v>134</v>
          </cell>
        </row>
        <row r="1195">
          <cell r="E1195" t="str">
            <v>Wafer Check Valve-AS-150-WRF-18"</v>
          </cell>
          <cell r="F1195">
            <v>144</v>
          </cell>
        </row>
        <row r="1196">
          <cell r="E1196" t="str">
            <v>Wafer Check Valve-AS-150-WRF-20"</v>
          </cell>
          <cell r="F1196">
            <v>198</v>
          </cell>
        </row>
        <row r="1197">
          <cell r="E1197" t="str">
            <v>Wafer Check Valve-AS-150-WRF-24"</v>
          </cell>
          <cell r="F1197">
            <v>307</v>
          </cell>
        </row>
        <row r="1198">
          <cell r="E1198" t="str">
            <v>Wafer Check Valve-AS-300-WRF-1½"</v>
          </cell>
          <cell r="F1198">
            <v>2</v>
          </cell>
        </row>
        <row r="1199">
          <cell r="E1199" t="str">
            <v>Wafer Check Valve-AS-300-WRF-2"</v>
          </cell>
          <cell r="F1199">
            <v>3</v>
          </cell>
        </row>
        <row r="1200">
          <cell r="E1200" t="str">
            <v>Wafer Check Valve-AS-300-WRF-3"</v>
          </cell>
          <cell r="F1200">
            <v>7</v>
          </cell>
        </row>
        <row r="1201">
          <cell r="E1201" t="str">
            <v>Wafer Check Valve-AS-300-WRF-4"</v>
          </cell>
          <cell r="F1201">
            <v>9</v>
          </cell>
        </row>
        <row r="1202">
          <cell r="E1202" t="str">
            <v>Wafer Check Valve-AS-300-WRF-6"</v>
          </cell>
          <cell r="F1202">
            <v>25</v>
          </cell>
        </row>
        <row r="1203">
          <cell r="E1203" t="str">
            <v>Wafer Check Valve-AS-300-WRF-8"</v>
          </cell>
          <cell r="F1203">
            <v>37</v>
          </cell>
        </row>
        <row r="1204">
          <cell r="E1204" t="str">
            <v>Wafer Check Valve-AS-300-WRF-10"</v>
          </cell>
          <cell r="F1204">
            <v>65</v>
          </cell>
        </row>
        <row r="1205">
          <cell r="E1205" t="str">
            <v>Wafer Check Valve-AS-300-WRF-12"</v>
          </cell>
          <cell r="F1205">
            <v>99</v>
          </cell>
        </row>
        <row r="1206">
          <cell r="E1206" t="str">
            <v>Wafer Check Valve-AS-300-WRF-14"</v>
          </cell>
          <cell r="F1206">
            <v>181</v>
          </cell>
        </row>
        <row r="1207">
          <cell r="E1207" t="str">
            <v>Wafer Check Valve-AS-300-WRF-16"</v>
          </cell>
          <cell r="F1207">
            <v>210</v>
          </cell>
        </row>
        <row r="1208">
          <cell r="E1208" t="str">
            <v>Wafer Check Valve-AS-300-WRF-18"</v>
          </cell>
          <cell r="F1208">
            <v>295</v>
          </cell>
        </row>
        <row r="1209">
          <cell r="E1209" t="str">
            <v>Wafer Check Valve-AS-300-WRF-20"</v>
          </cell>
          <cell r="F1209">
            <v>368</v>
          </cell>
        </row>
        <row r="1210">
          <cell r="E1210" t="str">
            <v>Wafer Check Valve-AS-300-WRF-24"</v>
          </cell>
          <cell r="F1210">
            <v>525</v>
          </cell>
        </row>
        <row r="1211">
          <cell r="E1211" t="str">
            <v>Wafer Check Valve-AS-600-WRF-1½"</v>
          </cell>
          <cell r="F1211">
            <v>2</v>
          </cell>
        </row>
        <row r="1212">
          <cell r="E1212" t="str">
            <v>Wafer Check Valve-AS-600-WRF-2"</v>
          </cell>
          <cell r="F1212">
            <v>3</v>
          </cell>
        </row>
        <row r="1213">
          <cell r="E1213" t="str">
            <v>Wafer Check Valve-AS-600-WRF-3"</v>
          </cell>
          <cell r="F1213">
            <v>7</v>
          </cell>
        </row>
        <row r="1214">
          <cell r="E1214" t="str">
            <v>Wafer Check Valve-AS-600-WRF-4"</v>
          </cell>
          <cell r="F1214">
            <v>13</v>
          </cell>
        </row>
        <row r="1215">
          <cell r="E1215" t="str">
            <v>Wafer Check Valve-AS-600-WRF-6"</v>
          </cell>
          <cell r="F1215">
            <v>33</v>
          </cell>
        </row>
        <row r="1216">
          <cell r="E1216" t="str">
            <v>Wafer Check Valve-AS-600-WRF-8"</v>
          </cell>
          <cell r="F1216">
            <v>68</v>
          </cell>
        </row>
        <row r="1217">
          <cell r="E1217" t="str">
            <v>Wafer Check Valve-AS-600-WRF-10"</v>
          </cell>
          <cell r="F1217">
            <v>117</v>
          </cell>
        </row>
        <row r="1218">
          <cell r="E1218" t="str">
            <v>Wafer Check Valve-AS-600-WRF-12"</v>
          </cell>
          <cell r="F1218">
            <v>145</v>
          </cell>
        </row>
        <row r="1219">
          <cell r="E1219" t="str">
            <v>Wafer Check Valve-AS-600-WRF-14"</v>
          </cell>
          <cell r="F1219">
            <v>195</v>
          </cell>
        </row>
        <row r="1220">
          <cell r="E1220" t="str">
            <v>Wafer Check Valve-AS-600-WRF-16"</v>
          </cell>
          <cell r="F1220">
            <v>286</v>
          </cell>
        </row>
        <row r="1221">
          <cell r="E1221" t="str">
            <v>Wafer Check Valve-AS-600-WRF-18"</v>
          </cell>
          <cell r="F1221">
            <v>409</v>
          </cell>
        </row>
        <row r="1222">
          <cell r="E1222" t="str">
            <v>Wafer Check Valve-AS-600-WRF-20"</v>
          </cell>
          <cell r="F1222">
            <v>663</v>
          </cell>
        </row>
        <row r="1223">
          <cell r="E1223" t="str">
            <v>Wafer Check Valve-AS-600-WRF-24"</v>
          </cell>
          <cell r="F1223">
            <v>953</v>
          </cell>
        </row>
        <row r="1224">
          <cell r="E1224" t="str">
            <v>Wafer Check Valve-AS-900-WRF-2"</v>
          </cell>
          <cell r="F1224">
            <v>8</v>
          </cell>
        </row>
        <row r="1225">
          <cell r="E1225" t="str">
            <v>Wafer Check Valve-AS-900-WRF-3"</v>
          </cell>
          <cell r="F1225">
            <v>13</v>
          </cell>
        </row>
        <row r="1226">
          <cell r="E1226" t="str">
            <v>Wafer Check Valve-AS-900-WRF-4"</v>
          </cell>
          <cell r="F1226">
            <v>21</v>
          </cell>
        </row>
        <row r="1227">
          <cell r="E1227" t="str">
            <v>Wafer Check Valve-AS-900-WRF-6"</v>
          </cell>
          <cell r="F1227">
            <v>56</v>
          </cell>
        </row>
        <row r="1228">
          <cell r="E1228" t="str">
            <v>Wafer Check Valve-AS-900-WRF-8"</v>
          </cell>
          <cell r="F1228">
            <v>127</v>
          </cell>
        </row>
        <row r="1229">
          <cell r="E1229" t="str">
            <v>Wafer Check Valve-AS-900-WRF-10"</v>
          </cell>
          <cell r="F1229">
            <v>204</v>
          </cell>
        </row>
        <row r="1230">
          <cell r="E1230" t="str">
            <v>Wafer Check Valve-AS-900-WRF-12"</v>
          </cell>
          <cell r="F1230">
            <v>338</v>
          </cell>
        </row>
        <row r="1231">
          <cell r="E1231" t="str">
            <v>Wafer Check Valve-AS-900-WRF-14"</v>
          </cell>
          <cell r="F1231">
            <v>453</v>
          </cell>
        </row>
        <row r="1232">
          <cell r="E1232" t="str">
            <v>Wafer Check Valve-AS-900-WRF-16"</v>
          </cell>
          <cell r="F1232">
            <v>550</v>
          </cell>
        </row>
        <row r="1233">
          <cell r="E1233" t="str">
            <v>Wafer Check Valve-AS-900-WRF-18"</v>
          </cell>
          <cell r="F1233">
            <v>681</v>
          </cell>
        </row>
        <row r="1234">
          <cell r="E1234" t="str">
            <v>Wafer Check Valve-AS-900-WRF-20"</v>
          </cell>
          <cell r="F1234">
            <v>850</v>
          </cell>
        </row>
        <row r="1235">
          <cell r="E1235" t="str">
            <v>Wafer Check Valve-AS-900-WRF-24"</v>
          </cell>
          <cell r="F1235">
            <v>1271</v>
          </cell>
        </row>
        <row r="1236">
          <cell r="E1236" t="str">
            <v>Wafer Check Valve-AS-600-WRTJ-1½"</v>
          </cell>
          <cell r="F1236">
            <v>2</v>
          </cell>
        </row>
        <row r="1237">
          <cell r="E1237" t="str">
            <v>Wafer Check Valve-AS-600-WRTJ-2"</v>
          </cell>
          <cell r="F1237">
            <v>3</v>
          </cell>
        </row>
        <row r="1238">
          <cell r="E1238" t="str">
            <v>Wafer Check Valve-AS-600-WRTJ-3"</v>
          </cell>
          <cell r="F1238">
            <v>7</v>
          </cell>
        </row>
        <row r="1239">
          <cell r="E1239" t="str">
            <v>Wafer Check Valve-AS-600-WRTJ-4"</v>
          </cell>
          <cell r="F1239">
            <v>13</v>
          </cell>
        </row>
        <row r="1240">
          <cell r="E1240" t="str">
            <v>Wafer Check Valve-AS-600-WRTJ-6"</v>
          </cell>
          <cell r="F1240">
            <v>33</v>
          </cell>
        </row>
        <row r="1241">
          <cell r="E1241" t="str">
            <v>Wafer Check Valve-AS-600-WRTJ-8"</v>
          </cell>
          <cell r="F1241">
            <v>68</v>
          </cell>
        </row>
        <row r="1242">
          <cell r="E1242" t="str">
            <v>Wafer Check Valve-AS-600-WRTJ-10"</v>
          </cell>
          <cell r="F1242">
            <v>117</v>
          </cell>
        </row>
        <row r="1243">
          <cell r="E1243" t="str">
            <v>Wafer Check Valve-AS-600-WRTJ-12"</v>
          </cell>
          <cell r="F1243">
            <v>145</v>
          </cell>
        </row>
        <row r="1244">
          <cell r="E1244" t="str">
            <v>Wafer Check Valve-AS-600-WRTJ-14"</v>
          </cell>
          <cell r="F1244">
            <v>195</v>
          </cell>
        </row>
        <row r="1245">
          <cell r="E1245" t="str">
            <v>Wafer Check Valve-AS-600-WRTJ-16"</v>
          </cell>
          <cell r="F1245">
            <v>286</v>
          </cell>
        </row>
        <row r="1246">
          <cell r="E1246" t="str">
            <v>Wafer Check Valve-AS-600-WRTJ-18"</v>
          </cell>
          <cell r="F1246">
            <v>409</v>
          </cell>
        </row>
        <row r="1247">
          <cell r="E1247" t="str">
            <v>Wafer Check Valve-AS-600-WRTJ-20"</v>
          </cell>
          <cell r="F1247">
            <v>663</v>
          </cell>
        </row>
        <row r="1248">
          <cell r="E1248" t="str">
            <v>Wafer Check Valve-AS-600-WRTJ-24"</v>
          </cell>
          <cell r="F1248">
            <v>953</v>
          </cell>
        </row>
        <row r="1249">
          <cell r="E1249" t="str">
            <v>Wafer Check Valve-AS-900-WRTJ-2"</v>
          </cell>
          <cell r="F1249">
            <v>8</v>
          </cell>
        </row>
        <row r="1250">
          <cell r="E1250" t="str">
            <v>Wafer Check Valve-AS-900-WRTJ-3"</v>
          </cell>
          <cell r="F1250">
            <v>13</v>
          </cell>
        </row>
        <row r="1251">
          <cell r="E1251" t="str">
            <v>Wafer Check Valve-AS-900-WRTJ-4"</v>
          </cell>
          <cell r="F1251">
            <v>21</v>
          </cell>
        </row>
        <row r="1252">
          <cell r="E1252" t="str">
            <v>Wafer Check Valve-AS-900-WRTJ-6"</v>
          </cell>
          <cell r="F1252">
            <v>56</v>
          </cell>
        </row>
        <row r="1253">
          <cell r="E1253" t="str">
            <v>Wafer Check Valve-AS-900-WRTJ-8"</v>
          </cell>
          <cell r="F1253">
            <v>127</v>
          </cell>
        </row>
        <row r="1254">
          <cell r="E1254" t="str">
            <v>Wafer Check Valve-AS-900-WRTJ-10"</v>
          </cell>
          <cell r="F1254">
            <v>204</v>
          </cell>
        </row>
        <row r="1255">
          <cell r="E1255" t="str">
            <v>Wafer Check Valve-AS-900-WRTJ-12"</v>
          </cell>
          <cell r="F1255">
            <v>338</v>
          </cell>
        </row>
        <row r="1256">
          <cell r="E1256" t="str">
            <v>Wafer Check Valve-AS-900-WRTJ-14"</v>
          </cell>
          <cell r="F1256">
            <v>453</v>
          </cell>
        </row>
        <row r="1257">
          <cell r="E1257" t="str">
            <v>Wafer Check Valve-AS-900-WRTJ-16"</v>
          </cell>
          <cell r="F1257">
            <v>550</v>
          </cell>
        </row>
        <row r="1258">
          <cell r="E1258" t="str">
            <v>Wafer Check Valve-AS-900-WRTJ-18"</v>
          </cell>
          <cell r="F1258">
            <v>681</v>
          </cell>
        </row>
        <row r="1259">
          <cell r="E1259" t="str">
            <v>Wafer Check Valve-AS-900-WRTJ-20"</v>
          </cell>
          <cell r="F1259">
            <v>850</v>
          </cell>
        </row>
        <row r="1260">
          <cell r="E1260" t="str">
            <v>Wafer Check Valve-AS-900-WRTJ-24"</v>
          </cell>
          <cell r="F1260">
            <v>1271</v>
          </cell>
        </row>
        <row r="1261">
          <cell r="E1261" t="str">
            <v>Butterfly Valve-AS-150-RF-2"</v>
          </cell>
          <cell r="F1261">
            <v>3.2</v>
          </cell>
        </row>
        <row r="1262">
          <cell r="E1262" t="str">
            <v>Butterfly Valve-AS-150-RF-3"</v>
          </cell>
          <cell r="F1262">
            <v>27</v>
          </cell>
        </row>
        <row r="1263">
          <cell r="E1263" t="str">
            <v>Butterfly Valve-AS-150-RF-4"</v>
          </cell>
          <cell r="F1263">
            <v>27</v>
          </cell>
        </row>
        <row r="1264">
          <cell r="E1264" t="str">
            <v>Butterfly Valve-AS-150-RF-6"</v>
          </cell>
          <cell r="F1264">
            <v>32</v>
          </cell>
        </row>
        <row r="1265">
          <cell r="E1265" t="str">
            <v>Butterfly Valve-AS-150-RF-8"</v>
          </cell>
          <cell r="F1265">
            <v>60</v>
          </cell>
        </row>
        <row r="1266">
          <cell r="E1266" t="str">
            <v>Butterfly Valve-AS-150-RF-10"</v>
          </cell>
          <cell r="F1266">
            <v>78</v>
          </cell>
        </row>
        <row r="1267">
          <cell r="E1267" t="str">
            <v>Butterfly Valve-AS-150-RF-12"</v>
          </cell>
          <cell r="F1267">
            <v>123</v>
          </cell>
        </row>
        <row r="1268">
          <cell r="E1268" t="str">
            <v>Butterfly Valve-AS-150-RF-14"</v>
          </cell>
          <cell r="F1268">
            <v>174</v>
          </cell>
        </row>
        <row r="1269">
          <cell r="E1269" t="str">
            <v>Butterfly Valve-AS-150-RF-16"</v>
          </cell>
          <cell r="F1269">
            <v>229</v>
          </cell>
        </row>
        <row r="1270">
          <cell r="E1270" t="str">
            <v>Butterfly Valve-AS-150-RF-18"</v>
          </cell>
          <cell r="F1270">
            <v>288</v>
          </cell>
        </row>
        <row r="1271">
          <cell r="E1271" t="str">
            <v>Butterfly Valve-AS-150-RF-20"</v>
          </cell>
          <cell r="F1271">
            <v>410</v>
          </cell>
        </row>
        <row r="1272">
          <cell r="E1272" t="str">
            <v>Butterfly Valve-AS-150-RF-24"</v>
          </cell>
          <cell r="F1272">
            <v>585</v>
          </cell>
        </row>
        <row r="1273">
          <cell r="E1273" t="str">
            <v>Butterfly Valve-AS-300-RF-1/2"</v>
          </cell>
          <cell r="F1273">
            <v>8</v>
          </cell>
        </row>
        <row r="1274">
          <cell r="E1274" t="str">
            <v>Butterfly Valve-AS-300-RF-3/4"</v>
          </cell>
          <cell r="F1274">
            <v>7</v>
          </cell>
        </row>
        <row r="1275">
          <cell r="E1275" t="str">
            <v>Butterfly Valve-AS-300-RF-1"</v>
          </cell>
          <cell r="F1275">
            <v>10</v>
          </cell>
        </row>
        <row r="1276">
          <cell r="E1276" t="str">
            <v>Butterfly Valve-AS-300-RF-1½"</v>
          </cell>
          <cell r="F1276">
            <v>15</v>
          </cell>
        </row>
        <row r="1277">
          <cell r="E1277" t="str">
            <v>Butterfly Valve-AS-300-RF-2"</v>
          </cell>
          <cell r="F1277">
            <v>20</v>
          </cell>
        </row>
        <row r="1278">
          <cell r="E1278" t="str">
            <v>Butterfly Valve-AS-300-RF-2½"</v>
          </cell>
        </row>
        <row r="1279">
          <cell r="E1279" t="str">
            <v>Butterfly Valve-AS-300-RF-3"</v>
          </cell>
          <cell r="F1279">
            <v>26</v>
          </cell>
        </row>
        <row r="1280">
          <cell r="E1280" t="str">
            <v>Butterfly Valve-AS-300-RF-4"</v>
          </cell>
          <cell r="F1280">
            <v>27</v>
          </cell>
        </row>
        <row r="1281">
          <cell r="E1281" t="str">
            <v>Butterfly Valve-AS-300-RF-6"</v>
          </cell>
          <cell r="F1281">
            <v>50</v>
          </cell>
        </row>
        <row r="1282">
          <cell r="E1282" t="str">
            <v>Butterfly Valve-AS-300-RF-8"</v>
          </cell>
          <cell r="F1282">
            <v>81</v>
          </cell>
        </row>
        <row r="1283">
          <cell r="E1283" t="str">
            <v>Butterfly Valve-AS-300-RF-10"</v>
          </cell>
          <cell r="F1283">
            <v>133</v>
          </cell>
        </row>
        <row r="1284">
          <cell r="E1284" t="str">
            <v>Butterfly Valve-AS-300-RF-12"</v>
          </cell>
          <cell r="F1284">
            <v>187</v>
          </cell>
        </row>
        <row r="1285">
          <cell r="E1285" t="str">
            <v>Butterfly Valve-AS-300-RF-14"</v>
          </cell>
          <cell r="F1285">
            <v>279</v>
          </cell>
        </row>
        <row r="1286">
          <cell r="E1286" t="str">
            <v>Butterfly Valve-AS-300-RF-16"</v>
          </cell>
          <cell r="F1286">
            <v>368</v>
          </cell>
        </row>
        <row r="1287">
          <cell r="E1287" t="str">
            <v>Butterfly Valve-AS-300-RF-18"</v>
          </cell>
          <cell r="F1287">
            <v>494</v>
          </cell>
        </row>
        <row r="1288">
          <cell r="E1288" t="str">
            <v>Butterfly Valve-AS-300-RF-20"</v>
          </cell>
          <cell r="F1288">
            <v>607</v>
          </cell>
        </row>
        <row r="1289">
          <cell r="E1289" t="str">
            <v>Butterfly Valve-AS-300-RF-24"</v>
          </cell>
          <cell r="F1289">
            <v>901</v>
          </cell>
        </row>
        <row r="1290">
          <cell r="E1290" t="str">
            <v>Butterfly Valve-AS-600-RF-1/2"</v>
          </cell>
          <cell r="F1290">
            <v>10</v>
          </cell>
        </row>
        <row r="1291">
          <cell r="E1291" t="str">
            <v>Butterfly Valve-AS-600-RF-3/4"</v>
          </cell>
          <cell r="F1291">
            <v>15</v>
          </cell>
        </row>
        <row r="1292">
          <cell r="E1292" t="str">
            <v>Butterfly Valve-AS-600-RF-1"</v>
          </cell>
          <cell r="F1292">
            <v>20</v>
          </cell>
        </row>
        <row r="1293">
          <cell r="E1293" t="str">
            <v>Butterfly Valve-AS-600-RF-1½"</v>
          </cell>
          <cell r="F1293">
            <v>30</v>
          </cell>
        </row>
        <row r="1294">
          <cell r="E1294" t="str">
            <v>Butterfly Valve-AS-600-RF-2"</v>
          </cell>
          <cell r="F1294">
            <v>40</v>
          </cell>
        </row>
        <row r="1295">
          <cell r="E1295" t="str">
            <v>Butterfly Valve-AS-600-RF-2½"</v>
          </cell>
        </row>
        <row r="1296">
          <cell r="E1296" t="str">
            <v>Butterfly Valve-AS-600-RF-3"</v>
          </cell>
          <cell r="F1296">
            <v>57</v>
          </cell>
        </row>
        <row r="1297">
          <cell r="E1297" t="str">
            <v>Butterfly Valve-AS-600-RF-4"</v>
          </cell>
          <cell r="F1297">
            <v>108</v>
          </cell>
        </row>
        <row r="1298">
          <cell r="E1298" t="str">
            <v>Butterfly Valve-AS-600-RF-6"</v>
          </cell>
          <cell r="F1298">
            <v>201</v>
          </cell>
        </row>
        <row r="1299">
          <cell r="E1299" t="str">
            <v>Butterfly Valve-AS-600-RF-8"</v>
          </cell>
          <cell r="F1299">
            <v>300</v>
          </cell>
        </row>
        <row r="1300">
          <cell r="E1300" t="str">
            <v>Butterfly Valve-AS-600-RF-10"</v>
          </cell>
          <cell r="F1300">
            <v>463</v>
          </cell>
        </row>
        <row r="1301">
          <cell r="E1301" t="str">
            <v>Butterfly Valve-AS-600-RF-12"</v>
          </cell>
          <cell r="F1301">
            <v>601</v>
          </cell>
        </row>
        <row r="1302">
          <cell r="E1302" t="str">
            <v>Butterfly Valve-AS-600-RF-14"</v>
          </cell>
          <cell r="F1302">
            <v>673</v>
          </cell>
        </row>
        <row r="1303">
          <cell r="E1303" t="str">
            <v>Butterfly Valve-AS-600-RF-16"</v>
          </cell>
          <cell r="F1303">
            <v>1055</v>
          </cell>
        </row>
        <row r="1304">
          <cell r="E1304" t="str">
            <v>Butterfly Valve-AS-600-RF-18"</v>
          </cell>
          <cell r="F1304">
            <v>1196</v>
          </cell>
        </row>
        <row r="1305">
          <cell r="E1305" t="str">
            <v>Butterfly Valve-AS-600-RF-20"</v>
          </cell>
          <cell r="F1305">
            <v>1542</v>
          </cell>
        </row>
        <row r="1306">
          <cell r="E1306" t="str">
            <v>Butterfly Valve-AS-600-RF-24"</v>
          </cell>
          <cell r="F1306">
            <v>2310</v>
          </cell>
        </row>
        <row r="1307">
          <cell r="E1307" t="str">
            <v>Butterfly Valve-AS-900-RF-1"</v>
          </cell>
        </row>
        <row r="1308">
          <cell r="E1308" t="str">
            <v>Butterfly Valve-AS-900-RF-1½"</v>
          </cell>
        </row>
        <row r="1309">
          <cell r="E1309" t="str">
            <v>Butterfly Valve-AS-900-RF-2"</v>
          </cell>
        </row>
        <row r="1310">
          <cell r="E1310" t="str">
            <v>Butterfly Valve-AS-900-RF-2½"</v>
          </cell>
        </row>
        <row r="1311">
          <cell r="E1311" t="str">
            <v>Butterfly Valve-AS-900-RF-3"</v>
          </cell>
        </row>
        <row r="1312">
          <cell r="E1312" t="str">
            <v>Butterfly Valve-AS-900-RF-4"</v>
          </cell>
        </row>
        <row r="1313">
          <cell r="E1313" t="str">
            <v>Butterfly Valve-AS-900-RF-6"</v>
          </cell>
        </row>
        <row r="1314">
          <cell r="E1314" t="str">
            <v>Butterfly Valve-AS-900-RF-8"</v>
          </cell>
        </row>
        <row r="1315">
          <cell r="E1315" t="str">
            <v>Butterfly Valve-AS-900-RF-10"</v>
          </cell>
        </row>
        <row r="1316">
          <cell r="E1316" t="str">
            <v>Butterfly Valve-AS-900-RF-12"</v>
          </cell>
        </row>
        <row r="1317">
          <cell r="E1317" t="str">
            <v>Butterfly Valve-AS-900-RF-14"</v>
          </cell>
        </row>
        <row r="1318">
          <cell r="E1318" t="str">
            <v>Butterfly Valve-AS-900-RF-16"</v>
          </cell>
        </row>
        <row r="1319">
          <cell r="E1319" t="str">
            <v>Butterfly Valve-AS-900-RF-18"</v>
          </cell>
        </row>
        <row r="1320">
          <cell r="E1320" t="str">
            <v>Butterfly Valve-AS-900-RF-20"</v>
          </cell>
        </row>
        <row r="1321">
          <cell r="E1321" t="str">
            <v>Butterfly Valve-AS-900-RF-24"</v>
          </cell>
        </row>
        <row r="1322">
          <cell r="E1322" t="str">
            <v>Plug Valve-AS-150-RF-1/2"</v>
          </cell>
          <cell r="F1322">
            <v>2</v>
          </cell>
        </row>
        <row r="1323">
          <cell r="E1323" t="str">
            <v>Plug Valve-AS-150-RF-3/4"</v>
          </cell>
          <cell r="F1323">
            <v>2.5</v>
          </cell>
        </row>
        <row r="1324">
          <cell r="E1324" t="str">
            <v>Plug Valve-AS-150-RF-1"</v>
          </cell>
          <cell r="F1324">
            <v>4.5</v>
          </cell>
        </row>
        <row r="1325">
          <cell r="E1325" t="str">
            <v>Plug Valve-AS-150-RF-1½"</v>
          </cell>
          <cell r="F1325">
            <v>7.5</v>
          </cell>
        </row>
        <row r="1326">
          <cell r="E1326" t="str">
            <v>Plug Valve-AS-150-RF-2"</v>
          </cell>
          <cell r="F1326">
            <v>12</v>
          </cell>
        </row>
        <row r="1327">
          <cell r="E1327" t="str">
            <v>Plug Valve-AS-150-RF-3"</v>
          </cell>
          <cell r="F1327">
            <v>18</v>
          </cell>
        </row>
        <row r="1328">
          <cell r="E1328" t="str">
            <v>Plug Valve-AS-150-RF-4"</v>
          </cell>
          <cell r="F1328">
            <v>30</v>
          </cell>
        </row>
        <row r="1329">
          <cell r="E1329" t="str">
            <v>Plug Valve-AS-150-RF-6"</v>
          </cell>
          <cell r="F1329">
            <v>65</v>
          </cell>
        </row>
        <row r="1330">
          <cell r="E1330" t="str">
            <v>Plug Valve-AS-150-RF-8"</v>
          </cell>
          <cell r="F1330">
            <v>106</v>
          </cell>
        </row>
        <row r="1331">
          <cell r="E1331" t="str">
            <v>Plug Valve-AS-150-RF-10"</v>
          </cell>
          <cell r="F1331">
            <v>160</v>
          </cell>
        </row>
        <row r="1332">
          <cell r="E1332" t="str">
            <v>Plug Valve-AS-150-RF-12"</v>
          </cell>
          <cell r="F1332">
            <v>210</v>
          </cell>
        </row>
        <row r="1333">
          <cell r="E1333" t="str">
            <v>Plug Valve-AS-150-RF-14"</v>
          </cell>
          <cell r="F1333">
            <v>310</v>
          </cell>
        </row>
        <row r="1334">
          <cell r="E1334" t="str">
            <v>Plug Valve-AS-150-RF-16"</v>
          </cell>
          <cell r="F1334">
            <v>650</v>
          </cell>
        </row>
        <row r="1335">
          <cell r="E1335" t="str">
            <v>Plug Valve-AS-300-RF-1/2"</v>
          </cell>
          <cell r="F1335">
            <v>3.5</v>
          </cell>
        </row>
        <row r="1336">
          <cell r="E1336" t="str">
            <v>Plug Valve-AS-300-RF-3/4"</v>
          </cell>
          <cell r="F1336">
            <v>5</v>
          </cell>
        </row>
        <row r="1337">
          <cell r="E1337" t="str">
            <v>Plug Valve-AS-300-RF-1"</v>
          </cell>
          <cell r="F1337">
            <v>6.5</v>
          </cell>
        </row>
        <row r="1338">
          <cell r="E1338" t="str">
            <v>Plug Valve-AS-300-RF-1½"</v>
          </cell>
          <cell r="F1338">
            <v>11</v>
          </cell>
        </row>
        <row r="1339">
          <cell r="E1339" t="str">
            <v>Plug Valve-AS-300-RF-2"</v>
          </cell>
          <cell r="F1339">
            <v>16</v>
          </cell>
        </row>
        <row r="1340">
          <cell r="E1340" t="str">
            <v>Plug Valve-AS-300-RF-3"</v>
          </cell>
          <cell r="F1340">
            <v>22</v>
          </cell>
        </row>
        <row r="1341">
          <cell r="E1341" t="str">
            <v>Plug Valve-AS-300-RF-4"</v>
          </cell>
          <cell r="F1341">
            <v>44</v>
          </cell>
        </row>
        <row r="1342">
          <cell r="E1342" t="str">
            <v>Plug Valve-AS-300-RF-6"</v>
          </cell>
          <cell r="F1342">
            <v>96</v>
          </cell>
        </row>
        <row r="1343">
          <cell r="E1343" t="str">
            <v>Plug Valve-AS-300-RF-8"</v>
          </cell>
          <cell r="F1343">
            <v>151</v>
          </cell>
        </row>
        <row r="1344">
          <cell r="E1344" t="str">
            <v>Plug Valve-AS-300-RF-10"</v>
          </cell>
          <cell r="F1344">
            <v>225</v>
          </cell>
        </row>
        <row r="1345">
          <cell r="E1345" t="str">
            <v>Plug Valve-AS-300-RF-12"</v>
          </cell>
          <cell r="F1345">
            <v>280</v>
          </cell>
        </row>
        <row r="1346">
          <cell r="E1346" t="str">
            <v>Plug JCSked Valve-AS-150-RF-1/2"</v>
          </cell>
          <cell r="F1346">
            <v>3</v>
          </cell>
        </row>
        <row r="1347">
          <cell r="E1347" t="str">
            <v>Plug JCSked Valve-AS-150-RF-3/4"</v>
          </cell>
          <cell r="F1347">
            <v>4.5</v>
          </cell>
        </row>
        <row r="1348">
          <cell r="E1348" t="str">
            <v>Plug JCSked Valve-AS-150-RF-1"</v>
          </cell>
          <cell r="F1348">
            <v>7.5</v>
          </cell>
        </row>
        <row r="1349">
          <cell r="E1349" t="str">
            <v>Plug JCSked Valve-AS-150-RF-1½"</v>
          </cell>
          <cell r="F1349">
            <v>10</v>
          </cell>
        </row>
        <row r="1350">
          <cell r="E1350" t="str">
            <v>Plug JCSked Valve-AS-150-RF-2"</v>
          </cell>
          <cell r="F1350">
            <v>15</v>
          </cell>
        </row>
        <row r="1351">
          <cell r="E1351" t="str">
            <v>Plug JCSked Valve-AS-150-RF-3"</v>
          </cell>
          <cell r="F1351">
            <v>24</v>
          </cell>
        </row>
        <row r="1352">
          <cell r="E1352" t="str">
            <v>Plug JCSked Valve-AS-150-RF-4"</v>
          </cell>
          <cell r="F1352">
            <v>37</v>
          </cell>
        </row>
        <row r="1353">
          <cell r="E1353" t="str">
            <v>Plug JCSked Valve-AS-150-RF-6"</v>
          </cell>
          <cell r="F1353">
            <v>80</v>
          </cell>
        </row>
        <row r="1354">
          <cell r="E1354" t="str">
            <v>Plug JCSked Valve-AS-150-RF-8"</v>
          </cell>
        </row>
        <row r="1355">
          <cell r="E1355" t="str">
            <v>Plug JCSked Valve-AS-150-RF-10"</v>
          </cell>
        </row>
        <row r="1356">
          <cell r="E1356" t="str">
            <v>Plug JCSked Valve-AS-150-RF-12"</v>
          </cell>
        </row>
        <row r="1357">
          <cell r="E1357" t="str">
            <v>Plug JCSked Valve-AS-150-RF-14"</v>
          </cell>
        </row>
        <row r="1358">
          <cell r="E1358" t="str">
            <v>Plug JCSked Valve-AS-150-RF-16"</v>
          </cell>
        </row>
        <row r="1359">
          <cell r="E1359" t="str">
            <v>Plug JCSked Valve-AS-300-RF-1/2"</v>
          </cell>
          <cell r="F1359">
            <v>6.5</v>
          </cell>
        </row>
        <row r="1360">
          <cell r="E1360" t="str">
            <v>Plug JCSked Valve-AS-300-RF-3/4"</v>
          </cell>
          <cell r="F1360">
            <v>8</v>
          </cell>
        </row>
        <row r="1361">
          <cell r="E1361" t="str">
            <v>Plug JCSked Valve-AS-300-RF-1"</v>
          </cell>
          <cell r="F1361">
            <v>10.5</v>
          </cell>
        </row>
        <row r="1362">
          <cell r="E1362" t="str">
            <v>Plug JCSked Valve-AS-300-RF-1½"</v>
          </cell>
          <cell r="F1362">
            <v>16</v>
          </cell>
        </row>
        <row r="1363">
          <cell r="E1363" t="str">
            <v>Plug JCSked Valve-AS-300-RF-2"</v>
          </cell>
          <cell r="F1363">
            <v>20</v>
          </cell>
        </row>
        <row r="1364">
          <cell r="E1364" t="str">
            <v>Plug JCSked Valve-AS-300-RF-3"</v>
          </cell>
          <cell r="F1364">
            <v>30</v>
          </cell>
        </row>
        <row r="1365">
          <cell r="E1365" t="str">
            <v>Plug JCSked Valve-AS-300-RF-4"</v>
          </cell>
          <cell r="F1365">
            <v>54</v>
          </cell>
        </row>
        <row r="1366">
          <cell r="E1366" t="str">
            <v>Plug JCSked Valve-AS-300-RF-6"</v>
          </cell>
          <cell r="F1366">
            <v>115</v>
          </cell>
        </row>
        <row r="1367">
          <cell r="E1367" t="str">
            <v>Plug JCSked Valve-AS-300-RF-8"</v>
          </cell>
        </row>
        <row r="1368">
          <cell r="E1368" t="str">
            <v>Plug JCSked Valve-AS-300-RF-10"</v>
          </cell>
        </row>
        <row r="1369">
          <cell r="E1369" t="str">
            <v>Plug JCSked Valve-AS-300-RF-12"</v>
          </cell>
        </row>
        <row r="1370">
          <cell r="E1370" t="str">
            <v>Needle Valve-AS-800-SW-1/2"</v>
          </cell>
          <cell r="F1370">
            <v>2</v>
          </cell>
          <cell r="H1370">
            <v>1</v>
          </cell>
        </row>
        <row r="1371">
          <cell r="E1371" t="str">
            <v>Needle Valve-AS-800-SW-3/4"</v>
          </cell>
          <cell r="F1371">
            <v>2</v>
          </cell>
          <cell r="H1371">
            <v>1.5</v>
          </cell>
        </row>
        <row r="1372">
          <cell r="E1372" t="str">
            <v>Needle Valve-AS-800-SW-1"</v>
          </cell>
          <cell r="F1372">
            <v>3</v>
          </cell>
          <cell r="H1372">
            <v>2</v>
          </cell>
        </row>
        <row r="1373">
          <cell r="E1373" t="str">
            <v>Needle Valve-AS-800-SW-1½"</v>
          </cell>
          <cell r="F1373">
            <v>6</v>
          </cell>
          <cell r="H1373">
            <v>3</v>
          </cell>
        </row>
        <row r="1374">
          <cell r="E1374" t="str">
            <v>Needle Valve-AS-1500-SW-1/2"</v>
          </cell>
          <cell r="F1374">
            <v>3.2</v>
          </cell>
          <cell r="H1374">
            <v>1</v>
          </cell>
        </row>
        <row r="1375">
          <cell r="E1375" t="str">
            <v>Needle Valve-AS-1500-SW-3/4"</v>
          </cell>
          <cell r="F1375">
            <v>3.2</v>
          </cell>
          <cell r="H1375">
            <v>1.5</v>
          </cell>
        </row>
        <row r="1376">
          <cell r="E1376" t="str">
            <v>Needle Valve-AS-1500-SW-1"</v>
          </cell>
          <cell r="F1376">
            <v>3</v>
          </cell>
          <cell r="H1376">
            <v>2</v>
          </cell>
        </row>
        <row r="1377">
          <cell r="E1377" t="str">
            <v>Needle Valve-AS-800-NPT-1/2"</v>
          </cell>
          <cell r="F1377">
            <v>2</v>
          </cell>
        </row>
        <row r="1378">
          <cell r="E1378" t="str">
            <v>Needle Valve-AS-800-NPT-3/4"</v>
          </cell>
          <cell r="F1378">
            <v>2</v>
          </cell>
        </row>
        <row r="1379">
          <cell r="E1379" t="str">
            <v>Needle Valve-AS-800-NPT-1"</v>
          </cell>
          <cell r="F1379">
            <v>3</v>
          </cell>
        </row>
        <row r="1380">
          <cell r="E1380" t="str">
            <v>Needle Valve-AS-800-NPT-1½"</v>
          </cell>
          <cell r="F1380">
            <v>6</v>
          </cell>
        </row>
        <row r="1381">
          <cell r="E1381" t="str">
            <v>Gate Valve-SS-800-SW-1/2"</v>
          </cell>
          <cell r="F1381">
            <v>1.7</v>
          </cell>
          <cell r="H1381">
            <v>1</v>
          </cell>
        </row>
        <row r="1382">
          <cell r="E1382" t="str">
            <v>Gate Valve-SS-800-SW-3/4"</v>
          </cell>
          <cell r="F1382">
            <v>2</v>
          </cell>
          <cell r="H1382">
            <v>1.5</v>
          </cell>
        </row>
        <row r="1383">
          <cell r="E1383" t="str">
            <v>Gate Valve-SS-800-SW-1"</v>
          </cell>
          <cell r="F1383">
            <v>3.5</v>
          </cell>
          <cell r="H1383">
            <v>2</v>
          </cell>
        </row>
        <row r="1384">
          <cell r="E1384" t="str">
            <v>Gate Valve-SS-800-SW-1½"</v>
          </cell>
          <cell r="F1384">
            <v>6.2</v>
          </cell>
          <cell r="H1384">
            <v>3</v>
          </cell>
        </row>
        <row r="1385">
          <cell r="E1385" t="str">
            <v>Gate Valve-SS-1500-SW-1/2"</v>
          </cell>
          <cell r="F1385">
            <v>3.72</v>
          </cell>
          <cell r="H1385">
            <v>1</v>
          </cell>
        </row>
        <row r="1386">
          <cell r="E1386" t="str">
            <v>Gate Valve-SS-1500-SW-3/4"</v>
          </cell>
          <cell r="F1386">
            <v>4</v>
          </cell>
          <cell r="H1386">
            <v>1.5</v>
          </cell>
        </row>
        <row r="1387">
          <cell r="E1387" t="str">
            <v>Gate Valve-SS-1500-SW-1"</v>
          </cell>
          <cell r="F1387">
            <v>5.51</v>
          </cell>
          <cell r="H1387">
            <v>2</v>
          </cell>
        </row>
        <row r="1388">
          <cell r="E1388" t="str">
            <v>Gate Valve-SS-1500-SW-1½"</v>
          </cell>
          <cell r="F1388">
            <v>10.87</v>
          </cell>
          <cell r="H1388">
            <v>3</v>
          </cell>
        </row>
        <row r="1389">
          <cell r="E1389" t="str">
            <v>Gate Valve-SS-800-NPT-1/2"</v>
          </cell>
          <cell r="F1389">
            <v>1.7</v>
          </cell>
        </row>
        <row r="1390">
          <cell r="E1390" t="str">
            <v>Gate Valve-SS-800-NPT-3/4"</v>
          </cell>
          <cell r="F1390">
            <v>2</v>
          </cell>
        </row>
        <row r="1391">
          <cell r="E1391" t="str">
            <v>Gate Valve-SS-800-NPT-1"</v>
          </cell>
          <cell r="F1391">
            <v>3.5</v>
          </cell>
        </row>
        <row r="1392">
          <cell r="E1392" t="str">
            <v>Gate Valve-SS-800-NPT-1½"</v>
          </cell>
          <cell r="F1392">
            <v>6.2</v>
          </cell>
        </row>
        <row r="1393">
          <cell r="E1393" t="str">
            <v>Gate Valve-SS-800-SWxNPT-1/2"</v>
          </cell>
          <cell r="F1393">
            <v>2.125</v>
          </cell>
          <cell r="H1393">
            <v>0.5</v>
          </cell>
        </row>
        <row r="1394">
          <cell r="E1394" t="str">
            <v>Gate Valve-SS-800-SWxNPT-3/4"</v>
          </cell>
          <cell r="F1394">
            <v>2.5</v>
          </cell>
          <cell r="H1394">
            <v>0.75</v>
          </cell>
        </row>
        <row r="1395">
          <cell r="E1395" t="str">
            <v>Gate Valve-SS-800-SWxNPT-1"</v>
          </cell>
          <cell r="F1395">
            <v>4.375</v>
          </cell>
          <cell r="H1395">
            <v>1</v>
          </cell>
        </row>
        <row r="1396">
          <cell r="E1396" t="str">
            <v>Gate Valve-SS-800-SWxNPT-1½"</v>
          </cell>
          <cell r="F1396">
            <v>7.75</v>
          </cell>
          <cell r="H1396">
            <v>1.5</v>
          </cell>
        </row>
        <row r="1397">
          <cell r="E1397" t="str">
            <v>Gate Valve Xbody-SS-800-BWxSW-1/2"</v>
          </cell>
          <cell r="F1397">
            <v>2.125</v>
          </cell>
          <cell r="H1397">
            <v>1</v>
          </cell>
        </row>
        <row r="1398">
          <cell r="E1398" t="str">
            <v>Gate Valve Xbody-SS-800-BWxSW-3/4"</v>
          </cell>
          <cell r="F1398">
            <v>2.5</v>
          </cell>
          <cell r="H1398">
            <v>1.5</v>
          </cell>
        </row>
        <row r="1399">
          <cell r="E1399" t="str">
            <v>Gate Valve Xbody-SS-800-BWxSW-1"</v>
          </cell>
          <cell r="F1399">
            <v>4.375</v>
          </cell>
          <cell r="H1399">
            <v>2</v>
          </cell>
        </row>
        <row r="1400">
          <cell r="E1400" t="str">
            <v>Gate Valve Xbody-SS-800-BWxSW-1½"</v>
          </cell>
          <cell r="F1400">
            <v>7.75</v>
          </cell>
          <cell r="H1400">
            <v>3</v>
          </cell>
        </row>
        <row r="1401">
          <cell r="E1401" t="str">
            <v>Gate Valve Xbody-SS-800-BWxNPT-1/2"</v>
          </cell>
          <cell r="F1401">
            <v>2.125</v>
          </cell>
          <cell r="H1401">
            <v>0.5</v>
          </cell>
        </row>
        <row r="1402">
          <cell r="E1402" t="str">
            <v>Gate Valve Xbody-SS-800-BWxNPT-3/4"</v>
          </cell>
          <cell r="F1402">
            <v>2.5</v>
          </cell>
          <cell r="H1402">
            <v>0.75</v>
          </cell>
        </row>
        <row r="1403">
          <cell r="E1403" t="str">
            <v>Gate Valve Xbody-SS-800-BWxNPT-1"</v>
          </cell>
          <cell r="F1403">
            <v>4.375</v>
          </cell>
          <cell r="H1403">
            <v>1</v>
          </cell>
        </row>
        <row r="1404">
          <cell r="E1404" t="str">
            <v>Gate Valve Xbody-SS-800-BWxNPT-1½"</v>
          </cell>
          <cell r="F1404">
            <v>7.75</v>
          </cell>
          <cell r="H1404">
            <v>1.5</v>
          </cell>
        </row>
        <row r="1405">
          <cell r="E1405" t="str">
            <v>Gate Valve Xbody-SS-800-PLxSW-1/2"</v>
          </cell>
          <cell r="F1405">
            <v>2.125</v>
          </cell>
          <cell r="H1405">
            <v>1</v>
          </cell>
        </row>
        <row r="1406">
          <cell r="E1406" t="str">
            <v>Gate Valve Xbody-SS-800-PLxSW-3/4"</v>
          </cell>
          <cell r="F1406">
            <v>2.5</v>
          </cell>
          <cell r="H1406">
            <v>1.5</v>
          </cell>
        </row>
        <row r="1407">
          <cell r="E1407" t="str">
            <v>Gate Valve Xbody-SS-800-PLxSW-1"</v>
          </cell>
          <cell r="F1407">
            <v>4.375</v>
          </cell>
          <cell r="H1407">
            <v>2</v>
          </cell>
        </row>
        <row r="1408">
          <cell r="E1408" t="str">
            <v>Gate Valve Xbody-SS-800-PLxSW-1½"</v>
          </cell>
          <cell r="F1408">
            <v>7.75</v>
          </cell>
          <cell r="H1408">
            <v>3</v>
          </cell>
        </row>
        <row r="1409">
          <cell r="E1409" t="str">
            <v>Gate Valve Xbody-SS-800-PLxNPT-1/2"</v>
          </cell>
          <cell r="F1409">
            <v>2.125</v>
          </cell>
          <cell r="H1409">
            <v>0.5</v>
          </cell>
        </row>
        <row r="1410">
          <cell r="E1410" t="str">
            <v>Gate Valve Xbody-SS-800-PLxNPT-3/4"</v>
          </cell>
          <cell r="F1410">
            <v>2.5</v>
          </cell>
          <cell r="H1410">
            <v>0.75</v>
          </cell>
        </row>
        <row r="1411">
          <cell r="E1411" t="str">
            <v>Gate Valve Xbody-SS-800-PLxNPT-1"</v>
          </cell>
          <cell r="F1411">
            <v>4.375</v>
          </cell>
          <cell r="H1411">
            <v>1</v>
          </cell>
        </row>
        <row r="1412">
          <cell r="E1412" t="str">
            <v>Gate Valve Xbody-SS-800-PLxNPT-1½"</v>
          </cell>
          <cell r="F1412">
            <v>7.75</v>
          </cell>
          <cell r="H1412">
            <v>1.5</v>
          </cell>
        </row>
        <row r="1413">
          <cell r="E1413" t="str">
            <v>Gate Valve-SS-150-RF-1/2"</v>
          </cell>
          <cell r="F1413">
            <v>1.7</v>
          </cell>
        </row>
        <row r="1414">
          <cell r="E1414" t="str">
            <v>Gate Valve-SS-150-RF-3/4"</v>
          </cell>
          <cell r="F1414">
            <v>2</v>
          </cell>
        </row>
        <row r="1415">
          <cell r="E1415" t="str">
            <v>Gate Valve-SS-150-RF-1"</v>
          </cell>
          <cell r="F1415">
            <v>3.5</v>
          </cell>
        </row>
        <row r="1416">
          <cell r="E1416" t="str">
            <v>Gate Valve-SS-150-RF-1½"</v>
          </cell>
          <cell r="F1416">
            <v>6.2</v>
          </cell>
        </row>
        <row r="1417">
          <cell r="E1417" t="str">
            <v>Gate Valve-SS-150-RF-2"</v>
          </cell>
          <cell r="F1417">
            <v>25</v>
          </cell>
        </row>
        <row r="1418">
          <cell r="E1418" t="str">
            <v>Gate Valve-SS-150-RF-2½"</v>
          </cell>
          <cell r="F1418">
            <v>32</v>
          </cell>
        </row>
        <row r="1419">
          <cell r="E1419" t="str">
            <v>Gate Valve-SS-150-RF-3"</v>
          </cell>
          <cell r="F1419">
            <v>43</v>
          </cell>
        </row>
        <row r="1420">
          <cell r="E1420" t="str">
            <v>Gate Valve-SS-150-RF-4"</v>
          </cell>
          <cell r="F1420">
            <v>64</v>
          </cell>
        </row>
        <row r="1421">
          <cell r="E1421" t="str">
            <v>Gate Valve-SS-150-RF-6"</v>
          </cell>
          <cell r="F1421">
            <v>110</v>
          </cell>
        </row>
        <row r="1422">
          <cell r="E1422" t="str">
            <v>Gate Valve-SS-150-RF-8"</v>
          </cell>
          <cell r="F1422">
            <v>181</v>
          </cell>
        </row>
        <row r="1423">
          <cell r="E1423" t="str">
            <v>Gate Valve-SS-150-RF-10"</v>
          </cell>
          <cell r="F1423">
            <v>286</v>
          </cell>
        </row>
        <row r="1424">
          <cell r="E1424" t="str">
            <v>Gate Valve-SS-150-RF-12"</v>
          </cell>
          <cell r="F1424">
            <v>376</v>
          </cell>
        </row>
        <row r="1425">
          <cell r="E1425" t="str">
            <v>Gate Valve-SS-150-RF-14"</v>
          </cell>
          <cell r="F1425">
            <v>398</v>
          </cell>
        </row>
        <row r="1426">
          <cell r="E1426" t="str">
            <v>Gate Valve-SS-150-RF-16"</v>
          </cell>
          <cell r="F1426">
            <v>717</v>
          </cell>
        </row>
        <row r="1427">
          <cell r="E1427" t="str">
            <v>Gate Valve-SS-150-RF-18"</v>
          </cell>
          <cell r="F1427">
            <v>658.5</v>
          </cell>
        </row>
        <row r="1428">
          <cell r="E1428" t="str">
            <v>Gate Valve-SS-150-RF-20"</v>
          </cell>
          <cell r="F1428">
            <v>1066</v>
          </cell>
        </row>
        <row r="1429">
          <cell r="E1429" t="str">
            <v>Gate Valve-SS-150-RF-24"</v>
          </cell>
          <cell r="F1429">
            <v>1263.8</v>
          </cell>
        </row>
        <row r="1430">
          <cell r="E1430" t="str">
            <v>Gate Valve-SS-300-RF-1/2"</v>
          </cell>
          <cell r="F1430">
            <v>1.7</v>
          </cell>
        </row>
        <row r="1431">
          <cell r="E1431" t="str">
            <v>Gate Valve-SS-300-RF-3/4"</v>
          </cell>
          <cell r="F1431">
            <v>2</v>
          </cell>
        </row>
        <row r="1432">
          <cell r="E1432" t="str">
            <v>Gate Valve-SS-300-RF-1"</v>
          </cell>
          <cell r="F1432">
            <v>3.5</v>
          </cell>
        </row>
        <row r="1433">
          <cell r="E1433" t="str">
            <v>Gate Valve-SS-300-RF-1½"</v>
          </cell>
          <cell r="F1433">
            <v>6.2</v>
          </cell>
        </row>
        <row r="1434">
          <cell r="E1434" t="str">
            <v>Gate Valve-SS-300-RF-2"</v>
          </cell>
          <cell r="F1434">
            <v>34</v>
          </cell>
        </row>
        <row r="1435">
          <cell r="E1435" t="str">
            <v>Gate Valve-SS-300-RF-2½"</v>
          </cell>
          <cell r="F1435">
            <v>45</v>
          </cell>
        </row>
        <row r="1436">
          <cell r="E1436" t="str">
            <v>Gate Valve-SS-300-RF-3"</v>
          </cell>
          <cell r="F1436">
            <v>66</v>
          </cell>
        </row>
        <row r="1437">
          <cell r="E1437" t="str">
            <v>Gate Valve-SS-300-RF-4"</v>
          </cell>
          <cell r="F1437">
            <v>98</v>
          </cell>
        </row>
        <row r="1438">
          <cell r="E1438" t="str">
            <v>Gate Valve-SS-300-RF-6"</v>
          </cell>
          <cell r="F1438">
            <v>191</v>
          </cell>
        </row>
        <row r="1439">
          <cell r="E1439" t="str">
            <v>Gate Valve-SS-300-RF-8"</v>
          </cell>
          <cell r="F1439">
            <v>318</v>
          </cell>
        </row>
        <row r="1440">
          <cell r="E1440" t="str">
            <v>Gate Valve-SS-300-RF-10"</v>
          </cell>
          <cell r="F1440">
            <v>476</v>
          </cell>
        </row>
        <row r="1441">
          <cell r="E1441" t="str">
            <v>Gate Valve-SS-300-RF-12"</v>
          </cell>
          <cell r="F1441">
            <v>676</v>
          </cell>
        </row>
        <row r="1442">
          <cell r="E1442" t="str">
            <v>Gate Valve-SS-300-RF-14"</v>
          </cell>
          <cell r="F1442">
            <v>975</v>
          </cell>
        </row>
        <row r="1443">
          <cell r="E1443" t="str">
            <v>Gate Valve-SS-300-RF-16"</v>
          </cell>
          <cell r="F1443">
            <v>1316</v>
          </cell>
        </row>
        <row r="1444">
          <cell r="E1444" t="str">
            <v>Gate Valve-SS-300-RF-18"</v>
          </cell>
          <cell r="F1444">
            <v>1728</v>
          </cell>
        </row>
        <row r="1445">
          <cell r="E1445" t="str">
            <v>Gate Valve-SS-300-RF-20"</v>
          </cell>
          <cell r="F1445">
            <v>2226</v>
          </cell>
        </row>
        <row r="1446">
          <cell r="E1446" t="str">
            <v>Gate Valve-SS-300-RF-24"</v>
          </cell>
          <cell r="F1446">
            <v>3735</v>
          </cell>
        </row>
        <row r="1447">
          <cell r="E1447" t="str">
            <v>Gate Valve-SS-600-RF-1/2"</v>
          </cell>
          <cell r="F1447">
            <v>5.44</v>
          </cell>
        </row>
        <row r="1448">
          <cell r="E1448" t="str">
            <v>Gate Valve-SS-600-RF-3/4"</v>
          </cell>
          <cell r="F1448">
            <v>9.6</v>
          </cell>
        </row>
        <row r="1449">
          <cell r="E1449" t="str">
            <v>Gate Valve-SS-600-RF-1"</v>
          </cell>
          <cell r="F1449">
            <v>12.1</v>
          </cell>
        </row>
        <row r="1450">
          <cell r="E1450" t="str">
            <v>Gate Valve-SS-600-RF-1½"</v>
          </cell>
          <cell r="F1450">
            <v>21.5</v>
          </cell>
        </row>
        <row r="1451">
          <cell r="E1451" t="str">
            <v>Gate Valve-SS-600-RF-2"</v>
          </cell>
          <cell r="F1451">
            <v>44</v>
          </cell>
        </row>
        <row r="1452">
          <cell r="E1452" t="str">
            <v>Gate Valve-SS-600-RF-2½"</v>
          </cell>
          <cell r="F1452">
            <v>64</v>
          </cell>
        </row>
        <row r="1453">
          <cell r="E1453" t="str">
            <v>Gate Valve-SS-600-RF-3"</v>
          </cell>
          <cell r="F1453">
            <v>77</v>
          </cell>
        </row>
        <row r="1454">
          <cell r="E1454" t="str">
            <v>Gate Valve-SS-600-RF-4"</v>
          </cell>
          <cell r="F1454">
            <v>150</v>
          </cell>
        </row>
        <row r="1455">
          <cell r="E1455" t="str">
            <v>Gate Valve-SS-600-RF-6"</v>
          </cell>
          <cell r="F1455">
            <v>327</v>
          </cell>
        </row>
        <row r="1456">
          <cell r="E1456" t="str">
            <v>Gate Valve-SS-600-RF-8"</v>
          </cell>
          <cell r="F1456">
            <v>553</v>
          </cell>
        </row>
        <row r="1457">
          <cell r="E1457" t="str">
            <v>Gate Valve-SS-600-RF-10"</v>
          </cell>
          <cell r="F1457">
            <v>853</v>
          </cell>
        </row>
        <row r="1458">
          <cell r="E1458" t="str">
            <v>Gate Valve-SS-600-RF-12"</v>
          </cell>
          <cell r="F1458">
            <v>965</v>
          </cell>
        </row>
        <row r="1459">
          <cell r="E1459" t="str">
            <v>Gate Valve-SS-600-RF-14"</v>
          </cell>
          <cell r="F1459">
            <v>1193</v>
          </cell>
        </row>
        <row r="1460">
          <cell r="E1460" t="str">
            <v>Gate Valve-SS-600-RF-16"</v>
          </cell>
          <cell r="F1460">
            <v>1717</v>
          </cell>
        </row>
        <row r="1461">
          <cell r="E1461" t="str">
            <v>Gate Valve-SS-600-RF-18"</v>
          </cell>
          <cell r="F1461">
            <v>2221</v>
          </cell>
        </row>
        <row r="1462">
          <cell r="E1462" t="str">
            <v>Gate Valve-SS-600-RF-20"</v>
          </cell>
          <cell r="F1462">
            <v>2912</v>
          </cell>
        </row>
        <row r="1463">
          <cell r="E1463" t="str">
            <v>Gate Valve-SS-600-RF-24"</v>
          </cell>
          <cell r="F1463">
            <v>4563</v>
          </cell>
        </row>
        <row r="1464">
          <cell r="E1464" t="str">
            <v>Gate Valve-SS-900-RF-1"</v>
          </cell>
          <cell r="F1464">
            <v>20.7</v>
          </cell>
        </row>
        <row r="1465">
          <cell r="E1465" t="str">
            <v>Gate Valve-SS-900-RF-1½"</v>
          </cell>
          <cell r="F1465">
            <v>35.4</v>
          </cell>
        </row>
        <row r="1466">
          <cell r="E1466" t="str">
            <v>Gate Valve-SS-900-RF-2"</v>
          </cell>
          <cell r="F1466">
            <v>63.61</v>
          </cell>
        </row>
        <row r="1467">
          <cell r="E1467" t="str">
            <v>Gate Valve-SS-900-RF-2½"</v>
          </cell>
          <cell r="F1467">
            <v>92.7</v>
          </cell>
        </row>
        <row r="1468">
          <cell r="E1468" t="str">
            <v>Gate Valve-SS-900-RF-3"</v>
          </cell>
          <cell r="F1468">
            <v>167</v>
          </cell>
        </row>
        <row r="1469">
          <cell r="E1469" t="str">
            <v>Gate Valve-SS-900-RF-4"</v>
          </cell>
          <cell r="F1469">
            <v>227</v>
          </cell>
        </row>
        <row r="1470">
          <cell r="E1470" t="str">
            <v>Gate Valve-SS-900-RF-6"</v>
          </cell>
          <cell r="F1470">
            <v>410</v>
          </cell>
        </row>
        <row r="1471">
          <cell r="E1471" t="str">
            <v>Gate Valve-SS-900-RF-8"</v>
          </cell>
          <cell r="F1471">
            <v>600</v>
          </cell>
        </row>
        <row r="1472">
          <cell r="E1472" t="str">
            <v>Gate Valve-SS-900-RF-10"</v>
          </cell>
          <cell r="F1472">
            <v>1100</v>
          </cell>
        </row>
        <row r="1473">
          <cell r="E1473" t="str">
            <v>Gate Valve-SS-900-RF-12"</v>
          </cell>
          <cell r="F1473">
            <v>1313</v>
          </cell>
        </row>
        <row r="1474">
          <cell r="E1474" t="str">
            <v>Gate Valve-SS-900-RF-14"</v>
          </cell>
          <cell r="F1474">
            <v>1700</v>
          </cell>
        </row>
        <row r="1475">
          <cell r="E1475" t="str">
            <v>Gate Valve-SS-900-RF-16"</v>
          </cell>
          <cell r="F1475">
            <v>2200</v>
          </cell>
        </row>
        <row r="1476">
          <cell r="E1476" t="str">
            <v>Gate Valve-SS-900-RF-18"</v>
          </cell>
          <cell r="F1476">
            <v>2806</v>
          </cell>
        </row>
        <row r="1477">
          <cell r="E1477" t="str">
            <v>Gate Valve-SS-900-RF-20"</v>
          </cell>
          <cell r="F1477">
            <v>3600</v>
          </cell>
        </row>
        <row r="1478">
          <cell r="E1478" t="str">
            <v>Gate Valve-SS-900-RF-24"</v>
          </cell>
          <cell r="F1478">
            <v>6235</v>
          </cell>
        </row>
        <row r="1479">
          <cell r="E1479" t="str">
            <v>Gate Valve-SS-1500-BW-1/2"</v>
          </cell>
          <cell r="F1479">
            <v>3.72</v>
          </cell>
          <cell r="H1479">
            <v>1</v>
          </cell>
        </row>
        <row r="1480">
          <cell r="E1480" t="str">
            <v>Gate Valve-SS-1500-BW-3/4"</v>
          </cell>
          <cell r="F1480">
            <v>4</v>
          </cell>
          <cell r="H1480">
            <v>1.5</v>
          </cell>
        </row>
        <row r="1481">
          <cell r="E1481" t="str">
            <v>Gate Valve-SS-1500-BW-1"</v>
          </cell>
          <cell r="F1481">
            <v>5.51</v>
          </cell>
          <cell r="H1481">
            <v>2</v>
          </cell>
        </row>
        <row r="1482">
          <cell r="E1482" t="str">
            <v>Gate Valve-SS-1500-BW-1½"</v>
          </cell>
          <cell r="F1482">
            <v>10.87</v>
          </cell>
          <cell r="H1482">
            <v>3</v>
          </cell>
        </row>
        <row r="1483">
          <cell r="E1483" t="str">
            <v>Gate Valve-SS-1500-BW-2"</v>
          </cell>
          <cell r="F1483">
            <v>53</v>
          </cell>
          <cell r="H1483">
            <v>4</v>
          </cell>
        </row>
        <row r="1484">
          <cell r="E1484" t="str">
            <v>Gate Valve-SS-1500-BW-3"</v>
          </cell>
          <cell r="F1484">
            <v>102.32</v>
          </cell>
          <cell r="H1484">
            <v>6</v>
          </cell>
        </row>
        <row r="1485">
          <cell r="E1485" t="str">
            <v>Gate Valve-SS-1500-BW-4"</v>
          </cell>
          <cell r="F1485">
            <v>161.86000000000001</v>
          </cell>
          <cell r="H1485">
            <v>8</v>
          </cell>
        </row>
        <row r="1486">
          <cell r="E1486" t="str">
            <v>Gate Valve-SS-1500-BW-6"</v>
          </cell>
          <cell r="F1486">
            <v>334.47</v>
          </cell>
          <cell r="H1486">
            <v>12</v>
          </cell>
        </row>
        <row r="1487">
          <cell r="E1487" t="str">
            <v>Gate Valve-SS-1500-BW-8"</v>
          </cell>
          <cell r="F1487">
            <v>593.13</v>
          </cell>
          <cell r="H1487">
            <v>16</v>
          </cell>
        </row>
        <row r="1488">
          <cell r="E1488" t="str">
            <v>Gate Valve-SS-1500-BW-10"</v>
          </cell>
          <cell r="F1488">
            <v>1035.5</v>
          </cell>
          <cell r="H1488">
            <v>20</v>
          </cell>
        </row>
        <row r="1489">
          <cell r="E1489" t="str">
            <v>Gate Valve-SS-600-RTJ-1/2"</v>
          </cell>
          <cell r="F1489">
            <v>5.44</v>
          </cell>
        </row>
        <row r="1490">
          <cell r="E1490" t="str">
            <v>Gate Valve-SS-600-RTJ-3/4"</v>
          </cell>
          <cell r="F1490">
            <v>9.6</v>
          </cell>
        </row>
        <row r="1491">
          <cell r="E1491" t="str">
            <v>Gate Valve-SS-600-RTJ-1"</v>
          </cell>
          <cell r="F1491">
            <v>12.1</v>
          </cell>
        </row>
        <row r="1492">
          <cell r="E1492" t="str">
            <v>Gate Valve-SS-600-RTJ-1½"</v>
          </cell>
          <cell r="F1492">
            <v>21.5</v>
          </cell>
        </row>
        <row r="1493">
          <cell r="E1493" t="str">
            <v>Gate Valve-SS-600-RTJ-2"</v>
          </cell>
          <cell r="F1493">
            <v>44</v>
          </cell>
        </row>
        <row r="1494">
          <cell r="E1494" t="str">
            <v>Gate Valve-SS-600-RTJ-2½"</v>
          </cell>
          <cell r="F1494">
            <v>64</v>
          </cell>
        </row>
        <row r="1495">
          <cell r="E1495" t="str">
            <v>Gate Valve-SS-600-RTJ-3"</v>
          </cell>
          <cell r="F1495">
            <v>77</v>
          </cell>
        </row>
        <row r="1496">
          <cell r="E1496" t="str">
            <v>Gate Valve-SS-600-RTJ-4"</v>
          </cell>
          <cell r="F1496">
            <v>150</v>
          </cell>
        </row>
        <row r="1497">
          <cell r="E1497" t="str">
            <v>Gate Valve-SS-600-RTJ-6"</v>
          </cell>
          <cell r="F1497">
            <v>327</v>
          </cell>
        </row>
        <row r="1498">
          <cell r="E1498" t="str">
            <v>Gate Valve-SS-600-RTJ-8"</v>
          </cell>
          <cell r="F1498">
            <v>553</v>
          </cell>
        </row>
        <row r="1499">
          <cell r="E1499" t="str">
            <v>Gate Valve-SS-600-RTJ-10"</v>
          </cell>
          <cell r="F1499">
            <v>853</v>
          </cell>
        </row>
        <row r="1500">
          <cell r="E1500" t="str">
            <v>Gate Valve-SS-600-RTJ-12"</v>
          </cell>
          <cell r="F1500">
            <v>965</v>
          </cell>
        </row>
        <row r="1501">
          <cell r="E1501" t="str">
            <v>Gate Valve-SS-600-RTJ-14"</v>
          </cell>
          <cell r="F1501">
            <v>1193</v>
          </cell>
        </row>
        <row r="1502">
          <cell r="E1502" t="str">
            <v>Gate Valve-SS-600-RTJ-16"</v>
          </cell>
          <cell r="F1502">
            <v>1717</v>
          </cell>
        </row>
        <row r="1503">
          <cell r="E1503" t="str">
            <v>Gate Valve-SS-600-RTJ-18"</v>
          </cell>
          <cell r="F1503">
            <v>2221</v>
          </cell>
        </row>
        <row r="1504">
          <cell r="E1504" t="str">
            <v>Gate Valve-SS-600-RTJ-20"</v>
          </cell>
          <cell r="F1504">
            <v>2912</v>
          </cell>
        </row>
        <row r="1505">
          <cell r="E1505" t="str">
            <v>Gate Valve-SS-600-RTJ-24"</v>
          </cell>
          <cell r="F1505">
            <v>4563</v>
          </cell>
        </row>
        <row r="1506">
          <cell r="E1506" t="str">
            <v>Gate Valve-SS-900-RTJ-1"</v>
          </cell>
          <cell r="F1506">
            <v>20.7</v>
          </cell>
        </row>
        <row r="1507">
          <cell r="E1507" t="str">
            <v>Gate Valve-SS-900-RTJ-1½"</v>
          </cell>
          <cell r="F1507">
            <v>35.4</v>
          </cell>
        </row>
        <row r="1508">
          <cell r="E1508" t="str">
            <v>Gate Valve-SS-900-RTJ-2"</v>
          </cell>
          <cell r="F1508">
            <v>63.61</v>
          </cell>
        </row>
        <row r="1509">
          <cell r="E1509" t="str">
            <v>Gate Valve-SS-900-RTJ-2½"</v>
          </cell>
          <cell r="F1509">
            <v>92.7</v>
          </cell>
        </row>
        <row r="1510">
          <cell r="E1510" t="str">
            <v>Gate Valve-SS-900-RTJ-3"</v>
          </cell>
          <cell r="F1510">
            <v>167</v>
          </cell>
        </row>
        <row r="1511">
          <cell r="E1511" t="str">
            <v>Plug Valve-SS-150-RF-6"</v>
          </cell>
          <cell r="F1511">
            <v>65</v>
          </cell>
        </row>
        <row r="1512">
          <cell r="E1512" t="str">
            <v>Plug Valve-SS-150-RF-8"</v>
          </cell>
          <cell r="F1512">
            <v>106</v>
          </cell>
        </row>
        <row r="1513">
          <cell r="E1513" t="str">
            <v>Plug Valve-SS-150-RF-10"</v>
          </cell>
          <cell r="F1513">
            <v>160</v>
          </cell>
        </row>
        <row r="1514">
          <cell r="E1514" t="str">
            <v>Plug Valve-SS-150-RF-12"</v>
          </cell>
          <cell r="F1514">
            <v>210</v>
          </cell>
        </row>
        <row r="1515">
          <cell r="E1515" t="str">
            <v>Plug Valve-SS-150-RF-14"</v>
          </cell>
          <cell r="F1515">
            <v>310</v>
          </cell>
        </row>
        <row r="1516">
          <cell r="E1516" t="str">
            <v>Plug Valve-SS-150-RF-16"</v>
          </cell>
          <cell r="F1516">
            <v>650</v>
          </cell>
        </row>
        <row r="1517">
          <cell r="E1517" t="str">
            <v>Plug Valve-SS-300-RF-1/2"</v>
          </cell>
          <cell r="F1517">
            <v>3.5</v>
          </cell>
        </row>
        <row r="1518">
          <cell r="E1518" t="str">
            <v>Plug Valve-SS-300-RF-3/4"</v>
          </cell>
          <cell r="F1518">
            <v>5</v>
          </cell>
        </row>
        <row r="1519">
          <cell r="E1519" t="str">
            <v>Plug Valve-SS-300-RF-1"</v>
          </cell>
          <cell r="F1519">
            <v>6.5</v>
          </cell>
        </row>
        <row r="1520">
          <cell r="E1520" t="str">
            <v>Plug Valve-SS-300-RF-1½"</v>
          </cell>
          <cell r="F1520">
            <v>11</v>
          </cell>
        </row>
        <row r="1521">
          <cell r="E1521" t="str">
            <v>Plug Valve-SS-300-RF-2"</v>
          </cell>
          <cell r="F1521">
            <v>16</v>
          </cell>
        </row>
        <row r="1522">
          <cell r="E1522" t="str">
            <v>Plug Valve-SS-300-RF-3"</v>
          </cell>
          <cell r="F1522">
            <v>22</v>
          </cell>
        </row>
        <row r="1523">
          <cell r="E1523" t="str">
            <v>Plug Valve-SS-300-RF-4"</v>
          </cell>
          <cell r="F1523">
            <v>44</v>
          </cell>
        </row>
        <row r="1524">
          <cell r="E1524" t="str">
            <v>Plug Valve-SS-300-RF-6"</v>
          </cell>
          <cell r="F1524">
            <v>96</v>
          </cell>
        </row>
        <row r="1525">
          <cell r="E1525" t="str">
            <v>Plug Valve-SS-300-RF-8"</v>
          </cell>
          <cell r="F1525">
            <v>151</v>
          </cell>
        </row>
        <row r="1526">
          <cell r="E1526" t="str">
            <v>Plug Valve-SS-300-RF-10"</v>
          </cell>
          <cell r="F1526">
            <v>225</v>
          </cell>
        </row>
        <row r="1527">
          <cell r="E1527" t="str">
            <v>Plug Valve-SS-300-RF-12"</v>
          </cell>
          <cell r="F1527">
            <v>280</v>
          </cell>
        </row>
        <row r="1528">
          <cell r="E1528" t="str">
            <v>Plug JCSked Valve-SS-150-RF-1/2"</v>
          </cell>
          <cell r="F1528">
            <v>3</v>
          </cell>
        </row>
        <row r="1529">
          <cell r="E1529" t="str">
            <v>Plug JCSked Valve-SS-150-RF-3/4"</v>
          </cell>
          <cell r="F1529">
            <v>4.5</v>
          </cell>
        </row>
        <row r="1530">
          <cell r="E1530" t="str">
            <v>Plug JCSked Valve-SS-150-RF-1"</v>
          </cell>
          <cell r="F1530">
            <v>7.5</v>
          </cell>
        </row>
        <row r="1531">
          <cell r="E1531" t="str">
            <v>Plug JCSked Valve-SS-150-RF-1½"</v>
          </cell>
          <cell r="F1531">
            <v>10</v>
          </cell>
        </row>
        <row r="1532">
          <cell r="E1532" t="str">
            <v>Plug JCSked Valve-SS-150-RF-2"</v>
          </cell>
          <cell r="F1532">
            <v>15</v>
          </cell>
        </row>
        <row r="1533">
          <cell r="E1533" t="str">
            <v>Plug JCSked Valve-SS-150-RF-3"</v>
          </cell>
          <cell r="F1533">
            <v>24</v>
          </cell>
        </row>
        <row r="1534">
          <cell r="E1534" t="str">
            <v>Plug JCSked Valve-SS-150-RF-4"</v>
          </cell>
          <cell r="F1534">
            <v>37</v>
          </cell>
        </row>
        <row r="1535">
          <cell r="E1535" t="str">
            <v>Plug JCSked Valve-SS-150-RF-6"</v>
          </cell>
          <cell r="F1535">
            <v>80</v>
          </cell>
        </row>
        <row r="1536">
          <cell r="E1536" t="str">
            <v>Plug JCSked Valve-SS-150-RF-8"</v>
          </cell>
        </row>
        <row r="1537">
          <cell r="E1537" t="str">
            <v>Plug JCSked Valve-SS-150-RF-10"</v>
          </cell>
        </row>
        <row r="1538">
          <cell r="E1538" t="str">
            <v>Plug JCSked Valve-SS-150-RF-12"</v>
          </cell>
        </row>
        <row r="1539">
          <cell r="E1539" t="str">
            <v>Plug JCSked Valve-SS-150-RF-14"</v>
          </cell>
        </row>
        <row r="1540">
          <cell r="E1540" t="str">
            <v>Plug JCSked Valve-SS-150-RF-16"</v>
          </cell>
        </row>
        <row r="1541">
          <cell r="E1541" t="str">
            <v>Plug JCSked Valve-SS-300-RF-1/2"</v>
          </cell>
          <cell r="F1541">
            <v>6.5</v>
          </cell>
        </row>
        <row r="1542">
          <cell r="E1542" t="str">
            <v>Plug JCSked Valve-SS-300-RF-3/4"</v>
          </cell>
          <cell r="F1542">
            <v>8</v>
          </cell>
        </row>
        <row r="1543">
          <cell r="E1543" t="str">
            <v>Plug JCSked Valve-SS-300-RF-1"</v>
          </cell>
          <cell r="F1543">
            <v>10.5</v>
          </cell>
        </row>
        <row r="1544">
          <cell r="E1544" t="str">
            <v>Plug JCSked Valve-SS-300-RF-1½"</v>
          </cell>
          <cell r="F1544">
            <v>16</v>
          </cell>
        </row>
        <row r="1545">
          <cell r="E1545" t="str">
            <v>Plug JCSked Valve-SS-300-RF-2"</v>
          </cell>
          <cell r="F1545">
            <v>20</v>
          </cell>
        </row>
        <row r="1546">
          <cell r="E1546" t="str">
            <v>Plug JCSked Valve-SS-300-RF-3"</v>
          </cell>
          <cell r="F1546">
            <v>30</v>
          </cell>
        </row>
        <row r="1547">
          <cell r="E1547" t="str">
            <v>Plug JCSked Valve-SS-300-RF-4"</v>
          </cell>
          <cell r="F1547">
            <v>54</v>
          </cell>
        </row>
        <row r="1548">
          <cell r="E1548" t="str">
            <v>Plug JCSked Valve-SS-300-RF-6"</v>
          </cell>
          <cell r="F1548">
            <v>115</v>
          </cell>
        </row>
        <row r="1549">
          <cell r="E1549" t="str">
            <v>Plug JCSked Valve-SS-300-RF-8"</v>
          </cell>
        </row>
        <row r="1550">
          <cell r="E1550" t="str">
            <v>Plug JCSked Valve-SS-300-RF-10"</v>
          </cell>
        </row>
        <row r="1551">
          <cell r="E1551" t="str">
            <v>Plug JCSked Valve-SS-300-RF-12"</v>
          </cell>
        </row>
        <row r="1552">
          <cell r="E1552" t="str">
            <v>Needle Valve-SS-800-SW-1/2"</v>
          </cell>
          <cell r="F1552">
            <v>2</v>
          </cell>
          <cell r="H1552">
            <v>1</v>
          </cell>
        </row>
        <row r="1553">
          <cell r="E1553" t="str">
            <v>Needle Valve-SS-800-SW-3/4"</v>
          </cell>
          <cell r="F1553">
            <v>2</v>
          </cell>
          <cell r="H1553">
            <v>1.5</v>
          </cell>
        </row>
        <row r="1554">
          <cell r="E1554" t="str">
            <v>Needle Valve-SS-800-SW-1"</v>
          </cell>
          <cell r="F1554">
            <v>3</v>
          </cell>
          <cell r="H1554">
            <v>2</v>
          </cell>
        </row>
        <row r="1555">
          <cell r="E1555" t="str">
            <v>Needle Valve-SS-800-SW-1½"</v>
          </cell>
          <cell r="F1555">
            <v>6</v>
          </cell>
          <cell r="H1555">
            <v>3</v>
          </cell>
        </row>
        <row r="1556">
          <cell r="E1556" t="str">
            <v>Needle Valve-SS-1500-SW-1/2"</v>
          </cell>
          <cell r="F1556">
            <v>3.2</v>
          </cell>
          <cell r="H1556">
            <v>1</v>
          </cell>
        </row>
        <row r="1557">
          <cell r="E1557" t="str">
            <v>Needle Valve-SS-1500-SW-3/4"</v>
          </cell>
          <cell r="F1557">
            <v>3.2</v>
          </cell>
          <cell r="H1557">
            <v>1.5</v>
          </cell>
        </row>
        <row r="1558">
          <cell r="E1558" t="str">
            <v>Needle Valve-SS-1500-SW-1"</v>
          </cell>
          <cell r="F1558">
            <v>3</v>
          </cell>
          <cell r="H1558">
            <v>2</v>
          </cell>
        </row>
        <row r="1559">
          <cell r="E1559" t="str">
            <v>Needle Valve-SS-800-NPT-1/2"</v>
          </cell>
          <cell r="F1559">
            <v>2</v>
          </cell>
        </row>
        <row r="1560">
          <cell r="E1560" t="str">
            <v>Needle Valve-SS-800-NPT-3/4"</v>
          </cell>
          <cell r="F1560">
            <v>2</v>
          </cell>
        </row>
        <row r="1561">
          <cell r="E1561" t="str">
            <v>Needle Valve-SS-800-NPT-1"</v>
          </cell>
          <cell r="F1561">
            <v>3</v>
          </cell>
        </row>
        <row r="1562">
          <cell r="E1562" t="str">
            <v>Needle Valve-SS-800-NPT-1½"</v>
          </cell>
          <cell r="F1562">
            <v>6</v>
          </cell>
        </row>
        <row r="1563">
          <cell r="E1563" t="str">
            <v>Gate Valve-CS-150-RF-30"</v>
          </cell>
          <cell r="F1563">
            <v>2170</v>
          </cell>
        </row>
        <row r="1564">
          <cell r="E1564" t="str">
            <v>Gate Valve-CS-150-RF-36"</v>
          </cell>
          <cell r="F1564">
            <v>3350</v>
          </cell>
        </row>
        <row r="1565">
          <cell r="E1565" t="str">
            <v>Gate Valve-CS-150-RF-48"</v>
          </cell>
          <cell r="F1565">
            <v>6544</v>
          </cell>
        </row>
        <row r="1566">
          <cell r="E1566" t="str">
            <v>Gate Valve-CS-150-RF-32"</v>
          </cell>
        </row>
        <row r="1567">
          <cell r="E1567" t="str">
            <v>Gate Valve-CS-150-RF-58"</v>
          </cell>
        </row>
        <row r="1568">
          <cell r="E1568" t="str">
            <v>Butterfly Valve-CS-600-LUG-10"</v>
          </cell>
          <cell r="F1568">
            <v>463</v>
          </cell>
        </row>
        <row r="1569">
          <cell r="E1569" t="str">
            <v>Butterfly Valve-CS-600-LUG-14"</v>
          </cell>
          <cell r="F1569">
            <v>673</v>
          </cell>
        </row>
        <row r="1570">
          <cell r="E1570" t="str">
            <v>Needle Valve-CS-5000-NPT-1/4"</v>
          </cell>
          <cell r="F1570">
            <v>1</v>
          </cell>
        </row>
        <row r="1571">
          <cell r="E1571" t="str">
            <v>Needle Valve-CS-5000-NPT-1/2"</v>
          </cell>
          <cell r="F1571">
            <v>2</v>
          </cell>
        </row>
        <row r="1572">
          <cell r="E1572" t="str">
            <v>Needle Valve-CS-5000-NPT-3/4"</v>
          </cell>
          <cell r="F1572">
            <v>2</v>
          </cell>
        </row>
        <row r="1573">
          <cell r="E1573" t="str">
            <v>Needle Valve-CS-600-RF-1"</v>
          </cell>
          <cell r="F1573">
            <v>5</v>
          </cell>
        </row>
        <row r="1574">
          <cell r="E1574" t="str">
            <v>Needle Valve-CS-300-RF-1"</v>
          </cell>
          <cell r="F1574">
            <v>5</v>
          </cell>
        </row>
        <row r="1575">
          <cell r="E1575" t="str">
            <v>Needle Valve-CS-800-NPT-1/4"</v>
          </cell>
          <cell r="F1575">
            <v>1</v>
          </cell>
        </row>
        <row r="1576">
          <cell r="E1576" t="str">
            <v>Ball Valve R.B.-CS-1500-RTJ-3/4"</v>
          </cell>
          <cell r="F1576">
            <v>18.2</v>
          </cell>
        </row>
        <row r="1577">
          <cell r="E1577" t="str">
            <v>Ball Valve R.B.-CS-1500-RTJ-1"</v>
          </cell>
          <cell r="F1577">
            <v>28.2</v>
          </cell>
        </row>
        <row r="1578">
          <cell r="E1578" t="str">
            <v>Ball Valve R.B.-CS-1500-RF-1½"</v>
          </cell>
          <cell r="F1578">
            <v>34.200000000000003</v>
          </cell>
        </row>
        <row r="1579">
          <cell r="E1579" t="str">
            <v>Check Valve-CS-1500-RTJ-1"</v>
          </cell>
          <cell r="F1579">
            <v>30.2</v>
          </cell>
        </row>
        <row r="1580">
          <cell r="E1580" t="str">
            <v>Ball Valve F.B.-CS-900-RTJ-12"</v>
          </cell>
          <cell r="F1580">
            <v>1340</v>
          </cell>
        </row>
        <row r="1581">
          <cell r="E1581" t="str">
            <v>Ball Valve R.B.-CS-5000-NPT-3/4"</v>
          </cell>
          <cell r="F1581">
            <v>2</v>
          </cell>
        </row>
        <row r="1582">
          <cell r="E1582" t="str">
            <v>Ball Valve F.B.-CS-900-RTJ-8"</v>
          </cell>
          <cell r="F1582">
            <v>605</v>
          </cell>
        </row>
        <row r="1583">
          <cell r="E1583" t="str">
            <v>Ball Valve R.B.-CS-1500-RTJ-1½"</v>
          </cell>
          <cell r="F1583">
            <v>34.200000000000003</v>
          </cell>
        </row>
        <row r="1584">
          <cell r="E1584" t="str">
            <v>Check Valve-CS-1500-RTJ-1½"</v>
          </cell>
          <cell r="F1584">
            <v>32.5</v>
          </cell>
        </row>
        <row r="1585">
          <cell r="E1585" t="str">
            <v>Needle Valve-CS-1500-NPT-3/4"</v>
          </cell>
          <cell r="F1585">
            <v>15</v>
          </cell>
        </row>
        <row r="1586">
          <cell r="E1586" t="str">
            <v>Ball Valve R.B.-CS-2000-NPT-2"</v>
          </cell>
          <cell r="F1586">
            <v>19</v>
          </cell>
        </row>
        <row r="1587">
          <cell r="E1587" t="str">
            <v>Gate Valve Xbody-AS-800-SW-3/4"</v>
          </cell>
          <cell r="F1587">
            <v>2.5</v>
          </cell>
          <cell r="H1587">
            <v>1.5</v>
          </cell>
        </row>
        <row r="1588">
          <cell r="E1588" t="str">
            <v>Gate Valve Xbody-CS-800-SW-3/4"</v>
          </cell>
          <cell r="F1588">
            <v>2.5</v>
          </cell>
          <cell r="H1588">
            <v>1.5</v>
          </cell>
        </row>
        <row r="1589">
          <cell r="E1589" t="str">
            <v>Globe Valve-CS-800-SW-2"</v>
          </cell>
          <cell r="F1589">
            <v>6.5</v>
          </cell>
          <cell r="H1589">
            <v>2</v>
          </cell>
        </row>
        <row r="1590">
          <cell r="E1590" t="str">
            <v>Gate Valve Xbody-CS-800-SW-1½"</v>
          </cell>
          <cell r="F1590">
            <v>3.5</v>
          </cell>
          <cell r="H1590">
            <v>1.5</v>
          </cell>
        </row>
        <row r="1591">
          <cell r="E1591" t="str">
            <v>Gate Valve Xbody-CS-800-SW-1"</v>
          </cell>
          <cell r="F1591">
            <v>2.5</v>
          </cell>
          <cell r="H1591">
            <v>1.5</v>
          </cell>
        </row>
        <row r="1592">
          <cell r="E1592" t="str">
            <v>Check Valve-CS-1500-BW-2"</v>
          </cell>
          <cell r="F1592">
            <v>71.599999999999994</v>
          </cell>
          <cell r="H1592">
            <v>4</v>
          </cell>
        </row>
        <row r="1593">
          <cell r="E1593" t="str">
            <v>Gate Valve Xbody-CS-1500-SW-3/4"</v>
          </cell>
          <cell r="F1593">
            <v>3.2</v>
          </cell>
          <cell r="H1593">
            <v>1.5</v>
          </cell>
        </row>
        <row r="1594">
          <cell r="E1594" t="str">
            <v>Gate Valve-CS-1500-SW-1/2"</v>
          </cell>
          <cell r="F1594">
            <v>3.72</v>
          </cell>
          <cell r="H1594">
            <v>1</v>
          </cell>
        </row>
        <row r="1595">
          <cell r="E1595" t="str">
            <v>Gate Valve Xbody-CS-800-NPT-3/4"</v>
          </cell>
          <cell r="F1595">
            <v>2.5</v>
          </cell>
          <cell r="H1595">
            <v>1.5</v>
          </cell>
        </row>
        <row r="1596">
          <cell r="E1596" t="str">
            <v>Gate Valve Xbody-CS-800-SW-1/2"</v>
          </cell>
          <cell r="F1596">
            <v>3.5</v>
          </cell>
          <cell r="H1596">
            <v>1.5</v>
          </cell>
        </row>
        <row r="1597">
          <cell r="E1597" t="str">
            <v>Gate Valve-CS-800-NPT-2"</v>
          </cell>
          <cell r="F1597">
            <v>10</v>
          </cell>
        </row>
        <row r="1598">
          <cell r="E1598" t="str">
            <v>Diaphragm Valve-CS-150-FF-2"</v>
          </cell>
          <cell r="F1598">
            <v>21</v>
          </cell>
        </row>
        <row r="1599">
          <cell r="E1599" t="str">
            <v>Check Valve-SS-150-RF-6"</v>
          </cell>
          <cell r="F1599">
            <v>102</v>
          </cell>
        </row>
        <row r="1600">
          <cell r="E1600" t="str">
            <v>Butterfly Valve-SS-150-RF-6"</v>
          </cell>
          <cell r="F1600">
            <v>32</v>
          </cell>
        </row>
        <row r="1601">
          <cell r="E1601" t="str">
            <v>Check Valve-SS-150-RF-4"</v>
          </cell>
          <cell r="F1601">
            <v>56.1</v>
          </cell>
        </row>
        <row r="1602">
          <cell r="E1602" t="str">
            <v>Butterfly Valve-SS-150-RF-4"</v>
          </cell>
          <cell r="F1602">
            <v>27</v>
          </cell>
        </row>
        <row r="1603">
          <cell r="E1603" t="str">
            <v>Butterfly Valve-SS-150-RF-10"</v>
          </cell>
          <cell r="F1603">
            <v>78</v>
          </cell>
        </row>
        <row r="1604">
          <cell r="E1604" t="str">
            <v>Check Valve-SS-150-RF-8"</v>
          </cell>
          <cell r="F1604">
            <v>214</v>
          </cell>
        </row>
        <row r="1605">
          <cell r="E1605" t="str">
            <v>Check Valve-SS-150-RF-10"</v>
          </cell>
          <cell r="F1605">
            <v>378</v>
          </cell>
        </row>
        <row r="1606">
          <cell r="E1606" t="str">
            <v>Check Valve-SS-150-RF-2"</v>
          </cell>
          <cell r="F1606">
            <v>17.3</v>
          </cell>
        </row>
        <row r="1607">
          <cell r="E1607" t="str">
            <v>Check Valve-CS-1500-BW-8"</v>
          </cell>
          <cell r="F1607">
            <v>800</v>
          </cell>
        </row>
        <row r="1608">
          <cell r="E1608" t="str">
            <v>Ball Valve F.B.-SS-800-BW-1½"</v>
          </cell>
          <cell r="F1608">
            <v>2.4</v>
          </cell>
        </row>
        <row r="1609">
          <cell r="E1609" t="str">
            <v>Butterfly Valve-CS-150-RF-40"</v>
          </cell>
          <cell r="F1609">
            <v>1917</v>
          </cell>
        </row>
        <row r="1610">
          <cell r="E1610" t="str">
            <v>Butterfly Valve-CS-150-RF-30"</v>
          </cell>
          <cell r="F1610">
            <v>1364</v>
          </cell>
        </row>
        <row r="1611">
          <cell r="E1611" t="str">
            <v>Plug Valve-CS-600-BW-3"</v>
          </cell>
          <cell r="F1611">
            <v>30</v>
          </cell>
        </row>
        <row r="1612">
          <cell r="E1612" t="str">
            <v>Globe Valve-CS-600-BW-3"</v>
          </cell>
          <cell r="F1612">
            <v>59</v>
          </cell>
        </row>
        <row r="1613">
          <cell r="E1613" t="str">
            <v>Plug Valve-CS-600-BW-2"</v>
          </cell>
          <cell r="F1613">
            <v>20</v>
          </cell>
        </row>
        <row r="1614">
          <cell r="E1614" t="str">
            <v>Check Valve-CS-600-BW-2"</v>
          </cell>
          <cell r="F1614">
            <v>32</v>
          </cell>
        </row>
        <row r="1615">
          <cell r="E1615" t="str">
            <v>Globe Valve-CS-600-BW-2"</v>
          </cell>
          <cell r="F1615">
            <v>29.8</v>
          </cell>
        </row>
        <row r="1616">
          <cell r="E1616" t="str">
            <v>Plug Valve-CS-600-BW-10"</v>
          </cell>
          <cell r="F1616">
            <v>300</v>
          </cell>
        </row>
        <row r="1617">
          <cell r="E1617" t="str">
            <v>Globe Valve-CS-600-BW-6"</v>
          </cell>
          <cell r="F1617">
            <v>264</v>
          </cell>
        </row>
        <row r="1618">
          <cell r="E1618" t="str">
            <v>Ball Valve R.B.-CS-800-BW-1½"</v>
          </cell>
          <cell r="F1618">
            <v>2.4</v>
          </cell>
        </row>
        <row r="1619">
          <cell r="E1619" t="str">
            <v>Globe Valve-CS-600-BW-8"</v>
          </cell>
          <cell r="F1619">
            <v>435</v>
          </cell>
        </row>
        <row r="1620">
          <cell r="E1620" t="str">
            <v>Plug Valve-CS-600-BW-8"</v>
          </cell>
          <cell r="F1620">
            <v>200</v>
          </cell>
        </row>
        <row r="1621">
          <cell r="E1621" t="str">
            <v>Ball Valve R.B.-CS-800-BW-1"</v>
          </cell>
          <cell r="F1621">
            <v>1.2</v>
          </cell>
        </row>
        <row r="1622">
          <cell r="E1622" t="str">
            <v>Ball Valve F.B.-SS-800-BW-1"</v>
          </cell>
          <cell r="F1622">
            <v>1.2</v>
          </cell>
        </row>
        <row r="1623">
          <cell r="E1623" t="str">
            <v>Check Valve-SS-800-SW-1"</v>
          </cell>
          <cell r="F1623">
            <v>2.5</v>
          </cell>
        </row>
        <row r="1624">
          <cell r="E1624" t="str">
            <v>Check Valve-SS-150-RF-3"</v>
          </cell>
          <cell r="F1624">
            <v>32.200000000000003</v>
          </cell>
        </row>
        <row r="1625">
          <cell r="E1625" t="str">
            <v>Globe Valve-SS-150-RF-2"</v>
          </cell>
          <cell r="F1625">
            <v>22</v>
          </cell>
        </row>
        <row r="1626">
          <cell r="E1626" t="str">
            <v>Plug Valve-SS-150-BW-4"</v>
          </cell>
          <cell r="F1626">
            <v>30</v>
          </cell>
        </row>
        <row r="1627">
          <cell r="E1627" t="str">
            <v>Globe Valve-SS-150-RF-3"</v>
          </cell>
          <cell r="F1627">
            <v>37</v>
          </cell>
        </row>
        <row r="1628">
          <cell r="E1628" t="str">
            <v>Ball Valve R.B.-CS-800-BW-3/4"</v>
          </cell>
          <cell r="F1628">
            <v>0.6</v>
          </cell>
        </row>
        <row r="1629">
          <cell r="E1629" t="str">
            <v>Ball Valve R.B.-SS-150-RF-2"</v>
          </cell>
          <cell r="F1629">
            <v>21</v>
          </cell>
        </row>
        <row r="1630">
          <cell r="E1630" t="str">
            <v>Ball Valve F.B.-SS-800-BW-3/4"</v>
          </cell>
          <cell r="F1630">
            <v>0.6</v>
          </cell>
        </row>
        <row r="1631">
          <cell r="E1631" t="str">
            <v>Butterfly Valve-CS-150-FF-2"</v>
          </cell>
          <cell r="F1631">
            <v>3.2</v>
          </cell>
        </row>
        <row r="1632">
          <cell r="E1632" t="str">
            <v>Plug Valve-CS-600-BW-4"</v>
          </cell>
          <cell r="F1632">
            <v>65</v>
          </cell>
        </row>
        <row r="1633">
          <cell r="E1633" t="str">
            <v>Plug Valve-CS-600-BW-6"</v>
          </cell>
          <cell r="F1633">
            <v>120</v>
          </cell>
        </row>
        <row r="1634">
          <cell r="E1634" t="str">
            <v>Butterfly Valve-CS-150-FF-8"</v>
          </cell>
          <cell r="F1634">
            <v>60</v>
          </cell>
        </row>
        <row r="1635">
          <cell r="E1635" t="str">
            <v>Diaphragm Valve-CS-150-FF-1"</v>
          </cell>
          <cell r="F1635">
            <v>1.2</v>
          </cell>
        </row>
        <row r="1636">
          <cell r="E1636" t="str">
            <v>Butterfly Valve-CS-150-FF-6"</v>
          </cell>
          <cell r="F1636">
            <v>32</v>
          </cell>
        </row>
        <row r="1637">
          <cell r="E1637" t="str">
            <v>Butterfly Valve-SS-150-RF-8"</v>
          </cell>
          <cell r="F1637">
            <v>60</v>
          </cell>
        </row>
        <row r="1638">
          <cell r="E1638" t="str">
            <v>Plug Valve-CS-600-BW-12"</v>
          </cell>
          <cell r="F1638">
            <v>965</v>
          </cell>
        </row>
        <row r="1639">
          <cell r="E1639" t="str">
            <v>Ball Valve R.B.-CS-2000-NPT-1/2"</v>
          </cell>
          <cell r="F1639">
            <v>0.5</v>
          </cell>
        </row>
        <row r="1640">
          <cell r="E1640" t="str">
            <v>Ball Valve R.B.-CS-2000-NPT-3/4"</v>
          </cell>
          <cell r="F1640">
            <v>0.5</v>
          </cell>
        </row>
        <row r="1641">
          <cell r="E1641" t="str">
            <v>Ball Valve R.B.-CS-2000-SW-1"</v>
          </cell>
          <cell r="F1641">
            <v>1.5</v>
          </cell>
        </row>
        <row r="1642">
          <cell r="E1642" t="str">
            <v>Ball Valve R.B.-CS-2000-SW-1/2"</v>
          </cell>
          <cell r="F1642">
            <v>1.2</v>
          </cell>
        </row>
        <row r="1643">
          <cell r="E1643" t="str">
            <v>Ball Valve R.B.-CS-2000-SW-3/4"</v>
          </cell>
          <cell r="F1643">
            <v>1.3</v>
          </cell>
        </row>
        <row r="1644">
          <cell r="E1644" t="str">
            <v>Ball Valve R.B.-CS-2000-NPT-1"</v>
          </cell>
          <cell r="F1644">
            <v>1.5</v>
          </cell>
        </row>
        <row r="1645">
          <cell r="E1645" t="str">
            <v>Ball Valve R.B.-SS-2000-NPT-1/2"</v>
          </cell>
          <cell r="F1645">
            <v>0.5</v>
          </cell>
        </row>
        <row r="1646">
          <cell r="E1646" t="str">
            <v>Ball Valve R.B.-SS-2000-NPT-3/4"</v>
          </cell>
          <cell r="F1646">
            <v>0.5</v>
          </cell>
        </row>
        <row r="1647">
          <cell r="E1647" t="str">
            <v>Check Valve-SS-800-NPT-1/2"</v>
          </cell>
          <cell r="F1647">
            <v>1.2</v>
          </cell>
        </row>
        <row r="1648">
          <cell r="E1648" t="str">
            <v>Check Valve-SS-800-NPT-3/4"</v>
          </cell>
          <cell r="F1648">
            <v>1.4</v>
          </cell>
        </row>
        <row r="1649">
          <cell r="E1649" t="str">
            <v>Ball Valve R.B.-CS-900-RTJ-2"</v>
          </cell>
          <cell r="F1649">
            <v>61</v>
          </cell>
        </row>
        <row r="1650">
          <cell r="E1650" t="str">
            <v>Ball Valve R.B.-SS-5000-NPT-1/2"</v>
          </cell>
          <cell r="F1650">
            <v>3</v>
          </cell>
        </row>
        <row r="1651">
          <cell r="E1651" t="str">
            <v>Ball Valve R.B.-SS-5000-NPT-3/4"</v>
          </cell>
          <cell r="F1651">
            <v>3</v>
          </cell>
        </row>
        <row r="1652">
          <cell r="E1652" t="str">
            <v>Globe Valve-SS-1500-NPT-1/2"</v>
          </cell>
          <cell r="F1652">
            <v>3</v>
          </cell>
        </row>
        <row r="1653">
          <cell r="E1653" t="str">
            <v>Globe Valve-SS-1500-NPT-3/4"</v>
          </cell>
          <cell r="F1653">
            <v>3</v>
          </cell>
        </row>
        <row r="1654">
          <cell r="E1654" t="str">
            <v>Ball Valve F.B.-CS-900-RTJ-2"</v>
          </cell>
          <cell r="F1654">
            <v>70</v>
          </cell>
        </row>
        <row r="1655">
          <cell r="E1655" t="str">
            <v>Ball Valve F.B.-CS-900-RTJ-6"</v>
          </cell>
          <cell r="F1655">
            <v>330</v>
          </cell>
        </row>
        <row r="1656">
          <cell r="E1656" t="str">
            <v>Wafer Check Valve-CS-900-WRTJ-2"</v>
          </cell>
          <cell r="F1656">
            <v>12</v>
          </cell>
        </row>
        <row r="1657">
          <cell r="E1657" t="str">
            <v>Ball Valve F.B.-CS-2000-NPT-3/4"</v>
          </cell>
          <cell r="F1657">
            <v>0.75</v>
          </cell>
        </row>
        <row r="1658">
          <cell r="E1658" t="str">
            <v>Globe Valve-CS-1500-NPT-1"</v>
          </cell>
          <cell r="F1658">
            <v>7.4385000000000003</v>
          </cell>
        </row>
        <row r="1659">
          <cell r="E1659" t="str">
            <v>Ball Valve R.B.-CS-5000-NPT-1/2"</v>
          </cell>
          <cell r="F1659">
            <v>3</v>
          </cell>
        </row>
        <row r="1660">
          <cell r="E1660" t="str">
            <v>Ball Valve R.B.-CS-5000-NPT-3/4"</v>
          </cell>
          <cell r="F1660">
            <v>4</v>
          </cell>
        </row>
        <row r="1661">
          <cell r="E1661" t="str">
            <v>Ball Valve R.B.-CS-900-RTJ-3"</v>
          </cell>
          <cell r="F1661">
            <v>78</v>
          </cell>
        </row>
        <row r="1662">
          <cell r="E1662" t="str">
            <v>Ball Valve R.B.-CS-900-RTJ-4"</v>
          </cell>
          <cell r="F1662">
            <v>145</v>
          </cell>
        </row>
        <row r="1663">
          <cell r="E1663" t="str">
            <v>Ball Valve F.B.-CS-900-RTJ-4"</v>
          </cell>
          <cell r="F1663">
            <v>145</v>
          </cell>
        </row>
        <row r="1664">
          <cell r="E1664" t="str">
            <v>Wafer Check Valve-CS-900-WRTJ-4"</v>
          </cell>
          <cell r="F1664">
            <v>21</v>
          </cell>
        </row>
        <row r="1665">
          <cell r="E1665" t="str">
            <v>Ball Valve R.B.-CS-900-RTJ-10"</v>
          </cell>
          <cell r="F1665">
            <v>1000</v>
          </cell>
        </row>
        <row r="1666">
          <cell r="E1666" t="str">
            <v>Ball Valve R.B.-CS-2000-NPT-1½"</v>
          </cell>
          <cell r="F1666">
            <v>3</v>
          </cell>
        </row>
        <row r="1667">
          <cell r="E1667" t="str">
            <v>Ball Valve F.B.-CS-2000-NPT-1"</v>
          </cell>
          <cell r="F1667">
            <v>4</v>
          </cell>
        </row>
        <row r="1668">
          <cell r="E1668" t="str">
            <v>Wafer Check Valve-CS-800-NPT-2"</v>
          </cell>
          <cell r="F1668">
            <v>8</v>
          </cell>
        </row>
        <row r="1669">
          <cell r="E1669" t="str">
            <v>Ball Valve R.B.-CS-2000-NPT-2"</v>
          </cell>
          <cell r="F1669">
            <v>3.5</v>
          </cell>
        </row>
        <row r="1670">
          <cell r="E1670" t="str">
            <v>Ball Valve R.B.-CS-900-RTJ-8"</v>
          </cell>
          <cell r="F1670">
            <v>600</v>
          </cell>
        </row>
        <row r="1671">
          <cell r="E1671" t="str">
            <v>Ball Valve R.B.-CS-900-RTJ-6"</v>
          </cell>
          <cell r="F1671">
            <v>550</v>
          </cell>
        </row>
        <row r="1672">
          <cell r="E1672" t="str">
            <v>Wafer Check Valve-SS-150-WRF-2"</v>
          </cell>
          <cell r="F1672">
            <v>8</v>
          </cell>
        </row>
        <row r="1673">
          <cell r="E1673" t="str">
            <v>Ball Valve F.B.-SS-150-RF-2"</v>
          </cell>
          <cell r="F1673">
            <v>21</v>
          </cell>
        </row>
        <row r="1674">
          <cell r="E1674" t="str">
            <v>Ball Valve F.B.-SS-150-RF-3"</v>
          </cell>
          <cell r="F1674">
            <v>26</v>
          </cell>
        </row>
        <row r="1675">
          <cell r="E1675" t="str">
            <v>Ball Valve R.B.-SS-2000-NPT-1"</v>
          </cell>
          <cell r="F1675">
            <v>1</v>
          </cell>
        </row>
        <row r="1676">
          <cell r="E1676" t="str">
            <v>Ball Valve F.B.-CS-2000-NPT-2"</v>
          </cell>
          <cell r="F1676">
            <v>0.5</v>
          </cell>
        </row>
        <row r="1677">
          <cell r="E1677" t="str">
            <v>Butterfly Valve-SS-150-RF-3"</v>
          </cell>
          <cell r="F1677">
            <v>27</v>
          </cell>
        </row>
        <row r="1678">
          <cell r="E1678" t="str">
            <v>Gate Valve-CS-150-RF-36"</v>
          </cell>
          <cell r="F1678">
            <v>3350</v>
          </cell>
        </row>
        <row r="1679">
          <cell r="E1679" t="str">
            <v>Check Valve-SS-800-NPT-1"</v>
          </cell>
          <cell r="F1679">
            <v>2</v>
          </cell>
        </row>
        <row r="1680">
          <cell r="E1680" t="str">
            <v>Ball Valve F.B.-CS-600-BW-4"</v>
          </cell>
          <cell r="F1680">
            <v>161.86000000000001</v>
          </cell>
          <cell r="H1680">
            <v>8</v>
          </cell>
        </row>
        <row r="1681">
          <cell r="E1681" t="str">
            <v>Ball Valve F.B.-CS-600-BW-6"</v>
          </cell>
          <cell r="F1681">
            <v>334.47</v>
          </cell>
          <cell r="H1681">
            <v>12</v>
          </cell>
        </row>
        <row r="1682">
          <cell r="E1682" t="str">
            <v>Ball Valve F.B.-CS-600-BW-8"</v>
          </cell>
          <cell r="F1682">
            <v>593.13</v>
          </cell>
          <cell r="H1682">
            <v>16</v>
          </cell>
        </row>
        <row r="1683">
          <cell r="E1683" t="str">
            <v>Plug Valve-CS-600-RF-2"</v>
          </cell>
          <cell r="F1683">
            <v>20</v>
          </cell>
        </row>
        <row r="1684">
          <cell r="E1684" t="str">
            <v>Plug Valve-CS-600-RF-3"</v>
          </cell>
          <cell r="F1684">
            <v>30</v>
          </cell>
        </row>
        <row r="1685">
          <cell r="E1685" t="str">
            <v>Needle Valve-CS-150-RF-1"</v>
          </cell>
          <cell r="F1685">
            <v>4</v>
          </cell>
        </row>
        <row r="1686">
          <cell r="E1686" t="str">
            <v>Ball Valve R.B. 3 way Flanged-SS-150-RF-2"</v>
          </cell>
          <cell r="F1686">
            <v>30</v>
          </cell>
        </row>
        <row r="1687">
          <cell r="E1687" t="str">
            <v>Check Valve-SS-300-RF-2"</v>
          </cell>
          <cell r="F1687">
            <v>28</v>
          </cell>
        </row>
        <row r="1688">
          <cell r="E1688" t="str">
            <v>Ball Valve R.B.-SS-800-NPT-1/2"</v>
          </cell>
          <cell r="F1688">
            <v>0.5</v>
          </cell>
        </row>
        <row r="1689">
          <cell r="E1689" t="str">
            <v>Ball Valve R.B.-SS-800-NPT-3/4"</v>
          </cell>
          <cell r="F1689">
            <v>0.5</v>
          </cell>
        </row>
        <row r="1690">
          <cell r="E1690" t="str">
            <v>Globe Valve-SS-300-RF-2"</v>
          </cell>
          <cell r="F1690">
            <v>27.2</v>
          </cell>
        </row>
        <row r="1691">
          <cell r="E1691" t="str">
            <v>Ball Valve F.B.-CS-1500-RTJ-1½"</v>
          </cell>
          <cell r="F1691">
            <v>34.200000000000003</v>
          </cell>
        </row>
        <row r="1692">
          <cell r="E1692" t="str">
            <v>Ball Valve F.B.-CS-2000-NPT-1/2"</v>
          </cell>
          <cell r="F1692">
            <v>0.5</v>
          </cell>
        </row>
        <row r="1693">
          <cell r="E1693" t="str">
            <v>Diaphragm Valve-CS-150-RF-2"</v>
          </cell>
          <cell r="F1693">
            <v>20</v>
          </cell>
        </row>
        <row r="1694">
          <cell r="E1694" t="str">
            <v>Needle Valve-CS-5000-NPT-1"</v>
          </cell>
          <cell r="F1694">
            <v>2</v>
          </cell>
        </row>
        <row r="1695">
          <cell r="E1695" t="str">
            <v>Ball Valve F.B.-CS-2000-NPT-2"</v>
          </cell>
          <cell r="F1695">
            <v>2</v>
          </cell>
        </row>
        <row r="1696">
          <cell r="E1696" t="str">
            <v>Wafer Check Valve-AS-900-WRTJ-2"</v>
          </cell>
          <cell r="F1696">
            <v>63</v>
          </cell>
        </row>
        <row r="1697">
          <cell r="E1697" t="str">
            <v>Wafer Check Valve-AS-900-WRTJ-2½"</v>
          </cell>
          <cell r="F1697">
            <v>70</v>
          </cell>
        </row>
        <row r="1698">
          <cell r="E1698" t="str">
            <v>Wafer Check Valve-AS-900-WRTJ-3"</v>
          </cell>
          <cell r="F1698">
            <v>95</v>
          </cell>
        </row>
        <row r="1699">
          <cell r="E1699" t="str">
            <v>Wafer Check Valve-AS-900-WRTJ-4"</v>
          </cell>
          <cell r="F1699">
            <v>143</v>
          </cell>
        </row>
        <row r="1700">
          <cell r="E1700" t="str">
            <v>Wafer Check Valve-AS-900-WRTJ-6"</v>
          </cell>
          <cell r="F1700">
            <v>325</v>
          </cell>
        </row>
        <row r="1701">
          <cell r="E1701" t="str">
            <v>Wafer Check Valve-AS-900-WRTJ-8"</v>
          </cell>
          <cell r="F1701">
            <v>597</v>
          </cell>
        </row>
        <row r="1702">
          <cell r="E1702" t="str">
            <v>Wafer Check Valve-AS-900-WRTJ-10"</v>
          </cell>
          <cell r="F1702">
            <v>918</v>
          </cell>
        </row>
        <row r="1703">
          <cell r="E1703" t="str">
            <v>Wafer Check Valve-AS-900-WRTJ-12"</v>
          </cell>
          <cell r="F1703">
            <v>1317</v>
          </cell>
        </row>
        <row r="1704">
          <cell r="E1704" t="str">
            <v>Wafer Check Valve-AS-900-WRTJ-14"</v>
          </cell>
          <cell r="F1704">
            <v>1554</v>
          </cell>
        </row>
        <row r="1705">
          <cell r="E1705" t="str">
            <v>Wafer Check Valve-AS-900-WRTJ-16"</v>
          </cell>
          <cell r="F1705">
            <v>2063</v>
          </cell>
        </row>
        <row r="1706">
          <cell r="E1706" t="str">
            <v>Wafer Check Valve-AS-900-WRTJ-18"</v>
          </cell>
          <cell r="F1706">
            <v>2777</v>
          </cell>
        </row>
        <row r="1707">
          <cell r="E1707" t="str">
            <v>Wafer Check Valve-AS-900-WRTJ-20"</v>
          </cell>
          <cell r="F1707">
            <v>3565</v>
          </cell>
        </row>
        <row r="1708">
          <cell r="E1708" t="str">
            <v>Wafer Check Valve-AS-900-WRTJ-24"</v>
          </cell>
          <cell r="F1708">
            <v>6173</v>
          </cell>
        </row>
        <row r="1709">
          <cell r="E1709" t="str">
            <v>Ball Valve R.B.-CS-5000-NPT-1"</v>
          </cell>
          <cell r="F1709">
            <v>5</v>
          </cell>
        </row>
        <row r="1710">
          <cell r="E1710" t="str">
            <v>Ball Valve R.B.-CS-1500-RTJ-2"</v>
          </cell>
          <cell r="F1710">
            <v>6</v>
          </cell>
        </row>
        <row r="1711">
          <cell r="E1711" t="str">
            <v>Wafer Check Valve-CS-150-LUG-16"</v>
          </cell>
          <cell r="F1711">
            <v>134</v>
          </cell>
        </row>
        <row r="1712">
          <cell r="E1712" t="str">
            <v>Wafer Check Valve-CS-600-LUG-16"</v>
          </cell>
          <cell r="F1712">
            <v>286</v>
          </cell>
        </row>
        <row r="1713">
          <cell r="E1713" t="str">
            <v>Wafer Check Valve-CS-600-LUG-12"</v>
          </cell>
          <cell r="F1713">
            <v>145</v>
          </cell>
        </row>
        <row r="1714">
          <cell r="E1714" t="str">
            <v>Wafer Check Valve-CS-900-LUG-2"</v>
          </cell>
          <cell r="F1714">
            <v>8</v>
          </cell>
        </row>
        <row r="1715">
          <cell r="E1715" t="str">
            <v>Wafer Check Valve-CS-900-LUG-4"</v>
          </cell>
          <cell r="F1715">
            <v>48</v>
          </cell>
        </row>
        <row r="1716">
          <cell r="E1716" t="str">
            <v>Wafer Check Valve-CS-900-LUG-6"</v>
          </cell>
          <cell r="F1716">
            <v>56</v>
          </cell>
        </row>
        <row r="1717">
          <cell r="E1717" t="str">
            <v>Wafer Check Valve-CS-900-LUG-10"</v>
          </cell>
          <cell r="F1717">
            <v>100</v>
          </cell>
        </row>
        <row r="1718">
          <cell r="E1718" t="str">
            <v>Gate Valve-CS-600-RF-30"</v>
          </cell>
          <cell r="F1718">
            <v>2800</v>
          </cell>
        </row>
        <row r="1719">
          <cell r="E1719" t="str">
            <v>Ball Valve R.B.-CS-1500-NPT-1/2"</v>
          </cell>
          <cell r="F1719">
            <v>0.5</v>
          </cell>
        </row>
        <row r="1720">
          <cell r="E1720" t="str">
            <v>Ball Valve R.B.-CS-1500-NPT-1"</v>
          </cell>
          <cell r="F1720">
            <v>1.5</v>
          </cell>
        </row>
        <row r="1721">
          <cell r="E1721" t="str">
            <v>Ball Valve F.B.-CS-2000-SWxNPT-1/2"</v>
          </cell>
          <cell r="F1721">
            <v>0.5</v>
          </cell>
        </row>
        <row r="1722">
          <cell r="E1722" t="str">
            <v>Ball Valve F.B.-CS-2000-SWxNPT-3/4"</v>
          </cell>
          <cell r="F1722">
            <v>0.75</v>
          </cell>
        </row>
        <row r="1723">
          <cell r="E1723" t="str">
            <v>Needle Valve-CS-1500-NPT-1/2"</v>
          </cell>
          <cell r="F1723">
            <v>2</v>
          </cell>
        </row>
        <row r="1724">
          <cell r="E1724" t="str">
            <v>Globe Valve-CS-300-RF-16"</v>
          </cell>
          <cell r="F1724">
            <v>1500</v>
          </cell>
        </row>
        <row r="1725">
          <cell r="E1725" t="str">
            <v>Check Valve-CS-300-RF-12"</v>
          </cell>
          <cell r="F1725">
            <v>710</v>
          </cell>
        </row>
        <row r="1726">
          <cell r="E1726" t="str">
            <v>Needle Valve-CS-3000-NPT-1/2"</v>
          </cell>
          <cell r="F1726">
            <v>3.2</v>
          </cell>
          <cell r="H1726">
            <v>1</v>
          </cell>
        </row>
        <row r="1727">
          <cell r="E1727" t="str">
            <v>Globe Valve-SS-800-SW-1"</v>
          </cell>
          <cell r="F1727">
            <v>3.5</v>
          </cell>
          <cell r="H1727">
            <v>2</v>
          </cell>
        </row>
        <row r="1728">
          <cell r="E1728" t="str">
            <v>Butterfly Valve-CS-150-LUG-10"</v>
          </cell>
          <cell r="F1728">
            <v>78</v>
          </cell>
        </row>
        <row r="1729">
          <cell r="E1729" t="str">
            <v>Butterfly Valve-CS-150-LUG-12"</v>
          </cell>
          <cell r="F1729">
            <v>123</v>
          </cell>
        </row>
        <row r="1730">
          <cell r="E1730" t="str">
            <v>Check Valve-CS-900-RTJ-4"</v>
          </cell>
          <cell r="F1730">
            <v>143</v>
          </cell>
        </row>
        <row r="1731">
          <cell r="E1731" t="str">
            <v>Ball Valve F.B.-CS-5000-SWxNPT-1/2"</v>
          </cell>
          <cell r="F1731">
            <v>0.5</v>
          </cell>
        </row>
        <row r="1732">
          <cell r="E1732" t="str">
            <v>Ball Valve F.B.-CS-5000-SWxNPT-3/4"</v>
          </cell>
          <cell r="F1732">
            <v>0.75</v>
          </cell>
        </row>
      </sheetData>
      <sheetData sheetId="101" refreshError="1"/>
      <sheetData sheetId="10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  <sheetName val="calculo cables"/>
      <sheetName val="PullDownMenus"/>
      <sheetName val="VALVULAS"/>
      <sheetName val="sheet 2"/>
    </sheetNames>
    <sheetDataSet>
      <sheetData sheetId="0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ARATULA"/>
      <sheetName val="INDICE"/>
    </sheetNames>
    <sheetDataSet>
      <sheetData sheetId="0" refreshError="1">
        <row r="45">
          <cell r="AR45" t="str">
            <v>x</v>
          </cell>
        </row>
        <row r="46">
          <cell r="AR46" t="str">
            <v>1/4</v>
          </cell>
        </row>
        <row r="47">
          <cell r="AR47" t="str">
            <v>1/2</v>
          </cell>
        </row>
        <row r="48">
          <cell r="AR48" t="str">
            <v>3/4</v>
          </cell>
        </row>
        <row r="49">
          <cell r="AR49">
            <v>1</v>
          </cell>
        </row>
        <row r="50">
          <cell r="AR50" t="str">
            <v>1.1/2</v>
          </cell>
        </row>
        <row r="52">
          <cell r="AR52">
            <v>2</v>
          </cell>
        </row>
        <row r="53">
          <cell r="AR53" t="str">
            <v>2.1/2</v>
          </cell>
        </row>
        <row r="54">
          <cell r="AR54">
            <v>3</v>
          </cell>
        </row>
        <row r="56">
          <cell r="AR56">
            <v>4</v>
          </cell>
        </row>
        <row r="58">
          <cell r="AR58">
            <v>6</v>
          </cell>
        </row>
        <row r="59">
          <cell r="AR59">
            <v>8</v>
          </cell>
        </row>
        <row r="60">
          <cell r="AR60">
            <v>10</v>
          </cell>
        </row>
        <row r="61">
          <cell r="AR61">
            <v>12</v>
          </cell>
        </row>
        <row r="63">
          <cell r="AR63">
            <v>14</v>
          </cell>
        </row>
        <row r="64">
          <cell r="AR64">
            <v>16</v>
          </cell>
        </row>
        <row r="65">
          <cell r="AR65">
            <v>18</v>
          </cell>
        </row>
        <row r="66">
          <cell r="AR66">
            <v>20</v>
          </cell>
        </row>
        <row r="70">
          <cell r="AR70">
            <v>22</v>
          </cell>
        </row>
        <row r="72">
          <cell r="AR72">
            <v>30</v>
          </cell>
        </row>
      </sheetData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TS"/>
      <sheetName val="LE"/>
      <sheetName val="Allen 132-6,6 kV"/>
      <sheetName val="EB01 132-6,6 kV"/>
      <sheetName val="MTO"/>
      <sheetName val="Nodos"/>
      <sheetName val="Consulta"/>
      <sheetName val="exclusiones"/>
      <sheetName val="2.1. IBE VMOS TRAMO 2"/>
      <sheetName val="24-180 - RCTS Elect. Rev. A"/>
    </sheetNames>
    <sheetDataSet>
      <sheetData sheetId="0">
        <row r="31">
          <cell r="C31" t="str">
            <v>Equipos de Potencia y Salas Eléctricas (Trafos, GE, Shelters, Etc.)</v>
          </cell>
          <cell r="E31" t="str">
            <v>u</v>
          </cell>
        </row>
        <row r="32">
          <cell r="C32">
            <v>11</v>
          </cell>
          <cell r="D32" t="str">
            <v xml:space="preserve">Transformadores </v>
          </cell>
          <cell r="E32" t="str">
            <v>u</v>
          </cell>
        </row>
        <row r="33">
          <cell r="C33">
            <v>12</v>
          </cell>
          <cell r="D33" t="str">
            <v>Resistores de neutro</v>
          </cell>
          <cell r="E33" t="str">
            <v>u</v>
          </cell>
        </row>
        <row r="34">
          <cell r="C34">
            <v>13</v>
          </cell>
          <cell r="D34" t="str">
            <v>Otros (Shelters)</v>
          </cell>
          <cell r="E34" t="str">
            <v>u</v>
          </cell>
        </row>
        <row r="35">
          <cell r="C35">
            <v>14</v>
          </cell>
          <cell r="D35" t="str">
            <v>Otros (SCADA)</v>
          </cell>
          <cell r="E35" t="str">
            <v>u</v>
          </cell>
        </row>
        <row r="36">
          <cell r="C36">
            <v>15</v>
          </cell>
          <cell r="D36" t="str">
            <v>Otros (Generador de Emergencia BT)</v>
          </cell>
          <cell r="E36" t="str">
            <v>u</v>
          </cell>
        </row>
        <row r="37">
          <cell r="C37">
            <v>16</v>
          </cell>
          <cell r="D37" t="str">
            <v>Otros (Generador de Emergencia MT)</v>
          </cell>
          <cell r="E37" t="str">
            <v>u</v>
          </cell>
        </row>
        <row r="38">
          <cell r="C38" t="str">
            <v>Tableros, Celdas y otros equipos de MT</v>
          </cell>
          <cell r="E38" t="str">
            <v>u</v>
          </cell>
        </row>
        <row r="39">
          <cell r="C39">
            <v>21</v>
          </cell>
          <cell r="D39" t="str">
            <v>Celdas y Tableros MT</v>
          </cell>
          <cell r="E39" t="str">
            <v>u</v>
          </cell>
        </row>
        <row r="40">
          <cell r="C40">
            <v>22</v>
          </cell>
          <cell r="D40" t="str">
            <v>CCM MT</v>
          </cell>
          <cell r="E40" t="str">
            <v>u</v>
          </cell>
        </row>
        <row r="41">
          <cell r="C41">
            <v>23</v>
          </cell>
          <cell r="D41" t="str">
            <v>Variadores de Frecuencia MT</v>
          </cell>
          <cell r="E41" t="str">
            <v>u</v>
          </cell>
        </row>
        <row r="42">
          <cell r="C42">
            <v>24</v>
          </cell>
          <cell r="D42" t="str">
            <v>Banco de Capacitores MT</v>
          </cell>
          <cell r="E42" t="str">
            <v>u</v>
          </cell>
        </row>
        <row r="43">
          <cell r="C43">
            <v>25</v>
          </cell>
          <cell r="D43" t="str">
            <v>Ducto de Barras MT</v>
          </cell>
          <cell r="E43" t="str">
            <v>u</v>
          </cell>
        </row>
        <row r="44">
          <cell r="C44" t="str">
            <v>Tableros, Celdas y otros equipos de BT</v>
          </cell>
          <cell r="E44" t="str">
            <v>u</v>
          </cell>
        </row>
        <row r="45">
          <cell r="C45">
            <v>31</v>
          </cell>
          <cell r="D45" t="str">
            <v>Tableros Auxiliares BT</v>
          </cell>
          <cell r="E45" t="str">
            <v>u</v>
          </cell>
        </row>
        <row r="46">
          <cell r="C46">
            <v>32</v>
          </cell>
          <cell r="D46" t="str">
            <v>CCM BT</v>
          </cell>
          <cell r="E46" t="str">
            <v>u</v>
          </cell>
        </row>
        <row r="47">
          <cell r="C47">
            <v>33</v>
          </cell>
          <cell r="D47" t="str">
            <v>Variadores de Frecuencia - Fuera del CCM</v>
          </cell>
          <cell r="E47" t="str">
            <v>u</v>
          </cell>
        </row>
        <row r="48">
          <cell r="C48">
            <v>34</v>
          </cell>
          <cell r="D48" t="str">
            <v>Banco de Capacitores BT</v>
          </cell>
          <cell r="E48" t="str">
            <v>u</v>
          </cell>
        </row>
        <row r="49">
          <cell r="C49">
            <v>35</v>
          </cell>
          <cell r="D49" t="str">
            <v>Ducto de Barras BT</v>
          </cell>
          <cell r="E49" t="str">
            <v>u</v>
          </cell>
        </row>
        <row r="50">
          <cell r="C50" t="str">
            <v>Caños, Cajas y Accesorios p/Canaliz. Eléctricas</v>
          </cell>
          <cell r="E50" t="str">
            <v>m</v>
          </cell>
        </row>
        <row r="51">
          <cell r="C51">
            <v>41</v>
          </cell>
          <cell r="D51" t="str">
            <v>Cañeria H°G°</v>
          </cell>
          <cell r="E51" t="str">
            <v>m</v>
          </cell>
        </row>
        <row r="52">
          <cell r="C52">
            <v>42</v>
          </cell>
          <cell r="D52" t="str">
            <v>Cañeria PVC</v>
          </cell>
          <cell r="E52" t="str">
            <v>m</v>
          </cell>
        </row>
        <row r="53">
          <cell r="C53">
            <v>43</v>
          </cell>
          <cell r="D53" t="str">
            <v>Cajas</v>
          </cell>
          <cell r="E53" t="str">
            <v>u</v>
          </cell>
        </row>
        <row r="54">
          <cell r="C54">
            <v>44</v>
          </cell>
          <cell r="D54" t="str">
            <v>Accesorios</v>
          </cell>
          <cell r="E54" t="str">
            <v>u</v>
          </cell>
        </row>
        <row r="55">
          <cell r="C55">
            <v>45</v>
          </cell>
          <cell r="D55" t="str">
            <v>Bandejas</v>
          </cell>
          <cell r="E55" t="str">
            <v>m</v>
          </cell>
        </row>
        <row r="56">
          <cell r="C56">
            <v>46</v>
          </cell>
          <cell r="D56" t="str">
            <v>Accesorios para bandejas (curvas, Te, etc.)</v>
          </cell>
          <cell r="E56" t="str">
            <v>u</v>
          </cell>
        </row>
        <row r="57">
          <cell r="C57" t="str">
            <v>Cables Eléctricos</v>
          </cell>
          <cell r="E57" t="str">
            <v>m</v>
          </cell>
        </row>
        <row r="58">
          <cell r="C58">
            <v>51</v>
          </cell>
          <cell r="D58" t="str">
            <v>Media tension - Sin Armar</v>
          </cell>
          <cell r="E58" t="str">
            <v>m</v>
          </cell>
        </row>
        <row r="59">
          <cell r="C59">
            <v>52</v>
          </cell>
          <cell r="D59" t="str">
            <v>Media tension - Armado</v>
          </cell>
          <cell r="E59" t="str">
            <v>m</v>
          </cell>
        </row>
        <row r="60">
          <cell r="C60">
            <v>53</v>
          </cell>
          <cell r="D60" t="str">
            <v>Media tension - Especial</v>
          </cell>
          <cell r="E60" t="str">
            <v>m</v>
          </cell>
        </row>
        <row r="61">
          <cell r="C61">
            <v>50</v>
          </cell>
          <cell r="D61" t="str">
            <v>Terminales de MT</v>
          </cell>
          <cell r="E61" t="str">
            <v>u</v>
          </cell>
        </row>
        <row r="62">
          <cell r="C62">
            <v>54</v>
          </cell>
          <cell r="D62" t="str">
            <v>Baja Tension - Sin Armar</v>
          </cell>
          <cell r="E62" t="str">
            <v>m</v>
          </cell>
        </row>
        <row r="63">
          <cell r="C63">
            <v>55</v>
          </cell>
          <cell r="D63" t="str">
            <v>Baja Tension - Armado</v>
          </cell>
          <cell r="E63" t="str">
            <v>m</v>
          </cell>
        </row>
        <row r="64">
          <cell r="C64">
            <v>56</v>
          </cell>
          <cell r="D64" t="str">
            <v>Baja Tension - Especial</v>
          </cell>
          <cell r="E64" t="str">
            <v>m</v>
          </cell>
        </row>
        <row r="65">
          <cell r="C65">
            <v>57</v>
          </cell>
          <cell r="D65" t="str">
            <v>Comando - Sin Armar</v>
          </cell>
          <cell r="E65" t="str">
            <v>m</v>
          </cell>
        </row>
        <row r="66">
          <cell r="C66">
            <v>58</v>
          </cell>
          <cell r="D66" t="str">
            <v>Comando - Armado</v>
          </cell>
          <cell r="E66" t="str">
            <v>m</v>
          </cell>
        </row>
        <row r="67">
          <cell r="C67">
            <v>59</v>
          </cell>
          <cell r="D67" t="str">
            <v>Comando - Especial (Ej. Blindaje Helicoidal)</v>
          </cell>
          <cell r="E67" t="str">
            <v>m</v>
          </cell>
        </row>
        <row r="68">
          <cell r="C68" t="str">
            <v>Material p/Iluminación y Tomas (excepto cables y caños)</v>
          </cell>
          <cell r="E68" t="str">
            <v>u</v>
          </cell>
        </row>
        <row r="69">
          <cell r="C69">
            <v>61</v>
          </cell>
          <cell r="D69" t="str">
            <v>Torres</v>
          </cell>
          <cell r="E69" t="str">
            <v>u</v>
          </cell>
        </row>
        <row r="70">
          <cell r="C70">
            <v>62</v>
          </cell>
          <cell r="D70" t="str">
            <v>Columnas</v>
          </cell>
          <cell r="E70" t="str">
            <v>u</v>
          </cell>
        </row>
        <row r="71">
          <cell r="C71">
            <v>63</v>
          </cell>
          <cell r="D71" t="str">
            <v>Luminarias - Gral y viales</v>
          </cell>
          <cell r="E71" t="str">
            <v>u</v>
          </cell>
        </row>
        <row r="72">
          <cell r="C72">
            <v>64</v>
          </cell>
          <cell r="D72" t="str">
            <v>Luminarias Especiales</v>
          </cell>
          <cell r="E72" t="str">
            <v>u</v>
          </cell>
        </row>
        <row r="73">
          <cell r="C73">
            <v>65</v>
          </cell>
          <cell r="D73" t="str">
            <v>Tomacorrientes</v>
          </cell>
          <cell r="E73" t="str">
            <v>u</v>
          </cell>
        </row>
        <row r="74">
          <cell r="C74">
            <v>66</v>
          </cell>
          <cell r="D74" t="str">
            <v>Accesorios</v>
          </cell>
          <cell r="E74" t="str">
            <v>u</v>
          </cell>
        </row>
        <row r="75">
          <cell r="C75" t="str">
            <v>Material para PAT, Prot. Catódica y Pararrayos (exc.cables y caños)</v>
          </cell>
          <cell r="E75" t="str">
            <v>m</v>
          </cell>
        </row>
        <row r="76">
          <cell r="C76">
            <v>71</v>
          </cell>
          <cell r="D76" t="str">
            <v>Cables desnudos</v>
          </cell>
          <cell r="E76" t="str">
            <v>m</v>
          </cell>
        </row>
        <row r="77">
          <cell r="C77">
            <v>72</v>
          </cell>
          <cell r="D77" t="str">
            <v>Jabalinas</v>
          </cell>
          <cell r="E77" t="str">
            <v>u</v>
          </cell>
        </row>
        <row r="78">
          <cell r="C78">
            <v>73</v>
          </cell>
          <cell r="D78" t="str">
            <v>Accesorios - PAT</v>
          </cell>
          <cell r="E78" t="str">
            <v>u</v>
          </cell>
        </row>
        <row r="79">
          <cell r="C79">
            <v>74</v>
          </cell>
          <cell r="D79" t="str">
            <v>Proteccion Catodica</v>
          </cell>
          <cell r="E79" t="str">
            <v>u</v>
          </cell>
        </row>
        <row r="80">
          <cell r="C80">
            <v>75</v>
          </cell>
          <cell r="D80" t="str">
            <v>Accesorios - PC</v>
          </cell>
          <cell r="E80" t="str">
            <v>u</v>
          </cell>
        </row>
        <row r="81">
          <cell r="C81">
            <v>76</v>
          </cell>
          <cell r="D81" t="str">
            <v>Proteccion atmosferica</v>
          </cell>
          <cell r="E81" t="str">
            <v>u</v>
          </cell>
        </row>
        <row r="82">
          <cell r="C82">
            <v>77</v>
          </cell>
          <cell r="D82" t="str">
            <v>Hilo de guardia</v>
          </cell>
          <cell r="E82" t="str">
            <v>u</v>
          </cell>
        </row>
        <row r="83">
          <cell r="C83">
            <v>78</v>
          </cell>
          <cell r="D83" t="str">
            <v>Accesorios - SPCDA</v>
          </cell>
          <cell r="E83" t="str">
            <v>u</v>
          </cell>
        </row>
        <row r="84">
          <cell r="C84" t="str">
            <v>Sistema UPS, Rectificadores y Bco. de Baterías</v>
          </cell>
          <cell r="E84" t="str">
            <v>u</v>
          </cell>
        </row>
        <row r="85">
          <cell r="C85">
            <v>81</v>
          </cell>
          <cell r="D85" t="str">
            <v>Rectificador CC + Bco. de baterías</v>
          </cell>
          <cell r="E85" t="str">
            <v>u</v>
          </cell>
        </row>
        <row r="86">
          <cell r="C86">
            <v>82</v>
          </cell>
          <cell r="D86" t="str">
            <v>UPS CA + Bco. de baterias</v>
          </cell>
          <cell r="E86" t="str">
            <v>u</v>
          </cell>
        </row>
        <row r="87">
          <cell r="C87" t="str">
            <v>Soportes y Material menor de Montaje</v>
          </cell>
          <cell r="E87" t="str">
            <v>kg</v>
          </cell>
        </row>
        <row r="88">
          <cell r="C88">
            <v>91</v>
          </cell>
          <cell r="D88" t="str">
            <v>Soportes</v>
          </cell>
          <cell r="E88" t="str">
            <v>kg</v>
          </cell>
        </row>
        <row r="89">
          <cell r="C89">
            <v>92</v>
          </cell>
          <cell r="D89" t="str">
            <v>Material menor de montaje</v>
          </cell>
          <cell r="E89" t="str">
            <v>kg</v>
          </cell>
        </row>
        <row r="90">
          <cell r="C90" t="str">
            <v>Playa de maniobra</v>
          </cell>
          <cell r="E90" t="str">
            <v>u</v>
          </cell>
        </row>
        <row r="91">
          <cell r="C91">
            <v>101</v>
          </cell>
          <cell r="D91" t="str">
            <v>Equipos de maniobra AT (132 kV)</v>
          </cell>
          <cell r="E91" t="str">
            <v>u</v>
          </cell>
        </row>
        <row r="92">
          <cell r="C92">
            <v>102</v>
          </cell>
          <cell r="D92" t="str">
            <v>Conductor 132 kV</v>
          </cell>
          <cell r="E92" t="str">
            <v>m</v>
          </cell>
        </row>
        <row r="93">
          <cell r="C93">
            <v>103</v>
          </cell>
          <cell r="D93" t="str">
            <v>Aislador 132 kV</v>
          </cell>
          <cell r="E93" t="str">
            <v>u</v>
          </cell>
        </row>
        <row r="94">
          <cell r="C94">
            <v>104</v>
          </cell>
          <cell r="D94" t="str">
            <v>TV, TI, SMEC, Tlablero Prot. y control (132 kV)</v>
          </cell>
          <cell r="E94" t="str">
            <v>u</v>
          </cell>
        </row>
        <row r="95">
          <cell r="C95">
            <v>105</v>
          </cell>
          <cell r="D95" t="str">
            <v>Equipos de maniobra MT (6,6 kV)</v>
          </cell>
          <cell r="E95" t="str">
            <v>u</v>
          </cell>
        </row>
        <row r="96">
          <cell r="C96">
            <v>106</v>
          </cell>
          <cell r="D96" t="str">
            <v>Conductor 6,6 kV</v>
          </cell>
          <cell r="E96" t="str">
            <v>m</v>
          </cell>
        </row>
        <row r="97">
          <cell r="C97">
            <v>107</v>
          </cell>
          <cell r="D97" t="str">
            <v>Aislador 6,6 kV</v>
          </cell>
          <cell r="E97" t="str">
            <v>u</v>
          </cell>
        </row>
        <row r="98">
          <cell r="C98">
            <v>108</v>
          </cell>
          <cell r="D98" t="str">
            <v>TV, TI, SMEC, Tlablero Prot. y control (6,6 kV)</v>
          </cell>
          <cell r="E98" t="str">
            <v>u</v>
          </cell>
        </row>
        <row r="99">
          <cell r="C99">
            <v>109</v>
          </cell>
          <cell r="D99" t="str">
            <v>Estructuras de playa (columnas, torres, porticos)</v>
          </cell>
          <cell r="E99" t="str">
            <v>g</v>
          </cell>
        </row>
        <row r="100">
          <cell r="C100" t="str">
            <v>Tracing</v>
          </cell>
          <cell r="E100" t="str">
            <v>m</v>
          </cell>
        </row>
        <row r="101">
          <cell r="C101">
            <v>111</v>
          </cell>
          <cell r="D101" t="str">
            <v>Cinta calefactora</v>
          </cell>
          <cell r="E101" t="str">
            <v>m</v>
          </cell>
        </row>
        <row r="102">
          <cell r="C102">
            <v>112</v>
          </cell>
          <cell r="D102" t="str">
            <v>Cajas de conexionado y termocajas</v>
          </cell>
          <cell r="E102" t="str">
            <v>u</v>
          </cell>
        </row>
        <row r="103">
          <cell r="C103">
            <v>113</v>
          </cell>
          <cell r="D103" t="str">
            <v>Terminales de cinta</v>
          </cell>
          <cell r="E103" t="str">
            <v>u</v>
          </cell>
        </row>
        <row r="104">
          <cell r="C104">
            <v>114</v>
          </cell>
          <cell r="D104" t="str">
            <v>Accesorios de montaje (cintas, grampas, etc.)</v>
          </cell>
          <cell r="E104" t="str">
            <v>u</v>
          </cell>
        </row>
      </sheetData>
      <sheetData sheetId="1">
        <row r="2">
          <cell r="G2" t="str">
            <v>Licitación 24-180 - YPF</v>
          </cell>
        </row>
        <row r="5">
          <cell r="B5" t="str">
            <v>Unidad</v>
          </cell>
          <cell r="C5" t="str">
            <v>Área</v>
          </cell>
          <cell r="D5" t="str">
            <v>Skid/
Equipo</v>
          </cell>
          <cell r="E5" t="str">
            <v>Rev.</v>
          </cell>
          <cell r="F5" t="str">
            <v>Tag</v>
          </cell>
          <cell r="G5" t="str">
            <v>Descripción</v>
          </cell>
          <cell r="H5" t="str">
            <v>Cant.</v>
          </cell>
          <cell r="I5" t="str">
            <v>Tensión
[ kV ]</v>
          </cell>
          <cell r="J5" t="str">
            <v>Potencia 
[ kVA ]</v>
          </cell>
          <cell r="K5" t="str">
            <v>Corriente Nominal
[ A ]</v>
          </cell>
          <cell r="L5" t="str">
            <v>Icc
 [kA ]</v>
          </cell>
          <cell r="M5" t="str">
            <v>Prof. [mm]</v>
          </cell>
          <cell r="N5" t="str">
            <v>L
[mm]</v>
          </cell>
          <cell r="O5" t="str">
            <v>H [mm]</v>
          </cell>
          <cell r="P5" t="str">
            <v>Peso [kg]</v>
          </cell>
          <cell r="Q5" t="str">
            <v>Aceite
[lts]</v>
          </cell>
          <cell r="R5" t="str">
            <v>Provisión por:</v>
          </cell>
          <cell r="S5" t="str">
            <v>HD o ET?</v>
          </cell>
          <cell r="T5" t="str">
            <v>Fuente de información para especificación</v>
          </cell>
          <cell r="U5" t="str">
            <v>Referencia</v>
          </cell>
          <cell r="V5" t="str">
            <v>Comentario</v>
          </cell>
          <cell r="W5" t="str">
            <v>Columna2</v>
          </cell>
          <cell r="X5" t="str">
            <v>Columna3</v>
          </cell>
          <cell r="Y5" t="str">
            <v>Columna4</v>
          </cell>
          <cell r="Z5" t="str">
            <v>Columna5</v>
          </cell>
          <cell r="AA5" t="str">
            <v>PROVEEDOR|FECHA Cotización</v>
          </cell>
        </row>
      </sheetData>
      <sheetData sheetId="2" refreshError="1"/>
      <sheetData sheetId="3" refreshError="1"/>
      <sheetData sheetId="4">
        <row r="2">
          <cell r="H2" t="str">
            <v>Licitación 24-180 - YPF</v>
          </cell>
        </row>
        <row r="6">
          <cell r="F6" t="str">
            <v>Grupo</v>
          </cell>
          <cell r="G6" t="str">
            <v>Código</v>
          </cell>
          <cell r="H6" t="str">
            <v>Descripción</v>
          </cell>
          <cell r="I6" t="str">
            <v>Ident Description</v>
          </cell>
          <cell r="J6" t="str">
            <v>Un.</v>
          </cell>
          <cell r="K6" t="str">
            <v>Allen</v>
          </cell>
          <cell r="M6" t="str">
            <v>EEBB01</v>
          </cell>
          <cell r="O6" t="str">
            <v>AREA 03</v>
          </cell>
          <cell r="Q6" t="str">
            <v>AREA 04</v>
          </cell>
          <cell r="S6" t="str">
            <v>Total</v>
          </cell>
          <cell r="T6" t="str">
            <v>Diferencia con Rev. Anterior</v>
          </cell>
          <cell r="U6" t="str">
            <v>USD unitario</v>
          </cell>
          <cell r="V6" t="str">
            <v>USD
Total</v>
          </cell>
          <cell r="W6" t="str">
            <v>Notas</v>
          </cell>
          <cell r="Z6" t="str">
            <v>PROVEEDOR | FECHA Cotización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PAGO"/>
      <sheetName val="cash flow"/>
      <sheetName val="DESGLOSE"/>
      <sheetName val="SUMMARY CONT"/>
      <sheetName val="10241SUM US$"/>
      <sheetName val="SUM.US$ ON SITE OFF SITE"/>
      <sheetName val="SUM.2000"/>
      <sheetName val="HORAS CONSTR."/>
      <sheetName val="EQ1000F"/>
      <sheetName val="10241SUEQ"/>
      <sheetName val="EQ.2000"/>
      <sheetName val="10241EQLIST"/>
      <sheetName val="10241PIP1ON-SITE"/>
      <sheetName val="Datos"/>
      <sheetName val="Fab. 15"/>
      <sheetName val="Man Hole"/>
      <sheetName val="10241PIP1ON_SITE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Summary"/>
      <sheetName val="F_PAGO"/>
      <sheetName val="RPP"/>
      <sheetName val="PIP1OFSITE"/>
      <sheetName val="PIP.2000"/>
      <sheetName val="10241INS1ON SITE"/>
      <sheetName val="INS1 OFF-SITE"/>
      <sheetName val="BULKINSTR"/>
      <sheetName val="INST.2000 ON SITE"/>
      <sheetName val="INST2000 0FF SITE"/>
      <sheetName val="EQ.ELEC.1"/>
      <sheetName val="BULKELECT"/>
      <sheetName val="ELEC.2000"/>
      <sheetName val="REPUESTOS "/>
      <sheetName val="TRANSPORTE"/>
      <sheetName val="CIVIL 2000"/>
      <sheetName val="CIVIL2000 OFF SITES"/>
      <sheetName val="EST.EQ.2000"/>
      <sheetName val="AISL.2000"/>
      <sheetName val="PIN.2000"/>
      <sheetName val="PIN 2000 OFF-SITES"/>
      <sheetName val="IND C. 5000"/>
      <sheetName val="SUP.C.6000"/>
      <sheetName val="H.O8000F"/>
      <sheetName val="ING.H.O.8000"/>
      <sheetName val="241HORAS"/>
      <sheetName val="PUNTOS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Pump Calcs"/>
      <sheetName val="Fluid"/>
      <sheetName val="Rouhness"/>
      <sheetName val="Material"/>
      <sheetName val="tank1"/>
      <sheetName val="conv"/>
      <sheetName val="RESUMEN"/>
      <sheetName val="AREA-2840-LINEDB5"/>
      <sheetName val="Sheet1"/>
      <sheetName val=" ｹ-ﾌﾞﾙ"/>
      <sheetName val="PR"/>
      <sheetName val="Tarifas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FC"/>
      <sheetName val="GENERAL"/>
      <sheetName val="Tiraje Mix"/>
      <sheetName val="Generic Inputs"/>
      <sheetName val="Basis"/>
      <sheetName val="PROJ_MGMT"/>
      <sheetName val="Salary Schedules"/>
      <sheetName val="412"/>
      <sheetName val="cash_flow"/>
      <sheetName val="SUMMARY_CONT"/>
      <sheetName val="10241SUM_US$"/>
      <sheetName val="SUM_US$_ON_SITE_OFF_SITE"/>
      <sheetName val="SUM_2000"/>
      <sheetName val="HORAS_CONSTR_"/>
      <sheetName val="EQ_2000"/>
      <sheetName val="Fab__15"/>
      <sheetName val="Pump_Calcs"/>
      <sheetName val="_ｹ-ﾌﾞﾙ"/>
      <sheetName val="Man_Hole"/>
      <sheetName val="FORMA-_RE1"/>
      <sheetName val="Tiraje_Mix"/>
      <sheetName val="Salary_Schedules"/>
      <sheetName val="Generic_Inputs"/>
      <sheetName val="MV Cable"/>
      <sheetName val="BASE PRECIOS"/>
      <sheetName val="Hoja1"/>
      <sheetName val="Listas"/>
      <sheetName val="Inst_Index"/>
      <sheetName val="puni"/>
      <sheetName val="steel"/>
      <sheetName val="Interface"/>
      <sheetName val="APT Devices"/>
      <sheetName val="Signalling Links"/>
      <sheetName val="GSS "/>
      <sheetName val="RP"/>
      <sheetName val="RESUMEN DE COTIZACION"/>
      <sheetName val="OBRA CIVIL"/>
      <sheetName val="ESTRUCTURA DE HORMIGON"/>
      <sheetName val="INFRAESTRUCTURA"/>
      <sheetName val="INSTALACION ELECTRICA"/>
      <sheetName val="CALC-MOD"/>
      <sheetName val="INDIR"/>
      <sheetName val="SUPERV"/>
      <sheetName val="10241"/>
      <sheetName val="Carátula"/>
      <sheetName val="Descripción"/>
      <sheetName val="Resumen Total"/>
      <sheetName val="Ingeniería"/>
      <sheetName val="Materiales"/>
      <sheetName val="Construcción"/>
      <sheetName val="Pintura"/>
      <sheetName val="Andamios"/>
      <sheetName val="Aislamiento"/>
      <sheetName val="Inspección"/>
      <sheetName val="Metrado Estructural"/>
      <sheetName val="Base de Datos"/>
      <sheetName val="C2012-0033"/>
      <sheetName val="TK-2012"/>
      <sheetName val="HH"/>
      <sheetName val="CONTROL CALIDAD"/>
      <sheetName val="PINTURA - SKANSKA"/>
      <sheetName val="ANDAMIOS - LUCA"/>
      <sheetName val="AISLAMIENTO - TERMODINAMICA"/>
      <sheetName val="INGENIERÍA - INSPECTRA"/>
      <sheetName val="SUPERVISIÓN - INSPECTRA"/>
      <sheetName val="METAL-MECÁNICA"/>
      <sheetName val="CIVIL"/>
      <sheetName val="C2011-0001"/>
      <sheetName val="C2011-0062"/>
      <sheetName val="TABLA_310.16"/>
      <sheetName val="Table_5"/>
      <sheetName val="PIPE"/>
      <sheetName val="VALVE"/>
      <sheetName val="CBV 2001"/>
      <sheetName val="Resumen ADI-XX (2)"/>
      <sheetName val="TiempoBaseSag7DNo Liner"/>
      <sheetName val="5. Causas Inc. Cumpl. Restr."/>
      <sheetName val="F_PAGO1"/>
      <sheetName val="cash_flow1"/>
      <sheetName val="SUMMARY_CONT1"/>
      <sheetName val="10241SUM_US$1"/>
      <sheetName val="SUM_US$_ON_SITE_OFF_SITE1"/>
      <sheetName val="SUM_20001"/>
      <sheetName val="HORAS_CONSTR_1"/>
      <sheetName val="EQ_20001"/>
      <sheetName val="Flaer_Area"/>
      <sheetName val="BIP-HOR"/>
      <sheetName val="GeoData"/>
      <sheetName val="ESTABILIDAD"/>
      <sheetName val="J"/>
      <sheetName val="PRODUCCION"/>
      <sheetName val="Scope of Work_UOM"/>
      <sheetName val="A RESUMEN"/>
      <sheetName val="B INGENIERIA"/>
      <sheetName val="B OBRAS PRELIMINARES"/>
      <sheetName val="B CIVIL"/>
      <sheetName val="B ESTRUCTURAS"/>
      <sheetName val="B MECANICA"/>
      <sheetName val="B TUBERIAS"/>
      <sheetName val="B ELECTRICA"/>
      <sheetName val="B INST&amp;CONT"/>
      <sheetName val="B PRECOM&amp;COM&amp;PM"/>
      <sheetName val="C APU-CIVL"/>
      <sheetName val="C APU-EST"/>
      <sheetName val="C APU-MEC"/>
      <sheetName val="C APU-TUB"/>
      <sheetName val="C APU-ELE"/>
      <sheetName val="D GASTOS GENERALES"/>
      <sheetName val="C APU-INS"/>
      <sheetName val="D GG"/>
      <sheetName val="E COSTOS MANO DE OBRA"/>
      <sheetName val="F COSTOS MATERIALES"/>
      <sheetName val="G COSTOS EQUIPOS"/>
      <sheetName val="H COSTOS SUBCONTRATOS"/>
      <sheetName val="I ANALISIS COSTO HH"/>
      <sheetName val="J COSTO EPP's"/>
      <sheetName val="Com-102"/>
      <sheetName val="RES,MET,ADI1"/>
      <sheetName val="PLANTILLA "/>
      <sheetName val="AGI 1-2"/>
      <sheetName val="F_PAGO2"/>
      <sheetName val="cash_flow2"/>
      <sheetName val="SUMMARY_CONT2"/>
      <sheetName val="10241SUM_US$2"/>
      <sheetName val="SUM_US$_ON_SITE_OFF_SITE2"/>
      <sheetName val="SUM_20002"/>
      <sheetName val="HORAS_CONSTR_2"/>
      <sheetName val="EQ_20002"/>
      <sheetName val="Fab__151"/>
      <sheetName val="Pump_Calcs1"/>
      <sheetName val="_ｹ-ﾌﾞﾙ1"/>
      <sheetName val="Man_Hole1"/>
      <sheetName val="FORMA-_RE11"/>
      <sheetName val="Tiraje_Mix1"/>
      <sheetName val="Generic_Inputs1"/>
      <sheetName val="Salary_Schedules1"/>
      <sheetName val="MV_Cable"/>
      <sheetName val="BASE_PRECIOS"/>
      <sheetName val="PIP_2000"/>
      <sheetName val="10241INS1ON_SITE"/>
      <sheetName val="INS1_OFF-SITE"/>
      <sheetName val="INST_2000_ON_SITE"/>
      <sheetName val="INST2000_0FF_SITE"/>
      <sheetName val="EQ_ELEC_1"/>
      <sheetName val="ELEC_2000"/>
      <sheetName val="REPUESTOS_"/>
      <sheetName val="CIVIL_2000"/>
      <sheetName val="CIVIL2000_OFF_SITES"/>
      <sheetName val="EST_EQ_2000"/>
      <sheetName val="AISL_2000"/>
      <sheetName val="PIN_2000"/>
      <sheetName val="PIN_2000_OFF-SITES"/>
      <sheetName val="IND_C__5000"/>
      <sheetName val="SUP_C_6000"/>
      <sheetName val="H_O8000F"/>
      <sheetName val="ING_H_O_8000"/>
      <sheetName val="Resumen_Total"/>
      <sheetName val="Metrado_Estructural"/>
      <sheetName val="Base_de_Datos"/>
      <sheetName val="CONTROL_CALIDAD"/>
      <sheetName val="PINTURA_-_SKANSKA"/>
      <sheetName val="ANDAMIOS_-_LUCA"/>
      <sheetName val="AISLAMIENTO_-_TERMODINAMICA"/>
      <sheetName val="INGENIERÍA_-_INSPECTRA"/>
      <sheetName val="SUPERVISIÓN_-_INSPECTRA"/>
      <sheetName val="TABLA_310_16"/>
      <sheetName val="CBV_2001"/>
      <sheetName val="Flaer_Area1"/>
      <sheetName val="Resumen_ADI-XX_(2)"/>
      <sheetName val="TiempoBaseSag7DNo_Liner"/>
      <sheetName val="5__Causas_Inc__Cumpl__Restr_"/>
      <sheetName val="Dat"/>
      <sheetName val="F_PAGO3"/>
      <sheetName val="cash_flow3"/>
      <sheetName val="SUMMARY_CONT3"/>
      <sheetName val="10241SUM_US$3"/>
      <sheetName val="SUM_US$_ON_SITE_OFF_SITE3"/>
      <sheetName val="SUM_20003"/>
      <sheetName val="HORAS_CONSTR_3"/>
      <sheetName val="EQ_20003"/>
      <sheetName val="Fab__152"/>
      <sheetName val="Man_Hole2"/>
      <sheetName val="FORMA-_RE12"/>
      <sheetName val="PIP_20001"/>
      <sheetName val="10241INS1ON_SITE1"/>
      <sheetName val="INS1_OFF-SITE1"/>
      <sheetName val="INST_2000_ON_SITE1"/>
      <sheetName val="INST2000_0FF_SITE1"/>
      <sheetName val="EQ_ELEC_11"/>
      <sheetName val="ELEC_20001"/>
      <sheetName val="REPUESTOS_1"/>
      <sheetName val="CIVIL_20001"/>
      <sheetName val="CIVIL2000_OFF_SITES1"/>
      <sheetName val="EST_EQ_20001"/>
      <sheetName val="AISL_20001"/>
      <sheetName val="PIN_20001"/>
      <sheetName val="PIN_2000_OFF-SITES1"/>
      <sheetName val="IND_C__50001"/>
      <sheetName val="SUP_C_60001"/>
      <sheetName val="H_O8000F1"/>
      <sheetName val="ING_H_O_80001"/>
      <sheetName val="Pump_Calcs2"/>
      <sheetName val="_ｹ-ﾌﾞﾙ2"/>
      <sheetName val="Tiraje_Mix2"/>
      <sheetName val="Generic_Inputs2"/>
      <sheetName val="Salary_Schedules2"/>
      <sheetName val="MV_Cable1"/>
      <sheetName val="BASE_PRECIOS1"/>
      <sheetName val="APT_Devices"/>
      <sheetName val="Signalling_Links"/>
      <sheetName val="GSS_"/>
      <sheetName val="RESUMEN_DE_COTIZACION"/>
      <sheetName val="OBRA_CIVIL"/>
      <sheetName val="ESTRUCTURA_DE_HORMIGON"/>
      <sheetName val="INSTALACION_ELECTRICA"/>
      <sheetName val="Resumen_Total1"/>
      <sheetName val="Metrado_Estructural1"/>
      <sheetName val="Base_de_Datos1"/>
      <sheetName val="CONTROL_CALIDAD1"/>
      <sheetName val="PINTURA_-_SKANSKA1"/>
      <sheetName val="ANDAMIOS_-_LUCA1"/>
      <sheetName val="AISLAMIENTO_-_TERMODINAMICA1"/>
      <sheetName val="INGENIERÍA_-_INSPECTRA1"/>
      <sheetName val="SUPERVISIÓN_-_INSPECTRA1"/>
      <sheetName val="Flaer_Area2"/>
      <sheetName val="TABLA_310_161"/>
      <sheetName val="CBV_20011"/>
      <sheetName val="Resumen_ADI-XX_(2)1"/>
      <sheetName val="TiempoBaseSag7DNo_Liner1"/>
      <sheetName val="5__Causas_Inc__Cumpl__Restr_1"/>
      <sheetName val="Scope_of_Work_UOM"/>
      <sheetName val="A_RESUMEN"/>
      <sheetName val="B_INGENIERIA"/>
      <sheetName val="B_OBRAS_PRELIMINARES"/>
      <sheetName val="B_CIVIL"/>
      <sheetName val="B_ESTRUCTURAS"/>
      <sheetName val="B_MECANICA"/>
      <sheetName val="B_TUBERIAS"/>
      <sheetName val="B_ELECTRICA"/>
      <sheetName val="B_INST&amp;CONT"/>
      <sheetName val="B_PRECOM&amp;COM&amp;PM"/>
      <sheetName val="C_APU-CIVL"/>
      <sheetName val="C_APU-EST"/>
      <sheetName val="C_APU-MEC"/>
      <sheetName val="C_APU-TUB"/>
      <sheetName val="C_APU-ELE"/>
      <sheetName val="D_GASTOS_GENERALES"/>
      <sheetName val="C_APU-INS"/>
      <sheetName val="D_GG"/>
      <sheetName val="E_COSTOS_MANO_DE_OBRA"/>
      <sheetName val="F_COSTOS_MATERIALES"/>
      <sheetName val="G_COSTOS_EQUIPOS"/>
      <sheetName val="H_COSTOS_SUBCONTRATOS"/>
      <sheetName val="I_ANALISIS_COSTO_HH"/>
      <sheetName val="J_COSTO_EPP's"/>
      <sheetName val="PLANTILLA_"/>
      <sheetName val="AGI_1-2"/>
      <sheetName val="Sheet11(2)"/>
      <sheetName val="Quantity"/>
      <sheetName val="RESUMEN TANQUE"/>
      <sheetName val="prices"/>
      <sheetName val="Ppto con Detalle"/>
      <sheetName val="Prime"/>
      <sheetName val="PER,COM.PRO.ADI1"/>
      <sheetName val="EQUIP"/>
      <sheetName val="Estructuras"/>
      <sheetName val="APT_Devices1"/>
      <sheetName val="Signalling_Links1"/>
      <sheetName val="GSS_1"/>
      <sheetName val="RESUMEN_DE_COTIZACION1"/>
      <sheetName val="OBRA_CIVIL1"/>
      <sheetName val="ESTRUCTURA_DE_HORMIGON1"/>
      <sheetName val="INSTALACION_ELECTRICA1"/>
      <sheetName val="RESUMEN_TANQUE"/>
      <sheetName val="Ppto_con_Detalle"/>
      <sheetName val="PER,COM_PRO_ADI1"/>
      <sheetName val="BDATOS"/>
      <sheetName val="COSTOMAT.XLS"/>
      <sheetName val="B. EQU"/>
      <sheetName val="수입"/>
      <sheetName val="ENERGIA 2"/>
      <sheetName val="ATENCIONES MEDICAS"/>
      <sheetName val="TALLERES 3"/>
      <sheetName val="Nº TRABAJADORES"/>
      <sheetName val="Limit_ACC_A"/>
      <sheetName val="Fab__153"/>
      <sheetName val="Pump_Calcs3"/>
      <sheetName val="_ｹ-ﾌﾞﾙ3"/>
      <sheetName val="Man_Hole3"/>
      <sheetName val="FORMA-_RE13"/>
      <sheetName val="Attach 4-18"/>
      <sheetName val="5. Consumibles"/>
      <sheetName val="F_PAGO4"/>
      <sheetName val="cash_flow4"/>
      <sheetName val="SUMMARY_CONT4"/>
      <sheetName val="10241SUM_US$4"/>
      <sheetName val="SUM_US$_ON_SITE_OFF_SITE4"/>
      <sheetName val="SUM_20004"/>
      <sheetName val="HORAS_CONSTR_4"/>
      <sheetName val="EQ_20004"/>
      <sheetName val="Tiraje_Mix3"/>
      <sheetName val="Generic_Inputs3"/>
      <sheetName val="Salary_Schedules3"/>
      <sheetName val="MV_Cable2"/>
      <sheetName val="BASE_PRECIOS2"/>
      <sheetName val="Resumen_Total2"/>
      <sheetName val="Metrado_Estructural2"/>
      <sheetName val="Base_de_Datos2"/>
      <sheetName val="CONTROL_CALIDAD2"/>
      <sheetName val="PINTURA_-_SKANSKA2"/>
      <sheetName val="ANDAMIOS_-_LUCA2"/>
      <sheetName val="AISLAMIENTO_-_TERMODINAMICA2"/>
      <sheetName val="INGENIERÍA_-_INSPECTRA2"/>
      <sheetName val="SUPERVISIÓN_-_INSPECTRA2"/>
      <sheetName val="TABLA_310_162"/>
      <sheetName val="CBV_20012"/>
      <sheetName val="Flaer_Area3"/>
      <sheetName val="PIP_20002"/>
      <sheetName val="10241INS1ON_SITE2"/>
      <sheetName val="INS1_OFF-SITE2"/>
      <sheetName val="INST_2000_ON_SITE2"/>
      <sheetName val="INST2000_0FF_SITE2"/>
      <sheetName val="EQ_ELEC_12"/>
      <sheetName val="ELEC_20002"/>
      <sheetName val="REPUESTOS_2"/>
      <sheetName val="CIVIL_20002"/>
      <sheetName val="CIVIL2000_OFF_SITES2"/>
      <sheetName val="EST_EQ_20002"/>
      <sheetName val="AISL_20002"/>
      <sheetName val="PIN_20002"/>
      <sheetName val="PIN_2000_OFF-SITES2"/>
      <sheetName val="IND_C__50002"/>
      <sheetName val="SUP_C_60002"/>
      <sheetName val="H_O8000F2"/>
      <sheetName val="ING_H_O_80002"/>
      <sheetName val="Resumen_ADI-XX_(2)2"/>
      <sheetName val="TiempoBaseSag7DNo_Liner2"/>
      <sheetName val="5__Causas_Inc__Cumpl__Restr_2"/>
      <sheetName val="A_RESUMEN1"/>
      <sheetName val="B_INGENIERIA1"/>
      <sheetName val="B_OBRAS_PRELIMINARES1"/>
      <sheetName val="B_CIVIL1"/>
      <sheetName val="B_ESTRUCTURAS1"/>
      <sheetName val="B_MECANICA1"/>
      <sheetName val="B_TUBERIAS1"/>
      <sheetName val="B_ELECTRICA1"/>
      <sheetName val="B_INST&amp;CONT1"/>
      <sheetName val="B_PRECOM&amp;COM&amp;PM1"/>
      <sheetName val="C_APU-CIVL1"/>
      <sheetName val="C_APU-EST1"/>
      <sheetName val="C_APU-MEC1"/>
      <sheetName val="C_APU-TUB1"/>
      <sheetName val="C_APU-ELE1"/>
      <sheetName val="D_GASTOS_GENERALES1"/>
      <sheetName val="C_APU-INS1"/>
      <sheetName val="D_GG1"/>
      <sheetName val="E_COSTOS_MANO_DE_OBRA1"/>
      <sheetName val="F_COSTOS_MATERIALES1"/>
      <sheetName val="G_COSTOS_EQUIPOS1"/>
      <sheetName val="H_COSTOS_SUBCONTRATOS1"/>
      <sheetName val="I_ANALISIS_COSTO_HH1"/>
      <sheetName val="J_COSTO_EPP's1"/>
      <sheetName val="APT_Devices2"/>
      <sheetName val="Signalling_Links2"/>
      <sheetName val="GSS_2"/>
      <sheetName val="RESUMEN_DE_COTIZACION2"/>
      <sheetName val="OBRA_CIVIL2"/>
      <sheetName val="ESTRUCTURA_DE_HORMIGON2"/>
      <sheetName val="INSTALACION_ELECTRICA2"/>
      <sheetName val="PLANTILLA_1"/>
      <sheetName val="AGI_1-21"/>
      <sheetName val="Scope_of_Work_UOM1"/>
      <sheetName val="RESUMEN_TANQUE1"/>
      <sheetName val="Ppto_con_Detalle1"/>
      <sheetName val="PER,COM_PRO_ADI11"/>
      <sheetName val="COSTOMAT_XLS"/>
      <sheetName val="B__EQU"/>
      <sheetName val="ENERGIA_2"/>
      <sheetName val="ATENCIONES_MEDICAS"/>
      <sheetName val="TALLERES_3"/>
      <sheetName val="Nº_TRABAJADORES"/>
      <sheetName val="Attach_4-18"/>
      <sheetName val="F_PAGO5"/>
      <sheetName val="cash_flow5"/>
      <sheetName val="SUMMARY_CONT5"/>
      <sheetName val="10241SUM_US$5"/>
      <sheetName val="SUM_US$_ON_SITE_OFF_SITE5"/>
      <sheetName val="SUM_20005"/>
      <sheetName val="HORAS_CONSTR_5"/>
      <sheetName val="EQ_20005"/>
      <sheetName val="Fab__154"/>
      <sheetName val="Man_Hole4"/>
      <sheetName val="FORMA-_RE14"/>
      <sheetName val="PIP_20003"/>
      <sheetName val="10241INS1ON_SITE3"/>
      <sheetName val="INS1_OFF-SITE3"/>
      <sheetName val="INST_2000_ON_SITE3"/>
      <sheetName val="INST2000_0FF_SITE3"/>
      <sheetName val="EQ_ELEC_13"/>
      <sheetName val="ELEC_20003"/>
      <sheetName val="REPUESTOS_3"/>
      <sheetName val="CIVIL_20003"/>
      <sheetName val="CIVIL2000_OFF_SITES3"/>
      <sheetName val="EST_EQ_20003"/>
      <sheetName val="AISL_20003"/>
      <sheetName val="PIN_20003"/>
      <sheetName val="PIN_2000_OFF-SITES3"/>
      <sheetName val="IND_C__50003"/>
      <sheetName val="SUP_C_60003"/>
      <sheetName val="H_O8000F3"/>
      <sheetName val="ING_H_O_80003"/>
      <sheetName val="Pump_Calcs4"/>
      <sheetName val="_ｹ-ﾌﾞﾙ4"/>
      <sheetName val="Flaer_Area4"/>
      <sheetName val="Tiraje_Mix4"/>
      <sheetName val="Generic_Inputs4"/>
      <sheetName val="Salary_Schedules4"/>
      <sheetName val="MV_Cable3"/>
      <sheetName val="BASE_PRECIOS3"/>
      <sheetName val="APT_Devices3"/>
      <sheetName val="Signalling_Links3"/>
      <sheetName val="GSS_3"/>
      <sheetName val="RESUMEN_DE_COTIZACION3"/>
      <sheetName val="OBRA_CIVIL3"/>
      <sheetName val="ESTRUCTURA_DE_HORMIGON3"/>
      <sheetName val="INSTALACION_ELECTRICA3"/>
      <sheetName val="Resumen_Total3"/>
      <sheetName val="Metrado_Estructural3"/>
      <sheetName val="Base_de_Datos3"/>
      <sheetName val="CONTROL_CALIDAD3"/>
      <sheetName val="PINTURA_-_SKANSKA3"/>
      <sheetName val="ANDAMIOS_-_LUCA3"/>
      <sheetName val="AISLAMIENTO_-_TERMODINAMICA3"/>
      <sheetName val="INGENIERÍA_-_INSPECTRA3"/>
      <sheetName val="SUPERVISIÓN_-_INSPECTRA3"/>
      <sheetName val="TABLA_310_163"/>
      <sheetName val="CBV_20013"/>
      <sheetName val="Resumen_ADI-XX_(2)3"/>
      <sheetName val="TiempoBaseSag7DNo_Liner3"/>
      <sheetName val="5__Causas_Inc__Cumpl__Restr_3"/>
      <sheetName val="Scope_of_Work_UOM2"/>
      <sheetName val="A_RESUMEN2"/>
      <sheetName val="B_INGENIERIA2"/>
      <sheetName val="B_OBRAS_PRELIMINARES2"/>
      <sheetName val="B_CIVIL2"/>
      <sheetName val="B_ESTRUCTURAS2"/>
      <sheetName val="B_MECANICA2"/>
      <sheetName val="B_TUBERIAS2"/>
      <sheetName val="B_ELECTRICA2"/>
      <sheetName val="B_INST&amp;CONT2"/>
      <sheetName val="B_PRECOM&amp;COM&amp;PM2"/>
      <sheetName val="C_APU-CIVL2"/>
      <sheetName val="C_APU-EST2"/>
      <sheetName val="C_APU-MEC2"/>
      <sheetName val="C_APU-TUB2"/>
      <sheetName val="C_APU-ELE2"/>
      <sheetName val="D_GASTOS_GENERALES2"/>
      <sheetName val="C_APU-INS2"/>
      <sheetName val="D_GG2"/>
      <sheetName val="E_COSTOS_MANO_DE_OBRA2"/>
      <sheetName val="F_COSTOS_MATERIALES2"/>
      <sheetName val="G_COSTOS_EQUIPOS2"/>
      <sheetName val="H_COSTOS_SUBCONTRATOS2"/>
      <sheetName val="I_ANALISIS_COSTO_HH2"/>
      <sheetName val="J_COSTO_EPP's2"/>
      <sheetName val="PLANTILLA_2"/>
      <sheetName val="AGI_1-22"/>
      <sheetName val="RESUMEN_TANQUE2"/>
      <sheetName val="Ppto_con_Detalle2"/>
      <sheetName val="PER,COM_PRO_ADI12"/>
      <sheetName val="COSTOMAT_XLS1"/>
      <sheetName val="B__EQU1"/>
      <sheetName val="ENERGIA_21"/>
      <sheetName val="ATENCIONES_MEDICAS1"/>
      <sheetName val="TALLERES_31"/>
      <sheetName val="Nº_TRABAJADORES1"/>
      <sheetName val="Attach_4-181"/>
      <sheetName val="5__Consumibles"/>
      <sheetName val="DESPLEGABLES"/>
      <sheetName val="7422CW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dule List"/>
      <sheetName val="BIP-HOR"/>
      <sheetName val="GeoData"/>
    </sheetNames>
    <sheetDataSet>
      <sheetData sheetId="0">
        <row r="41">
          <cell r="B41">
            <v>39714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 &amp; Help"/>
      <sheetName val="Cover"/>
      <sheetName val="Sheet 1 (Notes)"/>
      <sheetName val="Sheets 2 &amp; 3"/>
      <sheetName val="Sheets 2 &amp; 3 (2)"/>
      <sheetName val="Sheets 4 &amp; 5"/>
      <sheetName val="Sheets 6 &amp; 7"/>
      <sheetName val="Module1"/>
      <sheetName val="Module2"/>
    </sheetNames>
    <sheetDataSet>
      <sheetData sheetId="0"/>
      <sheetData sheetId="1"/>
      <sheetData sheetId="2">
        <row r="3">
          <cell r="K3" t="str">
            <v>UTILITY SUMMARY SHEET</v>
          </cell>
        </row>
        <row r="6">
          <cell r="B6" t="str">
            <v xml:space="preserve">CUSTOMER </v>
          </cell>
          <cell r="D6" t="str">
            <v>RABIGH JV</v>
          </cell>
          <cell r="F6" t="str">
            <v>PLANT CAPACITY</v>
          </cell>
          <cell r="H6" t="str">
            <v xml:space="preserve"> </v>
          </cell>
          <cell r="I6" t="str">
            <v>2650 sm3/h</v>
          </cell>
        </row>
        <row r="7">
          <cell r="B7" t="str">
            <v>LOCATION</v>
          </cell>
          <cell r="D7" t="str">
            <v>RABIGH, SAUDI ARABIA</v>
          </cell>
          <cell r="F7" t="str">
            <v>UNIT No.</v>
          </cell>
          <cell r="H7" t="str">
            <v>F34</v>
          </cell>
          <cell r="M7" t="str">
            <v>REV 01</v>
          </cell>
          <cell r="O7" t="str">
            <v xml:space="preserve">REV. </v>
          </cell>
          <cell r="Q7" t="str">
            <v xml:space="preserve">REV. </v>
          </cell>
          <cell r="S7" t="str">
            <v xml:space="preserve">REV. </v>
          </cell>
          <cell r="U7" t="str">
            <v>SHEET</v>
          </cell>
        </row>
        <row r="8">
          <cell r="B8" t="str">
            <v>PROJECT No.</v>
          </cell>
          <cell r="D8" t="str">
            <v>1-14-1600/49</v>
          </cell>
          <cell r="F8" t="str">
            <v>CASE</v>
          </cell>
          <cell r="H8" t="str">
            <v xml:space="preserve"> </v>
          </cell>
          <cell r="I8" t="str">
            <v>Arab Lt Crude</v>
          </cell>
          <cell r="K8" t="str">
            <v>DATE</v>
          </cell>
          <cell r="M8" t="str">
            <v>15/10/04</v>
          </cell>
          <cell r="O8" t="str">
            <v xml:space="preserve"> </v>
          </cell>
          <cell r="Q8" t="str">
            <v xml:space="preserve"> </v>
          </cell>
          <cell r="S8" t="str">
            <v xml:space="preserve"> </v>
          </cell>
          <cell r="U8">
            <v>2</v>
          </cell>
        </row>
        <row r="9">
          <cell r="D9" t="str">
            <v xml:space="preserve"> </v>
          </cell>
          <cell r="H9" t="str">
            <v xml:space="preserve"> </v>
          </cell>
          <cell r="K9" t="str">
            <v>ORIG. BY</v>
          </cell>
          <cell r="M9" t="str">
            <v>NCK</v>
          </cell>
          <cell r="O9" t="str">
            <v xml:space="preserve"> </v>
          </cell>
          <cell r="Q9" t="str">
            <v xml:space="preserve"> </v>
          </cell>
          <cell r="S9" t="str">
            <v xml:space="preserve"> </v>
          </cell>
          <cell r="U9" t="str">
            <v>OF</v>
          </cell>
        </row>
        <row r="10">
          <cell r="B10" t="str">
            <v>DOCUMENT No.</v>
          </cell>
          <cell r="D10" t="str">
            <v>1613-8110-PD-F34-0073</v>
          </cell>
          <cell r="F10" t="str">
            <v>DOC SEQ No.</v>
          </cell>
          <cell r="H10" t="str">
            <v xml:space="preserve"> </v>
          </cell>
          <cell r="K10" t="str">
            <v>APP. BY</v>
          </cell>
          <cell r="M10" t="str">
            <v>HB</v>
          </cell>
          <cell r="O10" t="str">
            <v xml:space="preserve"> </v>
          </cell>
          <cell r="Q10" t="str">
            <v xml:space="preserve"> </v>
          </cell>
          <cell r="S10" t="str">
            <v xml:space="preserve"> </v>
          </cell>
          <cell r="U10">
            <v>4</v>
          </cell>
        </row>
        <row r="11">
          <cell r="V11" t="str">
            <v>Rev</v>
          </cell>
        </row>
        <row r="12">
          <cell r="C12" t="str">
            <v>NOTES:</v>
          </cell>
        </row>
        <row r="13">
          <cell r="C13" t="str">
            <v>1)</v>
          </cell>
          <cell r="D13" t="str">
            <v>UTILITY SUMMARY FOR EXISTING CRUDE DISTILLATION UNIT IS FOR NEW AND MODIFIED EQUIPMENT ONLY</v>
          </cell>
        </row>
        <row r="14">
          <cell r="C14" t="str">
            <v>2)</v>
          </cell>
          <cell r="D14" t="str">
            <v>PUMP COOLING WATER REQUIREMENTS ARE NOMINAL ONLY. TO BE CONFIRMED BY DETAILED ENGINEERING CONTRACTOR</v>
          </cell>
        </row>
        <row r="15">
          <cell r="C15" t="str">
            <v>3)</v>
          </cell>
        </row>
        <row r="16">
          <cell r="C16" t="str">
            <v>4)</v>
          </cell>
        </row>
        <row r="17">
          <cell r="C17" t="str">
            <v>5)</v>
          </cell>
        </row>
        <row r="18">
          <cell r="C18" t="str">
            <v>6)</v>
          </cell>
        </row>
        <row r="19">
          <cell r="C19" t="str">
            <v>7)</v>
          </cell>
        </row>
        <row r="20">
          <cell r="C20" t="str">
            <v>8)</v>
          </cell>
        </row>
        <row r="21">
          <cell r="C21" t="str">
            <v>9)</v>
          </cell>
        </row>
        <row r="23">
          <cell r="C23" t="str">
            <v>HOLDS:</v>
          </cell>
        </row>
        <row r="24">
          <cell r="C24" t="str">
            <v>1)</v>
          </cell>
          <cell r="D24" t="str">
            <v>NUMBER OF NEW HGO PRODUCT PUMPS</v>
          </cell>
        </row>
        <row r="25">
          <cell r="C25" t="str">
            <v>2)</v>
          </cell>
          <cell r="D25" t="str">
            <v>HYDRAULIC CALCULATIONS FOR FINAL VDU PLOT LOCATION</v>
          </cell>
        </row>
        <row r="26">
          <cell r="C26" t="str">
            <v>3)</v>
          </cell>
        </row>
        <row r="38">
          <cell r="B38" t="str">
            <v>FWEL 2493 Rev 3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26-ListaCargas"/>
      <sheetName val="U26-CalculoCables"/>
      <sheetName val="CARATULA"/>
      <sheetName val="Página 2"/>
      <sheetName val="Cables OLD"/>
      <sheetName val="Datos"/>
      <sheetName val="Vacía"/>
      <sheetName val="CATALOGO  MOT BT"/>
      <sheetName val="CATALOGO CABLES BT"/>
      <sheetName val="CATALOGO CABLES MT"/>
    </sheetNames>
    <sheetDataSet>
      <sheetData sheetId="0">
        <row r="4">
          <cell r="A4" t="str">
            <v>26-E03-01</v>
          </cell>
          <cell r="B4" t="str">
            <v>Aerocondensador Efluente Reactor</v>
          </cell>
          <cell r="C4">
            <v>1</v>
          </cell>
          <cell r="D4">
            <v>480</v>
          </cell>
          <cell r="E4">
            <v>18.7</v>
          </cell>
          <cell r="F4">
            <v>22</v>
          </cell>
          <cell r="G4">
            <v>1</v>
          </cell>
          <cell r="H4">
            <v>0.91</v>
          </cell>
          <cell r="I4">
            <v>24.175824175824175</v>
          </cell>
        </row>
        <row r="5">
          <cell r="A5" t="str">
            <v>26-E03-02</v>
          </cell>
          <cell r="B5" t="str">
            <v>Aerocondensador Efluente Reactor</v>
          </cell>
          <cell r="C5">
            <v>1</v>
          </cell>
          <cell r="D5">
            <v>480</v>
          </cell>
          <cell r="E5">
            <v>18.7</v>
          </cell>
          <cell r="F5">
            <v>22</v>
          </cell>
          <cell r="G5">
            <v>1</v>
          </cell>
          <cell r="H5">
            <v>0.91</v>
          </cell>
          <cell r="I5">
            <v>24.175824175824175</v>
          </cell>
        </row>
        <row r="6">
          <cell r="A6" t="str">
            <v>26-E03-03</v>
          </cell>
          <cell r="B6" t="str">
            <v>Aerocondensador Efluente Reactor</v>
          </cell>
          <cell r="C6">
            <v>1</v>
          </cell>
          <cell r="D6">
            <v>480</v>
          </cell>
          <cell r="E6">
            <v>18.7</v>
          </cell>
          <cell r="F6">
            <v>22</v>
          </cell>
          <cell r="G6">
            <v>1</v>
          </cell>
          <cell r="H6">
            <v>0.91</v>
          </cell>
          <cell r="I6">
            <v>24.175824175824175</v>
          </cell>
        </row>
        <row r="7">
          <cell r="A7" t="str">
            <v>26-E03-04</v>
          </cell>
          <cell r="B7" t="str">
            <v>Aerocondensador Efluente Reactor</v>
          </cell>
          <cell r="C7">
            <v>1</v>
          </cell>
          <cell r="D7">
            <v>480</v>
          </cell>
          <cell r="E7">
            <v>18.7</v>
          </cell>
          <cell r="F7">
            <v>22</v>
          </cell>
          <cell r="G7">
            <v>1</v>
          </cell>
          <cell r="H7">
            <v>0.91</v>
          </cell>
          <cell r="I7">
            <v>24.175824175824175</v>
          </cell>
        </row>
        <row r="8">
          <cell r="A8" t="str">
            <v>26-E03-05</v>
          </cell>
          <cell r="B8" t="str">
            <v>Aerocondensador Efluente Reactor</v>
          </cell>
          <cell r="C8">
            <v>1</v>
          </cell>
          <cell r="D8">
            <v>480</v>
          </cell>
          <cell r="E8">
            <v>18.7</v>
          </cell>
          <cell r="F8">
            <v>22</v>
          </cell>
          <cell r="G8">
            <v>1</v>
          </cell>
          <cell r="H8">
            <v>0.91</v>
          </cell>
          <cell r="I8">
            <v>24.175824175824175</v>
          </cell>
        </row>
        <row r="9">
          <cell r="A9" t="str">
            <v>26-E03-06</v>
          </cell>
          <cell r="B9" t="str">
            <v>Aerocondensador Efluente Reactor</v>
          </cell>
          <cell r="C9">
            <v>1</v>
          </cell>
          <cell r="D9">
            <v>480</v>
          </cell>
          <cell r="E9">
            <v>18.7</v>
          </cell>
          <cell r="F9">
            <v>22</v>
          </cell>
          <cell r="G9">
            <v>1</v>
          </cell>
          <cell r="H9">
            <v>0.91</v>
          </cell>
          <cell r="I9">
            <v>24.175824175824175</v>
          </cell>
        </row>
        <row r="10">
          <cell r="A10" t="str">
            <v>26-E03-07</v>
          </cell>
          <cell r="B10" t="str">
            <v>Aerocondensador Efluente Reactor</v>
          </cell>
          <cell r="C10">
            <v>1</v>
          </cell>
          <cell r="D10">
            <v>480</v>
          </cell>
          <cell r="E10">
            <v>18.7</v>
          </cell>
          <cell r="F10">
            <v>22</v>
          </cell>
          <cell r="G10">
            <v>1</v>
          </cell>
          <cell r="H10">
            <v>0.91</v>
          </cell>
          <cell r="I10">
            <v>24.175824175824175</v>
          </cell>
        </row>
        <row r="11">
          <cell r="A11" t="str">
            <v>26-E03-08</v>
          </cell>
          <cell r="B11" t="str">
            <v>Aerocondensador Efluente Reactor</v>
          </cell>
          <cell r="C11">
            <v>1</v>
          </cell>
          <cell r="D11">
            <v>480</v>
          </cell>
          <cell r="E11">
            <v>18.7</v>
          </cell>
          <cell r="F11">
            <v>22</v>
          </cell>
          <cell r="G11">
            <v>1</v>
          </cell>
          <cell r="H11">
            <v>0.91</v>
          </cell>
          <cell r="I11">
            <v>24.175824175824175</v>
          </cell>
        </row>
        <row r="12">
          <cell r="A12" t="str">
            <v>26-E03-09</v>
          </cell>
          <cell r="B12" t="str">
            <v>Aerocondensador Efluente Reactor</v>
          </cell>
          <cell r="C12">
            <v>1</v>
          </cell>
          <cell r="D12">
            <v>480</v>
          </cell>
          <cell r="E12">
            <v>18.7</v>
          </cell>
          <cell r="F12">
            <v>22</v>
          </cell>
          <cell r="G12">
            <v>1</v>
          </cell>
          <cell r="H12">
            <v>0.91</v>
          </cell>
          <cell r="I12">
            <v>24.175824175824175</v>
          </cell>
        </row>
        <row r="13">
          <cell r="A13" t="str">
            <v>26-E03-10</v>
          </cell>
          <cell r="B13" t="str">
            <v>Aerocondensador Efluente Reactor</v>
          </cell>
          <cell r="C13">
            <v>1</v>
          </cell>
          <cell r="D13">
            <v>480</v>
          </cell>
          <cell r="E13">
            <v>18.7</v>
          </cell>
          <cell r="F13">
            <v>22</v>
          </cell>
          <cell r="G13">
            <v>1</v>
          </cell>
          <cell r="H13">
            <v>0.91</v>
          </cell>
          <cell r="I13">
            <v>24.175824175824175</v>
          </cell>
        </row>
        <row r="14">
          <cell r="A14" t="str">
            <v>26-E03-11</v>
          </cell>
          <cell r="B14" t="str">
            <v>Aerocondensador Efluente Reactor</v>
          </cell>
          <cell r="C14">
            <v>1</v>
          </cell>
          <cell r="D14">
            <v>480</v>
          </cell>
          <cell r="E14">
            <v>18.7</v>
          </cell>
          <cell r="F14">
            <v>22</v>
          </cell>
          <cell r="G14">
            <v>1</v>
          </cell>
          <cell r="H14">
            <v>0.91</v>
          </cell>
          <cell r="I14">
            <v>24.175824175824175</v>
          </cell>
        </row>
        <row r="15">
          <cell r="A15" t="str">
            <v>26-E03-12</v>
          </cell>
          <cell r="B15" t="str">
            <v>Aerocondensador Efluente Reactor</v>
          </cell>
          <cell r="C15">
            <v>1</v>
          </cell>
          <cell r="D15">
            <v>480</v>
          </cell>
          <cell r="E15">
            <v>18.7</v>
          </cell>
          <cell r="F15">
            <v>22</v>
          </cell>
          <cell r="G15">
            <v>1</v>
          </cell>
          <cell r="H15">
            <v>0.91</v>
          </cell>
          <cell r="I15">
            <v>24.175824175824175</v>
          </cell>
        </row>
        <row r="16">
          <cell r="A16" t="str">
            <v>26-E05-01</v>
          </cell>
          <cell r="B16" t="str">
            <v>Aeroenfriador diesel</v>
          </cell>
          <cell r="C16">
            <v>1</v>
          </cell>
          <cell r="D16">
            <v>480</v>
          </cell>
          <cell r="E16">
            <v>18.5</v>
          </cell>
          <cell r="F16">
            <v>22</v>
          </cell>
          <cell r="G16">
            <v>1</v>
          </cell>
          <cell r="H16">
            <v>0.91</v>
          </cell>
          <cell r="I16">
            <v>24.175824175824175</v>
          </cell>
        </row>
        <row r="17">
          <cell r="A17" t="str">
            <v>26-E05-02</v>
          </cell>
          <cell r="B17" t="str">
            <v>Aeroenfriador diesel</v>
          </cell>
          <cell r="C17">
            <v>1</v>
          </cell>
          <cell r="D17">
            <v>480</v>
          </cell>
          <cell r="E17">
            <v>18.5</v>
          </cell>
          <cell r="F17">
            <v>22</v>
          </cell>
          <cell r="G17">
            <v>1</v>
          </cell>
          <cell r="H17">
            <v>0.91</v>
          </cell>
          <cell r="I17">
            <v>24.175824175824175</v>
          </cell>
        </row>
        <row r="18">
          <cell r="A18" t="str">
            <v>26-E07-01</v>
          </cell>
          <cell r="B18" t="str">
            <v>Aerocondensador Stripper</v>
          </cell>
          <cell r="C18">
            <v>1</v>
          </cell>
          <cell r="D18">
            <v>480</v>
          </cell>
          <cell r="E18">
            <v>11</v>
          </cell>
          <cell r="F18">
            <v>11</v>
          </cell>
          <cell r="G18">
            <v>1</v>
          </cell>
          <cell r="H18">
            <v>0.88300000000000001</v>
          </cell>
          <cell r="I18">
            <v>12.457531143827859</v>
          </cell>
        </row>
        <row r="19">
          <cell r="A19" t="str">
            <v>26-E07-02</v>
          </cell>
          <cell r="B19" t="str">
            <v>Aerocondensador Stripper</v>
          </cell>
          <cell r="C19">
            <v>1</v>
          </cell>
          <cell r="D19">
            <v>480</v>
          </cell>
          <cell r="E19">
            <v>11</v>
          </cell>
          <cell r="F19">
            <v>11</v>
          </cell>
          <cell r="G19">
            <v>1</v>
          </cell>
          <cell r="H19">
            <v>0.88300000000000001</v>
          </cell>
          <cell r="I19">
            <v>12.457531143827859</v>
          </cell>
        </row>
        <row r="20">
          <cell r="A20" t="str">
            <v>26-P02-A</v>
          </cell>
          <cell r="B20" t="str">
            <v>Bomba tope Stripper</v>
          </cell>
          <cell r="C20">
            <v>1</v>
          </cell>
          <cell r="D20">
            <v>480</v>
          </cell>
          <cell r="E20">
            <v>23</v>
          </cell>
          <cell r="F20">
            <v>30</v>
          </cell>
          <cell r="G20">
            <v>1</v>
          </cell>
          <cell r="H20">
            <v>0.91</v>
          </cell>
          <cell r="I20">
            <v>32.967032967032964</v>
          </cell>
        </row>
        <row r="21">
          <cell r="A21" t="str">
            <v>26-P02-AM</v>
          </cell>
          <cell r="B21" t="str">
            <v>Bomba tope Stripper</v>
          </cell>
          <cell r="C21">
            <v>1</v>
          </cell>
          <cell r="D21">
            <v>480</v>
          </cell>
          <cell r="E21">
            <v>23</v>
          </cell>
          <cell r="F21">
            <v>30</v>
          </cell>
          <cell r="G21">
            <v>0</v>
          </cell>
          <cell r="H21">
            <v>0.91</v>
          </cell>
          <cell r="I21">
            <v>0</v>
          </cell>
        </row>
        <row r="22">
          <cell r="A22" t="str">
            <v>26-P03-A</v>
          </cell>
          <cell r="B22" t="str">
            <v>Bomba Amina Pobre</v>
          </cell>
          <cell r="C22">
            <v>1</v>
          </cell>
          <cell r="D22">
            <v>480</v>
          </cell>
          <cell r="E22">
            <v>89</v>
          </cell>
          <cell r="F22">
            <v>90</v>
          </cell>
          <cell r="G22">
            <v>1</v>
          </cell>
          <cell r="H22">
            <v>0.91799999999999993</v>
          </cell>
          <cell r="I22">
            <v>98.039215686274517</v>
          </cell>
        </row>
        <row r="23">
          <cell r="A23" t="str">
            <v>26-P03-AM</v>
          </cell>
          <cell r="B23" t="str">
            <v>Bomba Amina Pobre</v>
          </cell>
          <cell r="C23">
            <v>1</v>
          </cell>
          <cell r="D23">
            <v>480</v>
          </cell>
          <cell r="E23">
            <v>89</v>
          </cell>
          <cell r="F23">
            <v>90</v>
          </cell>
          <cell r="G23">
            <v>0</v>
          </cell>
          <cell r="H23">
            <v>0.91799999999999993</v>
          </cell>
          <cell r="I23">
            <v>0</v>
          </cell>
        </row>
        <row r="24">
          <cell r="A24" t="str">
            <v>26-P04-A</v>
          </cell>
          <cell r="B24" t="str">
            <v>Bomba Agua de Lavado</v>
          </cell>
          <cell r="C24">
            <v>1</v>
          </cell>
          <cell r="D24">
            <v>480</v>
          </cell>
          <cell r="E24">
            <v>53</v>
          </cell>
          <cell r="F24">
            <v>55</v>
          </cell>
          <cell r="G24">
            <v>1</v>
          </cell>
          <cell r="H24">
            <v>0.91900000000000004</v>
          </cell>
          <cell r="I24">
            <v>59.847660500544066</v>
          </cell>
        </row>
        <row r="25">
          <cell r="A25" t="str">
            <v>26-P04-AM</v>
          </cell>
          <cell r="B25" t="str">
            <v>Bomba Agua de Lavado</v>
          </cell>
          <cell r="C25">
            <v>1</v>
          </cell>
          <cell r="D25">
            <v>480</v>
          </cell>
          <cell r="E25">
            <v>53</v>
          </cell>
          <cell r="F25">
            <v>55</v>
          </cell>
          <cell r="G25">
            <v>0</v>
          </cell>
          <cell r="H25">
            <v>0.91900000000000004</v>
          </cell>
          <cell r="I25">
            <v>0</v>
          </cell>
        </row>
        <row r="26">
          <cell r="A26" t="str">
            <v>26-P05-A</v>
          </cell>
          <cell r="B26" t="str">
            <v>Bomba de Retrolavado</v>
          </cell>
          <cell r="C26">
            <v>1</v>
          </cell>
          <cell r="D26">
            <v>480</v>
          </cell>
          <cell r="E26">
            <v>10</v>
          </cell>
          <cell r="F26">
            <v>11</v>
          </cell>
          <cell r="G26">
            <v>1</v>
          </cell>
          <cell r="H26">
            <v>0.88300000000000001</v>
          </cell>
          <cell r="I26">
            <v>12.457531143827859</v>
          </cell>
        </row>
        <row r="27">
          <cell r="A27" t="str">
            <v>26-P05-AM</v>
          </cell>
          <cell r="B27" t="str">
            <v>Bomba de Retrolavado</v>
          </cell>
          <cell r="C27">
            <v>1</v>
          </cell>
          <cell r="D27">
            <v>480</v>
          </cell>
          <cell r="E27">
            <v>10</v>
          </cell>
          <cell r="F27">
            <v>11</v>
          </cell>
          <cell r="G27">
            <v>0</v>
          </cell>
          <cell r="H27">
            <v>0.88300000000000001</v>
          </cell>
          <cell r="I27">
            <v>0</v>
          </cell>
        </row>
        <row r="28">
          <cell r="A28" t="str">
            <v>26-P06-A</v>
          </cell>
          <cell r="B28" t="str">
            <v>Bomba Sumidero</v>
          </cell>
          <cell r="C28">
            <v>1</v>
          </cell>
          <cell r="D28">
            <v>480</v>
          </cell>
          <cell r="E28">
            <v>8</v>
          </cell>
          <cell r="F28">
            <v>11</v>
          </cell>
          <cell r="G28">
            <v>1</v>
          </cell>
          <cell r="H28">
            <v>0.88300000000000001</v>
          </cell>
          <cell r="I28">
            <v>12.457531143827859</v>
          </cell>
        </row>
        <row r="29">
          <cell r="A29" t="str">
            <v>26-P06-AM</v>
          </cell>
          <cell r="B29" t="str">
            <v>Bomba Sumidero</v>
          </cell>
          <cell r="C29">
            <v>1</v>
          </cell>
          <cell r="D29">
            <v>480</v>
          </cell>
          <cell r="E29">
            <v>8</v>
          </cell>
          <cell r="F29">
            <v>11</v>
          </cell>
          <cell r="G29">
            <v>0</v>
          </cell>
          <cell r="H29">
            <v>0.88300000000000001</v>
          </cell>
          <cell r="I29">
            <v>0</v>
          </cell>
        </row>
        <row r="30">
          <cell r="A30" t="str">
            <v>26-P07-A</v>
          </cell>
          <cell r="B30" t="str">
            <v>Bomba inyección de Sulfuros</v>
          </cell>
          <cell r="C30">
            <v>1</v>
          </cell>
          <cell r="D30">
            <v>480</v>
          </cell>
          <cell r="E30">
            <v>1</v>
          </cell>
          <cell r="F30">
            <v>1.1000000000000001</v>
          </cell>
          <cell r="G30">
            <v>1</v>
          </cell>
          <cell r="H30">
            <v>0.71499999999999997</v>
          </cell>
          <cell r="I30">
            <v>1.5384615384615385</v>
          </cell>
        </row>
        <row r="31">
          <cell r="A31" t="str">
            <v>26-P07-AM</v>
          </cell>
          <cell r="B31" t="str">
            <v>Bomba inyección de Sulfuros</v>
          </cell>
          <cell r="C31">
            <v>1</v>
          </cell>
          <cell r="D31">
            <v>480</v>
          </cell>
          <cell r="E31">
            <v>1</v>
          </cell>
          <cell r="F31">
            <v>1.1000000000000001</v>
          </cell>
          <cell r="G31">
            <v>0</v>
          </cell>
          <cell r="H31">
            <v>0.71499999999999997</v>
          </cell>
          <cell r="I31">
            <v>0</v>
          </cell>
        </row>
        <row r="32">
          <cell r="A32" t="str">
            <v>26-P08-01</v>
          </cell>
          <cell r="B32" t="str">
            <v>Bomba inhibidor de corrosión</v>
          </cell>
          <cell r="C32">
            <v>1</v>
          </cell>
          <cell r="D32">
            <v>480</v>
          </cell>
          <cell r="E32">
            <v>1</v>
          </cell>
          <cell r="F32">
            <v>1.1000000000000001</v>
          </cell>
          <cell r="G32">
            <v>1</v>
          </cell>
          <cell r="H32">
            <v>0.71499999999999997</v>
          </cell>
          <cell r="I32">
            <v>1.5384615384615385</v>
          </cell>
        </row>
        <row r="33">
          <cell r="A33" t="str">
            <v>26-P09-A</v>
          </cell>
          <cell r="B33" t="str">
            <v>Bomba inyeccción antiespumante</v>
          </cell>
          <cell r="C33">
            <v>1</v>
          </cell>
          <cell r="D33">
            <v>480</v>
          </cell>
          <cell r="E33">
            <v>1</v>
          </cell>
          <cell r="F33">
            <v>1.1000000000000001</v>
          </cell>
          <cell r="G33">
            <v>1</v>
          </cell>
          <cell r="H33">
            <v>0.71499999999999997</v>
          </cell>
          <cell r="I33">
            <v>1.5384615384615385</v>
          </cell>
        </row>
        <row r="34">
          <cell r="A34" t="str">
            <v>26-P09-AM</v>
          </cell>
          <cell r="B34" t="str">
            <v>Bomba inyeccción antiespumante</v>
          </cell>
          <cell r="C34">
            <v>1</v>
          </cell>
          <cell r="D34">
            <v>480</v>
          </cell>
          <cell r="E34">
            <v>1</v>
          </cell>
          <cell r="F34">
            <v>1.1000000000000001</v>
          </cell>
          <cell r="G34">
            <v>0</v>
          </cell>
          <cell r="H34">
            <v>0.71499999999999997</v>
          </cell>
          <cell r="I34">
            <v>0</v>
          </cell>
        </row>
        <row r="37">
          <cell r="A37" t="str">
            <v>26-G01-A</v>
          </cell>
          <cell r="B37" t="str">
            <v xml:space="preserve">Compresor Hidrógeno de Make Up </v>
          </cell>
          <cell r="C37">
            <v>1</v>
          </cell>
          <cell r="D37">
            <v>4160</v>
          </cell>
          <cell r="E37">
            <v>302</v>
          </cell>
          <cell r="F37">
            <v>315</v>
          </cell>
          <cell r="G37">
            <v>1</v>
          </cell>
          <cell r="H37">
            <v>0.95</v>
          </cell>
          <cell r="I37">
            <v>331.57894736842104</v>
          </cell>
        </row>
        <row r="38">
          <cell r="A38" t="str">
            <v>26-G01-AM</v>
          </cell>
          <cell r="B38" t="str">
            <v xml:space="preserve">Compresor Hidrógeno de Make Up </v>
          </cell>
          <cell r="C38">
            <v>1</v>
          </cell>
          <cell r="D38">
            <v>4160</v>
          </cell>
          <cell r="E38">
            <v>302</v>
          </cell>
          <cell r="F38">
            <v>315</v>
          </cell>
          <cell r="G38">
            <v>0</v>
          </cell>
          <cell r="H38">
            <v>0.95</v>
          </cell>
          <cell r="I38">
            <v>0</v>
          </cell>
        </row>
        <row r="39">
          <cell r="A39" t="str">
            <v>26-G02-A</v>
          </cell>
          <cell r="B39" t="str">
            <v>Compresor de Reciclo de Hidrógeno</v>
          </cell>
          <cell r="C39">
            <v>1</v>
          </cell>
          <cell r="D39">
            <v>4160</v>
          </cell>
          <cell r="E39">
            <v>957</v>
          </cell>
          <cell r="F39">
            <v>1000</v>
          </cell>
          <cell r="G39">
            <v>1</v>
          </cell>
          <cell r="H39">
            <v>0.95699999999999996</v>
          </cell>
          <cell r="I39">
            <v>1044.932079414838</v>
          </cell>
        </row>
        <row r="40">
          <cell r="A40" t="str">
            <v>26-G02-AM</v>
          </cell>
          <cell r="B40" t="str">
            <v>Compresor de Reciclo de Hidrógeno</v>
          </cell>
          <cell r="C40">
            <v>1</v>
          </cell>
          <cell r="D40">
            <v>4160</v>
          </cell>
          <cell r="E40">
            <v>957</v>
          </cell>
          <cell r="F40">
            <v>1000</v>
          </cell>
          <cell r="G40">
            <v>0</v>
          </cell>
          <cell r="H40">
            <v>0.95699999999999996</v>
          </cell>
          <cell r="I40">
            <v>0</v>
          </cell>
        </row>
        <row r="41">
          <cell r="A41" t="str">
            <v>26-P01-A</v>
          </cell>
          <cell r="B41" t="str">
            <v>Bomba de Carga</v>
          </cell>
          <cell r="C41">
            <v>1</v>
          </cell>
          <cell r="D41">
            <v>4160</v>
          </cell>
          <cell r="E41">
            <v>481</v>
          </cell>
          <cell r="F41">
            <v>500</v>
          </cell>
          <cell r="G41">
            <v>1</v>
          </cell>
          <cell r="H41">
            <v>0.95</v>
          </cell>
          <cell r="I41">
            <v>526.31578947368428</v>
          </cell>
        </row>
        <row r="42">
          <cell r="A42" t="str">
            <v>26-P01-AM</v>
          </cell>
          <cell r="B42" t="str">
            <v>Bomba de Carga</v>
          </cell>
          <cell r="C42">
            <v>1</v>
          </cell>
          <cell r="D42">
            <v>4160</v>
          </cell>
          <cell r="E42">
            <v>481</v>
          </cell>
          <cell r="F42">
            <v>500</v>
          </cell>
          <cell r="G42">
            <v>0</v>
          </cell>
          <cell r="H42">
            <v>0.95</v>
          </cell>
          <cell r="I42">
            <v>0</v>
          </cell>
        </row>
      </sheetData>
      <sheetData sheetId="1">
        <row r="5">
          <cell r="N5" t="str">
            <v>3x35</v>
          </cell>
          <cell r="X5">
            <v>420</v>
          </cell>
        </row>
        <row r="6">
          <cell r="N6" t="str">
            <v>3x35</v>
          </cell>
          <cell r="X6">
            <v>420</v>
          </cell>
        </row>
        <row r="7">
          <cell r="N7" t="str">
            <v>3x35</v>
          </cell>
          <cell r="X7">
            <v>420</v>
          </cell>
        </row>
        <row r="8">
          <cell r="N8" t="str">
            <v>3x35</v>
          </cell>
          <cell r="X8">
            <v>420</v>
          </cell>
        </row>
        <row r="9">
          <cell r="N9" t="str">
            <v>3x35</v>
          </cell>
          <cell r="X9">
            <v>420</v>
          </cell>
        </row>
        <row r="10">
          <cell r="N10" t="str">
            <v>3x35</v>
          </cell>
          <cell r="X10">
            <v>420</v>
          </cell>
        </row>
        <row r="11">
          <cell r="N11" t="str">
            <v>3x35</v>
          </cell>
          <cell r="X11">
            <v>420</v>
          </cell>
        </row>
        <row r="12">
          <cell r="N12" t="str">
            <v>3x35</v>
          </cell>
          <cell r="X12">
            <v>420</v>
          </cell>
        </row>
        <row r="13">
          <cell r="N13" t="str">
            <v>3x35</v>
          </cell>
          <cell r="X13">
            <v>420</v>
          </cell>
        </row>
        <row r="14">
          <cell r="N14" t="str">
            <v>3x35</v>
          </cell>
          <cell r="X14">
            <v>420</v>
          </cell>
        </row>
        <row r="15">
          <cell r="N15" t="str">
            <v>3x35</v>
          </cell>
          <cell r="X15">
            <v>420</v>
          </cell>
        </row>
        <row r="16">
          <cell r="N16" t="str">
            <v>3x35</v>
          </cell>
          <cell r="X16">
            <v>420</v>
          </cell>
        </row>
        <row r="17">
          <cell r="N17" t="str">
            <v>3x35</v>
          </cell>
          <cell r="X17">
            <v>420</v>
          </cell>
        </row>
        <row r="18">
          <cell r="N18" t="str">
            <v>3x35</v>
          </cell>
          <cell r="X18">
            <v>420</v>
          </cell>
        </row>
        <row r="19">
          <cell r="N19" t="str">
            <v>3x16</v>
          </cell>
          <cell r="X19">
            <v>420</v>
          </cell>
        </row>
        <row r="20">
          <cell r="N20" t="str">
            <v>3x16</v>
          </cell>
          <cell r="X20">
            <v>420</v>
          </cell>
        </row>
        <row r="21">
          <cell r="N21" t="str">
            <v>3x50</v>
          </cell>
          <cell r="X21">
            <v>420</v>
          </cell>
        </row>
        <row r="22">
          <cell r="N22" t="str">
            <v>3x50</v>
          </cell>
          <cell r="X22">
            <v>420</v>
          </cell>
        </row>
        <row r="23">
          <cell r="N23" t="str">
            <v>3x150</v>
          </cell>
          <cell r="X23">
            <v>420</v>
          </cell>
        </row>
        <row r="24">
          <cell r="N24" t="str">
            <v>3x150</v>
          </cell>
          <cell r="X24">
            <v>420</v>
          </cell>
        </row>
        <row r="25">
          <cell r="N25" t="str">
            <v>3x95</v>
          </cell>
          <cell r="X25">
            <v>420</v>
          </cell>
        </row>
        <row r="26">
          <cell r="N26" t="str">
            <v>3x95</v>
          </cell>
          <cell r="X26">
            <v>420</v>
          </cell>
        </row>
        <row r="27">
          <cell r="N27" t="str">
            <v>3x16</v>
          </cell>
          <cell r="X27">
            <v>420</v>
          </cell>
        </row>
        <row r="28">
          <cell r="N28" t="str">
            <v>3x16</v>
          </cell>
          <cell r="X28">
            <v>420</v>
          </cell>
        </row>
        <row r="29">
          <cell r="N29" t="str">
            <v>3x16</v>
          </cell>
          <cell r="X29">
            <v>420</v>
          </cell>
        </row>
        <row r="30">
          <cell r="N30" t="str">
            <v>3x16</v>
          </cell>
          <cell r="X30">
            <v>420</v>
          </cell>
        </row>
        <row r="31">
          <cell r="N31" t="str">
            <v>3x2,5</v>
          </cell>
          <cell r="X31">
            <v>420</v>
          </cell>
        </row>
        <row r="32">
          <cell r="N32" t="str">
            <v>3x2,5</v>
          </cell>
          <cell r="X32">
            <v>420</v>
          </cell>
        </row>
        <row r="33">
          <cell r="N33" t="str">
            <v>3x2,5</v>
          </cell>
          <cell r="X33">
            <v>420</v>
          </cell>
        </row>
        <row r="34">
          <cell r="N34" t="str">
            <v>3x2,5</v>
          </cell>
          <cell r="X34">
            <v>420</v>
          </cell>
        </row>
        <row r="35">
          <cell r="N35" t="str">
            <v>3x2,5</v>
          </cell>
          <cell r="X35">
            <v>420</v>
          </cell>
        </row>
        <row r="38">
          <cell r="N38" t="str">
            <v>3x25</v>
          </cell>
          <cell r="X38">
            <v>420</v>
          </cell>
        </row>
        <row r="39">
          <cell r="N39" t="str">
            <v>3x25</v>
          </cell>
          <cell r="X39">
            <v>420</v>
          </cell>
        </row>
        <row r="40">
          <cell r="N40" t="str">
            <v>3x95</v>
          </cell>
          <cell r="X40">
            <v>420</v>
          </cell>
        </row>
        <row r="41">
          <cell r="N41" t="str">
            <v>3x95</v>
          </cell>
          <cell r="X41">
            <v>420</v>
          </cell>
        </row>
        <row r="42">
          <cell r="N42" t="str">
            <v>3x50</v>
          </cell>
          <cell r="X42">
            <v>420</v>
          </cell>
        </row>
        <row r="43">
          <cell r="N43" t="str">
            <v>3x50</v>
          </cell>
          <cell r="X43">
            <v>420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>
            <v>0.37</v>
          </cell>
          <cell r="B7">
            <v>0.5</v>
          </cell>
          <cell r="C7" t="str">
            <v>90S</v>
          </cell>
          <cell r="D7">
            <v>1740</v>
          </cell>
          <cell r="E7">
            <v>0.87668590438172056</v>
          </cell>
          <cell r="F7">
            <v>6.4</v>
          </cell>
          <cell r="G7">
            <v>0.21</v>
          </cell>
          <cell r="H7">
            <v>2.7</v>
          </cell>
          <cell r="I7">
            <v>2.8</v>
          </cell>
          <cell r="J7">
            <v>56</v>
          </cell>
          <cell r="K7">
            <v>63</v>
          </cell>
          <cell r="L7">
            <v>68.599999999999994</v>
          </cell>
          <cell r="M7">
            <v>0.54</v>
          </cell>
          <cell r="N7">
            <v>0.66</v>
          </cell>
          <cell r="O7">
            <v>0.74</v>
          </cell>
          <cell r="P7">
            <v>1</v>
          </cell>
          <cell r="Q7">
            <v>3.3600000000000001E-3</v>
          </cell>
        </row>
        <row r="8">
          <cell r="A8">
            <v>0.55000000000000004</v>
          </cell>
          <cell r="B8">
            <v>0.75</v>
          </cell>
          <cell r="C8" t="str">
            <v>90S</v>
          </cell>
          <cell r="D8">
            <v>1740</v>
          </cell>
          <cell r="E8">
            <v>1.2789451793033411</v>
          </cell>
          <cell r="F8">
            <v>6.6</v>
          </cell>
          <cell r="G8">
            <v>0.31</v>
          </cell>
          <cell r="H8">
            <v>2.6</v>
          </cell>
          <cell r="I8">
            <v>2.9</v>
          </cell>
          <cell r="J8">
            <v>57</v>
          </cell>
          <cell r="K8">
            <v>65</v>
          </cell>
          <cell r="L8">
            <v>69.900000000000006</v>
          </cell>
          <cell r="M8">
            <v>0.54</v>
          </cell>
          <cell r="N8">
            <v>0.66</v>
          </cell>
          <cell r="O8">
            <v>0.74</v>
          </cell>
          <cell r="P8">
            <v>1</v>
          </cell>
          <cell r="Q8">
            <v>3.3600000000000001E-3</v>
          </cell>
        </row>
        <row r="9">
          <cell r="A9">
            <v>0.75</v>
          </cell>
          <cell r="B9">
            <v>1</v>
          </cell>
          <cell r="C9" t="str">
            <v>90S</v>
          </cell>
          <cell r="D9">
            <v>1720</v>
          </cell>
          <cell r="E9">
            <v>1.7667641903814928</v>
          </cell>
          <cell r="F9">
            <v>5.8</v>
          </cell>
          <cell r="G9">
            <v>0.42</v>
          </cell>
          <cell r="H9">
            <v>2.2999999999999998</v>
          </cell>
          <cell r="I9">
            <v>2.6</v>
          </cell>
          <cell r="J9">
            <v>58</v>
          </cell>
          <cell r="K9">
            <v>64</v>
          </cell>
          <cell r="L9">
            <v>69</v>
          </cell>
          <cell r="M9">
            <v>0.54</v>
          </cell>
          <cell r="N9">
            <v>0.67</v>
          </cell>
          <cell r="O9">
            <v>0.74</v>
          </cell>
          <cell r="P9">
            <v>1</v>
          </cell>
          <cell r="Q9">
            <v>3.3600000000000001E-3</v>
          </cell>
        </row>
        <row r="10">
          <cell r="A10">
            <v>1.1000000000000001</v>
          </cell>
          <cell r="B10">
            <v>1.5</v>
          </cell>
          <cell r="C10" t="str">
            <v>90S</v>
          </cell>
          <cell r="D10">
            <v>1710</v>
          </cell>
          <cell r="E10">
            <v>2.4673088426907088</v>
          </cell>
          <cell r="F10">
            <v>6</v>
          </cell>
          <cell r="G10">
            <v>0.63</v>
          </cell>
          <cell r="H10">
            <v>2.8</v>
          </cell>
          <cell r="I10">
            <v>2.8</v>
          </cell>
          <cell r="J10">
            <v>64</v>
          </cell>
          <cell r="K10">
            <v>70</v>
          </cell>
          <cell r="L10">
            <v>71.5</v>
          </cell>
          <cell r="M10">
            <v>0.56000000000000005</v>
          </cell>
          <cell r="N10">
            <v>0.68</v>
          </cell>
          <cell r="O10">
            <v>0.75</v>
          </cell>
          <cell r="P10">
            <v>1</v>
          </cell>
          <cell r="Q10">
            <v>3.3600000000000001E-3</v>
          </cell>
        </row>
        <row r="11">
          <cell r="A11">
            <v>1.5</v>
          </cell>
          <cell r="B11">
            <v>2</v>
          </cell>
          <cell r="C11" t="str">
            <v>90L</v>
          </cell>
          <cell r="D11">
            <v>1715</v>
          </cell>
          <cell r="E11">
            <v>2.8012352366438655</v>
          </cell>
          <cell r="F11">
            <v>6.5</v>
          </cell>
          <cell r="G11">
            <v>0.83</v>
          </cell>
          <cell r="H11">
            <v>2.7</v>
          </cell>
          <cell r="I11">
            <v>3.2</v>
          </cell>
          <cell r="J11">
            <v>75</v>
          </cell>
          <cell r="K11">
            <v>77.5</v>
          </cell>
          <cell r="L11">
            <v>77.599999999999994</v>
          </cell>
          <cell r="M11">
            <v>0.65</v>
          </cell>
          <cell r="N11">
            <v>0.77</v>
          </cell>
          <cell r="O11">
            <v>0.83</v>
          </cell>
          <cell r="P11">
            <v>1</v>
          </cell>
          <cell r="Q11">
            <v>5.0400000000000002E-3</v>
          </cell>
        </row>
        <row r="12">
          <cell r="A12">
            <v>2.2000000000000002</v>
          </cell>
          <cell r="B12">
            <v>3</v>
          </cell>
          <cell r="C12" t="str">
            <v>100L</v>
          </cell>
          <cell r="D12">
            <v>1720</v>
          </cell>
          <cell r="E12">
            <v>4.018753961950285</v>
          </cell>
          <cell r="F12">
            <v>7.7</v>
          </cell>
          <cell r="G12">
            <v>1.25</v>
          </cell>
          <cell r="H12">
            <v>2.6</v>
          </cell>
          <cell r="I12">
            <v>3</v>
          </cell>
          <cell r="J12">
            <v>72</v>
          </cell>
          <cell r="K12">
            <v>77</v>
          </cell>
          <cell r="L12">
            <v>80.3</v>
          </cell>
          <cell r="M12">
            <v>0.65</v>
          </cell>
          <cell r="N12">
            <v>0.75</v>
          </cell>
          <cell r="O12">
            <v>0.82</v>
          </cell>
          <cell r="P12">
            <v>1</v>
          </cell>
          <cell r="Q12">
            <v>7.6600000000000001E-3</v>
          </cell>
        </row>
        <row r="13">
          <cell r="A13">
            <v>3</v>
          </cell>
          <cell r="B13">
            <v>4</v>
          </cell>
          <cell r="C13" t="str">
            <v>100L</v>
          </cell>
          <cell r="D13">
            <v>1730</v>
          </cell>
          <cell r="E13">
            <v>5.3231238308183775</v>
          </cell>
          <cell r="F13">
            <v>7.4</v>
          </cell>
          <cell r="G13">
            <v>1.66</v>
          </cell>
          <cell r="H13">
            <v>2.8</v>
          </cell>
          <cell r="I13">
            <v>3.5</v>
          </cell>
          <cell r="J13">
            <v>76.8</v>
          </cell>
          <cell r="K13">
            <v>80</v>
          </cell>
          <cell r="L13">
            <v>80.7</v>
          </cell>
          <cell r="M13">
            <v>0.64</v>
          </cell>
          <cell r="N13">
            <v>0.77</v>
          </cell>
          <cell r="O13">
            <v>0.84</v>
          </cell>
          <cell r="P13">
            <v>1</v>
          </cell>
          <cell r="Q13">
            <v>9.1900000000000003E-3</v>
          </cell>
        </row>
        <row r="14">
          <cell r="A14">
            <v>3.7</v>
          </cell>
          <cell r="B14">
            <v>5</v>
          </cell>
          <cell r="C14" t="str">
            <v>112M</v>
          </cell>
          <cell r="D14">
            <v>1730</v>
          </cell>
          <cell r="E14">
            <v>6.4523919867243213</v>
          </cell>
          <cell r="F14">
            <v>7</v>
          </cell>
          <cell r="G14">
            <v>2.0699999999999998</v>
          </cell>
          <cell r="H14">
            <v>2.1</v>
          </cell>
          <cell r="I14">
            <v>2.8</v>
          </cell>
          <cell r="J14">
            <v>80</v>
          </cell>
          <cell r="K14">
            <v>81</v>
          </cell>
          <cell r="L14">
            <v>83.1</v>
          </cell>
          <cell r="M14">
            <v>0.69</v>
          </cell>
          <cell r="N14">
            <v>0.78</v>
          </cell>
          <cell r="O14">
            <v>0.83</v>
          </cell>
          <cell r="P14">
            <v>1</v>
          </cell>
          <cell r="Q14">
            <v>1.6070000000000001E-2</v>
          </cell>
        </row>
        <row r="15">
          <cell r="A15">
            <v>4.5</v>
          </cell>
          <cell r="B15">
            <v>6</v>
          </cell>
          <cell r="C15" t="str">
            <v>112M</v>
          </cell>
          <cell r="D15">
            <v>1730</v>
          </cell>
          <cell r="E15">
            <v>7.4748091112698756</v>
          </cell>
          <cell r="F15">
            <v>7.4</v>
          </cell>
          <cell r="G15">
            <v>2.48</v>
          </cell>
          <cell r="H15">
            <v>2.2999999999999998</v>
          </cell>
          <cell r="I15">
            <v>2.7</v>
          </cell>
          <cell r="J15">
            <v>83.2</v>
          </cell>
          <cell r="K15">
            <v>84</v>
          </cell>
          <cell r="L15">
            <v>84.2</v>
          </cell>
          <cell r="M15">
            <v>0.72</v>
          </cell>
          <cell r="N15">
            <v>0.81</v>
          </cell>
          <cell r="O15">
            <v>0.86</v>
          </cell>
          <cell r="P15">
            <v>1</v>
          </cell>
          <cell r="Q15">
            <v>1.6070000000000001E-2</v>
          </cell>
        </row>
        <row r="16">
          <cell r="A16">
            <v>5.5</v>
          </cell>
          <cell r="B16">
            <v>7.5</v>
          </cell>
          <cell r="C16" t="str">
            <v>132S</v>
          </cell>
          <cell r="D16">
            <v>1760</v>
          </cell>
          <cell r="E16">
            <v>9.1363824915264367</v>
          </cell>
          <cell r="F16">
            <v>8</v>
          </cell>
          <cell r="G16">
            <v>3.05</v>
          </cell>
          <cell r="H16">
            <v>2.1</v>
          </cell>
          <cell r="I16">
            <v>2.6</v>
          </cell>
          <cell r="J16">
            <v>80.3</v>
          </cell>
          <cell r="K16">
            <v>84.8</v>
          </cell>
          <cell r="L16">
            <v>86.2</v>
          </cell>
          <cell r="M16">
            <v>0.73</v>
          </cell>
          <cell r="N16">
            <v>0.8</v>
          </cell>
          <cell r="O16">
            <v>0.84</v>
          </cell>
          <cell r="P16">
            <v>1</v>
          </cell>
          <cell r="Q16">
            <v>3.4889999999999997E-2</v>
          </cell>
        </row>
        <row r="17">
          <cell r="A17">
            <v>7.5</v>
          </cell>
          <cell r="B17">
            <v>10</v>
          </cell>
          <cell r="C17" t="str">
            <v>132S</v>
          </cell>
          <cell r="D17">
            <v>1760</v>
          </cell>
          <cell r="E17">
            <v>12.60493231065267</v>
          </cell>
          <cell r="F17">
            <v>8</v>
          </cell>
          <cell r="G17">
            <v>4.07</v>
          </cell>
          <cell r="H17">
            <v>2.2999999999999998</v>
          </cell>
          <cell r="I17">
            <v>3</v>
          </cell>
          <cell r="J17">
            <v>83.3</v>
          </cell>
          <cell r="K17">
            <v>85</v>
          </cell>
          <cell r="L17">
            <v>85.2</v>
          </cell>
          <cell r="M17">
            <v>0.7</v>
          </cell>
          <cell r="N17">
            <v>0.8</v>
          </cell>
          <cell r="O17">
            <v>0.84</v>
          </cell>
          <cell r="P17">
            <v>1</v>
          </cell>
          <cell r="Q17">
            <v>4.2639999999999997E-2</v>
          </cell>
        </row>
        <row r="18">
          <cell r="A18">
            <v>9.1999999999999993</v>
          </cell>
          <cell r="B18">
            <v>12.5</v>
          </cell>
          <cell r="C18" t="str">
            <v>132M</v>
          </cell>
          <cell r="D18">
            <v>1755</v>
          </cell>
          <cell r="E18">
            <v>14.67195269214265</v>
          </cell>
          <cell r="F18">
            <v>8.3000000000000007</v>
          </cell>
          <cell r="G18">
            <v>5.0999999999999996</v>
          </cell>
          <cell r="H18">
            <v>2.5</v>
          </cell>
          <cell r="I18">
            <v>2.9</v>
          </cell>
          <cell r="J18">
            <v>85.8</v>
          </cell>
          <cell r="K18">
            <v>87.5</v>
          </cell>
          <cell r="L18">
            <v>87.7</v>
          </cell>
          <cell r="M18">
            <v>0.73</v>
          </cell>
          <cell r="N18">
            <v>0.81</v>
          </cell>
          <cell r="O18">
            <v>0.86</v>
          </cell>
          <cell r="P18">
            <v>1</v>
          </cell>
          <cell r="Q18">
            <v>5.04E-2</v>
          </cell>
        </row>
        <row r="19">
          <cell r="A19">
            <v>11</v>
          </cell>
          <cell r="B19">
            <v>15</v>
          </cell>
          <cell r="C19" t="str">
            <v>132M</v>
          </cell>
          <cell r="D19">
            <v>1755</v>
          </cell>
          <cell r="E19">
            <v>17.423350192168517</v>
          </cell>
          <cell r="F19">
            <v>8.3000000000000007</v>
          </cell>
          <cell r="G19">
            <v>6.12</v>
          </cell>
          <cell r="H19">
            <v>2.2999999999999998</v>
          </cell>
          <cell r="I19">
            <v>2.8</v>
          </cell>
          <cell r="J19">
            <v>86.8</v>
          </cell>
          <cell r="K19">
            <v>88.2</v>
          </cell>
          <cell r="L19">
            <v>88.3</v>
          </cell>
          <cell r="M19">
            <v>0.7</v>
          </cell>
          <cell r="N19">
            <v>0.81</v>
          </cell>
          <cell r="O19">
            <v>0.86</v>
          </cell>
          <cell r="P19">
            <v>1</v>
          </cell>
          <cell r="Q19">
            <v>5.815E-2</v>
          </cell>
        </row>
        <row r="20">
          <cell r="A20">
            <v>15</v>
          </cell>
          <cell r="B20">
            <v>20</v>
          </cell>
          <cell r="C20" t="str">
            <v>160M</v>
          </cell>
          <cell r="D20">
            <v>1760</v>
          </cell>
          <cell r="E20">
            <v>24.206665296610687</v>
          </cell>
          <cell r="F20">
            <v>6</v>
          </cell>
          <cell r="G20">
            <v>8.14</v>
          </cell>
          <cell r="H20">
            <v>2.2000000000000002</v>
          </cell>
          <cell r="I20">
            <v>2.2999999999999998</v>
          </cell>
          <cell r="J20">
            <v>88</v>
          </cell>
          <cell r="K20">
            <v>89.3</v>
          </cell>
          <cell r="L20">
            <v>89.8</v>
          </cell>
          <cell r="M20">
            <v>0.69</v>
          </cell>
          <cell r="N20">
            <v>0.79</v>
          </cell>
          <cell r="O20">
            <v>0.83</v>
          </cell>
          <cell r="P20">
            <v>1</v>
          </cell>
          <cell r="Q20">
            <v>8.0299999999999996E-2</v>
          </cell>
        </row>
        <row r="21">
          <cell r="A21">
            <v>18.5</v>
          </cell>
          <cell r="B21">
            <v>25</v>
          </cell>
          <cell r="C21" t="str">
            <v>160L</v>
          </cell>
          <cell r="D21">
            <v>1760</v>
          </cell>
          <cell r="E21">
            <v>30.118353083317764</v>
          </cell>
          <cell r="F21">
            <v>6.5</v>
          </cell>
          <cell r="G21">
            <v>10.199999999999999</v>
          </cell>
          <cell r="H21">
            <v>2.2999999999999998</v>
          </cell>
          <cell r="I21">
            <v>2.5</v>
          </cell>
          <cell r="J21">
            <v>88.2</v>
          </cell>
          <cell r="K21">
            <v>90</v>
          </cell>
          <cell r="L21">
            <v>90.1</v>
          </cell>
          <cell r="M21">
            <v>0.66</v>
          </cell>
          <cell r="N21">
            <v>0.79</v>
          </cell>
          <cell r="O21">
            <v>0.82</v>
          </cell>
          <cell r="P21">
            <v>1</v>
          </cell>
          <cell r="Q21">
            <v>0.10037</v>
          </cell>
        </row>
        <row r="22">
          <cell r="A22">
            <v>22</v>
          </cell>
          <cell r="B22">
            <v>30</v>
          </cell>
          <cell r="C22" t="str">
            <v>180M</v>
          </cell>
          <cell r="D22">
            <v>1765</v>
          </cell>
          <cell r="E22">
            <v>33.812787296010548</v>
          </cell>
          <cell r="F22">
            <v>7.6</v>
          </cell>
          <cell r="G22">
            <v>12.2</v>
          </cell>
          <cell r="H22">
            <v>3</v>
          </cell>
          <cell r="I22">
            <v>2.6</v>
          </cell>
          <cell r="J22">
            <v>89</v>
          </cell>
          <cell r="K22">
            <v>90.4</v>
          </cell>
          <cell r="L22">
            <v>91</v>
          </cell>
          <cell r="M22">
            <v>0.75</v>
          </cell>
          <cell r="N22">
            <v>0.83</v>
          </cell>
          <cell r="O22">
            <v>0.86</v>
          </cell>
          <cell r="P22">
            <v>1</v>
          </cell>
          <cell r="Q22">
            <v>0.16145999999999999</v>
          </cell>
        </row>
        <row r="23">
          <cell r="A23">
            <v>30</v>
          </cell>
          <cell r="B23">
            <v>40</v>
          </cell>
          <cell r="C23" t="str">
            <v>200M</v>
          </cell>
          <cell r="D23">
            <v>1770</v>
          </cell>
          <cell r="E23">
            <v>46.650797445832723</v>
          </cell>
          <cell r="F23">
            <v>6.6</v>
          </cell>
          <cell r="G23">
            <v>16.2</v>
          </cell>
          <cell r="H23">
            <v>2.2999999999999998</v>
          </cell>
          <cell r="I23">
            <v>2.5</v>
          </cell>
          <cell r="J23">
            <v>89.5</v>
          </cell>
          <cell r="K23">
            <v>90.2</v>
          </cell>
          <cell r="L23">
            <v>91</v>
          </cell>
          <cell r="M23">
            <v>0.74</v>
          </cell>
          <cell r="N23">
            <v>0.82</v>
          </cell>
          <cell r="O23">
            <v>0.85</v>
          </cell>
          <cell r="P23">
            <v>1</v>
          </cell>
          <cell r="Q23">
            <v>0.27579999999999999</v>
          </cell>
        </row>
        <row r="24">
          <cell r="A24">
            <v>37</v>
          </cell>
          <cell r="B24">
            <v>50</v>
          </cell>
          <cell r="C24" t="str">
            <v>200L</v>
          </cell>
          <cell r="D24">
            <v>1770</v>
          </cell>
          <cell r="E24">
            <v>56.432861517630371</v>
          </cell>
          <cell r="F24">
            <v>6.6</v>
          </cell>
          <cell r="G24">
            <v>20.2</v>
          </cell>
          <cell r="H24">
            <v>2.2999999999999998</v>
          </cell>
          <cell r="I24">
            <v>2.4</v>
          </cell>
          <cell r="J24">
            <v>80.2</v>
          </cell>
          <cell r="K24">
            <v>91.7</v>
          </cell>
          <cell r="L24">
            <v>91.7</v>
          </cell>
          <cell r="M24">
            <v>0.76</v>
          </cell>
          <cell r="N24">
            <v>0.83</v>
          </cell>
          <cell r="O24">
            <v>0.86</v>
          </cell>
          <cell r="P24">
            <v>1</v>
          </cell>
          <cell r="Q24">
            <v>0.33095999999999998</v>
          </cell>
        </row>
        <row r="25">
          <cell r="A25">
            <v>45</v>
          </cell>
          <cell r="B25">
            <v>60</v>
          </cell>
          <cell r="C25" t="str">
            <v>225S/M</v>
          </cell>
          <cell r="D25">
            <v>1775</v>
          </cell>
          <cell r="E25">
            <v>65.655734760465094</v>
          </cell>
          <cell r="F25">
            <v>8</v>
          </cell>
          <cell r="G25">
            <v>24.2</v>
          </cell>
          <cell r="H25">
            <v>2.9</v>
          </cell>
          <cell r="I25">
            <v>3</v>
          </cell>
          <cell r="J25">
            <v>88.5</v>
          </cell>
          <cell r="K25">
            <v>90.7</v>
          </cell>
          <cell r="L25">
            <v>91.6</v>
          </cell>
          <cell r="M25">
            <v>0.83</v>
          </cell>
          <cell r="N25">
            <v>0.87</v>
          </cell>
          <cell r="O25">
            <v>0.9</v>
          </cell>
          <cell r="P25">
            <v>1</v>
          </cell>
          <cell r="Q25">
            <v>0.62988</v>
          </cell>
        </row>
        <row r="26">
          <cell r="A26">
            <v>55</v>
          </cell>
          <cell r="B26">
            <v>75</v>
          </cell>
          <cell r="C26" t="str">
            <v>225S/M</v>
          </cell>
          <cell r="D26">
            <v>1770</v>
          </cell>
          <cell r="E26">
            <v>79.983941898977903</v>
          </cell>
          <cell r="F26">
            <v>7.4</v>
          </cell>
          <cell r="G26">
            <v>30.3</v>
          </cell>
          <cell r="H26">
            <v>2.7</v>
          </cell>
          <cell r="I26">
            <v>2.7</v>
          </cell>
          <cell r="J26">
            <v>90.3</v>
          </cell>
          <cell r="K26">
            <v>91.7</v>
          </cell>
          <cell r="L26">
            <v>91.9</v>
          </cell>
          <cell r="M26">
            <v>0.84</v>
          </cell>
          <cell r="N26">
            <v>0.88</v>
          </cell>
          <cell r="O26">
            <v>0.9</v>
          </cell>
          <cell r="P26">
            <v>1</v>
          </cell>
          <cell r="Q26">
            <v>0.76985999999999999</v>
          </cell>
        </row>
        <row r="27">
          <cell r="A27">
            <v>75</v>
          </cell>
          <cell r="B27">
            <v>100</v>
          </cell>
          <cell r="C27" t="str">
            <v>250S/M</v>
          </cell>
          <cell r="D27">
            <v>1775</v>
          </cell>
          <cell r="E27">
            <v>112.0981417345499</v>
          </cell>
          <cell r="F27">
            <v>8.8000000000000007</v>
          </cell>
          <cell r="G27">
            <v>40.299999999999997</v>
          </cell>
          <cell r="H27">
            <v>3.2</v>
          </cell>
          <cell r="I27">
            <v>3.2</v>
          </cell>
          <cell r="J27">
            <v>90</v>
          </cell>
          <cell r="K27">
            <v>92</v>
          </cell>
          <cell r="L27">
            <v>92.5</v>
          </cell>
          <cell r="M27">
            <v>0.76</v>
          </cell>
          <cell r="N27">
            <v>0.84</v>
          </cell>
          <cell r="O27">
            <v>0.87</v>
          </cell>
          <cell r="P27">
            <v>1</v>
          </cell>
          <cell r="Q27">
            <v>0.97982000000000002</v>
          </cell>
        </row>
        <row r="28">
          <cell r="A28">
            <v>90</v>
          </cell>
          <cell r="B28">
            <v>125</v>
          </cell>
          <cell r="C28" t="str">
            <v>280S/M</v>
          </cell>
          <cell r="D28">
            <v>1780</v>
          </cell>
          <cell r="E28">
            <v>135.54350471171065</v>
          </cell>
          <cell r="F28">
            <v>7.3</v>
          </cell>
          <cell r="G28">
            <v>50.3</v>
          </cell>
          <cell r="H28">
            <v>2.2000000000000002</v>
          </cell>
          <cell r="I28">
            <v>2.5</v>
          </cell>
          <cell r="J28">
            <v>89.3</v>
          </cell>
          <cell r="K28">
            <v>91</v>
          </cell>
          <cell r="L28">
            <v>91.8</v>
          </cell>
          <cell r="M28">
            <v>0.8</v>
          </cell>
          <cell r="N28">
            <v>0.85</v>
          </cell>
          <cell r="O28">
            <v>0.87</v>
          </cell>
          <cell r="P28">
            <v>1</v>
          </cell>
          <cell r="Q28">
            <v>1.8468100000000001</v>
          </cell>
        </row>
        <row r="29">
          <cell r="A29">
            <v>110</v>
          </cell>
          <cell r="B29">
            <v>150</v>
          </cell>
          <cell r="C29" t="str">
            <v>280S/M</v>
          </cell>
          <cell r="D29">
            <v>1785</v>
          </cell>
          <cell r="E29">
            <v>161.58944392927364</v>
          </cell>
          <cell r="F29">
            <v>8</v>
          </cell>
          <cell r="G29">
            <v>60.2</v>
          </cell>
          <cell r="H29">
            <v>2.7</v>
          </cell>
          <cell r="I29">
            <v>2.8</v>
          </cell>
          <cell r="J29">
            <v>89</v>
          </cell>
          <cell r="K29">
            <v>91.3</v>
          </cell>
          <cell r="L29">
            <v>92</v>
          </cell>
          <cell r="M29">
            <v>0.82</v>
          </cell>
          <cell r="N29">
            <v>0.87</v>
          </cell>
          <cell r="O29">
            <v>0.89</v>
          </cell>
          <cell r="P29">
            <v>1</v>
          </cell>
          <cell r="Q29">
            <v>2.3285900000000002</v>
          </cell>
        </row>
        <row r="30">
          <cell r="A30">
            <v>132</v>
          </cell>
          <cell r="B30">
            <v>175</v>
          </cell>
          <cell r="C30" t="str">
            <v>315S/M</v>
          </cell>
          <cell r="D30">
            <v>1780</v>
          </cell>
          <cell r="E30">
            <v>201.49923729570034</v>
          </cell>
          <cell r="F30">
            <v>8</v>
          </cell>
          <cell r="G30">
            <v>70.400000000000006</v>
          </cell>
          <cell r="H30">
            <v>2.5</v>
          </cell>
          <cell r="I30">
            <v>2.5</v>
          </cell>
          <cell r="J30">
            <v>90.4</v>
          </cell>
          <cell r="K30">
            <v>92</v>
          </cell>
          <cell r="L30">
            <v>92.7</v>
          </cell>
          <cell r="M30">
            <v>0.8</v>
          </cell>
          <cell r="N30">
            <v>0.83</v>
          </cell>
          <cell r="O30">
            <v>0.85</v>
          </cell>
          <cell r="P30">
            <v>1</v>
          </cell>
          <cell r="Q30">
            <v>2.5694699999999999</v>
          </cell>
        </row>
        <row r="31">
          <cell r="A31">
            <v>150</v>
          </cell>
          <cell r="B31">
            <v>200</v>
          </cell>
          <cell r="C31" t="str">
            <v>315S/M</v>
          </cell>
          <cell r="D31">
            <v>1785</v>
          </cell>
          <cell r="E31">
            <v>219.51279823067699</v>
          </cell>
          <cell r="F31">
            <v>7.5</v>
          </cell>
          <cell r="G31">
            <v>80.2</v>
          </cell>
          <cell r="H31">
            <v>2.6</v>
          </cell>
          <cell r="I31">
            <v>2.6</v>
          </cell>
          <cell r="J31">
            <v>90.5</v>
          </cell>
          <cell r="K31">
            <v>92.5</v>
          </cell>
          <cell r="L31">
            <v>93.4</v>
          </cell>
          <cell r="M31">
            <v>0.81</v>
          </cell>
          <cell r="N31">
            <v>0.85</v>
          </cell>
          <cell r="O31">
            <v>0.88</v>
          </cell>
          <cell r="P31">
            <v>1</v>
          </cell>
          <cell r="Q31">
            <v>2.8103600000000002</v>
          </cell>
        </row>
        <row r="32">
          <cell r="A32">
            <v>185</v>
          </cell>
          <cell r="B32">
            <v>250</v>
          </cell>
          <cell r="C32" t="str">
            <v>315S/M</v>
          </cell>
          <cell r="D32">
            <v>1785</v>
          </cell>
          <cell r="E32">
            <v>267.40421348334831</v>
          </cell>
          <cell r="F32">
            <v>8</v>
          </cell>
          <cell r="G32">
            <v>100</v>
          </cell>
          <cell r="H32">
            <v>3</v>
          </cell>
          <cell r="I32">
            <v>2.8</v>
          </cell>
          <cell r="J32">
            <v>90.8</v>
          </cell>
          <cell r="K32">
            <v>93</v>
          </cell>
          <cell r="L32">
            <v>93.5</v>
          </cell>
          <cell r="M32">
            <v>0.8</v>
          </cell>
          <cell r="N32">
            <v>0.85</v>
          </cell>
          <cell r="O32">
            <v>0.89</v>
          </cell>
          <cell r="P32">
            <v>1</v>
          </cell>
          <cell r="Q32">
            <v>3.7739199999999999</v>
          </cell>
        </row>
        <row r="33">
          <cell r="A33">
            <v>185</v>
          </cell>
          <cell r="B33">
            <v>250</v>
          </cell>
          <cell r="C33" t="str">
            <v>355M/L</v>
          </cell>
          <cell r="D33">
            <v>1785</v>
          </cell>
          <cell r="E33">
            <v>265.69919193085087</v>
          </cell>
          <cell r="F33">
            <v>6.8</v>
          </cell>
          <cell r="G33">
            <v>100</v>
          </cell>
          <cell r="H33">
            <v>1.9</v>
          </cell>
          <cell r="I33">
            <v>2.2000000000000002</v>
          </cell>
          <cell r="J33">
            <v>92.8</v>
          </cell>
          <cell r="K33">
            <v>93.8</v>
          </cell>
          <cell r="L33">
            <v>94.1</v>
          </cell>
          <cell r="M33">
            <v>0.8</v>
          </cell>
          <cell r="N33">
            <v>0.86</v>
          </cell>
          <cell r="O33">
            <v>0.89</v>
          </cell>
          <cell r="P33">
            <v>1</v>
          </cell>
          <cell r="Q33">
            <v>6.3381400000000001</v>
          </cell>
        </row>
        <row r="34">
          <cell r="A34">
            <v>200</v>
          </cell>
          <cell r="B34">
            <v>270</v>
          </cell>
          <cell r="C34" t="str">
            <v>355M/L</v>
          </cell>
          <cell r="D34">
            <v>1785</v>
          </cell>
          <cell r="E34">
            <v>287.85417448916979</v>
          </cell>
          <cell r="F34">
            <v>6.5</v>
          </cell>
          <cell r="G34">
            <v>108</v>
          </cell>
          <cell r="H34">
            <v>1.9</v>
          </cell>
          <cell r="I34">
            <v>1.9</v>
          </cell>
          <cell r="J34">
            <v>92.1</v>
          </cell>
          <cell r="K34">
            <v>93.8</v>
          </cell>
          <cell r="L34">
            <v>93.9</v>
          </cell>
          <cell r="M34">
            <v>0.79</v>
          </cell>
          <cell r="N34">
            <v>0.88</v>
          </cell>
          <cell r="O34">
            <v>0.89</v>
          </cell>
          <cell r="P34">
            <v>1</v>
          </cell>
          <cell r="Q34">
            <v>6.3381400000000001</v>
          </cell>
        </row>
        <row r="35">
          <cell r="A35">
            <v>220</v>
          </cell>
          <cell r="B35">
            <v>300</v>
          </cell>
          <cell r="C35" t="str">
            <v>355M/L</v>
          </cell>
          <cell r="D35">
            <v>1790</v>
          </cell>
          <cell r="E35">
            <v>319.89709064141505</v>
          </cell>
          <cell r="F35">
            <v>7</v>
          </cell>
          <cell r="G35">
            <v>120</v>
          </cell>
          <cell r="H35">
            <v>1.8</v>
          </cell>
          <cell r="I35">
            <v>2.2000000000000002</v>
          </cell>
          <cell r="J35">
            <v>93</v>
          </cell>
          <cell r="K35">
            <v>94.1</v>
          </cell>
          <cell r="L35">
            <v>94</v>
          </cell>
          <cell r="M35">
            <v>0.79</v>
          </cell>
          <cell r="N35">
            <v>0.85</v>
          </cell>
          <cell r="O35">
            <v>0.88</v>
          </cell>
          <cell r="P35">
            <v>1</v>
          </cell>
          <cell r="Q35">
            <v>6.3381400000000001</v>
          </cell>
        </row>
        <row r="36">
          <cell r="A36">
            <v>260</v>
          </cell>
          <cell r="B36">
            <v>350</v>
          </cell>
          <cell r="C36" t="str">
            <v>355M/L</v>
          </cell>
          <cell r="D36">
            <v>1790</v>
          </cell>
          <cell r="E36">
            <v>373.41508055146608</v>
          </cell>
          <cell r="F36">
            <v>7.3</v>
          </cell>
          <cell r="G36">
            <v>140</v>
          </cell>
          <cell r="H36">
            <v>2.2999999999999998</v>
          </cell>
          <cell r="I36">
            <v>2.4</v>
          </cell>
          <cell r="J36">
            <v>92.9</v>
          </cell>
          <cell r="K36">
            <v>94</v>
          </cell>
          <cell r="L36">
            <v>94.1</v>
          </cell>
          <cell r="M36">
            <v>0.77</v>
          </cell>
          <cell r="N36">
            <v>0.85</v>
          </cell>
          <cell r="O36">
            <v>0.89</v>
          </cell>
          <cell r="P36">
            <v>1</v>
          </cell>
          <cell r="Q36">
            <v>7.4566299999999996</v>
          </cell>
        </row>
        <row r="37">
          <cell r="A37">
            <v>300</v>
          </cell>
          <cell r="B37">
            <v>400</v>
          </cell>
          <cell r="C37" t="str">
            <v>355M/L</v>
          </cell>
          <cell r="D37">
            <v>1790</v>
          </cell>
          <cell r="E37">
            <v>434.83553244422563</v>
          </cell>
          <cell r="F37">
            <v>6.6</v>
          </cell>
          <cell r="G37">
            <v>160</v>
          </cell>
          <cell r="H37">
            <v>2.1</v>
          </cell>
          <cell r="I37">
            <v>2.1</v>
          </cell>
          <cell r="J37">
            <v>93.3</v>
          </cell>
          <cell r="K37">
            <v>94.1</v>
          </cell>
          <cell r="L37">
            <v>94.3</v>
          </cell>
          <cell r="M37">
            <v>0.77</v>
          </cell>
          <cell r="N37">
            <v>0.85</v>
          </cell>
          <cell r="O37">
            <v>0.88</v>
          </cell>
          <cell r="P37">
            <v>1</v>
          </cell>
          <cell r="Q37">
            <v>9.3207900000000006</v>
          </cell>
        </row>
        <row r="38">
          <cell r="A38">
            <v>330</v>
          </cell>
          <cell r="B38">
            <v>450</v>
          </cell>
          <cell r="C38" t="str">
            <v>355M/L</v>
          </cell>
          <cell r="D38">
            <v>1790</v>
          </cell>
          <cell r="E38">
            <v>477.30677016338115</v>
          </cell>
          <cell r="F38">
            <v>7.4</v>
          </cell>
          <cell r="G38">
            <v>180</v>
          </cell>
          <cell r="H38">
            <v>2.1</v>
          </cell>
          <cell r="I38">
            <v>2.1</v>
          </cell>
          <cell r="J38">
            <v>93.8</v>
          </cell>
          <cell r="K38">
            <v>94.3</v>
          </cell>
          <cell r="L38">
            <v>94.5</v>
          </cell>
          <cell r="M38">
            <v>0.77</v>
          </cell>
          <cell r="N38">
            <v>0.85</v>
          </cell>
          <cell r="O38">
            <v>0.88</v>
          </cell>
          <cell r="P38">
            <v>1</v>
          </cell>
          <cell r="Q38">
            <v>10.2529</v>
          </cell>
        </row>
        <row r="39">
          <cell r="A39">
            <v>370</v>
          </cell>
          <cell r="B39">
            <v>500</v>
          </cell>
          <cell r="C39" t="str">
            <v>355M/L</v>
          </cell>
          <cell r="D39">
            <v>1790</v>
          </cell>
          <cell r="E39">
            <v>534.59642574036206</v>
          </cell>
          <cell r="F39">
            <v>6.6</v>
          </cell>
          <cell r="G39">
            <v>200</v>
          </cell>
          <cell r="H39">
            <v>2.1</v>
          </cell>
          <cell r="I39">
            <v>2.2000000000000002</v>
          </cell>
          <cell r="J39">
            <v>94</v>
          </cell>
          <cell r="K39">
            <v>94.4</v>
          </cell>
          <cell r="L39">
            <v>94.6</v>
          </cell>
          <cell r="M39">
            <v>0.79</v>
          </cell>
          <cell r="N39">
            <v>0.85</v>
          </cell>
          <cell r="O39">
            <v>0.88</v>
          </cell>
          <cell r="P39">
            <v>1</v>
          </cell>
          <cell r="Q39">
            <v>11.185</v>
          </cell>
        </row>
      </sheetData>
      <sheetData sheetId="8">
        <row r="4">
          <cell r="B4" t="str">
            <v>aire</v>
          </cell>
          <cell r="C4" t="str">
            <v>tierra</v>
          </cell>
        </row>
        <row r="6">
          <cell r="A6" t="str">
            <v>1x1,5</v>
          </cell>
          <cell r="B6">
            <v>28</v>
          </cell>
          <cell r="C6">
            <v>35</v>
          </cell>
          <cell r="D6">
            <v>15.42</v>
          </cell>
          <cell r="E6">
            <v>0.33</v>
          </cell>
        </row>
        <row r="7">
          <cell r="A7" t="str">
            <v>1x2,5</v>
          </cell>
          <cell r="B7">
            <v>40</v>
          </cell>
          <cell r="C7">
            <v>45</v>
          </cell>
          <cell r="D7">
            <v>9.44</v>
          </cell>
          <cell r="E7">
            <v>0.313</v>
          </cell>
        </row>
        <row r="8">
          <cell r="A8" t="str">
            <v>1x4</v>
          </cell>
          <cell r="B8">
            <v>50</v>
          </cell>
          <cell r="C8">
            <v>60</v>
          </cell>
          <cell r="D8">
            <v>5.87</v>
          </cell>
          <cell r="E8">
            <v>0.29899999999999999</v>
          </cell>
        </row>
        <row r="9">
          <cell r="A9" t="str">
            <v>1x6</v>
          </cell>
          <cell r="B9">
            <v>65</v>
          </cell>
          <cell r="C9">
            <v>80</v>
          </cell>
          <cell r="D9">
            <v>3.92</v>
          </cell>
          <cell r="E9">
            <v>0.27900000000000003</v>
          </cell>
        </row>
        <row r="10">
          <cell r="A10" t="str">
            <v>1x10</v>
          </cell>
          <cell r="B10">
            <v>90</v>
          </cell>
          <cell r="C10">
            <v>100</v>
          </cell>
          <cell r="D10">
            <v>2.34</v>
          </cell>
          <cell r="E10">
            <v>0.26800000000000002</v>
          </cell>
        </row>
        <row r="11">
          <cell r="A11" t="str">
            <v>1x16</v>
          </cell>
          <cell r="B11">
            <v>114</v>
          </cell>
          <cell r="C11">
            <v>130</v>
          </cell>
          <cell r="D11">
            <v>1.468</v>
          </cell>
          <cell r="E11">
            <v>0.255</v>
          </cell>
        </row>
        <row r="12">
          <cell r="A12" t="str">
            <v>1x25</v>
          </cell>
          <cell r="B12">
            <v>160</v>
          </cell>
          <cell r="C12">
            <v>170</v>
          </cell>
          <cell r="D12">
            <v>1.026</v>
          </cell>
          <cell r="E12">
            <v>0.24099999999999999</v>
          </cell>
        </row>
        <row r="13">
          <cell r="A13" t="str">
            <v>1x35</v>
          </cell>
          <cell r="B13">
            <v>195</v>
          </cell>
          <cell r="C13">
            <v>200</v>
          </cell>
          <cell r="D13">
            <v>0.66800000000000004</v>
          </cell>
          <cell r="E13">
            <v>0.23200000000000001</v>
          </cell>
        </row>
        <row r="14">
          <cell r="A14" t="str">
            <v>1x50</v>
          </cell>
          <cell r="B14">
            <v>235</v>
          </cell>
          <cell r="C14">
            <v>235</v>
          </cell>
          <cell r="D14">
            <v>0.49299999999999999</v>
          </cell>
          <cell r="E14">
            <v>0.223</v>
          </cell>
        </row>
        <row r="15">
          <cell r="A15" t="str">
            <v>1x70</v>
          </cell>
          <cell r="B15">
            <v>300</v>
          </cell>
          <cell r="C15">
            <v>285</v>
          </cell>
          <cell r="D15">
            <v>0.34100000000000003</v>
          </cell>
          <cell r="E15">
            <v>0.214</v>
          </cell>
        </row>
        <row r="16">
          <cell r="A16" t="str">
            <v>1x95</v>
          </cell>
          <cell r="B16">
            <v>365</v>
          </cell>
          <cell r="C16">
            <v>340</v>
          </cell>
          <cell r="D16">
            <v>0.246</v>
          </cell>
          <cell r="E16">
            <v>0.20499999999999999</v>
          </cell>
        </row>
        <row r="17">
          <cell r="A17" t="str">
            <v>1x120</v>
          </cell>
          <cell r="B17">
            <v>420</v>
          </cell>
          <cell r="C17">
            <v>390</v>
          </cell>
          <cell r="D17">
            <v>0.19500000000000001</v>
          </cell>
          <cell r="E17">
            <v>0.19900000000000001</v>
          </cell>
        </row>
        <row r="18">
          <cell r="A18" t="str">
            <v>1x150</v>
          </cell>
          <cell r="B18">
            <v>480</v>
          </cell>
          <cell r="C18">
            <v>435</v>
          </cell>
          <cell r="D18">
            <v>0.158</v>
          </cell>
          <cell r="E18">
            <v>0.193</v>
          </cell>
        </row>
        <row r="19">
          <cell r="A19" t="str">
            <v>1x185</v>
          </cell>
          <cell r="B19">
            <v>550</v>
          </cell>
          <cell r="C19">
            <v>495</v>
          </cell>
          <cell r="D19">
            <v>0.126</v>
          </cell>
          <cell r="E19">
            <v>0.188</v>
          </cell>
        </row>
        <row r="20">
          <cell r="A20" t="str">
            <v>1x240</v>
          </cell>
          <cell r="B20">
            <v>660</v>
          </cell>
          <cell r="C20">
            <v>580</v>
          </cell>
          <cell r="D20">
            <v>9.6100000000000005E-2</v>
          </cell>
          <cell r="E20">
            <v>0.18</v>
          </cell>
        </row>
        <row r="21">
          <cell r="A21" t="str">
            <v>1x300</v>
          </cell>
          <cell r="B21">
            <v>760</v>
          </cell>
          <cell r="C21">
            <v>650</v>
          </cell>
          <cell r="D21">
            <v>7.6600000000000001E-2</v>
          </cell>
          <cell r="E21">
            <v>0.17399999999999999</v>
          </cell>
        </row>
        <row r="22">
          <cell r="A22" t="str">
            <v>1x400</v>
          </cell>
          <cell r="B22">
            <v>880</v>
          </cell>
          <cell r="C22">
            <v>745</v>
          </cell>
          <cell r="D22">
            <v>5.9900000000000002E-2</v>
          </cell>
          <cell r="E22">
            <v>0.16800000000000001</v>
          </cell>
        </row>
        <row r="23">
          <cell r="A23" t="str">
            <v>1x500</v>
          </cell>
          <cell r="B23">
            <v>1020</v>
          </cell>
          <cell r="C23">
            <v>845</v>
          </cell>
          <cell r="D23">
            <v>4.6600000000000003E-2</v>
          </cell>
          <cell r="E23">
            <v>0.16300000000000001</v>
          </cell>
        </row>
        <row r="24">
          <cell r="A24" t="str">
            <v>1x630</v>
          </cell>
          <cell r="B24">
            <v>1180</v>
          </cell>
          <cell r="C24">
            <v>960</v>
          </cell>
          <cell r="D24">
            <v>3.5999999999999997E-2</v>
          </cell>
          <cell r="E24">
            <v>0.157</v>
          </cell>
        </row>
        <row r="25">
          <cell r="A25" t="str">
            <v>3x1,5</v>
          </cell>
          <cell r="B25">
            <v>19</v>
          </cell>
          <cell r="C25">
            <v>27</v>
          </cell>
          <cell r="D25">
            <v>15.42</v>
          </cell>
          <cell r="E25">
            <v>0.1038</v>
          </cell>
        </row>
        <row r="26">
          <cell r="A26" t="str">
            <v>3x2,5</v>
          </cell>
          <cell r="B26">
            <v>25</v>
          </cell>
          <cell r="C26">
            <v>40</v>
          </cell>
          <cell r="D26">
            <v>9.44</v>
          </cell>
          <cell r="E26">
            <v>9.5600000000000004E-2</v>
          </cell>
        </row>
        <row r="27">
          <cell r="A27" t="str">
            <v>3x4</v>
          </cell>
          <cell r="B27">
            <v>35</v>
          </cell>
          <cell r="C27">
            <v>50</v>
          </cell>
          <cell r="D27">
            <v>5.87</v>
          </cell>
          <cell r="E27">
            <v>8.8999999999999996E-2</v>
          </cell>
        </row>
        <row r="28">
          <cell r="A28" t="str">
            <v>3x6</v>
          </cell>
          <cell r="B28">
            <v>45</v>
          </cell>
          <cell r="C28">
            <v>60</v>
          </cell>
          <cell r="D28">
            <v>3.92</v>
          </cell>
          <cell r="E28">
            <v>8.2199999999999995E-2</v>
          </cell>
        </row>
        <row r="29">
          <cell r="A29" t="str">
            <v>3x10</v>
          </cell>
          <cell r="B29">
            <v>60</v>
          </cell>
          <cell r="C29">
            <v>80</v>
          </cell>
          <cell r="D29">
            <v>2.34</v>
          </cell>
          <cell r="E29">
            <v>7.8700000000000006E-2</v>
          </cell>
        </row>
        <row r="30">
          <cell r="A30" t="str">
            <v>3x16</v>
          </cell>
          <cell r="B30">
            <v>80</v>
          </cell>
          <cell r="C30">
            <v>105</v>
          </cell>
          <cell r="D30">
            <v>1.468</v>
          </cell>
          <cell r="E30">
            <v>7.5999999999999998E-2</v>
          </cell>
        </row>
        <row r="31">
          <cell r="A31" t="str">
            <v>3x25</v>
          </cell>
          <cell r="B31">
            <v>120</v>
          </cell>
          <cell r="C31">
            <v>145</v>
          </cell>
          <cell r="D31">
            <v>1.026</v>
          </cell>
          <cell r="E31">
            <v>7.5300000000000006E-2</v>
          </cell>
        </row>
        <row r="32">
          <cell r="A32" t="str">
            <v>3x35</v>
          </cell>
          <cell r="B32">
            <v>140</v>
          </cell>
          <cell r="C32">
            <v>175</v>
          </cell>
          <cell r="D32">
            <v>0.66800000000000004</v>
          </cell>
          <cell r="E32">
            <v>7.3200000000000001E-2</v>
          </cell>
        </row>
        <row r="33">
          <cell r="A33" t="str">
            <v>3x50</v>
          </cell>
          <cell r="B33">
            <v>175</v>
          </cell>
          <cell r="C33">
            <v>210</v>
          </cell>
          <cell r="D33">
            <v>0.49299999999999999</v>
          </cell>
          <cell r="E33">
            <v>7.2599999999999998E-2</v>
          </cell>
        </row>
        <row r="34">
          <cell r="A34" t="str">
            <v>3x70</v>
          </cell>
          <cell r="B34">
            <v>215</v>
          </cell>
          <cell r="C34">
            <v>260</v>
          </cell>
          <cell r="D34">
            <v>0.34100000000000003</v>
          </cell>
          <cell r="E34">
            <v>7.0699999999999999E-2</v>
          </cell>
        </row>
        <row r="35">
          <cell r="A35" t="str">
            <v>3x95</v>
          </cell>
          <cell r="B35">
            <v>265</v>
          </cell>
          <cell r="C35">
            <v>310</v>
          </cell>
          <cell r="D35">
            <v>0.246</v>
          </cell>
          <cell r="E35">
            <v>6.8500000000000005E-2</v>
          </cell>
        </row>
        <row r="36">
          <cell r="A36" t="str">
            <v>3x120</v>
          </cell>
          <cell r="B36">
            <v>310</v>
          </cell>
          <cell r="C36">
            <v>350</v>
          </cell>
          <cell r="D36">
            <v>0.19500000000000001</v>
          </cell>
          <cell r="E36">
            <v>6.8900000000000003E-2</v>
          </cell>
        </row>
        <row r="37">
          <cell r="A37" t="str">
            <v>3x150</v>
          </cell>
          <cell r="B37">
            <v>350</v>
          </cell>
          <cell r="C37">
            <v>395</v>
          </cell>
          <cell r="D37">
            <v>0.158</v>
          </cell>
          <cell r="E37">
            <v>6.93E-2</v>
          </cell>
        </row>
        <row r="38">
          <cell r="A38" t="str">
            <v>3x185</v>
          </cell>
          <cell r="B38">
            <v>440</v>
          </cell>
          <cell r="C38">
            <v>450</v>
          </cell>
          <cell r="D38">
            <v>0.126</v>
          </cell>
          <cell r="E38">
            <v>6.9599999999999995E-2</v>
          </cell>
        </row>
        <row r="39">
          <cell r="A39" t="str">
            <v>3x240</v>
          </cell>
          <cell r="B39">
            <v>480</v>
          </cell>
          <cell r="C39">
            <v>520</v>
          </cell>
          <cell r="D39">
            <v>9.6100000000000005E-2</v>
          </cell>
          <cell r="E39">
            <v>6.8900000000000003E-2</v>
          </cell>
        </row>
        <row r="40">
          <cell r="A40" t="str">
            <v>3x300</v>
          </cell>
          <cell r="B40">
            <v>550</v>
          </cell>
          <cell r="C40">
            <v>590</v>
          </cell>
          <cell r="D40">
            <v>7.6600000000000001E-2</v>
          </cell>
          <cell r="E40">
            <v>6.8500000000000005E-2</v>
          </cell>
        </row>
      </sheetData>
      <sheetData sheetId="9">
        <row r="6">
          <cell r="A6" t="str">
            <v>1x16</v>
          </cell>
          <cell r="B6">
            <v>140</v>
          </cell>
          <cell r="C6">
            <v>140</v>
          </cell>
          <cell r="D6">
            <v>1.468</v>
          </cell>
          <cell r="E6">
            <v>0.255</v>
          </cell>
        </row>
        <row r="7">
          <cell r="A7" t="str">
            <v>1x25</v>
          </cell>
          <cell r="B7">
            <v>175</v>
          </cell>
          <cell r="C7">
            <v>175</v>
          </cell>
          <cell r="D7">
            <v>0.92600000000000005</v>
          </cell>
          <cell r="E7">
            <v>0.24199999999999999</v>
          </cell>
        </row>
        <row r="8">
          <cell r="A8" t="str">
            <v>1x35</v>
          </cell>
          <cell r="B8">
            <v>205</v>
          </cell>
          <cell r="C8">
            <v>205</v>
          </cell>
          <cell r="D8">
            <v>0.66800000000000004</v>
          </cell>
          <cell r="E8">
            <v>0.23300000000000001</v>
          </cell>
        </row>
        <row r="9">
          <cell r="A9" t="str">
            <v>1x50</v>
          </cell>
          <cell r="B9">
            <v>245</v>
          </cell>
          <cell r="C9">
            <v>240</v>
          </cell>
          <cell r="D9">
            <v>0.49299999999999999</v>
          </cell>
          <cell r="E9">
            <v>0.24399999999999999</v>
          </cell>
        </row>
        <row r="10">
          <cell r="A10" t="str">
            <v>1x70</v>
          </cell>
          <cell r="B10">
            <v>305</v>
          </cell>
          <cell r="C10">
            <v>295</v>
          </cell>
          <cell r="D10">
            <v>0.34100000000000003</v>
          </cell>
          <cell r="E10">
            <v>0.21299999999999999</v>
          </cell>
        </row>
        <row r="11">
          <cell r="A11" t="str">
            <v>1x95</v>
          </cell>
          <cell r="B11">
            <v>375</v>
          </cell>
          <cell r="C11">
            <v>350</v>
          </cell>
          <cell r="D11">
            <v>0.248</v>
          </cell>
          <cell r="E11">
            <v>0.20399999999999999</v>
          </cell>
        </row>
        <row r="12">
          <cell r="A12" t="str">
            <v>1x120</v>
          </cell>
          <cell r="B12">
            <v>425</v>
          </cell>
          <cell r="C12">
            <v>395</v>
          </cell>
          <cell r="D12">
            <v>0.19500000000000001</v>
          </cell>
          <cell r="E12">
            <v>0.19800000000000001</v>
          </cell>
        </row>
        <row r="13">
          <cell r="A13" t="str">
            <v>1x150</v>
          </cell>
          <cell r="B13">
            <v>480</v>
          </cell>
          <cell r="C13">
            <v>440</v>
          </cell>
          <cell r="D13">
            <v>0.158</v>
          </cell>
          <cell r="E13">
            <v>0.192</v>
          </cell>
        </row>
        <row r="14">
          <cell r="A14" t="str">
            <v>1x185</v>
          </cell>
          <cell r="B14">
            <v>550</v>
          </cell>
          <cell r="C14">
            <v>495</v>
          </cell>
          <cell r="D14">
            <v>0.126</v>
          </cell>
          <cell r="E14">
            <v>0.187</v>
          </cell>
        </row>
        <row r="15">
          <cell r="A15" t="str">
            <v>1x240</v>
          </cell>
          <cell r="B15">
            <v>645</v>
          </cell>
          <cell r="C15">
            <v>570</v>
          </cell>
          <cell r="D15">
            <v>9.6100000000000005E-2</v>
          </cell>
          <cell r="E15">
            <v>0.18</v>
          </cell>
        </row>
        <row r="16">
          <cell r="A16" t="str">
            <v>1x300</v>
          </cell>
          <cell r="B16">
            <v>730</v>
          </cell>
          <cell r="C16">
            <v>630</v>
          </cell>
          <cell r="D16">
            <v>7.6600000000000001E-2</v>
          </cell>
          <cell r="E16">
            <v>0.17399999999999999</v>
          </cell>
        </row>
        <row r="17">
          <cell r="A17" t="str">
            <v>1x400</v>
          </cell>
          <cell r="B17">
            <v>840</v>
          </cell>
          <cell r="C17">
            <v>710</v>
          </cell>
          <cell r="D17">
            <v>5.9900000000000002E-2</v>
          </cell>
          <cell r="E17">
            <v>0.16800000000000001</v>
          </cell>
        </row>
        <row r="18">
          <cell r="A18" t="str">
            <v>1x500</v>
          </cell>
          <cell r="B18">
            <v>955</v>
          </cell>
          <cell r="C18">
            <v>800</v>
          </cell>
          <cell r="D18">
            <v>4.6600000000000003E-2</v>
          </cell>
          <cell r="E18">
            <v>0.16300000000000001</v>
          </cell>
        </row>
        <row r="19">
          <cell r="A19" t="str">
            <v>3x16</v>
          </cell>
          <cell r="B19">
            <v>100</v>
          </cell>
          <cell r="C19">
            <v>115</v>
          </cell>
          <cell r="D19">
            <v>1.468</v>
          </cell>
          <cell r="E19">
            <v>0.125</v>
          </cell>
        </row>
        <row r="20">
          <cell r="A20" t="str">
            <v>3x25</v>
          </cell>
          <cell r="B20">
            <v>125</v>
          </cell>
          <cell r="C20">
            <v>145</v>
          </cell>
          <cell r="D20">
            <v>0.92600000000000005</v>
          </cell>
          <cell r="E20">
            <v>0.11600000000000001</v>
          </cell>
        </row>
        <row r="21">
          <cell r="A21" t="str">
            <v>3x35</v>
          </cell>
          <cell r="B21">
            <v>150</v>
          </cell>
          <cell r="C21">
            <v>170</v>
          </cell>
          <cell r="D21">
            <v>0.66800000000000004</v>
          </cell>
          <cell r="E21">
            <v>0.11</v>
          </cell>
        </row>
        <row r="22">
          <cell r="A22" t="str">
            <v>3x50</v>
          </cell>
          <cell r="B22">
            <v>190</v>
          </cell>
          <cell r="C22">
            <v>210</v>
          </cell>
          <cell r="D22">
            <v>0.49299999999999999</v>
          </cell>
          <cell r="E22">
            <v>0.105</v>
          </cell>
        </row>
        <row r="23">
          <cell r="A23" t="str">
            <v>3x70</v>
          </cell>
          <cell r="B23">
            <v>225</v>
          </cell>
          <cell r="C23">
            <v>250</v>
          </cell>
          <cell r="D23">
            <v>0.34100000000000003</v>
          </cell>
          <cell r="E23">
            <v>9.9500000000000005E-2</v>
          </cell>
        </row>
        <row r="24">
          <cell r="A24" t="str">
            <v>3x95</v>
          </cell>
          <cell r="B24">
            <v>275</v>
          </cell>
          <cell r="C24">
            <v>300</v>
          </cell>
          <cell r="D24">
            <v>0.248</v>
          </cell>
          <cell r="E24">
            <v>9.4799999999999995E-2</v>
          </cell>
        </row>
        <row r="25">
          <cell r="A25" t="str">
            <v>3x120</v>
          </cell>
          <cell r="B25">
            <v>315</v>
          </cell>
          <cell r="C25">
            <v>335</v>
          </cell>
          <cell r="D25">
            <v>0.19500000000000001</v>
          </cell>
          <cell r="E25">
            <v>9.1899999999999996E-2</v>
          </cell>
        </row>
        <row r="26">
          <cell r="A26" t="str">
            <v>3x150</v>
          </cell>
          <cell r="B26">
            <v>360</v>
          </cell>
          <cell r="C26">
            <v>380</v>
          </cell>
          <cell r="D26">
            <v>0.158</v>
          </cell>
          <cell r="E26">
            <v>8.9200000000000002E-2</v>
          </cell>
        </row>
        <row r="27">
          <cell r="A27" t="str">
            <v>3x185</v>
          </cell>
          <cell r="B27">
            <v>405</v>
          </cell>
          <cell r="C27">
            <v>425</v>
          </cell>
          <cell r="D27">
            <v>0.126</v>
          </cell>
          <cell r="E27">
            <v>8.6699999999999999E-2</v>
          </cell>
        </row>
        <row r="28">
          <cell r="A28" t="str">
            <v>3x240</v>
          </cell>
          <cell r="B28">
            <v>475</v>
          </cell>
          <cell r="C28">
            <v>490</v>
          </cell>
          <cell r="D28">
            <v>9.6100000000000005E-2</v>
          </cell>
          <cell r="E28">
            <v>8.3799999999999999E-2</v>
          </cell>
        </row>
        <row r="29">
          <cell r="A29" t="str">
            <v>3x300</v>
          </cell>
          <cell r="B29">
            <v>550</v>
          </cell>
          <cell r="C29">
            <v>550</v>
          </cell>
          <cell r="D29">
            <v>7.6600000000000001E-2</v>
          </cell>
          <cell r="E29">
            <v>8.1600000000000006E-2</v>
          </cell>
        </row>
        <row r="30">
          <cell r="A30" t="str">
            <v>3x400</v>
          </cell>
          <cell r="B30">
            <v>705</v>
          </cell>
          <cell r="C30">
            <v>610</v>
          </cell>
          <cell r="D30">
            <v>5.9900000000000002E-2</v>
          </cell>
          <cell r="E30">
            <v>7.9500000000000001E-2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GENERAL"/>
      <sheetName val="datos base"/>
      <sheetName val="DATOS UNOE"/>
      <sheetName val="Producción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200"/>
      <sheetName val="CIERRE"/>
      <sheetName val="EXP"/>
      <sheetName val="PARTIDAS"/>
      <sheetName val="Piso Tecnico"/>
      <sheetName val="Metrados  Val."/>
      <sheetName val="Data"/>
      <sheetName val="REFERENCIAS"/>
      <sheetName val="RES-PINTADO"/>
      <sheetName val="Model"/>
      <sheetName val="EXPLAN. DESVIOS"/>
      <sheetName val="CLASIF. MAT. DESVIOS"/>
      <sheetName val="CLASIF. MATERIAL"/>
      <sheetName val="EXPLAN. VIA PRINCIPAL"/>
      <sheetName val="Avance Resumen"/>
      <sheetName val="TC"/>
      <sheetName val="borrador"/>
      <sheetName val="Metrados__Val_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EQ INGR-EGR"/>
      <sheetName val="MOD INGR-EGR"/>
      <sheetName val="Macro1"/>
      <sheetName val="Hoja2"/>
      <sheetName val="AUSEN99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FLUOR-AAQSA"/>
      <sheetName val="Hoja3"/>
      <sheetName val="PLANEADO"/>
      <sheetName val="Hoja1"/>
      <sheetName val="CAPATAZ"/>
      <sheetName val="Datos - F1,F2"/>
      <sheetName val="Plan de Fases-Subfases"/>
      <sheetName val="Tablas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Minuta 029"/>
      <sheetName val="2.- Información gral contrato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PTO_ARES"/>
      <sheetName val="Calendario"/>
      <sheetName val="Pto_Itemizado_S10"/>
      <sheetName val="Engineering"/>
      <sheetName val="Procurement Data"/>
      <sheetName val="VALORIZACION 10"/>
      <sheetName val="PIP"/>
      <sheetName val="Metrados__Val_4"/>
      <sheetName val="Metrados__Val_5"/>
      <sheetName val="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avimentos"/>
      <sheetName val="PLANILLA-MET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3.INPUT ACT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Liebman 134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Resumen_anual4"/>
      <sheetName val="Piso_Tecnico1"/>
      <sheetName val="Metrados__Val_6"/>
      <sheetName val="EXPLAN__DESVIOS1"/>
      <sheetName val="CLASIF__MAT__DESVIOS1"/>
      <sheetName val="CLASIF__MATERIAL1"/>
      <sheetName val="EXPLAN__VIA_PRINCIPAL1"/>
      <sheetName val="Avance_Resumen1"/>
      <sheetName val="MFT_TOC1"/>
      <sheetName val="EQ_INGR-EGR"/>
      <sheetName val="MOD_INGR-EGR"/>
      <sheetName val="Datos_-_F1,F21"/>
      <sheetName val="Plan_de_Fases-Subfases1"/>
      <sheetName val="Minuta_029"/>
      <sheetName val="2_-_Información_gral_contrato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VALORIZACION_10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3_INPUT_ACT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509-509A TMC36&quot;"/>
      <sheetName val="510 TMC36&quot;"/>
      <sheetName val="Anx 1 Nota 4"/>
      <sheetName val="MONTAJE TUBERIA Y SOPORTES"/>
      <sheetName val="Tipo de Cambio"/>
      <sheetName val="Val Nº11"/>
      <sheetName val="CAOV_Met"/>
      <sheetName val="Adel-Materiales"/>
      <sheetName val="Polinom01"/>
      <sheetName val="Reajuste"/>
      <sheetName val="VARIABLES"/>
      <sheetName val="MONTAJE_TUBERIA_Y_SOPORTES"/>
      <sheetName val="Anx_1_Nota_4"/>
      <sheetName val="Tipo_de_Cambio"/>
      <sheetName val="FlujoTJ"/>
      <sheetName val="08"/>
      <sheetName val="01"/>
      <sheetName val="F-002"/>
      <sheetName val="NO IMPRIMIR"/>
      <sheetName val="Val_Nº11"/>
      <sheetName val="07"/>
      <sheetName val="Esc"/>
      <sheetName val="054"/>
      <sheetName val="Main"/>
      <sheetName val="Mov. Tierras"/>
      <sheetName val="CONTROL VOLQUETES2"/>
      <sheetName val="FORMATO CONTROL OK"/>
      <sheetName val="HOJA DE DATOS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10241EQLIST"/>
      <sheetName val="Cantidad"/>
      <sheetName val="Jorge1"/>
      <sheetName val="Jorge2"/>
      <sheetName val="DATOS 3"/>
      <sheetName val="Sheet1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Panel de Control"/>
      <sheetName val="Producción (Marz-20) (2)"/>
      <sheetName val="CPV_MGMG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Graph39_8"/>
      <sheetName val="9_Capex8"/>
      <sheetName val="GG-Ofertado-P4_Maz8"/>
      <sheetName val="datos_base8"/>
      <sheetName val="DATOS_UNOE8"/>
      <sheetName val="Sust_205ABC-VE8"/>
      <sheetName val="Sust_205ABC-VP8"/>
      <sheetName val="Resum_205ABC_700FG_907_A_2_28"/>
      <sheetName val="GyP_total8"/>
      <sheetName val="IRR_sponsor8"/>
      <sheetName val="Deduccion_Reajuste8"/>
      <sheetName val="Restricciones_y_Compromisos8"/>
      <sheetName val="PER,COM_PRO_ADI17"/>
      <sheetName val="Planilla_Base_y_Subbase7"/>
      <sheetName val="Resumen_anual6"/>
      <sheetName val="Metrados__Val_8"/>
      <sheetName val="Piso_Tecnico3"/>
      <sheetName val="EXPLAN__DESVIOS3"/>
      <sheetName val="CLASIF__MAT__DESVIOS3"/>
      <sheetName val="CLASIF__MATERIAL3"/>
      <sheetName val="EXPLAN__VIA_PRINCIPAL3"/>
      <sheetName val="Avance_Resumen3"/>
      <sheetName val="MFT_TOC3"/>
      <sheetName val="EQ_INGR-EGR2"/>
      <sheetName val="MOD_INGR-EGR2"/>
      <sheetName val="Datos_-_F1,F23"/>
      <sheetName val="Plan_de_Fases-Subfases3"/>
      <sheetName val="Minuta_0292"/>
      <sheetName val="2_-_Información_gral_contrato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VALORIZACION_102"/>
      <sheetName val="3_INPUT_ACT1"/>
      <sheetName val="2__CURVAS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Nudo 1"/>
      <sheetName val="2019"/>
      <sheetName val="2020"/>
      <sheetName val="Apus"/>
      <sheetName val="MATER_CONCENTR_CBV99"/>
      <sheetName val="COSTO-MANO-OBRA-_CBV99"/>
      <sheetName val="MATER_CBV2000"/>
      <sheetName val="DISTR.MANT.ELECTRICA"/>
      <sheetName val="DOTACION_CBV99"/>
      <sheetName val="POSESIÓN"/>
      <sheetName val="Basis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Formulario"/>
      <sheetName val="ANALISIS ALQUILER FERREYROS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Val_Nº111"/>
      <sheetName val="NO_IMPRIMIR1"/>
      <sheetName val="Mov__Tierras"/>
      <sheetName val="CONTROL_VOLQUETES2"/>
      <sheetName val="FORMATO_CONTROL_OK"/>
      <sheetName val="HOJA_DE_DATOS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BD CONFIABILIDAD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Deduccion_Reajuste16"/>
      <sheetName val="Restricciones_y_Compromisos16"/>
      <sheetName val="PER,COM_PRO_ADI115"/>
      <sheetName val="Planilla_Base_y_Subbase15"/>
      <sheetName val="Resumen_anual14"/>
      <sheetName val="Piso_Tecnico11"/>
      <sheetName val="Metrados__Val_16"/>
      <sheetName val="EXPLAN__DESVIOS11"/>
      <sheetName val="CLASIF__MAT__DESVIOS11"/>
      <sheetName val="CLASIF__MATERIAL11"/>
      <sheetName val="EXPLAN__VIA_PRINCIPAL11"/>
      <sheetName val="Avance_Resumen11"/>
      <sheetName val="MFT_TOC11"/>
      <sheetName val="EQ_INGR-EGR10"/>
      <sheetName val="MOD_INGR-EGR10"/>
      <sheetName val="Datos_-_F1,F211"/>
      <sheetName val="Plan_de_Fases-Subfases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VALORIZACION_10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3_INPUT_ACT3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Anx_1_Nota_43"/>
      <sheetName val="MONTAJE_TUBERIA_Y_SOPORTES3"/>
      <sheetName val="Tipo_de_Cambio3"/>
      <sheetName val="Val_Nº112"/>
      <sheetName val="NO_IMPRIMIR2"/>
      <sheetName val="509-509A_TMC36&quot;2"/>
      <sheetName val="510_TMC36&quot;2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ATOS_3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SERVICIOS_A_OBRA_195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Panel_de_Control1"/>
      <sheetName val="Producción_(Marz-20)_(2)1"/>
      <sheetName val="AD_05_7+300-52+9202"/>
      <sheetName val="EXP_0-52+9202"/>
      <sheetName val="Exp__Técnico_7+300-52+9202"/>
      <sheetName val="Resumen_derrumbes2"/>
      <sheetName val="Nudo_11"/>
      <sheetName val="DISTR_MANT_ELECTRICA1"/>
      <sheetName val="ANALISIS_ALQUILER_FERREYROS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 refreshError="1"/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9">
          <cell r="H9">
            <v>0.90469999999999995</v>
          </cell>
        </row>
      </sheetData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/>
      <sheetData sheetId="299"/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/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>
        <row r="9">
          <cell r="H9">
            <v>0.90469999999999995</v>
          </cell>
        </row>
      </sheetData>
      <sheetData sheetId="383">
        <row r="9">
          <cell r="H9">
            <v>0.90469999999999995</v>
          </cell>
        </row>
      </sheetData>
      <sheetData sheetId="384"/>
      <sheetData sheetId="385">
        <row r="9">
          <cell r="H9">
            <v>0.90469999999999995</v>
          </cell>
        </row>
      </sheetData>
      <sheetData sheetId="386"/>
      <sheetData sheetId="387"/>
      <sheetData sheetId="388"/>
      <sheetData sheetId="389"/>
      <sheetData sheetId="390">
        <row r="9">
          <cell r="H9">
            <v>0.90469999999999995</v>
          </cell>
        </row>
      </sheetData>
      <sheetData sheetId="391">
        <row r="9">
          <cell r="H9">
            <v>0.90469999999999995</v>
          </cell>
        </row>
      </sheetData>
      <sheetData sheetId="392"/>
      <sheetData sheetId="393">
        <row r="9">
          <cell r="H9">
            <v>0.90469999999999995</v>
          </cell>
        </row>
      </sheetData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9">
          <cell r="H9">
            <v>0.90469999999999995</v>
          </cell>
        </row>
      </sheetData>
      <sheetData sheetId="1203">
        <row r="9">
          <cell r="H9">
            <v>0.90469999999999995</v>
          </cell>
        </row>
      </sheetData>
      <sheetData sheetId="1204"/>
      <sheetData sheetId="1205">
        <row r="9">
          <cell r="H9">
            <v>0.90469999999999995</v>
          </cell>
        </row>
      </sheetData>
      <sheetData sheetId="1206">
        <row r="9">
          <cell r="H9">
            <v>0.90469999999999995</v>
          </cell>
        </row>
      </sheetData>
      <sheetData sheetId="1207">
        <row r="9">
          <cell r="H9">
            <v>0.90469999999999995</v>
          </cell>
        </row>
      </sheetData>
      <sheetData sheetId="1208">
        <row r="9">
          <cell r="H9">
            <v>0.90469999999999995</v>
          </cell>
        </row>
      </sheetData>
      <sheetData sheetId="1209">
        <row r="9">
          <cell r="H9">
            <v>0.90469999999999995</v>
          </cell>
        </row>
      </sheetData>
      <sheetData sheetId="1210">
        <row r="9">
          <cell r="H9">
            <v>0.90469999999999995</v>
          </cell>
        </row>
      </sheetData>
      <sheetData sheetId="1211">
        <row r="9">
          <cell r="H9">
            <v>0.90469999999999995</v>
          </cell>
        </row>
      </sheetData>
      <sheetData sheetId="1212"/>
      <sheetData sheetId="1213"/>
      <sheetData sheetId="1214"/>
      <sheetData sheetId="1215"/>
      <sheetData sheetId="1216">
        <row r="9">
          <cell r="H9">
            <v>0.90469999999999995</v>
          </cell>
        </row>
      </sheetData>
      <sheetData sheetId="1217"/>
      <sheetData sheetId="1218"/>
      <sheetData sheetId="1219"/>
      <sheetData sheetId="1220"/>
      <sheetData sheetId="1221">
        <row r="9">
          <cell r="H9">
            <v>0.90469999999999995</v>
          </cell>
        </row>
      </sheetData>
      <sheetData sheetId="1222">
        <row r="9">
          <cell r="H9">
            <v>0.90469999999999995</v>
          </cell>
        </row>
      </sheetData>
      <sheetData sheetId="1223">
        <row r="9">
          <cell r="H9">
            <v>0.90469999999999995</v>
          </cell>
        </row>
      </sheetData>
      <sheetData sheetId="1224">
        <row r="9">
          <cell r="H9">
            <v>0.90469999999999995</v>
          </cell>
        </row>
      </sheetData>
      <sheetData sheetId="1225">
        <row r="9">
          <cell r="H9">
            <v>0.90469999999999995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9">
          <cell r="H9">
            <v>0.90469999999999995</v>
          </cell>
        </row>
      </sheetData>
      <sheetData sheetId="1362">
        <row r="9">
          <cell r="H9">
            <v>0.90469999999999995</v>
          </cell>
        </row>
      </sheetData>
      <sheetData sheetId="1363">
        <row r="9">
          <cell r="H9">
            <v>0.90469999999999995</v>
          </cell>
        </row>
      </sheetData>
      <sheetData sheetId="1364">
        <row r="9">
          <cell r="H9">
            <v>0.90469999999999995</v>
          </cell>
        </row>
      </sheetData>
      <sheetData sheetId="1365">
        <row r="9">
          <cell r="H9">
            <v>0.90469999999999995</v>
          </cell>
        </row>
      </sheetData>
      <sheetData sheetId="1366">
        <row r="9">
          <cell r="H9">
            <v>0.90469999999999995</v>
          </cell>
        </row>
      </sheetData>
      <sheetData sheetId="1367">
        <row r="9">
          <cell r="H9">
            <v>0.90469999999999995</v>
          </cell>
        </row>
      </sheetData>
      <sheetData sheetId="1368">
        <row r="9">
          <cell r="H9">
            <v>0.90469999999999995</v>
          </cell>
        </row>
      </sheetData>
      <sheetData sheetId="1369">
        <row r="9">
          <cell r="H9">
            <v>0.90469999999999995</v>
          </cell>
        </row>
      </sheetData>
      <sheetData sheetId="1370">
        <row r="9">
          <cell r="H9">
            <v>0.90469999999999995</v>
          </cell>
        </row>
      </sheetData>
      <sheetData sheetId="1371"/>
      <sheetData sheetId="1372"/>
      <sheetData sheetId="1373">
        <row r="9">
          <cell r="H9">
            <v>0.90469999999999995</v>
          </cell>
        </row>
      </sheetData>
      <sheetData sheetId="1374"/>
      <sheetData sheetId="1375">
        <row r="9">
          <cell r="H9">
            <v>0.90469999999999995</v>
          </cell>
        </row>
      </sheetData>
      <sheetData sheetId="1376"/>
      <sheetData sheetId="1377">
        <row r="9">
          <cell r="H9">
            <v>0.90469999999999995</v>
          </cell>
        </row>
      </sheetData>
      <sheetData sheetId="1378"/>
      <sheetData sheetId="1379"/>
      <sheetData sheetId="1380">
        <row r="9">
          <cell r="H9">
            <v>0.90469999999999995</v>
          </cell>
        </row>
      </sheetData>
      <sheetData sheetId="1381">
        <row r="9">
          <cell r="H9">
            <v>0.90469999999999995</v>
          </cell>
        </row>
      </sheetData>
      <sheetData sheetId="1382">
        <row r="9">
          <cell r="H9">
            <v>0.90469999999999995</v>
          </cell>
        </row>
      </sheetData>
      <sheetData sheetId="1383">
        <row r="9">
          <cell r="H9">
            <v>0.90469999999999995</v>
          </cell>
        </row>
      </sheetData>
      <sheetData sheetId="1384">
        <row r="9">
          <cell r="H9">
            <v>0.90469999999999995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S"/>
      <sheetName val="CIVIL"/>
      <sheetName val="ESTRUCTURAS"/>
      <sheetName val="MEC_TUB"/>
      <sheetName val="INSTRUMENTACION"/>
      <sheetName val="ELECTRICIDAD"/>
      <sheetName val="GENERAL"/>
      <sheetName val="CURVA"/>
      <sheetName val="MATERI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erial Estimate Import (A1)"/>
      <sheetName val="ADMv10A (RATE TABLE UNPI Civil)"/>
      <sheetName val="ADMe10B (RESOURCES)"/>
      <sheetName val="Ecosys PROVEEDOR"/>
      <sheetName val="WBS"/>
      <sheetName val="MTo"/>
      <sheetName val="BRAYCO"/>
      <sheetName val="RCST BRAYCO"/>
      <sheetName val="CISA"/>
      <sheetName val="RCST CISA"/>
      <sheetName val="CONSUD"/>
      <sheetName val="RCST CONSUD"/>
      <sheetName val="MILICIC"/>
      <sheetName val="RCST MILICIC"/>
      <sheetName val="AESA"/>
      <sheetName val="RCST AESA"/>
      <sheetName val="Comparativa"/>
      <sheetName val="Surplus AESA"/>
      <sheetName val="CTz Pilotes"/>
      <sheetName val="CTz EMs"/>
      <sheetName val="CTz PREAR"/>
      <sheetName val="CTz EL FORTIN"/>
      <sheetName val="CTz Modulos"/>
      <sheetName val="CTz Edificios"/>
      <sheetName val="Subcontratos"/>
      <sheetName val="BD Empresas"/>
      <sheetName val="13 - Civil"/>
      <sheetName val="24-180 RCST CI 24.07.11 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ummary"/>
      <sheetName val="Notes"/>
      <sheetName val="AA20"/>
      <sheetName val="AA20-DERIV."/>
      <sheetName val="AA20-VALVES"/>
      <sheetName val="CA20"/>
      <sheetName val="CA20-DERIV."/>
      <sheetName val="CA20-VALVES"/>
      <sheetName val="CA150"/>
      <sheetName val="CA150-DERIV."/>
      <sheetName val="CA150-VALVES"/>
      <sheetName val="CB20"/>
      <sheetName val="CB20-DERIV."/>
      <sheetName val="CB20-VALVES"/>
      <sheetName val="CB120"/>
      <sheetName val="CB120-DERIV."/>
      <sheetName val="CB120-VALVES"/>
      <sheetName val="WA150"/>
      <sheetName val="WA150-DERIV."/>
      <sheetName val="WA150-VALVES"/>
      <sheetName val="WB120"/>
      <sheetName val="WB120-DERIV."/>
      <sheetName val="WB120-VALVES"/>
      <sheetName val="WB190"/>
      <sheetName val="WB190-DERIV."/>
      <sheetName val="WB190-VALVES"/>
      <sheetName val="XA150"/>
      <sheetName val="XA150-DERIV."/>
      <sheetName val="XA150-VALVES"/>
      <sheetName val="XB120"/>
      <sheetName val="XB120-DERIV."/>
      <sheetName val="XB120-VALVES"/>
      <sheetName val="XB190"/>
      <sheetName val="XB190-DERIV."/>
      <sheetName val="XB190-VALVES"/>
      <sheetName val="CA100"/>
      <sheetName val="CA100-DERIV."/>
      <sheetName val="CA100-VALVES"/>
      <sheetName val="WA100"/>
      <sheetName val="WA100-DREIV"/>
      <sheetName val="WA100-VALVES"/>
      <sheetName val="XA100"/>
      <sheetName val="XA100-DERIV"/>
      <sheetName val="XA100-VALV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ingencias"/>
    </sheetNames>
    <definedNames>
      <definedName name="End_Bal" refersTo="#¡REF!"/>
      <definedName name="Header_Row" refersTo="#¡REF!"/>
      <definedName name="Interest_Rate" refersTo="#¡REF!"/>
      <definedName name="Loan_Amount" refersTo="#¡REF!"/>
      <definedName name="Loan_Start" refersTo="#¡REF!"/>
      <definedName name="Loan_Years" refersTo="#¡REF!"/>
      <definedName name="Number_of_Payments" refersTo="#¡REF!"/>
      <definedName name="Values_Entered" refersTo="#¡REF!"/>
    </defined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POLILINEA"/>
      <sheetName val="GENERAL"/>
      <sheetName val="Hoja1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Productivity"/>
      <sheetName val="Equip List Rev J (For Estimate)"/>
      <sheetName val="510-C-201-202"/>
      <sheetName val="510-C-250-251"/>
      <sheetName val="T"/>
      <sheetName val="Parametros"/>
      <sheetName val="prices"/>
      <sheetName val="Inst_Index"/>
      <sheetName val="INVER ESCENARIO PDA"/>
      <sheetName val="Revisión"/>
      <sheetName val="Planilla"/>
      <sheetName val="Directos"/>
      <sheetName val="PLANTILLA "/>
      <sheetName val="AGI 1-2"/>
      <sheetName val="Motupe"/>
      <sheetName val="PJP 5445.01"/>
      <sheetName val="PJP 5452.01"/>
      <sheetName val="PJP 5452"/>
      <sheetName val="fp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Equip_List_Rev_J_(For_Estimate)"/>
      <sheetName val="1.0"/>
      <sheetName val="Fab. 15"/>
      <sheetName val="BD"/>
      <sheetName val="Sheet1"/>
      <sheetName val="350-FISL-9122"/>
      <sheetName val="J"/>
      <sheetName val="Base"/>
      <sheetName val="Costo horario"/>
      <sheetName val="Tarea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Equip_List_Rev_J_(For_Estimate1"/>
      <sheetName val="INVER_ESCENARIO_PDA"/>
      <sheetName val="PLANTILLA_"/>
      <sheetName val="AGI_1-2"/>
      <sheetName val="PJP_5445_01"/>
      <sheetName val="PJP_5452_01"/>
      <sheetName val="PJP_5452"/>
      <sheetName val="1_0"/>
      <sheetName val="Fab__15"/>
      <sheetName val="Costo_horari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uto"/>
      <sheetName val="Total Materiales"/>
      <sheetName val="ESPESOR"/>
      <sheetName val="Total_Materiales2"/>
      <sheetName val="Total_Materiales"/>
      <sheetName val="Total_Materiales1"/>
      <sheetName val="Total_Materiales3"/>
      <sheetName val="Calculo c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</sheetData>
      <sheetData sheetId="7" refreshError="1">
        <row r="4">
          <cell r="B4" t="str">
            <v>T1</v>
          </cell>
        </row>
        <row r="5">
          <cell r="B5" t="str">
            <v>T2</v>
          </cell>
        </row>
        <row r="6">
          <cell r="B6" t="str">
            <v>T3</v>
          </cell>
        </row>
        <row r="7">
          <cell r="B7" t="str">
            <v>T4</v>
          </cell>
        </row>
        <row r="10">
          <cell r="B10">
            <v>1</v>
          </cell>
        </row>
        <row r="11">
          <cell r="B11">
            <v>2</v>
          </cell>
        </row>
        <row r="12">
          <cell r="B12">
            <v>3</v>
          </cell>
        </row>
        <row r="13">
          <cell r="B13">
            <v>4</v>
          </cell>
        </row>
        <row r="14">
          <cell r="B14">
            <v>5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MOV.SUELO"/>
      <sheetName val="OBRA CIVIL"/>
      <sheetName val="MECANICA"/>
      <sheetName val="PIPING"/>
      <sheetName val="REVESTIM"/>
      <sheetName val="ELE-INS"/>
      <sheetName val="PEM"/>
      <sheetName val="RESUMEN GRAL"/>
      <sheetName val="5a hoja"/>
      <sheetName val="MOV_SUELO"/>
      <sheetName val="OBRA_CIVIL"/>
      <sheetName val="RESUMEN_GRAL"/>
      <sheetName val="5a_hoja"/>
      <sheetName val="1240-18-P-RI-002"/>
      <sheetName val="Caracteristicas"/>
      <sheetName val="Sheet 2"/>
      <sheetName val="civil"/>
      <sheetName val="electric"/>
      <sheetName val="instrument"/>
      <sheetName val="proceso"/>
      <sheetName val="MOV_SUELO1"/>
      <sheetName val="OBRA_CIVIL1"/>
      <sheetName val="RESUMEN_GRAL1"/>
      <sheetName val="5a_hoja1"/>
      <sheetName val="Sheet_2"/>
      <sheetName val="MOV_SUELO2"/>
      <sheetName val="OBRA_CIVIL2"/>
      <sheetName val="RESUMEN_GRAL2"/>
      <sheetName val="5a_hoja2"/>
      <sheetName val="Sheet_21"/>
      <sheetName val="MOV_SUELO3"/>
      <sheetName val="OBRA_CIVIL3"/>
      <sheetName val="RESUMEN_GRAL3"/>
      <sheetName val="5a_hoja3"/>
      <sheetName val="Sheet_22"/>
      <sheetName val="Detalle OC"/>
      <sheetName val="MOV_SUELO4"/>
      <sheetName val="OBRA_CIVIL4"/>
      <sheetName val="RESUMEN_GRAL4"/>
      <sheetName val="5a_hoja4"/>
      <sheetName val="Sheet_23"/>
      <sheetName val="MOV_SUELO5"/>
      <sheetName val="OBRA_CIVIL5"/>
      <sheetName val="RESUMEN_GRAL5"/>
      <sheetName val="5a_hoja5"/>
      <sheetName val="Sheet_24"/>
      <sheetName val="MOV_SUELO6"/>
      <sheetName val="OBRA_CIVIL6"/>
      <sheetName val="RESUMEN_GRAL6"/>
      <sheetName val="5a_hoja6"/>
      <sheetName val="Sheet_25"/>
      <sheetName val="MOV_SUELO7"/>
      <sheetName val="OBRA_CIVIL7"/>
      <sheetName val="RESUMEN_GRAL7"/>
      <sheetName val="5a_hoja7"/>
      <sheetName val="Sheet_26"/>
      <sheetName val="MOV_SUELO9"/>
      <sheetName val="OBRA_CIVIL9"/>
      <sheetName val="RESUMEN_GRAL9"/>
      <sheetName val="5a_hoja9"/>
      <sheetName val="Sheet_28"/>
      <sheetName val="MOV_SUELO8"/>
      <sheetName val="OBRA_CIVIL8"/>
      <sheetName val="RESUMEN_GRAL8"/>
      <sheetName val="5a_hoja8"/>
      <sheetName val="Sheet_27"/>
      <sheetName val="MOV_SUELO10"/>
      <sheetName val="OBRA_CIVIL10"/>
      <sheetName val="RESUMEN_GRAL10"/>
      <sheetName val="5a_hoja10"/>
      <sheetName val="Sheet_29"/>
      <sheetName val="MOV_SUELO11"/>
      <sheetName val="OBRA_CIVIL11"/>
      <sheetName val="RESUMEN_GRAL11"/>
      <sheetName val="5a_hoja11"/>
      <sheetName val="Sheet_210"/>
      <sheetName val="MOV_SUELO12"/>
      <sheetName val="OBRA_CIVIL12"/>
      <sheetName val="RESUMEN_GRAL12"/>
      <sheetName val="5a_hoja12"/>
      <sheetName val="Sheet_2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GANTT-3.1.1"/>
      <sheetName val="GANTT-5.1.1"/>
      <sheetName val="Estadisticas"/>
      <sheetName val="Diálogo1"/>
      <sheetName val="Diálogo2"/>
      <sheetName val="Diálogo3"/>
      <sheetName val="Diálogo4"/>
      <sheetName val="Módulo1"/>
      <sheetName val="Módulo2"/>
      <sheetName val="Módulo3"/>
      <sheetName val="Módulo4"/>
      <sheetName val="CI"/>
      <sheetName val="Graf"/>
      <sheetName val="Equipos"/>
      <sheetName val="Resumen Ejec"/>
      <sheetName val="Depreciacion"/>
      <sheetName val="Flujo"/>
      <sheetName val="Tabla Comparativa"/>
      <sheetName val="GANTT-3_1_1"/>
      <sheetName val="GANTT-5_1_1"/>
      <sheetName val="Resumen_Ejec"/>
      <sheetName val="Tabla_Comparativa"/>
      <sheetName val="Maestro Materiales"/>
      <sheetName val="Parámetros"/>
      <sheetName val="ECOLIANS"/>
      <sheetName val="GANTT-3_1_11"/>
      <sheetName val="GANTT-5_1_11"/>
      <sheetName val="Resumen_Ejec1"/>
      <sheetName val="Tabla_Comparativa1"/>
      <sheetName val="Maestro_Mater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A"/>
      <sheetName val="TD Presupuesto"/>
      <sheetName val="TD Flujo x Recursos"/>
      <sheetName val="TD Flujo x Partida"/>
      <sheetName val="TD Resumen Recursos"/>
      <sheetName val="Res Recursos"/>
      <sheetName val="TD x Tipo Recurso"/>
      <sheetName val="Equipos"/>
      <sheetName val="planilla"/>
      <sheetName val="materiales"/>
      <sheetName val="aalq equipos"/>
      <sheetName val="areas y volumenes"/>
      <sheetName val="MZ4"/>
      <sheetName val="Uniformes Herram"/>
      <sheetName val="TD_Presupuesto"/>
      <sheetName val="TD_Flujo_x_Recursos"/>
      <sheetName val="TD_Flujo_x_Partida"/>
      <sheetName val="TD_Resumen_Recursos"/>
      <sheetName val="Res_Recursos"/>
      <sheetName val="TD_x_Tipo_Recurso"/>
      <sheetName val="aalq_equipos"/>
      <sheetName val="areas_y_volumenes"/>
      <sheetName val="Uniformes_Her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 "/>
      <sheetName val="PLANILLA"/>
      <sheetName val="Módulo1"/>
      <sheetName val="TABLA"/>
      <sheetName val="Diálog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45vs76-75"/>
      <sheetName val="carát"/>
      <sheetName val="res gral"/>
      <sheetName val="resu"/>
      <sheetName val="1-Ingenieria Allen"/>
      <sheetName val="1-Ingenieria EEBB1"/>
      <sheetName val="5-9-14 Piping"/>
      <sheetName val="5-9-14 Pipingof"/>
      <sheetName val="6-8-14 Instrumentos"/>
      <sheetName val="7-14 Electricidad"/>
      <sheetName val="6-8-14 Instrumentosof"/>
      <sheetName val="7-14 Electricidadof"/>
      <sheetName val="13 CIVILof"/>
      <sheetName val="WBS"/>
      <sheetName val="12 Transporte"/>
      <sheetName val="13 Civil"/>
      <sheetName val="3-14 Equipos"/>
      <sheetName val="15-Precom"/>
      <sheetName val="16-17 Indirectos"/>
      <sheetName val="Contingencias"/>
      <sheetName val="Verificar Costos Adicionales"/>
      <sheetName val="resu - aux"/>
      <sheetName val="gtias"/>
    </sheetNames>
    <sheetDataSet>
      <sheetData sheetId="0" refreshError="1"/>
      <sheetData sheetId="1" refreshError="1"/>
      <sheetData sheetId="2" refreshError="1"/>
      <sheetData sheetId="3">
        <row r="408">
          <cell r="G408">
            <v>914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átula"/>
      <sheetName val="LD Ingeniería de detalle"/>
      <sheetName val="LD desarrolloAESA (no emitible)"/>
      <sheetName val="LD vendors"/>
    </sheetNames>
    <sheetDataSet>
      <sheetData sheetId="0">
        <row r="59">
          <cell r="K59" t="str">
            <v>LISTADO DE DOCUMENTOS - EPC CPF2 LA CALERA</v>
          </cell>
        </row>
        <row r="60">
          <cell r="K60" t="str">
            <v>GENERAL</v>
          </cell>
        </row>
        <row r="62">
          <cell r="K62" t="str">
            <v>XXX-ACAL-102-LD-X-300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PPA, MARCELO HORACIO" id="{6CA22450-4466-42C6-88E3-4896F5758F32}" userId="S::RY35366@grupo.ypf.com::54282e33-cb96-43d4-82e9-f02aa8e57c7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PPA, MARCELO HORACIO" refreshedDate="45925.459939814813" createdVersion="8" refreshedVersion="8" minRefreshableVersion="3" recordCount="236" xr:uid="{CDF81872-B479-41C3-A3F7-60274358FA4D}">
  <cacheSource type="worksheet">
    <worksheetSource ref="B1:N237" sheet="Datos P0 Suministros"/>
  </cacheSource>
  <cacheFields count="13">
    <cacheField name="RI" numFmtId="0">
      <sharedItems count="92">
        <s v="5155-00-1500-IG-EM-RI-001"/>
        <s v="5155-00-1800-IG-EM-RI-001"/>
        <s v="5155-00-0000-IG-EM-RI-001"/>
        <s v="5155-00-0000-IG-EM-RI-002"/>
        <s v="5155-00-2100-IG-EM-RI-001"/>
        <s v="5155-00-0000-IG-EM-RI-011"/>
        <s v="5155-00-0000-IG-EM-RI-008"/>
        <s v="5155-00-0000-IG-EM-RI-012"/>
        <s v="5155-00-1700-IG-EM-RI-001"/>
        <s v="5155-00-0000-IG-EM-RI-010"/>
        <s v="5155-00-0000-IG-EM-RI-009"/>
        <s v="5155-00-0000-IG-EM-RI-004"/>
        <s v="5155-00-1500-IG-EM-RI-003"/>
        <s v="5155-00-0600-IG-EM-RI-001"/>
        <s v="5155-00-0000-IG-EM-RI-006"/>
        <s v="5155-00-0000-IG-EM-RI-007"/>
        <s v="5155-00-0000-IG-EM-RI-003"/>
        <s v="5155-00-1600-IG-EM-RI-001"/>
        <s v="5155-00-1500-IG-EM-RI-004"/>
        <s v="5155-00-0000-IG-EM-RI-013"/>
        <s v="5155-00-0800-IG-EM-RI-001"/>
        <s v="5155-00-0800-IG-EM-RI-002"/>
        <s v="5155-00-0000-IG-EM-RI-014"/>
        <s v="5155-00-0000-IG-PI-RI-002"/>
        <s v="5155-00-0000-IG-PI-RI-700"/>
        <s v="5155-00-0000-IG-PI-RI-003"/>
        <s v="5155-00-0000-IG-IN-RI-001"/>
        <s v="5155-00-0000-IG-IN-RI-003"/>
        <s v="5155-00-0000-IG-IN-RI-013"/>
        <s v="5155-00-0000-IG-IN-RI-019"/>
        <s v="5155-00-2000-IG-IN-RI-001"/>
        <s v="5155-00-2000-IG-IN-RI-007"/>
        <s v="5155-00-0000-IG-IN-RI-002"/>
        <s v="5155-00-0000-IG-IN-RI-021"/>
        <s v="5155-00-0000-IG-IN-RI-008"/>
        <s v="5155-00-0000-IG-IN-RI-009"/>
        <s v="5155-00-0000-IG-IN-RI-012"/>
        <s v="5155-00-0000-IG-IN-RI-011"/>
        <s v="5155-00-2000-IG-IN-RI-003"/>
        <s v="5155-00-0000-IG-IN-RI-004"/>
        <s v="5155-00-0000-IG-IN-RI-010"/>
        <s v="5155-00-2000-IG-IN-RI-002"/>
        <s v="5155-00-0000-IG-IN-RI-020_x000a_"/>
        <s v="5155-00-0000-IG-IN-RI-030"/>
        <s v="5155-00-0000-IG-IN-RI-020"/>
        <s v="5155-00-0000-IG-IN-RI-027"/>
        <s v="5155-00-0000-IG-IN-RI-005"/>
        <s v="5155-00-0000-IG-IN-RI-006"/>
        <s v="5155-00-2000-IG-IN-RI-006"/>
        <s v="5155-00-0000-IG-IN-RI-025"/>
        <s v="5155-00-0000-IG-IN-RI-026"/>
        <s v="5155-00-0000-IG-IN-RI-024"/>
        <s v="5155-00-0000-IG-IN-RI-007"/>
        <s v="5155-00-2000-IG-IN-RI-004"/>
        <s v="5155-00-0000-IG-IN-RI-028"/>
        <s v="5155-00-0000-IG-IN-RI-029"/>
        <s v="5155-00-0000-IG-IN-RI-014"/>
        <s v="5155-00-0000-IG-IN-RI-015"/>
        <s v="5155-00-2000-IG-IN-RI-005"/>
        <s v="5155-00-0000-IG-IN-RI-016"/>
        <s v="5155-00-0000-IG-IN-RI-040"/>
        <s v="5155-00-0000-IG-IN-RI-039"/>
        <s v="5155-00-0000-IG-IN-RI-032"/>
        <s v="5155-00-2000-IG-IN-RI-009"/>
        <s v="5155-00-2300-IG-EL-RI-005"/>
        <s v="5155-00-2300-IG-EL-RI-006"/>
        <s v="5155-00-2300-IG-EL-RI-004"/>
        <s v="5155-00-2300-IG-EL-RI-001"/>
        <s v="5155-00-2300-IG-EL-RI-008"/>
        <s v="5155-00-2300-IG-EL-RI-003"/>
        <s v="5155-00-2300-IG-EL-RI-007"/>
        <s v="5155-00-2300-IG-EL-RI-002"/>
        <s v="5155-00-0000-IG-EL-RI-007"/>
        <s v="5155-00-0000-IG-EL-RI-006"/>
        <s v="5155-00-0000-IG-EL-RI-002"/>
        <s v="5155-00-0000-IG-EL-RI-005"/>
        <s v="5155-00-2000-IG-EL-RI-002"/>
        <s v="5155-00-0000-IG-EL-RI-004"/>
        <s v="5155-00-0000-IG-IN-RI-017"/>
        <s v="5155-00-0000-IG-IN-RI-018"/>
        <s v="5155-00-2000-IG-IN-RI-011"/>
        <s v="5155-00-2400-IG-CI-RI-001"/>
        <s v="SIN RI"/>
        <s v="5155-00-0000-IG-EM-RI-005"/>
        <s v="5155-00-0000-IG-IN-RI-033"/>
        <s v="5155-00-0000-IG-EL-RI-001"/>
        <s v="5155-00-0000-IG-EL-RI-003"/>
        <s v="5155-00-0000-IG-EL-RI-009"/>
        <s v="5155-00-0000-IG-EL-RI-008"/>
        <s v="5155-00-0000-IG-IN-RI-011_x000a_5155-00-2000-IG-IN-RI-003" u="1"/>
        <s v="5155-00-0000-IG-IN-RI-010_x000a_5155-00-2000-IG-IN-RI-002_x000a_5155-00-0000-IG-IN-RI-020_x000a_" u="1"/>
        <s v="5155-00-0000-IG-IN-RI-039_x000a_5155-00-0000-IG-IN-RI-040" u="1"/>
      </sharedItems>
    </cacheField>
    <cacheField name="Descripcion RI" numFmtId="0">
      <sharedItems containsBlank="1"/>
    </cacheField>
    <cacheField name="Tipo" numFmtId="0">
      <sharedItems/>
    </cacheField>
    <cacheField name="Especialidad" numFmtId="0">
      <sharedItems/>
    </cacheField>
    <cacheField name="Tag" numFmtId="0">
      <sharedItems/>
    </cacheField>
    <cacheField name="Nombre" numFmtId="0">
      <sharedItems/>
    </cacheField>
    <cacheField name="Tipo Equipo" numFmtId="0">
      <sharedItems containsBlank="1"/>
    </cacheField>
    <cacheField name="Um" numFmtId="0">
      <sharedItems/>
    </cacheField>
    <cacheField name="Cantidad" numFmtId="167">
      <sharedItems containsString="0" containsBlank="1" containsNumber="1" minValue="0.41516554" maxValue="136907"/>
    </cacheField>
    <cacheField name="Precio" numFmtId="167">
      <sharedItems containsString="0" containsBlank="1" containsNumber="1" minValue="1.55" maxValue="2155.3396554689998"/>
    </cacheField>
    <cacheField name="Total P0" numFmtId="167">
      <sharedItems containsString="0" containsBlank="1" containsNumber="1" minValue="0.66" maxValue="4362.7224528733586"/>
    </cacheField>
    <cacheField name="Apertura P0" numFmtId="167">
      <sharedItems containsBlank="1"/>
    </cacheField>
    <cacheField name="COMENTARIO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s v="RI - RECIPIENTE SEPARADOR EPF"/>
    <s v="Reembolsables"/>
    <s v="Mecanica"/>
    <s v="VBD-10240"/>
    <s v="Separador De Condensados De Epf"/>
    <s v="(02) Recipiente / Vessel"/>
    <s v="un"/>
    <n v="1"/>
    <n v="430"/>
    <n v="451.5"/>
    <s v="si"/>
    <m/>
  </r>
  <r>
    <x v="1"/>
    <s v="RI - RECIPIENTES DESGASIFICADORES"/>
    <s v="Reembolsables"/>
    <s v="Mecanica"/>
    <s v="DBM-24310"/>
    <s v="Desgasificador Presurizado"/>
    <s v="(02) Recipiente / Vessel"/>
    <s v="un"/>
    <n v="1"/>
    <n v="160"/>
    <n v="168"/>
    <s v="si"/>
    <m/>
  </r>
  <r>
    <x v="1"/>
    <s v="RI - RECIPIENTES DESGASIFICADORES"/>
    <s v="Reembolsables"/>
    <s v="Mecanica"/>
    <s v="DBM-24320"/>
    <s v="Desgasificador Atmosférico"/>
    <s v="(02) Recipiente / Vessel"/>
    <s v="un"/>
    <n v="1"/>
    <n v="100"/>
    <n v="105"/>
    <s v="si"/>
    <m/>
  </r>
  <r>
    <x v="2"/>
    <s v="RI - RECIPIENTES "/>
    <s v="Reembolsables"/>
    <s v="Mecanica"/>
    <s v="VBE-91020"/>
    <s v="Pulmón De Aire De Instrumentos"/>
    <s v="(02) Recipiente / Vessel"/>
    <s v="un"/>
    <n v="1"/>
    <n v="335"/>
    <n v="351.75"/>
    <s v="si"/>
    <m/>
  </r>
  <r>
    <x v="2"/>
    <s v="RI - RECIPIENTES "/>
    <s v="Reembolsables"/>
    <s v="Mecanica"/>
    <s v="VBE-91030"/>
    <s v="Pulmón De Aire De Arranque"/>
    <s v="(02) Recipiente / Vessel"/>
    <s v="un"/>
    <n v="1"/>
    <n v="225"/>
    <n v="236.25"/>
    <s v="si"/>
    <m/>
  </r>
  <r>
    <x v="2"/>
    <s v="RI - RECIPIENTES "/>
    <s v="Reembolsables"/>
    <s v="Mecanica"/>
    <s v="VBE-92010"/>
    <s v="Pulmón De Nitrógeno"/>
    <s v="(02) Recipiente / Vessel"/>
    <s v="un"/>
    <n v="1"/>
    <n v="250"/>
    <n v="262.5"/>
    <s v="si"/>
    <m/>
  </r>
  <r>
    <x v="3"/>
    <s v="RI - RECIPIENTES ENTERRADOS"/>
    <s v="Reembolsables"/>
    <s v="Mecanica"/>
    <s v="VBH-94250"/>
    <s v="Tanque Sumidero De Hot Oil"/>
    <s v="(02) Recipiente / Vessel"/>
    <s v="un"/>
    <n v="1"/>
    <n v="115"/>
    <n v="120.75"/>
    <s v="si"/>
    <m/>
  </r>
  <r>
    <x v="4"/>
    <s v="RI - AEROENFRIADORES"/>
    <s v="Reembolsables"/>
    <s v="Mecanica"/>
    <s v="EAL-94270"/>
    <s v="Trim Cooler"/>
    <s v="(02) Recipiente / Vessel"/>
    <s v="un"/>
    <n v="1"/>
    <n v="204.56"/>
    <n v="214.78800000000001"/>
    <s v="si"/>
    <m/>
  </r>
  <r>
    <x v="2"/>
    <s v="RI - RECIPIENTES "/>
    <s v="Reembolsables"/>
    <s v="Mecanica"/>
    <s v="VBE-95120"/>
    <s v="Kod"/>
    <s v="(02) Recipiente / Vessel"/>
    <s v="un"/>
    <n v="1"/>
    <n v="490"/>
    <n v="514.5"/>
    <s v="si"/>
    <m/>
  </r>
  <r>
    <x v="3"/>
    <s v="RI - RECIPIENTES ENTERRADOS"/>
    <s v="Reembolsables"/>
    <s v="Mecanica"/>
    <s v="VBH-97310"/>
    <s v="Sumidero De Drenajes Cerrados"/>
    <s v="(02) Recipiente / Vessel"/>
    <s v="un"/>
    <n v="1"/>
    <n v="230"/>
    <n v="241.5"/>
    <s v="si"/>
    <m/>
  </r>
  <r>
    <x v="5"/>
    <s v="RI - BOMBAS NEUMATICAS"/>
    <s v="Reembolsables"/>
    <s v="Mecanica"/>
    <s v="TKBH-98130"/>
    <s v="Tanque De Drenaje De Glicol"/>
    <s v="(02) Recipiente / Vessel"/>
    <s v="un"/>
    <n v="1"/>
    <n v="105"/>
    <n v="110.25"/>
    <s v="si"/>
    <m/>
  </r>
  <r>
    <x v="6"/>
    <s v="RI - BOMBAS DE CAVIDAD PROGRESIVA"/>
    <s v="Reembolsables"/>
    <s v="Mecanica"/>
    <s v="PAZ-24240 A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AZ-24240 B"/>
    <s v="Bomba De Desarenado"/>
    <s v="(04) Bombas"/>
    <s v="un"/>
    <n v="1"/>
    <n v="71.465999999999994"/>
    <n v="73.538513999999992"/>
    <s v="si"/>
    <m/>
  </r>
  <r>
    <x v="6"/>
    <s v="RI - BOMBAS DE CAVIDAD PROGRESIVA"/>
    <s v="Reembolsables"/>
    <s v="Mecanica"/>
    <s v="PBM-24340 A"/>
    <s v="Bomba De Transferencia"/>
    <s v="(04) Bombas"/>
    <s v="un"/>
    <n v="1"/>
    <n v="141.31700000000001"/>
    <n v="145.41519299999999"/>
    <s v="si"/>
    <m/>
  </r>
  <r>
    <x v="6"/>
    <s v="RI - BOMBAS DE CAVIDAD PROGRESIVA"/>
    <s v="Reembolsables"/>
    <s v="Mecanica"/>
    <s v="PBM-24340 B"/>
    <s v="Bomba De Transferencia"/>
    <s v="(04) Bombas"/>
    <s v="un"/>
    <n v="1"/>
    <n v="141.31700000000001"/>
    <n v="145.41519299999999"/>
    <s v="si"/>
    <m/>
  </r>
  <r>
    <x v="7"/>
    <s v="RI - BOMBAS CENTRIFUGAS HORIZONTALES"/>
    <s v="Reembolsables"/>
    <s v="Mecanica"/>
    <s v="PAZ-24390 A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B"/>
    <s v="Bomba De Agua Tratada A Tanques"/>
    <s v="(04) Bombas"/>
    <s v="un"/>
    <n v="1"/>
    <n v="22.931000000000001"/>
    <n v="23.595999000000003"/>
    <s v="si"/>
    <m/>
  </r>
  <r>
    <x v="7"/>
    <s v="RI - BOMBAS CENTRIFUGAS HORIZONTALES"/>
    <s v="Reembolsables"/>
    <s v="Mecanica"/>
    <s v="PAZ-24390 C"/>
    <s v="Bomba De Agua Tratada A Tanques"/>
    <s v="(04) Bombas"/>
    <s v="un"/>
    <n v="1"/>
    <n v="22.931000000000001"/>
    <n v="23.595999000000003"/>
    <s v="si"/>
    <m/>
  </r>
  <r>
    <x v="8"/>
    <s v="RI - BOMBAS CENTRIFUGAS API"/>
    <s v="Reembolsables"/>
    <s v="Mecanica"/>
    <s v="PAY-23120 A"/>
    <s v="Bomba De Reproceso De Condensado"/>
    <s v="(04) Bombas"/>
    <s v="un"/>
    <n v="1"/>
    <n v="105.922"/>
    <n v="108.99373799999999"/>
    <s v="si"/>
    <m/>
  </r>
  <r>
    <x v="8"/>
    <s v="RI - BOMBAS CENTRIFUGAS API"/>
    <s v="Reembolsables"/>
    <s v="Mecanica"/>
    <s v="PAY-23120 B"/>
    <s v="Bomba De Reproceso De Condensado"/>
    <s v="(04) Bombas"/>
    <s v="un"/>
    <n v="1"/>
    <n v="105.922"/>
    <n v="108.99373799999999"/>
    <s v="si"/>
    <m/>
  </r>
  <r>
    <x v="6"/>
    <s v="RI - BOMBAS DE CAVIDAD PROGRESIVA"/>
    <s v="Reembolsables"/>
    <s v="Mecanica"/>
    <s v="PAZ-24430 A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AZ-24430 B"/>
    <s v="Bomba De Tanques De Efluente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A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24420 B"/>
    <s v="Bomba De Skimmeado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A"/>
    <s v="Bomba De Tanque De Flotados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ZZ-24450 B"/>
    <s v="Bomba De Tanque De Flotados"/>
    <s v="(04) Bombas"/>
    <s v="un"/>
    <n v="1"/>
    <n v="40.213999999999999"/>
    <n v="41.380206000000001"/>
    <s v="si"/>
    <m/>
  </r>
  <r>
    <x v="9"/>
    <s v="RI - BOMBAS DE ENGRANAJES"/>
    <s v="Reembolsables"/>
    <s v="Mecanica"/>
    <s v="PBE-90430"/>
    <s v="Bomba Aceite Para Motores"/>
    <s v="(04) Bombas"/>
    <s v="un"/>
    <n v="1"/>
    <n v="58.5"/>
    <n v="60.1965"/>
    <s v="si"/>
    <m/>
  </r>
  <r>
    <x v="9"/>
    <s v="RI - BOMBAS DE ENGRANAJES"/>
    <s v="Reembolsables"/>
    <s v="Mecanica"/>
    <s v="PBE-90460"/>
    <s v="Bomba Aceite Para Compresores"/>
    <s v="(04) Bombas"/>
    <s v="un"/>
    <n v="1"/>
    <n v="64"/>
    <n v="65.855999999999995"/>
    <s v="si"/>
    <m/>
  </r>
  <r>
    <x v="5"/>
    <s v="RI - BOMBAS NEUMATICAS"/>
    <s v="Reembolsables"/>
    <s v="Mecanica"/>
    <s v="PBE-94250"/>
    <s v="Bomba De Tanque Sumidero De Hot Oil"/>
    <s v="(04) Bombas"/>
    <s v="un"/>
    <n v="1"/>
    <n v="1.55"/>
    <n v="1.5949499999999999"/>
    <s v="si"/>
    <m/>
  </r>
  <r>
    <x v="6"/>
    <s v="RI - BOMBAS DE CAVIDAD PROGRESIVA"/>
    <s v="Reembolsables"/>
    <s v="Mecanica"/>
    <s v="PAY-95140 A/B"/>
    <s v="Bomba De Kod"/>
    <s v="(04) Bombas"/>
    <s v="un"/>
    <n v="2"/>
    <n v="40.213999999999999"/>
    <n v="82.760412000000002"/>
    <s v="si"/>
    <m/>
  </r>
  <r>
    <x v="10"/>
    <s v="RI - BOMBAS CENTRIFUGAS VERTICALES"/>
    <s v="Reembolsables"/>
    <s v="Mecanica"/>
    <s v="PAY-97110 A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10 B"/>
    <s v="Bomba De Sumidero De Drenajes Abiertos _x000a_Vbh-97110"/>
    <s v="(04) Bombas"/>
    <s v="un"/>
    <n v="1"/>
    <n v="81"/>
    <n v="83.349000000000004"/>
    <s v="si"/>
    <m/>
  </r>
  <r>
    <x v="10"/>
    <s v="RI - BOMBAS CENTRIFUGAS VERTICALES"/>
    <s v="Reembolsables"/>
    <s v="Mecanica"/>
    <s v="PAY-97120 A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20 B"/>
    <s v="Bomba De Sumidero De Drenajes Abiertos _x000a_Vbh-97120"/>
    <s v="(04) Bombas"/>
    <s v="un"/>
    <n v="1"/>
    <n v="62.026000000000003"/>
    <n v="63.824754000000006"/>
    <s v="si"/>
    <m/>
  </r>
  <r>
    <x v="10"/>
    <s v="RI - BOMBAS CENTRIFUGAS VERTICALES"/>
    <s v="Reembolsables"/>
    <s v="Mecanica"/>
    <s v="PAY-97130 A"/>
    <s v="Bomba De Sumidero De Drenajes Abiertos _x000a_Vbh-97130"/>
    <s v="(04) Bombas"/>
    <s v="un"/>
    <n v="1"/>
    <n v="73.709999999999994"/>
    <n v="75.847589999999997"/>
    <s v="si"/>
    <m/>
  </r>
  <r>
    <x v="10"/>
    <s v="RI - BOMBAS CENTRIFUGAS VERTICALES"/>
    <s v="Reembolsables"/>
    <s v="Mecanica"/>
    <s v="PAY-97130 B"/>
    <s v="Bomba De Sumidero De Drenajes Abiertos _x000a_Vbh-97130"/>
    <s v="(04) Bombas"/>
    <s v="un"/>
    <n v="1"/>
    <n v="73.709999999999994"/>
    <n v="75.847589999999997"/>
    <s v="si"/>
    <m/>
  </r>
  <r>
    <x v="6"/>
    <s v="RI - BOMBAS DE CAVIDAD PROGRESIVA"/>
    <s v="Reembolsables"/>
    <s v="Mecanica"/>
    <s v="PAY-97320 A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AY-97320 B"/>
    <s v="Bomba De Sumidero De Drenajes Cerrados"/>
    <s v="(04) Bombas"/>
    <s v="un"/>
    <n v="1"/>
    <n v="55.24"/>
    <n v="56.84196"/>
    <s v="si"/>
    <m/>
  </r>
  <r>
    <x v="6"/>
    <s v="RI - BOMBAS DE CAVIDAD PROGRESIVA"/>
    <s v="Reembolsables"/>
    <s v="Mecanica"/>
    <s v="PBA-97150 A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50 B"/>
    <s v="Bomba De Agua De Tanque Slop"/>
    <s v="(04) Bombas"/>
    <s v="un"/>
    <n v="1"/>
    <n v="40.213999999999999"/>
    <n v="41.380206000000001"/>
    <s v="si"/>
    <m/>
  </r>
  <r>
    <x v="6"/>
    <s v="RI - BOMBAS DE CAVIDAD PROGRESIVA"/>
    <s v="Reembolsables"/>
    <s v="Mecanica"/>
    <s v="PBA-97160 A"/>
    <s v="Bomba De Condensado De Tanque Slop"/>
    <s v="(04) Bombas"/>
    <s v="un"/>
    <n v="1"/>
    <n v="74.616"/>
    <n v="76.779863999999989"/>
    <s v="si"/>
    <m/>
  </r>
  <r>
    <x v="6"/>
    <s v="RI - BOMBAS DE CAVIDAD PROGRESIVA"/>
    <s v="Reembolsables"/>
    <s v="Mecanica"/>
    <s v="PBA-97160 B"/>
    <s v="Bomba De Condensado De Tanque Slop"/>
    <s v="(04) Bombas"/>
    <s v="un"/>
    <n v="1"/>
    <n v="74.616"/>
    <n v="76.779863999999989"/>
    <s v="si"/>
    <m/>
  </r>
  <r>
    <x v="7"/>
    <s v="RI - BOMBAS CENTRIFUGAS HORIZONTALES"/>
    <s v="Reembolsables"/>
    <s v="Mecanica"/>
    <s v="PZZ-97220 A"/>
    <s v="Bomba De Desagote De Emergencia"/>
    <s v="(04) Bombas"/>
    <s v="un"/>
    <n v="1"/>
    <n v="104.773"/>
    <n v="107.81141699999999"/>
    <s v="si"/>
    <m/>
  </r>
  <r>
    <x v="7"/>
    <s v="RI - BOMBAS CENTRIFUGAS HORIZONTALES"/>
    <s v="Reembolsables"/>
    <s v="Mecanica"/>
    <s v="PZZ-97220 B"/>
    <s v="Bomba De Desagote De Emergencia"/>
    <s v="(04) Bombas"/>
    <s v="un"/>
    <n v="1"/>
    <n v="104.773"/>
    <n v="107.81141699999999"/>
    <s v="si"/>
    <m/>
  </r>
  <r>
    <x v="9"/>
    <s v="RI - BOMBAS DE ENGRANAJES"/>
    <s v="Reembolsables"/>
    <s v="Mecanica"/>
    <s v="PBE-98120"/>
    <s v="Bomba De Carga De Glicol"/>
    <s v="(04) Bombas"/>
    <s v="un"/>
    <n v="1"/>
    <n v="21.5"/>
    <n v="22.1235"/>
    <s v="si"/>
    <m/>
  </r>
  <r>
    <x v="5"/>
    <s v="RI - BOMBAS NEUMATICAS"/>
    <s v="Reembolsables"/>
    <s v="Mecanica"/>
    <s v="PBE-98130"/>
    <s v="Bomba De Tanque De Drenaje De Glicol"/>
    <s v="(04) Bombas"/>
    <s v="un"/>
    <n v="1"/>
    <n v="1.55"/>
    <n v="1.5949499999999999"/>
    <s v="si"/>
    <m/>
  </r>
  <r>
    <x v="7"/>
    <s v="RI - BOMBAS CENTRIFUGAS HORIZONTALES"/>
    <s v="Reembolsables"/>
    <s v="Mecanica"/>
    <s v="PZZ-99140"/>
    <s v="Bomba De Agua Cruda"/>
    <s v="(04) Bombas"/>
    <s v="un"/>
    <n v="1"/>
    <n v="12.706"/>
    <n v="13.074474"/>
    <s v="si"/>
    <m/>
  </r>
  <r>
    <x v="6"/>
    <s v="RI - BOMBAS DE CAVIDAD PROGRESIVA"/>
    <s v="Reembolsables"/>
    <s v="Mecanica"/>
    <s v="PZZ-99230"/>
    <s v="Bomba De Agua De Lavado"/>
    <s v="(04) Bombas"/>
    <s v="un"/>
    <n v="1"/>
    <n v="62.737000000000002"/>
    <n v="64.556373000000008"/>
    <s v="si"/>
    <m/>
  </r>
  <r>
    <x v="7"/>
    <s v="RI - BOMBAS CENTRIFUGAS HORIZONTALES"/>
    <s v="Reembolsables"/>
    <s v="Mecanica"/>
    <s v="PZZ-97230 A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ZZ-97230 B"/>
    <s v="Bomba De Agua Drenaje A Tratamiento "/>
    <s v="(04) Bombas"/>
    <s v="un"/>
    <n v="1"/>
    <n v="65"/>
    <n v="66.885000000000005"/>
    <s v="si"/>
    <m/>
  </r>
  <r>
    <x v="7"/>
    <s v="RI - BOMBAS CENTRIFUGAS HORIZONTALES"/>
    <s v="Reembolsables"/>
    <s v="Mecanica"/>
    <s v="PAZ-24020B"/>
    <s v="Bomba De Trasvase De Agua"/>
    <s v="(04) Bombas"/>
    <s v="un"/>
    <n v="1"/>
    <n v="15.5"/>
    <n v="15.9495"/>
    <s v="si"/>
    <m/>
  </r>
  <r>
    <x v="11"/>
    <s v="RI - FILTROS"/>
    <s v="Reembolsables"/>
    <s v="Mecanica"/>
    <s v="FAJ-24230 A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30 B"/>
    <s v="Filtro De Succión De Bomba De Desarenado"/>
    <s v="(05) Filtros / Heaters / Calentadores"/>
    <s v="un"/>
    <n v="1"/>
    <n v="22.3"/>
    <n v="23.415000000000003"/>
    <s v="si"/>
    <m/>
  </r>
  <r>
    <x v="11"/>
    <s v="RI - FILTROS"/>
    <s v="Reembolsables"/>
    <s v="Mecanica"/>
    <s v="FAJ-24250"/>
    <s v="Filtro De Descarga De Bomba De Desarenado"/>
    <s v="(05) Filtros / Heaters / Calentadores"/>
    <s v="un"/>
    <n v="1"/>
    <n v="21.9"/>
    <n v="22.995000000000001"/>
    <s v="si"/>
    <m/>
  </r>
  <r>
    <x v="12"/>
    <s v="RI - TANQUES DE ACEITE"/>
    <s v="Reembolsables"/>
    <s v="Mecanica"/>
    <s v="EAP-90420"/>
    <s v="Calentador Eléctrico Tanque Aceite _x000a_Tkbe-90410"/>
    <s v="(05) Filtros / Heaters / Calentadores"/>
    <s v="un"/>
    <n v="1"/>
    <n v="45.5"/>
    <n v="47.774999999999999"/>
    <s v="si"/>
    <m/>
  </r>
  <r>
    <x v="12"/>
    <s v="RI - TANQUES DE ACEITE"/>
    <s v="Reembolsables"/>
    <s v="Mecanica"/>
    <s v="EAP-90450"/>
    <s v="Calentador Eléctrico Tanque Aceite _x000a_Tkbe-90440"/>
    <s v="(05) Filtros / Heaters / Calentadores"/>
    <s v="un"/>
    <n v="1"/>
    <n v="45.5"/>
    <n v="47.774999999999999"/>
    <s v="si"/>
    <m/>
  </r>
  <r>
    <x v="11"/>
    <s v="RI - FILTROS"/>
    <s v="Reembolsables"/>
    <s v="Mecanica"/>
    <s v="FAJ-94260"/>
    <s v="Filtro De Bomba De Hot Oil"/>
    <s v="(05) Filtros / Heaters / Calentadores"/>
    <s v="un"/>
    <n v="1"/>
    <n v="17.899999999999999"/>
    <n v="18.794999999999998"/>
    <s v="si"/>
    <m/>
  </r>
  <r>
    <x v="13"/>
    <s v="RI - CALENTADORES KOD"/>
    <s v="Reembolsables"/>
    <s v="Mecanica"/>
    <s v="EAP-95130 A/B"/>
    <s v="Calentador Eléctrico"/>
    <s v="(05) Filtros / Heaters / Calentadores"/>
    <s v="un"/>
    <n v="2"/>
    <n v="49.8"/>
    <n v="104.58"/>
    <s v="si"/>
    <m/>
  </r>
  <r>
    <x v="14"/>
    <s v="RI - TANQUES API 620"/>
    <s v="Reembolsables"/>
    <s v="Mecanica"/>
    <s v="TKBA-24410 A"/>
    <s v="Tanque Cónico De Efluentes"/>
    <s v="(08) Tanques de Almacenamiento"/>
    <s v="un"/>
    <n v="1"/>
    <n v="446.76"/>
    <n v="469.09800000000001"/>
    <s v="si"/>
    <m/>
  </r>
  <r>
    <x v="14"/>
    <s v="RI - TANQUES API 620"/>
    <s v="Reembolsables"/>
    <s v="Mecanica"/>
    <s v="TKBA-24410 B"/>
    <s v="Tanque Cónico De Efluentes"/>
    <s v="(08) Tanques de Almacenamiento"/>
    <s v="un"/>
    <n v="1"/>
    <n v="446.76"/>
    <n v="469.09800000000001"/>
    <s v="si"/>
    <m/>
  </r>
  <r>
    <x v="15"/>
    <s v="RI - TANQUES MENORES API 12F"/>
    <s v="Reembolsables"/>
    <s v="Mecanica"/>
    <s v="TKZZ-24440"/>
    <s v="Tanque De Recuperación De Flotados"/>
    <s v="(08) Tanques de Almacenamiento"/>
    <s v="un"/>
    <n v="1"/>
    <n v="316.63499999999999"/>
    <n v="332.46674999999999"/>
    <s v="si"/>
    <m/>
  </r>
  <r>
    <x v="12"/>
    <s v="RI - TANQUES DE ACEITE"/>
    <s v="Reembolsables"/>
    <s v="Mecanica"/>
    <s v="TKBE-90410"/>
    <s v="Tanque De Aceite Para Motores"/>
    <s v="(08) Tanques de Almacenamiento"/>
    <s v="un"/>
    <n v="1"/>
    <n v="1.8"/>
    <n v="1.8900000000000001"/>
    <s v="si"/>
    <m/>
  </r>
  <r>
    <x v="12"/>
    <s v="RI - TANQUES DE ACEITE"/>
    <s v="Reembolsables"/>
    <s v="Mecanica"/>
    <s v="TKBE-90440"/>
    <s v="Tanque De Aceite Para Compresores"/>
    <s v="(08) Tanques de Almacenamiento"/>
    <s v="un"/>
    <n v="1"/>
    <n v="1.8"/>
    <n v="1.8900000000000001"/>
    <s v="si"/>
    <m/>
  </r>
  <r>
    <x v="3"/>
    <s v="RI - RECIPIENTES ENTERRADOS"/>
    <s v="Reembolsables"/>
    <s v="Mecanica"/>
    <s v="VBH-97110"/>
    <s v="Sumidero De Drenajes Abiertos Calientes"/>
    <s v="(08) Tanques de Almacenamiento"/>
    <s v="un"/>
    <n v="1"/>
    <n v="320"/>
    <n v="336"/>
    <s v="si"/>
    <m/>
  </r>
  <r>
    <x v="16"/>
    <s v="RI - SUMIDEROS PRFV"/>
    <s v="Reembolsables"/>
    <s v="Mecanica"/>
    <s v="VBH-97120"/>
    <s v="Sumidero De Drenajes Abiertos Frios"/>
    <s v="(08) Tanques de Almacenamiento"/>
    <s v="un"/>
    <n v="1"/>
    <n v="22.5"/>
    <n v="23.625"/>
    <s v="si"/>
    <m/>
  </r>
  <r>
    <x v="10"/>
    <s v="RI - BOMBAS CENTRIFUGAS VERTICALES"/>
    <s v="Reembolsables"/>
    <s v="Mecanica"/>
    <s v="VBH-97130"/>
    <s v="Sumidero De Drenajes Abiertos"/>
    <s v="(08) Tanques de Almacenamiento"/>
    <s v="un"/>
    <n v="1"/>
    <n v="52.5"/>
    <n v="55.125"/>
    <s v="si"/>
    <m/>
  </r>
  <r>
    <x v="15"/>
    <s v="RI - TANQUES MENORES API 12F"/>
    <s v="Reembolsables"/>
    <s v="Mecanica"/>
    <s v="TKZZ-98110"/>
    <s v="Tanque De Glicol"/>
    <s v="(08) Tanques de Almacenamiento"/>
    <s v="un"/>
    <n v="1"/>
    <n v="209.23500000000001"/>
    <n v="219.69675000000004"/>
    <s v="si"/>
    <m/>
  </r>
  <r>
    <x v="17"/>
    <s v="RI - TANQUES DE TRANSFERENCIA DE GLICOL"/>
    <s v="Reembolsables"/>
    <s v="Mecanica"/>
    <s v="T-291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281"/>
    <s v="Tanque De Transferencia De Glicol"/>
    <s v="(08) Tanques de Almacenamiento"/>
    <s v="un"/>
    <n v="1"/>
    <n v="12.573"/>
    <n v="13.201650000000001"/>
    <s v="si"/>
    <m/>
  </r>
  <r>
    <x v="17"/>
    <s v="RI - TANQUES DE TRANSFERENCIA DE GLICOL"/>
    <s v="Reembolsables"/>
    <s v="Mecanica"/>
    <s v="T-29381"/>
    <s v="Tanque De Transferencia De Glicol"/>
    <s v="(08) Tanques de Almacenamiento"/>
    <s v="un"/>
    <n v="1"/>
    <n v="12.573"/>
    <n v="13.201650000000001"/>
    <s v="si"/>
    <m/>
  </r>
  <r>
    <x v="18"/>
    <s v="RI - TANQUES DE ESPUMA SCI"/>
    <s v="Reembolsables"/>
    <s v="Mecanica"/>
    <s v="TKZZ-102001"/>
    <s v="Tanque De Espuma"/>
    <s v="(08) Tanques de Almacenamiento"/>
    <s v="un"/>
    <n v="1"/>
    <n v="5.5490000000000004"/>
    <n v="5.8264500000000004"/>
    <s v="si"/>
    <m/>
  </r>
  <r>
    <x v="18"/>
    <s v="RI - TANQUES DE ESPUMA SCI"/>
    <s v="Reembolsables"/>
    <s v="Mecanica"/>
    <s v="TKZZ-102002"/>
    <s v="Tanque De Espuma"/>
    <s v="(08) Tanques de Almacenamiento"/>
    <s v="un"/>
    <n v="1"/>
    <n v="4.1760000000000002"/>
    <n v="4.3848000000000003"/>
    <s v="si"/>
    <m/>
  </r>
  <r>
    <x v="19"/>
    <s v="RI - SKIDS DE COMBUSTIBLE"/>
    <s v="Reembolsables"/>
    <s v="Mecanica"/>
    <s v="SKZZ-67040"/>
    <s v="Módulo 67040"/>
    <s v="(12) Equipos Paquete o Skid"/>
    <s v="un"/>
    <n v="1"/>
    <n v="1118.8"/>
    <n v="1174.74"/>
    <s v="si"/>
    <m/>
  </r>
  <r>
    <x v="20"/>
    <s v="RI - SKIDS DE AIRE DE INSTRUMENTOS"/>
    <s v="Reembolsables"/>
    <s v="Mecanica"/>
    <s v="SKZZ-91040"/>
    <s v="Módulo 91040"/>
    <s v="(12) Equipos Paquete o Skid"/>
    <s v="un"/>
    <n v="1"/>
    <n v="260.5"/>
    <n v="273.52500000000003"/>
    <s v="si"/>
    <m/>
  </r>
  <r>
    <x v="20"/>
    <s v="RI - SKIDS DE AIRE DE INSTRUMENTOS"/>
    <s v="Reembolsables"/>
    <s v="Mecanica"/>
    <s v="SKZZ-91050"/>
    <s v="Módulo 91050"/>
    <s v="(12) Equipos Paquete o Skid"/>
    <s v="un"/>
    <n v="1"/>
    <n v="260.5"/>
    <n v="273.52500000000003"/>
    <s v="si"/>
    <m/>
  </r>
  <r>
    <x v="21"/>
    <s v="RI - SKIDS DE NITROGENO"/>
    <s v="Reembolsables"/>
    <s v="Mecanica"/>
    <s v="SKZZ-92020"/>
    <s v="Módulo 92020"/>
    <s v="(12) Equipos Paquete o Skid"/>
    <s v="un"/>
    <n v="1"/>
    <n v="120"/>
    <n v="126"/>
    <s v="si"/>
    <m/>
  </r>
  <r>
    <x v="21"/>
    <s v="RI - SKIDS DE NITROGENO"/>
    <s v="Reembolsables"/>
    <s v="Mecanica"/>
    <s v="SKZZ-92030"/>
    <s v="Módulo 92030"/>
    <s v="(12) Equipos Paquete o Skid"/>
    <s v="un"/>
    <n v="1"/>
    <n v="120"/>
    <n v="126"/>
    <s v="si"/>
    <m/>
  </r>
  <r>
    <x v="19"/>
    <s v="RI - SKIDS DE COMBUSTIBLE"/>
    <s v="Reembolsables"/>
    <s v="Mecanica"/>
    <s v="SKZZ-93110"/>
    <s v="Módulo 93110"/>
    <s v="(12) Equipos Paquete o Skid"/>
    <s v="un"/>
    <n v="1"/>
    <n v="1152.8"/>
    <n v="1210.44"/>
    <s v="si"/>
    <m/>
  </r>
  <r>
    <x v="22"/>
    <s v="RI - SKIDS DE QUIMICOS "/>
    <s v="Reembolsables"/>
    <s v="Mecanica"/>
    <s v="SKZZ-90200 A"/>
    <s v="Módulo 90200 A"/>
    <s v="(12) Equipos Paquete o Skid"/>
    <s v="un"/>
    <n v="1"/>
    <n v="11.798"/>
    <n v="12.3879"/>
    <s v="si"/>
    <m/>
  </r>
  <r>
    <x v="22"/>
    <s v="RI - SKIDS DE QUIMICOS "/>
    <s v="Reembolsables"/>
    <s v="Mecanica"/>
    <s v="SKZZ-90200 B"/>
    <s v="Módulo 90200 B"/>
    <s v="(12) Equipos Paquete o Skid"/>
    <s v="un"/>
    <n v="1"/>
    <n v="11.798"/>
    <n v="12.3879"/>
    <s v="si"/>
    <m/>
  </r>
  <r>
    <x v="22"/>
    <s v="RI - SKIDS DE QUIMICOS "/>
    <s v="Reembolsables"/>
    <s v="Mecanica"/>
    <s v="SKZZ-90200 C"/>
    <s v="Módulo 90200 C"/>
    <s v="(12) Equipos Paquete o Skid"/>
    <s v="un"/>
    <n v="1"/>
    <n v="11.798"/>
    <n v="12.3879"/>
    <s v="si"/>
    <m/>
  </r>
  <r>
    <x v="22"/>
    <s v="RI - SKIDS DE QUIMICOS "/>
    <s v="Reembolsables"/>
    <s v="Mecanica"/>
    <s v="SKZZ-90201"/>
    <s v="Módulo 90201"/>
    <s v="(12) Equipos Paquete o Skid"/>
    <s v="un"/>
    <n v="1"/>
    <n v="11.798"/>
    <n v="12.3879"/>
    <s v="si"/>
    <m/>
  </r>
  <r>
    <x v="22"/>
    <s v="RI - SKIDS DE QUIMICOS "/>
    <s v="Reembolsables"/>
    <s v="Mecanica"/>
    <s v="SKZZ-90202 A"/>
    <s v="Módulo 90202 A"/>
    <s v="(12) Equipos Paquete o Skid"/>
    <s v="un"/>
    <n v="1"/>
    <n v="11.798"/>
    <n v="12.3879"/>
    <s v="si"/>
    <m/>
  </r>
  <r>
    <x v="22"/>
    <s v="RI - SKIDS DE QUIMICOS "/>
    <s v="Reembolsables"/>
    <s v="Mecanica"/>
    <s v="SKZZ-90202 B"/>
    <s v="Módulo 90202 B"/>
    <s v="(12) Equipos Paquete o Skid"/>
    <s v="un"/>
    <n v="1"/>
    <n v="11.798"/>
    <n v="12.3879"/>
    <s v="si"/>
    <m/>
  </r>
  <r>
    <x v="22"/>
    <s v="RI - SKIDS DE QUIMICOS "/>
    <s v="Reembolsables"/>
    <s v="Mecanica"/>
    <s v="SKZZ-90202 C"/>
    <s v="Módulo 90202 C"/>
    <s v="(12) Equipos Paquete o Skid"/>
    <s v="un"/>
    <n v="1"/>
    <n v="11.798"/>
    <n v="12.3879"/>
    <s v="si"/>
    <m/>
  </r>
  <r>
    <x v="22"/>
    <s v="RI - SKIDS DE QUIMICOS "/>
    <s v="Reembolsables"/>
    <s v="Mecanica"/>
    <s v="SKZZ-90202 D"/>
    <s v="Módulo 90202 D"/>
    <s v="(12) Equipos Paquete o Skid"/>
    <s v="un"/>
    <n v="1"/>
    <n v="11.798"/>
    <n v="12.3879"/>
    <s v="si"/>
    <m/>
  </r>
  <r>
    <x v="22"/>
    <s v="RI - SKIDS DE QUIMICOS "/>
    <s v="Reembolsables"/>
    <s v="Mecanica"/>
    <s v="SKZZ-90203 A"/>
    <s v="Módulo 90203 A"/>
    <s v="(12) Equipos Paquete o Skid"/>
    <s v="un"/>
    <n v="1"/>
    <n v="11.798"/>
    <n v="12.3879"/>
    <s v="si"/>
    <m/>
  </r>
  <r>
    <x v="22"/>
    <s v="RI - SKIDS DE QUIMICOS "/>
    <s v="Reembolsables"/>
    <s v="Mecanica"/>
    <s v="SKZZ-90203 B"/>
    <s v="Módulo 90203 B"/>
    <s v="(12) Equipos Paquete o Skid"/>
    <s v="un"/>
    <n v="1"/>
    <n v="11.798"/>
    <n v="12.3879"/>
    <s v="si"/>
    <m/>
  </r>
  <r>
    <x v="22"/>
    <s v="RI - SKIDS DE QUIMICOS "/>
    <s v="Reembolsables"/>
    <s v="Mecanica"/>
    <s v="SKZZ-90203 C"/>
    <s v="Módulo 90203 C"/>
    <s v="(12) Equipos Paquete o Skid"/>
    <s v="un"/>
    <n v="1"/>
    <n v="11.798"/>
    <n v="12.3879"/>
    <s v="si"/>
    <m/>
  </r>
  <r>
    <x v="22"/>
    <s v="RI - SKIDS DE QUIMICOS "/>
    <s v="Reembolsables"/>
    <s v="Mecanica"/>
    <s v="SKZZ-90203 D"/>
    <s v="Módulo 90203 D"/>
    <s v="(12) Equipos Paquete o Skid"/>
    <s v="un"/>
    <n v="1"/>
    <n v="11.798"/>
    <n v="12.3879"/>
    <s v="si"/>
    <m/>
  </r>
  <r>
    <x v="22"/>
    <s v="RI - SKIDS DE QUIMICOS "/>
    <s v="Reembolsables"/>
    <s v="Mecanica"/>
    <s v="SKZZ-90206 A"/>
    <s v="Módulo 90206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6 B"/>
    <s v="Módulo 90206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A"/>
    <s v="Módulo 90207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7 B"/>
    <s v="Módulo 90207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A"/>
    <s v="Módulo 90208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8 B"/>
    <s v="Módulo 90208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A"/>
    <s v="Módulo 90209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09 B"/>
    <s v="Módulo 90209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A"/>
    <s v="Módulo 90210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0 B"/>
    <s v="Módulo 90210 B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1 A"/>
    <s v="Módulo 90211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2 A"/>
    <s v="Módulo 90212 A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3"/>
    <s v="Módulo 90213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4"/>
    <s v="Módulo 90214"/>
    <s v="(12) Equipos Paquete o Skid"/>
    <s v="un"/>
    <n v="1"/>
    <n v="12.198"/>
    <n v="12.807900000000002"/>
    <s v="si"/>
    <m/>
  </r>
  <r>
    <x v="22"/>
    <s v="RI - SKIDS DE QUIMICOS "/>
    <s v="Reembolsables"/>
    <s v="Mecanica"/>
    <s v="SKZZ-90215"/>
    <s v="Módulo 90215"/>
    <s v="(12) Equipos Paquete o Skid"/>
    <s v="un"/>
    <n v="1"/>
    <n v="12.198"/>
    <n v="12.807900000000002"/>
    <s v="si"/>
    <m/>
  </r>
  <r>
    <x v="23"/>
    <s v="REQUERIMIENTO DE MATERIALES. VÁLVULAS MANUALES"/>
    <s v="Reembolsables"/>
    <s v="Piping"/>
    <s v="Válvulas y Materiales de  Instal. de Cañerías de Argentina-ok"/>
    <s v="válvulas manuales Ac. Carbono"/>
    <m/>
    <s v="ton"/>
    <n v="307.82678025600097"/>
    <m/>
    <n v="4362.7224528733586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 Ac. Carbono"/>
    <m/>
    <s v="ton"/>
    <n v="1691.1716857249901"/>
    <m/>
    <n v="2318.2758790160979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Carbono"/>
    <m/>
    <s v="ton"/>
    <n v="324.78343872249911"/>
    <m/>
    <n v="1067.5210367747241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Galvanizado"/>
    <m/>
    <s v="ton"/>
    <n v="125.86824604499992"/>
    <m/>
    <n v="221.51379823180363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Galvanizado"/>
    <m/>
    <s v="ton"/>
    <n v="14.875466541000025"/>
    <m/>
    <n v="171.1843176089335"/>
    <m/>
    <m/>
  </r>
  <r>
    <x v="23"/>
    <s v="REQUERIMIENTO DE MATERIALES. VÁLVULAS MANUALES"/>
    <s v="Reembolsables"/>
    <s v="Piping"/>
    <s v="Válvulas y Materiales de  Instal. de Cañerías de Argentina-ok"/>
    <s v="válvulas manuales Ac. Inoxidable"/>
    <m/>
    <s v="ton"/>
    <n v="3.9546801599999997"/>
    <m/>
    <n v="296.05834682668751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Inoxidable"/>
    <m/>
    <s v="ton"/>
    <n v="0.41516554"/>
    <m/>
    <n v="24.894329272006171"/>
    <m/>
    <m/>
  </r>
  <r>
    <x v="23"/>
    <s v="REQUERIMIENTO DE MATERIALES. VÁLVULAS MANUALES"/>
    <s v="Reembolsables"/>
    <s v="Piping"/>
    <s v="Válvulas y Materiales de  Instal. de Cañerías de Argentina-ok"/>
    <s v="válvulas manuales Ac. Aleado"/>
    <m/>
    <s v="ton"/>
    <n v="1.8929940959999998"/>
    <m/>
    <n v="52.209561277439988"/>
    <m/>
    <m/>
  </r>
  <r>
    <x v="24"/>
    <s v="REQUERIMIENTO  DE MATERIALES. CAÑERÍAS Y ACCESORIOS - Compra inicial"/>
    <s v="Reembolsables"/>
    <s v="Piping"/>
    <s v="Válvulas y Materiales de  Instal. de Cañerías de Argentina-ok"/>
    <s v="caños,incl.protección anticorrosiva, planta Ac. Aleado"/>
    <m/>
    <s v="ton"/>
    <n v="24.909363424999999"/>
    <m/>
    <n v="29.511153158315437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,bridas,juntas y espárragos Ac. Aleado"/>
    <m/>
    <s v="ton"/>
    <n v="2.1184387549999992"/>
    <m/>
    <n v="192.07056412726104"/>
    <m/>
    <m/>
  </r>
  <r>
    <x v="25"/>
    <s v="REQUERIMIENTO DE MATERIALES. SOPORTES"/>
    <s v="Reembolsables"/>
    <s v="Piping"/>
    <s v="Válvulas y Materiales de  Instal. de Cañerías de Argentina-ok"/>
    <s v="soportes de cañerías"/>
    <m/>
    <s v="ton"/>
    <n v="168.2424917912"/>
    <m/>
    <n v="1786.8749258291302"/>
    <m/>
    <m/>
  </r>
  <r>
    <x v="24"/>
    <s v="REQUERIMIENTO  DE MATERIALES. CAÑERÍAS Y ACCESORIOS - Compra inicial"/>
    <s v="Reembolsables"/>
    <s v="Piping"/>
    <s v="Válvulas y Materiales de  Instal. de Cañerías de Argentina-ok"/>
    <s v="caños PEAD - SCI"/>
    <m/>
    <s v="m"/>
    <n v="82.533978302000051"/>
    <m/>
    <n v="373.5206045499998"/>
    <m/>
    <m/>
  </r>
  <r>
    <x v="24"/>
    <s v="REQUERIMIENTO  DE MATERIALES. CAÑERÍAS Y ACCESORIOS - Compra inicial"/>
    <s v="Reembolsables"/>
    <s v="Piping"/>
    <s v="Válvulas y Materiales de  Instal. de Cañerías de Argentina-ok"/>
    <s v="accesorios PEAD - SCI"/>
    <m/>
    <s v="m"/>
    <n v="13.586248450000003"/>
    <m/>
    <n v="230.15860513999996"/>
    <m/>
    <m/>
  </r>
  <r>
    <x v="26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369.48020462"/>
    <m/>
    <s v="(válvula de bloqueo, de control y autorreguladora de presión)_x000a_Quito un 15% para pasárselo a válvulas de blowdown y shutdown (RI-003) y otro 15% para válvulas de diluvio (RI-013), un 5% para solenoides, un 5% para shutdown-Generación y otro 5% para autorreguladores-Generación"/>
  </r>
  <r>
    <x v="27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8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373.49460125999997"/>
    <m/>
    <s v="Considero un 15% de lo que tenía la RI de válvulas de control (IN-RI-001)"/>
  </r>
  <r>
    <x v="29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Solenoides"/>
  </r>
  <r>
    <x v="30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autorreguladoras Generación"/>
  </r>
  <r>
    <x v="31"/>
    <s v="REQUISICIÓN DE INGENIERÍA VÁLVULAS DE CONTROL Y AUTORREGULADORAS"/>
    <s v="Reembolsables"/>
    <s v="Instrumentos"/>
    <s v="Instrumentos y Materiales de Instal. Instr. de Argentina-ok / válvulas de control,shut-down,motorizadas"/>
    <s v=" válvulas de control,shut-down,motorizadas"/>
    <m/>
    <s v="un"/>
    <n v="194"/>
    <m/>
    <n v="124.49820041999999"/>
    <m/>
    <s v="Considero un 5% de lo que tenía la RI de válvulas de control (IN-RI-001)-Valv blowdown y shutdown Generación"/>
  </r>
  <r>
    <x v="32"/>
    <s v="REQUISICIÓN DE INGENIERÍA VÁLVULAS DE SEGURIDAD"/>
    <s v="Reembolsables"/>
    <s v="Instrumentos"/>
    <s v="Instrumentos y Materiales de Instal. Instr. de Argentina-ok / válvulas de seguridad"/>
    <s v="Válvula de seguridad"/>
    <m/>
    <s v="un"/>
    <n v="142"/>
    <m/>
    <n v="161.61750000000001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alvula de alivio termico"/>
    <m/>
    <s v="un"/>
    <n v="8"/>
    <m/>
    <n v="7.92"/>
    <s v="si"/>
    <m/>
  </r>
  <r>
    <x v="32"/>
    <s v="REQUISICIÓN DE INGENIERÍA VÁLVULAS DE SEGURIDAD"/>
    <s v="Reembolsables"/>
    <s v="Instrumentos"/>
    <s v="Instrumentos y Materiales de Instal. Instr. de Argentina-ok / válvulas de seguridad"/>
    <s v="Venteo de emergencia"/>
    <m/>
    <s v="un"/>
    <n v="11"/>
    <m/>
    <n v="74.25"/>
    <s v="si"/>
    <m/>
  </r>
  <r>
    <x v="33"/>
    <s v="REQUISICIÓN DE INGENIERÍA VÁLVULAS DE PRESIÓN Y VACÍO"/>
    <s v="Reembolsables"/>
    <s v="Instrumentos"/>
    <s v="Instrumentos y Materiales de Instal. Instr. de Argentina-ok / válvulas de seguridad"/>
    <s v="Válvula de presión y vacío"/>
    <m/>
    <s v="un"/>
    <n v="14"/>
    <m/>
    <n v="63.854999999999997"/>
    <s v="si"/>
    <m/>
  </r>
  <r>
    <x v="34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_x000a_Considero 40% para radar, 40% para magnéticos y 20% para vidrio"/>
  </r>
  <r>
    <x v="35"/>
    <m/>
    <s v="Reembolsables"/>
    <s v="Instrumentos"/>
    <s v="Instrumentos y Materiales de Instal. Instr. de Argentina-ok / instrumentos comunes"/>
    <s v="Indicador de nivel"/>
    <m/>
    <s v="un"/>
    <n v="44"/>
    <m/>
    <n v="60.588000000000001"/>
    <s v="si"/>
    <s v="RI para indicadores de nivel existen dos. La 008 para indicadores magnéticos y la 009 para indicadores de vidrio"/>
  </r>
  <r>
    <x v="36"/>
    <m/>
    <s v="Reembolsables"/>
    <s v="Instrumentos"/>
    <s v="Instrumentos y Materiales de Instal. Instr. de Argentina-ok / instrumentos comunes"/>
    <s v="Indicador de nivel"/>
    <m/>
    <s v="un"/>
    <n v="44"/>
    <m/>
    <n v="30.294"/>
    <s v="si"/>
    <s v="Considero un 20% del monto total de indicadores de nivel"/>
  </r>
  <r>
    <x v="37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8"/>
    <m/>
    <s v="Reembolsables"/>
    <s v="Instrumentos"/>
    <s v="Instrumentos y Materiales de Instal. Instr. de Argentina-ok / instrumentos comunes"/>
    <s v="Indicador de presion"/>
    <m/>
    <s v="un"/>
    <n v="3"/>
    <m/>
    <m/>
    <s v="si"/>
    <s v="Dos RI para manómetros. Una para el área de generación y otra para el área general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37.867500000000007"/>
    <s v="si"/>
    <s v="Quito un 10% para área de generación"/>
  </r>
  <r>
    <x v="38"/>
    <s v="REQUISICIÓN DE INGENIERÍA MANÓMETROS Y MANÓMETROS DIFRENCIALES"/>
    <s v="Reembolsables"/>
    <s v="Instrumentos"/>
    <s v="Instrumentos y Materiales de Instal. Instr. de Argentina-ok / instrumentos comunes"/>
    <s v="Manómetro"/>
    <m/>
    <s v="un"/>
    <n v="253"/>
    <m/>
    <n v="4.2075000000000005"/>
    <s v="si"/>
    <s v="Considero un 10% para área de generación"/>
  </r>
  <r>
    <x v="37"/>
    <s v="REQUISICIÓN DE INGENIERÍA MANÓMETROS Y MANÓMETROS DIFRENCIALES"/>
    <s v="Reembolsables"/>
    <s v="Instrumentos"/>
    <s v="Instrumentos y Materiales de Instal. Instr. de Argentina-ok / instrumentos comunes"/>
    <s v="Manómetro de presión"/>
    <m/>
    <s v="un"/>
    <n v="6"/>
    <m/>
    <m/>
    <s v="si"/>
    <m/>
  </r>
  <r>
    <x v="39"/>
    <s v="REQUISICIÓN DE INGENIERÍA PLACA ORIFICIO Y ORIFICIO DE RESTRICCIÓN"/>
    <s v="Reembolsables"/>
    <s v="Instrumentos"/>
    <s v="Instrumentos y Materiales de Instal. Instr. de Argentina-ok / instrumentos comunes"/>
    <s v="Orificio de restricción"/>
    <m/>
    <s v="un"/>
    <n v="10"/>
    <m/>
    <n v="2.7719999999999998"/>
    <s v="si"/>
    <m/>
  </r>
  <r>
    <x v="40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Sensor de temperatura"/>
    <m/>
    <s v="un"/>
    <n v="64"/>
    <m/>
    <n v="9.24"/>
    <s v="si"/>
    <s v="La RI para termocuplas/RTD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Switch de nivel"/>
    <m/>
    <s v="un"/>
    <n v="11"/>
    <m/>
    <n v="5.94"/>
    <s v="si"/>
    <m/>
  </r>
  <r>
    <x v="43"/>
    <s v="REQUISICIÓN DE INGENIERÍA INTERRUPTORES DE NIVEL"/>
    <s v="Reembolsables"/>
    <s v="Instrumentos"/>
    <s v="Instrumentos y Materiales de Instal. Instr. de Argentina-ok / instrumentos comunes"/>
    <s v="Switch de vibracion"/>
    <m/>
    <s v="un"/>
    <n v="16"/>
    <m/>
    <n v="5.94"/>
    <s v="si"/>
    <s v="Definio el RI CDG"/>
  </r>
  <r>
    <x v="40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m/>
    <s v="Reembolsables"/>
    <s v="Instrumentos"/>
    <s v="Instrumentos y Materiales de Instal. Instr. de Argentina-ok / instrumentos comunes"/>
    <s v="Termoelemento - RTD"/>
    <m/>
    <s v="un"/>
    <n v="40"/>
    <m/>
    <m/>
    <s v="si"/>
    <s v="La RI para termocuplas/RTD salen dentro de las RI de termómetros y transmisores de temperatura. Hay RI para Transmisores de temperatura en área general, en el área de generación y RI para termómetros"/>
  </r>
  <r>
    <x v="44"/>
    <s v="REQUISICIÓN DE INGENIERÍA TERMÓMETROS"/>
    <s v="Reembolsables"/>
    <s v="Instrumentos"/>
    <s v="Instrumentos y Materiales de Instal. Instr. de Argentina-ok / instrumentos comunes"/>
    <s v="Termometro"/>
    <m/>
    <s v="un"/>
    <n v="33"/>
    <m/>
    <n v="10.395"/>
    <s v="si"/>
    <m/>
  </r>
  <r>
    <x v="40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1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2"/>
    <m/>
    <s v="Reembolsables"/>
    <s v="Instrumentos"/>
    <s v="Instrumentos y Materiales de Instal. Instr. de Argentina-ok / instrumentos comunes"/>
    <s v="Termovaina "/>
    <m/>
    <s v="un"/>
    <n v="2"/>
    <m/>
    <n v="0.66"/>
    <s v="si"/>
    <s v="La RI para termovainas salen dentro de las RI de termómetros y transmisores de temperatura. Hay RI para Transmisores de temperatura en área general, en el área de generación y RI para termómetros"/>
  </r>
  <r>
    <x v="43"/>
    <s v="REQUISICIÓN DE INGENIERÍA INTERRUPTORES DE NIVEL"/>
    <s v="Reembolsables"/>
    <s v="Instrumentos"/>
    <s v="Instrumentos y Materiales de Instal. Instr. de Argentina-ok / instrumentos comunes"/>
    <s v="Transmisores de vibracion"/>
    <m/>
    <s v="un"/>
    <n v="4"/>
    <m/>
    <m/>
    <s v="si"/>
    <s v="Definio el RI CDG"/>
  </r>
  <r>
    <x v="43"/>
    <s v="REQUISICIÓN DE INGENIERÍA INTERRUPTORES DE NIVEL"/>
    <s v="Reembolsables"/>
    <s v="Instrumentos"/>
    <s v="Instrumentos y Materiales de Instal. Instr. de Argentina-ok / instrumentos comunes"/>
    <s v="Vibroswitch"/>
    <m/>
    <s v="un"/>
    <n v="4"/>
    <m/>
    <m/>
    <s v="si"/>
    <s v="Definio el RI CDG"/>
  </r>
  <r>
    <x v="45"/>
    <s v="REQUISICIÓN DE INGENIERÍA TRANSMISOR DE CAUDAL MULTIVARIABLE"/>
    <s v="Reembolsables"/>
    <s v="Instrumentos"/>
    <s v="Instrumentos y Materiales de Instal. Instr. de Argentina-ok / transmisores - incluye tambien los duales"/>
    <s v="Transmisor indicador de caudal"/>
    <m/>
    <s v="un"/>
    <n v="19"/>
    <m/>
    <n v="67.319999999999993"/>
    <s v="si"/>
    <m/>
  </r>
  <r>
    <x v="46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85.090500000000006"/>
    <s v="si"/>
    <s v="Quito un 50% para pasárselo a transmisores de presión diferencial"/>
  </r>
  <r>
    <x v="47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68.072400000000002"/>
    <s v="si"/>
    <s v="Considero un 40% de lo que tenía la RI de transmisores de presión (IN-RI-005)"/>
  </r>
  <r>
    <x v="48"/>
    <s v="REQUISICIÓN DE INGENIERÍA TRANSMISOR DE PRESIÓN"/>
    <s v="Reembolsables"/>
    <s v="Instrumentos"/>
    <s v="Instrumentos y Materiales de Instal. Instr. de Argentina-ok / transmisores - incluye tambien los duales"/>
    <s v="Transmisor indicador de presión"/>
    <m/>
    <s v="un"/>
    <n v="134"/>
    <m/>
    <n v="17.0181"/>
    <s v="si"/>
    <s v="Considero un 10% de lo que tenía la RI de transmisores de presión del área de Generación"/>
  </r>
  <r>
    <x v="40"/>
    <s v="REQUISICIÓN DE INGENIERÍA TRANSMISOR DE TEMPERATURA"/>
    <s v="Reembolsables"/>
    <s v="Instrumentos"/>
    <s v="Instrumentos y Materiales de Instal. Instr. de Argentina-ok / transmisores - incluye tambien los duales"/>
    <s v="Transmisor indicador de temperatura"/>
    <m/>
    <s v="un"/>
    <n v="72"/>
    <m/>
    <n v="35.64"/>
    <s v="si"/>
    <m/>
  </r>
  <r>
    <x v="34"/>
    <s v="REQUISICIÓN DE INGENIERÍA TRANSMISOR DE NIVEL RADAR"/>
    <s v="Reembolsables"/>
    <s v="Instrumentos"/>
    <s v="Instrumentos y Materiales de Instal. Instr. de Argentina-ok / transmisores - incluye tambien los duales"/>
    <s v="Transmisor indicador de nivel"/>
    <m/>
    <s v="un"/>
    <n v="61"/>
    <m/>
    <n v="235.71899999999999"/>
    <s v="si"/>
    <m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Orificio de restricción"/>
    <m/>
    <s v="un"/>
    <n v="23"/>
    <m/>
    <n v="3.96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uña"/>
    <m/>
    <s v="un"/>
    <n v="7"/>
    <m/>
    <n v="69.3"/>
    <s v="si"/>
    <s v="Definio el RI CDG"/>
  </r>
  <r>
    <x v="39"/>
    <s v="REQUISICIÓN DE INGENIERÍA PLACA ORIFICIO Y ORIFICIO DE RESTRICCIÓN"/>
    <s v="Reembolsables"/>
    <s v="Instrumentos"/>
    <s v="Instrumentos y Materiales de Instal. Instr. de Argentina-ok / medidores de caudal - elemento primario y cañeria - enderezador de vena"/>
    <s v="Eelemento de caudal - placa orificio"/>
    <m/>
    <s v="un"/>
    <n v="9"/>
    <m/>
    <n v="2.7719999999999998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coriolis"/>
    <m/>
    <s v="un"/>
    <n v="6"/>
    <m/>
    <n v="245.52"/>
    <s v="si"/>
    <m/>
  </r>
  <r>
    <x v="49"/>
    <s v="REQUISICIÓN DE INGENIERÍA TRANSMISOR DE CAUDAL CORIOLIS"/>
    <s v="Reembolsables"/>
    <s v="Instrumentos"/>
    <s v="Instrumentos y Materiales de Instal. Instr. de Argentina-ok / medidores de caudal - elemento primario y cañeria - enderezador de vena"/>
    <s v="Elemento de caudal - medidor de caudal coriolis"/>
    <m/>
    <s v="un"/>
    <n v="4"/>
    <m/>
    <n v="277.2"/>
    <s v="si"/>
    <m/>
  </r>
  <r>
    <x v="35"/>
    <s v="REQUISICIÓN DE INGENIERÍA INDICADOR DE NIVEL MAGNÉTICO"/>
    <s v="Reembolsables"/>
    <s v="Instrumentos"/>
    <s v="Instrumentos y Materiales de Instal. Instr. de Argentina-ok / medidores de caudal - elemento primario y cañeria - enderezador de vena"/>
    <s v="Elemento de caudal - medidor de caudal magnético"/>
    <m/>
    <s v="un"/>
    <n v="7"/>
    <m/>
    <n v="47.52"/>
    <s v="si"/>
    <m/>
  </r>
  <r>
    <x v="50"/>
    <s v="REQUISICIÓN DE INGENIERÍA TRANSMISOR DE CAUDAL ULTRASÓNICO"/>
    <s v="Reembolsables"/>
    <s v="Instrumentos"/>
    <s v="Instrumentos y Materiales de Instal. Instr. de Argentina-ok / medidores de caudal - elemento primario y cañeria - enderezador de vena"/>
    <s v="Elemento de caudal - medidor de caudal ultrasónico"/>
    <m/>
    <s v="un"/>
    <n v="1"/>
    <m/>
    <n v="99"/>
    <s v="si"/>
    <m/>
  </r>
  <r>
    <x v="51"/>
    <s v="REQUISICIÓN DE INGENIERÍA TRANSMISOR DE CAUDAL MAGNÉTICO"/>
    <s v="Reembolsables"/>
    <s v="Instrumentos"/>
    <s v="Instrumentos y Materiales de Instal. Instr. de Argentina-ok / medidores de caudal - elemento primario y cañeria - enderezador de vena"/>
    <s v="Transmisor indicador de caudal - magnético"/>
    <m/>
    <s v="un"/>
    <n v="1"/>
    <m/>
    <n v="5.94"/>
    <s v="si"/>
    <m/>
  </r>
  <r>
    <x v="52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8.4150000000000009"/>
    <s v="si"/>
    <s v="Resto 15% para los del área de generación"/>
  </r>
  <r>
    <x v="53"/>
    <s v="REQUISICIÓN DE INGENIERÍA CAUDALÍMETROS ROTÁMETROS"/>
    <s v="Reembolsables"/>
    <s v="Instrumentos"/>
    <s v="Instrumentos y Materiales de Instal. Instr. de Argentina-ok / medidores de caudal - elemento primario y cañeria - enderezador de vena"/>
    <s v="Rotámetro"/>
    <m/>
    <s v="un"/>
    <n v="5"/>
    <m/>
    <n v="1.4850000000000001"/>
    <s v="si"/>
    <s v="Quito 15% de los otros rotámetros"/>
  </r>
  <r>
    <x v="54"/>
    <s v="REQUISICIÓN DE INGENIERÍA ANALIZADOR DE PRESIÓN DE VAPOR RVP"/>
    <s v="Reembolsables"/>
    <s v="Instrumentos"/>
    <s v="Instrumentos y Materiales de Instal. Instr. de Argentina-ok / analizadores "/>
    <s v="Sensor analizador de presión de vapor (RVP)"/>
    <m/>
    <s v="un"/>
    <n v="1"/>
    <m/>
    <n v="49.5"/>
    <s v="si"/>
    <m/>
  </r>
  <r>
    <x v="55"/>
    <s v="REQUISICIÓN DE INGENIERÍA ANALIZADOR DE CORTE DE AGUA"/>
    <s v="Reembolsables"/>
    <s v="Instrumentos"/>
    <s v="Instrumentos y Materiales de Instal. Instr. de Argentina-ok / analizadores "/>
    <s v="Transmisor analizador de corte de agua"/>
    <m/>
    <s v="un"/>
    <n v="2"/>
    <m/>
    <n v="79.2"/>
    <s v="si"/>
    <m/>
  </r>
  <r>
    <x v="56"/>
    <s v="REQUISICIÓN DE INGENIERÍA CUPÓN DE CORROSIÓN"/>
    <s v="Reembolsables"/>
    <s v="Instrumentos"/>
    <s v="Instrumentos y Materiales de Instal. Instr. de Argentina-ok / otros instrumentos especiales - tomamuestras - detectores"/>
    <s v="Cupón de corrosión"/>
    <m/>
    <s v="un"/>
    <n v="13"/>
    <m/>
    <n v="45.045000000000002"/>
    <s v="si"/>
    <m/>
  </r>
  <r>
    <x v="57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71.28"/>
    <s v="si"/>
    <s v="Quito un 20% para el tomamuestra del área de Generación"/>
  </r>
  <r>
    <x v="58"/>
    <s v="REQUISICIÓN DE INGENIERÍA TOMAMUESTRAS MANUAL"/>
    <s v="Reembolsables"/>
    <s v="Instrumentos"/>
    <s v="Instrumentos y Materiales de Instal. Instr. de Argentina-ok / otros instrumentos especiales - tomamuestras - detectores"/>
    <s v="Toma muestra"/>
    <m/>
    <s v="un"/>
    <n v="20"/>
    <m/>
    <n v="17.82"/>
    <s v="si"/>
    <s v="Considero un 20% para el toma muestra del área de generación"/>
  </r>
  <r>
    <x v="59"/>
    <s v="REQUISICIÓN DE INGENIERÍA DETECTOR DE FUGAS"/>
    <s v="Reembolsables"/>
    <s v="Instrumentos"/>
    <s v="Instrumentos y Materiales de Instal. Instr. de Argentina-ok / otros instrumentos especiales - tomamuestras - detectores"/>
    <s v="Detector de fugas"/>
    <m/>
    <s v="un"/>
    <n v="5"/>
    <m/>
    <n v="14.85"/>
    <s v="si"/>
    <m/>
  </r>
  <r>
    <x v="60"/>
    <s v="REQUISICIÓN DE INGENIERÍA MATERIALES PARA MONTAJE ELÉCTRICO"/>
    <s v="Reembolsables"/>
    <s v="Instrumentos"/>
    <s v="Instrumentos y Materiales de Instal. Instr. de Argentina-ok"/>
    <s v="Bandejas p/canalizacion"/>
    <m/>
    <s v="m"/>
    <n v="10032.000000000002"/>
    <m/>
    <n v="636.81823193999992"/>
    <m/>
    <m/>
  </r>
  <r>
    <x v="61"/>
    <s v="REQUISICIÓN DE INGENIERÍA MATERIALES PARA MONTAJE ELÉCTRICO"/>
    <s v="Reembolsables"/>
    <s v="Instrumentos"/>
    <s v="Instrumentos y Materiales de Instal. Instr. de Argentina-ok"/>
    <s v="Conduits"/>
    <m/>
    <s v="m"/>
    <n v="15024"/>
    <m/>
    <n v="176.17517280000001"/>
    <m/>
    <m/>
  </r>
  <r>
    <x v="62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600.15016239749991"/>
    <m/>
    <s v="Quito un 5% para el área de generación"/>
  </r>
  <r>
    <x v="63"/>
    <s v="REQUISICIÓN DE INGENIERÍA CABLES"/>
    <s v="Reembolsables"/>
    <s v="Instrumentos"/>
    <s v="Instrumentos y Materiales de Instal. Instr. de Argentina-ok"/>
    <s v="provisión cables eléctricos"/>
    <m/>
    <s v="m"/>
    <n v="114240.5"/>
    <m/>
    <n v="31.586850652500001"/>
    <m/>
    <s v="Considero un 5% de cables para el área de generación"/>
  </r>
  <r>
    <x v="64"/>
    <s v="RI-REQUISICIÓN DE INGENIERÍA - SHELTER ELECTRICO  SE#3 CON EQUIPAMIENTO"/>
    <s v="Reembolsables"/>
    <s v="Electricidad"/>
    <s v="Equipos y Materiales Eléctricos de Argentina-ok / Equipos de Potencia y Salas Eléctricas (Trafos, GE, Shelters, Etc.)"/>
    <s v="Sala electrica n°3 (transformadores + otros (shelters))"/>
    <m/>
    <s v="un"/>
    <n v="5"/>
    <m/>
    <n v="2639.8649500000001"/>
    <s v="si"/>
    <m/>
  </r>
  <r>
    <x v="65"/>
    <s v="RI-REQUISICIÓN DE INGENIERÍA - SHELTER ELECTRICO SE#4 CON EQUIPAMIENTO"/>
    <s v="Reembolsables"/>
    <s v="Electricidad"/>
    <s v="Equipos y Materiales Eléctricos de Argentina-ok / Equipos de Potencia y Salas Eléctricas (Trafos, GE, Shelters, Etc.)"/>
    <s v="Sala electrica n°4 bt(transformadores + otros (shelters))"/>
    <m/>
    <s v="un"/>
    <n v="9"/>
    <m/>
    <n v="2187.1731299999997"/>
    <s v="si"/>
    <m/>
  </r>
  <r>
    <x v="66"/>
    <s v="RI-REQUISICIÓN DE INGENIERÍA - SHELTER ELECTRICO SE#5 CON EQUIPAMIENTO"/>
    <s v="Reembolsables"/>
    <s v="Electricidad"/>
    <s v="Equipos y Materiales Eléctricos de Argentina-ok / Equipos de Potencia y Salas Eléctricas (Trafos, GE, Shelters, Etc.)"/>
    <s v="Sala electrica n°5 mt (transformadores + otros (shelters))"/>
    <m/>
    <s v="un"/>
    <n v="1"/>
    <n v="1036.7262499999999"/>
    <n v="1036.7262499999999"/>
    <s v="si"/>
    <m/>
  </r>
  <r>
    <x v="67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8"/>
    <s v="RI-REQUISICIÓN DE INGENIERÍA - TRANSFORMADORES SECOS"/>
    <s v="Reembolsables"/>
    <s v="Electricidad"/>
    <s v="Equipos y Materiales Eléctricos de Argentina-ok / Equipos de Potencia y Salas Eléctricas (Trafos, GE, Shelters, Etc.)"/>
    <s v="Transforamdor. ubicado en patio de generadores"/>
    <m/>
    <s v="un"/>
    <n v="3"/>
    <m/>
    <n v="125.58750000000001"/>
    <s v="si"/>
    <s v="Divido mitad y mitad con los trafos en aceite"/>
  </r>
  <r>
    <x v="69"/>
    <s v="RI-REQUISICIÓN DE INGENIERÍA - GENERADOR DE EMERGENCIA"/>
    <s v="Reembolsables"/>
    <s v="Electricidad"/>
    <s v="Equipos y Materiales Eléctricos de Argentina-ok / Equipos de Potencia y Salas Eléctricas (Trafos, GE, Shelters, Etc.)"/>
    <s v="Otros (generador de emergencia bt)"/>
    <m/>
    <s v="un"/>
    <n v="1"/>
    <n v="412.03800000000001"/>
    <n v="412.03800000000001"/>
    <s v="si"/>
    <m/>
  </r>
  <r>
    <x v="70"/>
    <s v="RI-REQUISICIÓN DE INGENIERÍA - SISTEMA PMS"/>
    <s v="Reembolsables"/>
    <s v="Electricidad"/>
    <s v="Equipos y Materiales Eléctricos de Argentina-ok / Equipos de Potencia y Salas Eléctricas (Trafos, GE, Shelters, Etc.)"/>
    <s v="Otros (scada)"/>
    <m/>
    <s v="un"/>
    <n v="1"/>
    <n v="83.262"/>
    <n v="83.262"/>
    <s v="si"/>
    <m/>
  </r>
  <r>
    <x v="66"/>
    <m/>
    <s v="Reembolsables"/>
    <s v="Electricidad"/>
    <s v="Equipos y Materiales Eléctricos de Argentina-ok"/>
    <s v="Tableros, Celdas y otros equipos de MT"/>
    <m/>
    <s v="un"/>
    <n v="10"/>
    <m/>
    <n v="2074.3717499999998"/>
    <m/>
    <s v="De forma aproximada se puede considerar 50% en RI-004,  30% en RI-005 y 20% en RI-006"/>
  </r>
  <r>
    <x v="64"/>
    <m/>
    <s v="Reembolsables"/>
    <s v="Electricidad"/>
    <s v="Equipos y Materiales Eléctricos de Argentina-ok"/>
    <s v="Tableros, Celdas y otros equipos de MT"/>
    <m/>
    <s v="un"/>
    <n v="10"/>
    <m/>
    <n v="1244.6230499999999"/>
    <m/>
    <s v="De forma aproximada se puede considerar 50% en RI-004,  30% en RI-005 y 20% en RI-006"/>
  </r>
  <r>
    <x v="65"/>
    <m/>
    <s v="Reembolsables"/>
    <s v="Electricidad"/>
    <s v="Equipos y Materiales Eléctricos de Argentina-ok"/>
    <s v="Tableros, Celdas y otros equipos de MT"/>
    <m/>
    <s v="un"/>
    <n v="10"/>
    <m/>
    <n v="829.74869999999999"/>
    <m/>
    <s v="De forma aproximada se puede considerar 50% en RI-004,  30% en RI-005 y 20% en RI-006"/>
  </r>
  <r>
    <x v="64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5"/>
    <m/>
    <s v="Reembolsables"/>
    <s v="Electricidad"/>
    <s v="Equipos y Materiales Eléctricos de Argentina-ok / Tableros, Celdas y otros equipos de BT"/>
    <s v="Tableros auxiliares BT"/>
    <m/>
    <s v="un"/>
    <n v="24"/>
    <m/>
    <n v="144.45839999999998"/>
    <s v="si"/>
    <s v="De forma aproximada se puede considerar 50% en cada RI"/>
  </r>
  <r>
    <x v="64"/>
    <m/>
    <s v="Reembolsables"/>
    <s v="Electricidad"/>
    <s v="Equipos y Materiales Eléctricos de Argentina-ok / Tableros, Celdas y otros equipos de BT"/>
    <s v="CCM BT"/>
    <m/>
    <s v="un"/>
    <n v="3"/>
    <m/>
    <n v="2486.3387250000001"/>
    <s v="si"/>
    <s v="De forma aproximada se puede considerar 65% en RI-005 y 35% en RI-006"/>
  </r>
  <r>
    <x v="65"/>
    <m/>
    <s v="Reembolsables"/>
    <s v="Electricidad"/>
    <s v="Equipos y Materiales Eléctricos de Argentina-ok / Tableros, Celdas y otros equipos de BT"/>
    <s v="CCM BT"/>
    <m/>
    <s v="un"/>
    <n v="3"/>
    <m/>
    <n v="1338.797775"/>
    <s v="si"/>
    <s v="De forma aproximada se puede considerar 65% en RI-005 y 35% en RI-006"/>
  </r>
  <r>
    <x v="65"/>
    <s v="RI-REQUISICIÓN DE INGENIERÍA - SHELTER ELECTRICO SE#4 CON EQUIPAMIENTO"/>
    <s v="Reembolsables"/>
    <s v="Electricidad"/>
    <s v="Equipos y Materiales Eléctricos de Argentina-ok / Tableros, Celdas y otros equipos de BT"/>
    <s v="Variadores de frecuencia - fuera del CCM"/>
    <m/>
    <s v="un"/>
    <n v="4"/>
    <m/>
    <n v="560.28847999999994"/>
    <s v="si"/>
    <m/>
  </r>
  <r>
    <x v="66"/>
    <s v="RI-REQUISICIÓN DE INGENIERÍA - SHELTER ELECTRICO SE#5 CON EQUIPAMIENTO"/>
    <s v="Reembolsables"/>
    <s v="Electricidad"/>
    <s v="Equipos y Materiales Eléctricos de Argentina-ok / Tableros, Celdas y otros equipos de BT"/>
    <s v="Tablero de control y señales"/>
    <m/>
    <s v="un"/>
    <n v="2"/>
    <m/>
    <n v="606.91066000000001"/>
    <s v="si"/>
    <s v="Definio el RI CDG"/>
  </r>
  <r>
    <x v="71"/>
    <s v="RI-REQUISICIÓN DE INGENIERÍA - DUCTO DE BARRAS BT"/>
    <s v="Reembolsables"/>
    <s v="Electricidad"/>
    <s v="Equipos y Materiales Eléctricos de Argentina-ok / Tableros, Celdas y otros equipos de BT"/>
    <s v="Ducto de barras BT"/>
    <m/>
    <s v="un"/>
    <n v="6"/>
    <m/>
    <n v="269.214"/>
    <s v="si"/>
    <m/>
  </r>
  <r>
    <x v="72"/>
    <s v="RI-REQUISICIÓN DE INGENIERÍA - CANALIZACIONES ELÉCTRICAS"/>
    <s v="Reembolsables"/>
    <s v="Electricidad"/>
    <s v="Equipos y Materiales Eléctricos de Argentina-ok"/>
    <s v="Caños, Cajas y Accesorios p/Canaliz. Eléctricas"/>
    <m/>
    <s v="m"/>
    <n v="16949"/>
    <m/>
    <n v="1084.862533133333"/>
    <m/>
    <m/>
  </r>
  <r>
    <x v="73"/>
    <s v="RI-REQUISICIÓN DE INGENIERÍA - CABLES ELÉCTRICOS"/>
    <s v="Reembolsables"/>
    <s v="Electricidad"/>
    <s v="Equipos y Materiales Eléctricos de Argentina-ok"/>
    <s v="Cables Eléctricos"/>
    <m/>
    <s v="m"/>
    <n v="136907"/>
    <m/>
    <n v="2684.9828509999998"/>
    <m/>
    <m/>
  </r>
  <r>
    <x v="74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149.84077232000001"/>
    <m/>
    <s v="Considero 40% del monto previsto para PAT y Prot catódica"/>
  </r>
  <r>
    <x v="75"/>
    <s v="RI-REQUISICIÓN DE INGENIERÍA - MATERIALES DE PAT Y SPCDA"/>
    <s v="Reembolsables"/>
    <s v="Electricidad"/>
    <s v="Equipos y Materiales Eléctricos de Argentina-ok"/>
    <s v="Material para PAT, Prot. Catódica y Pararrayos (exc.cables y caños)"/>
    <m/>
    <s v="m"/>
    <n v="10458"/>
    <m/>
    <n v="224.76115847999998"/>
    <m/>
    <s v="Considero 60% del monto previsto para PAT y Prot catódica"/>
  </r>
  <r>
    <x v="65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64"/>
    <m/>
    <s v="Reembolsables"/>
    <s v="Electricidad"/>
    <s v="Equipos y Materiales Eléctricos de Argentina-ok"/>
    <s v="Sistema UPS, Rectificadores y Bco. de Baterías"/>
    <m/>
    <s v="un"/>
    <n v="8"/>
    <m/>
    <n v="339.54547500000001"/>
    <m/>
    <s v="De forma aproximada se puede considerar 50% en cada RI"/>
  </r>
  <r>
    <x v="76"/>
    <s v="RI-REQUISICIÓN DE INGENIERÍA - EQUIPAMIENTO DE MANIOBRA DE MT INTEMPERIE"/>
    <s v="Reembolsables"/>
    <s v="Electricidad"/>
    <s v="Equipos y Materiales Eléctricos de Argentina-ok"/>
    <s v="Equipos Intemperie"/>
    <m/>
    <s v="un"/>
    <n v="8"/>
    <m/>
    <n v="228.40799999999999"/>
    <m/>
    <m/>
  </r>
  <r>
    <x v="77"/>
    <s v="RI-REQUISICIÓN DE INGENIERÍA - TRACING"/>
    <s v="Reembolsables"/>
    <s v="Electricidad"/>
    <s v="Equipos y Materiales Eléctricos de Argentina-ok"/>
    <s v="Tracing"/>
    <m/>
    <s v="m"/>
    <n v="12982"/>
    <m/>
    <n v="226.18606919999996"/>
    <m/>
    <m/>
  </r>
  <r>
    <x v="78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280.1849999999999"/>
    <m/>
    <s v="Quito un 5% para los del área de generación"/>
  </r>
  <r>
    <x v="79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150.60999999999999"/>
    <m/>
    <s v="Considero un 10% del monto del sistema de fire &amp; gas (IN-RI-017)"/>
  </r>
  <r>
    <x v="80"/>
    <s v="REQUISICIÓN DE INGENIERÍA INSTRUMENTOS F&amp;G (DETECTORES GAS/FUEGO)"/>
    <s v="Reembolsables"/>
    <s v="Instrumentos"/>
    <s v="Sistema de Control y Comunicaciones de Argentina-ok"/>
    <s v="sistema Fire &amp; Gas,hardware y software"/>
    <m/>
    <s v="gl"/>
    <n v="195"/>
    <m/>
    <n v="75.304999999999993"/>
    <m/>
    <s v="Considero un 5% del monto para los detectores del área de generación"/>
  </r>
  <r>
    <x v="78"/>
    <s v="REQUISICIÓN DE INGENIERÍA INSTRUMENTOS F&amp;G (DETECTORES GAS/FUEGO)"/>
    <s v="Reembolsables"/>
    <s v="Instrumentos"/>
    <s v="Sistema de Control y Comunicaciones de Argentina-ok"/>
    <s v="sistema Contra Incendio"/>
    <m/>
    <s v="gl"/>
    <n v="1163"/>
    <m/>
    <n v="832.03567831101941"/>
    <m/>
    <m/>
  </r>
  <r>
    <x v="81"/>
    <s v="SALA INSTRUMENTOS - REQUISICIÓN DE INGENIERÍA"/>
    <s v="Reembolsables"/>
    <s v="Civil"/>
    <s v="Obra Civil-ok"/>
    <s v="Edificios de Instrumentos Shelters"/>
    <m/>
    <s v="m2"/>
    <n v="87.6"/>
    <m/>
    <n v="735.84"/>
    <m/>
    <m/>
  </r>
  <r>
    <x v="82"/>
    <m/>
    <s v="Reembolsables"/>
    <s v="Piping"/>
    <s v="Prefabricado"/>
    <s v="radiografiado piping"/>
    <m/>
    <s v="placa"/>
    <n v="15492.235000000002"/>
    <m/>
    <n v="505.6"/>
    <m/>
    <m/>
  </r>
  <r>
    <x v="82"/>
    <m/>
    <s v="Reembolsables"/>
    <s v="Precom"/>
    <s v="Alistamiento y Puesta en Marcha-ok"/>
    <s v="Fluidos y cargas iniciales"/>
    <m/>
    <s v="gl"/>
    <m/>
    <m/>
    <n v="649.98362452672461"/>
    <m/>
    <m/>
  </r>
  <r>
    <x v="82"/>
    <m/>
    <s v="Reembolsables"/>
    <s v="Precom"/>
    <s v="Alistamiento y Puesta en Marcha-ok"/>
    <s v="Equipos mecánicos - Provisiones AESA"/>
    <m/>
    <s v="gl"/>
    <m/>
    <m/>
    <n v="263"/>
    <m/>
    <m/>
  </r>
  <r>
    <x v="82"/>
    <m/>
    <s v="Reembolsables"/>
    <s v="Precom"/>
    <s v="Alistamiento y Puesta en Marcha-ok"/>
    <s v="Equipos eléctricos - Provisiones AESA"/>
    <m/>
    <s v="gl"/>
    <m/>
    <m/>
    <n v="522"/>
    <m/>
    <m/>
  </r>
  <r>
    <x v="82"/>
    <m/>
    <s v="Reembolsables"/>
    <s v="Precom"/>
    <s v="Alistamiento y Puesta en Marcha-ok"/>
    <s v="Instrumentación y Control - Provisiones AESA"/>
    <m/>
    <s v="gl"/>
    <m/>
    <m/>
    <n v="492.5"/>
    <m/>
    <m/>
  </r>
  <r>
    <x v="82"/>
    <m/>
    <s v="Reembolsables"/>
    <s v="Precom"/>
    <s v="Alistamiento y Puesta en Marcha-ok"/>
    <s v="Instrumentación y Control - Paros de Planta"/>
    <m/>
    <s v="gl"/>
    <m/>
    <m/>
    <n v="60"/>
    <m/>
    <m/>
  </r>
  <r>
    <x v="82"/>
    <m/>
    <s v="Reembolsables"/>
    <s v="Precom"/>
    <s v="Alistamiento y Puesta en Marcha-ok"/>
    <s v="Capacitaciones técnicas - Provisiones AESA"/>
    <m/>
    <s v="gl"/>
    <m/>
    <m/>
    <n v="80"/>
    <m/>
    <m/>
  </r>
  <r>
    <x v="82"/>
    <m/>
    <s v="Reembolsables"/>
    <s v="Precom"/>
    <s v="Alistamiento y Puesta en Marcha-ok"/>
    <s v="Equipos e Instrumentos de Medición"/>
    <m/>
    <s v="gl"/>
    <m/>
    <m/>
    <n v="51.478999999999999"/>
    <m/>
    <m/>
  </r>
  <r>
    <x v="83"/>
    <s v="RI - TANQUES MAYORES API 650"/>
    <s v="No reembolsables"/>
    <s v="Mecanica"/>
    <s v="TKAZ-24220 A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220 B"/>
    <s v="Tanque De Almacenamiento De Agua De Inyección"/>
    <s v="(08) Tanques de Almacenamiento"/>
    <s v="un"/>
    <n v="1"/>
    <n v="1792.367662267"/>
    <n v="1792.367662267"/>
    <m/>
    <s v="Tanques"/>
  </r>
  <r>
    <x v="83"/>
    <s v="RI - TANQUES MAYORES API 650"/>
    <s v="No reembolsables"/>
    <s v="Mecanica"/>
    <s v="TKAZ-24330"/>
    <s v="Tanque Pulmón De Agua (Nternos Skimmer)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Z-24350"/>
    <s v="Tanque  Skimmer"/>
    <s v="(08) Tanques de Almacenamiento"/>
    <s v="un"/>
    <n v="1"/>
    <n v="1455"/>
    <n v="1455"/>
    <m/>
    <s v="Tanques"/>
  </r>
  <r>
    <x v="83"/>
    <s v="RI - TANQUES MAYORES API 650"/>
    <s v="No reembolsables"/>
    <s v="Mecanica"/>
    <s v="TKAY-23110 A"/>
    <s v="Tanque De Almacenamiento De Condensado"/>
    <s v="(08) Tanques de Almacenamiento"/>
    <s v="un"/>
    <n v="1"/>
    <n v="2155.3396554689998"/>
    <n v="2155.3396554689998"/>
    <m/>
    <s v="Tanques"/>
  </r>
  <r>
    <x v="83"/>
    <s v="RI - TANQUES MAYORES API 650"/>
    <s v="No reembolsables"/>
    <s v="Mecanica"/>
    <s v="TKBA-97140"/>
    <s v="Tanque Slop"/>
    <s v="(08) Tanques de Almacenamiento"/>
    <s v="un"/>
    <n v="1"/>
    <n v="1142.5"/>
    <n v="1142.5"/>
    <m/>
    <s v="Tanques"/>
  </r>
  <r>
    <x v="25"/>
    <s v="REQUERIMIENTO DE MATERIALES. SOPORTES"/>
    <s v="No reembolsables"/>
    <s v="Piping"/>
    <s v="Válvulas y Materiales de  Instal. de Cañerías de Argentina-ok"/>
    <s v="soportes de cañerías"/>
    <s v="Gaskets/Bolts"/>
    <s v="ton"/>
    <n v="168.2424917912"/>
    <m/>
    <n v="316.15622156086999"/>
    <m/>
    <s v="No rebolsable usd"/>
  </r>
  <r>
    <x v="61"/>
    <s v="REQUISICIÓN DE INGENIERÍA MATERIALES PARA MONTAJE MECÁNICO"/>
    <s v="No reembolsables"/>
    <s v="Instrumentos"/>
    <s v="Instrumentos y Materiales de Instal. Instr. de Argentina-ok"/>
    <s v="materiales montaje de instrumentos (mecánico)"/>
    <m/>
    <s v="gl"/>
    <n v="5390.8"/>
    <m/>
    <n v="46.485959999999999"/>
    <m/>
    <s v="No rebolsable usd"/>
  </r>
  <r>
    <x v="84"/>
    <s v="REQUISICIÓN DE INGENIERÍA CAJAS DE CONEXIONADO"/>
    <s v="No reembolsables"/>
    <s v="Instrumentos"/>
    <s v="Instrumentos y Materiales de Instal. Instr. de Argentina-ok"/>
    <s v="Cajas"/>
    <m/>
    <s v="un"/>
    <n v="100.10000000000002"/>
    <m/>
    <n v="83.996209000000007"/>
    <m/>
    <s v="No rebolsable usd"/>
  </r>
  <r>
    <x v="61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Accesorios"/>
    <m/>
    <s v="un"/>
    <n v="8494.6"/>
    <m/>
    <n v="66.136222000000004"/>
    <m/>
    <s v="RI para materiales de montajes mecánicos y materiales de montajes eléctricos"/>
  </r>
  <r>
    <x v="61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60"/>
    <m/>
    <s v="No reembolsables"/>
    <s v="Instrumentos"/>
    <s v="Instrumentos y Materiales de Instal. Instr. de Argentina-ok"/>
    <s v="provision soportes y material menor "/>
    <m/>
    <s v="Kg"/>
    <n v="23840"/>
    <m/>
    <n v="85.058625000000006"/>
    <m/>
    <s v="RI para materiales de montajes mecánicos y materiales de montajes eléctricos"/>
  </r>
  <r>
    <x v="85"/>
    <s v="RI-REQUISICIÓN DE INGENIERÍA - CAJAS DE CONEXIONADO"/>
    <s v="No reembolsables"/>
    <s v="Electricidad"/>
    <s v="Equipos y Materiales Eléctricos de Argentina-ok"/>
    <s v="Caños, Cajas y Accesorios p/Canaliz. Eléctricas"/>
    <m/>
    <s v="m"/>
    <n v="16949"/>
    <m/>
    <n v="381.05306830000001"/>
    <m/>
    <s v="No rebolsable usd"/>
  </r>
  <r>
    <x v="73"/>
    <s v="RI-REQUISICIÓN DE INGENIERÍA - CABLES ELÉCTRICOS"/>
    <s v="No reembolsables"/>
    <s v="Electricidad"/>
    <s v="Equipos y Materiales Eléctricos de Argentina-ok"/>
    <s v="Cables Eléctricos"/>
    <m/>
    <s v="m"/>
    <n v="136907"/>
    <m/>
    <n v="6.9608616000000003"/>
    <m/>
    <s v="No rebolsable usd"/>
  </r>
  <r>
    <x v="86"/>
    <s v="RI-REQUISICIÓN DE INGENIERÍA - MATERIALES DE ILUMINACIÓN Y TOMAS"/>
    <s v="No reembolsables"/>
    <s v="Electricidad"/>
    <s v="Equipos y Materiales Eléctricos de Argentina-ok"/>
    <s v="Material p/Iluminación y Tomas (excepto cables y caños)"/>
    <m/>
    <s v="un"/>
    <n v="305"/>
    <m/>
    <n v="950.5233472000001"/>
    <m/>
    <s v="No rebolsable usd"/>
  </r>
  <r>
    <x v="74"/>
    <s v="RI-REQUISICIÓN DE INGENIERÍA - MATERIALES DE PAT Y SPCDA"/>
    <s v="No reembolsables"/>
    <s v="Electricidad"/>
    <s v="Equipos y Materiales Eléctricos de Argentina-ok"/>
    <s v="Material para PAT, Prot. Catódica y Pararrayos (exc.cables y caños)"/>
    <m/>
    <s v="m"/>
    <n v="10458"/>
    <m/>
    <n v="57.654489247999997"/>
    <m/>
    <s v="No rebolsable usd"/>
  </r>
  <r>
    <x v="87"/>
    <s v="No reembolsable"/>
    <s v="No reembolsables"/>
    <s v="Electricidad"/>
    <s v="Equipos y Materiales Eléctricos de Argentina-ok"/>
    <s v="Soportes y Material menor de Montaje"/>
    <m/>
    <s v="Kg"/>
    <n v="7497"/>
    <m/>
    <n v="59.975999999999999"/>
    <m/>
    <s v="Quito un 20% para prensacables"/>
  </r>
  <r>
    <x v="88"/>
    <s v="No reembolsable"/>
    <s v="No reembolsables"/>
    <s v="Electricidad"/>
    <s v="Equipos y Materiales Eléctricos de Argentina-ok"/>
    <s v="Soportes y Material menor de Montaje"/>
    <m/>
    <s v="Kg"/>
    <n v="7497"/>
    <m/>
    <n v="14.994"/>
    <m/>
    <s v="Considero un 20% para prensacables"/>
  </r>
  <r>
    <x v="77"/>
    <s v="RI-REQUISICIÓN DE INGENIERÍA - TRACING"/>
    <s v="No reembolsables"/>
    <s v="Electricidad"/>
    <s v="Equipos y Materiales Eléctricos de Argentina-ok"/>
    <s v="Tracing"/>
    <m/>
    <s v="m"/>
    <n v="12982"/>
    <m/>
    <n v="105.63636806399998"/>
    <m/>
    <s v="No rebolsable usd"/>
  </r>
  <r>
    <x v="78"/>
    <s v="REQUISICIÓN DE INGENIERÍA INSTRUMENTOS F&amp;G (DETECTORES GAS/FUEGO)"/>
    <s v="No reembolsables"/>
    <s v="Instrumentos"/>
    <s v="Sistema de Control y Comunicaciones de Argentina-ok"/>
    <s v="sistema Fire &amp; Gas,hardware y software"/>
    <m/>
    <s v="gl"/>
    <n v="195"/>
    <m/>
    <n v="126"/>
    <m/>
    <s v="No rebolsable u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A78C-6126-4D12-85E0-8D5B7B8AEAD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13">
    <pivotField axis="axisRow" showAll="0">
      <items count="93">
        <item x="85"/>
        <item x="74"/>
        <item x="86"/>
        <item x="77"/>
        <item x="73"/>
        <item x="72"/>
        <item x="87"/>
        <item x="2"/>
        <item x="3"/>
        <item x="16"/>
        <item x="11"/>
        <item x="83"/>
        <item x="14"/>
        <item x="15"/>
        <item x="6"/>
        <item x="10"/>
        <item x="9"/>
        <item x="5"/>
        <item x="7"/>
        <item x="19"/>
        <item x="22"/>
        <item x="26"/>
        <item x="32"/>
        <item x="39"/>
        <item x="46"/>
        <item x="52"/>
        <item x="34"/>
        <item x="35"/>
        <item x="40"/>
        <item m="1" x="90"/>
        <item x="37"/>
        <item m="1" x="89"/>
        <item x="56"/>
        <item x="57"/>
        <item x="59"/>
        <item x="78"/>
        <item x="44"/>
        <item x="42"/>
        <item x="33"/>
        <item x="51"/>
        <item x="49"/>
        <item x="50"/>
        <item x="45"/>
        <item x="54"/>
        <item x="55"/>
        <item x="43"/>
        <item x="62"/>
        <item x="84"/>
        <item x="61"/>
        <item m="1" x="91"/>
        <item x="60"/>
        <item x="23"/>
        <item x="25"/>
        <item x="24"/>
        <item x="13"/>
        <item x="20"/>
        <item x="21"/>
        <item x="0"/>
        <item x="12"/>
        <item x="18"/>
        <item x="17"/>
        <item x="8"/>
        <item x="1"/>
        <item x="76"/>
        <item x="41"/>
        <item x="4"/>
        <item x="67"/>
        <item x="71"/>
        <item x="69"/>
        <item x="66"/>
        <item x="64"/>
        <item x="65"/>
        <item x="70"/>
        <item x="81"/>
        <item x="82"/>
        <item x="38"/>
        <item x="27"/>
        <item x="47"/>
        <item x="28"/>
        <item x="79"/>
        <item x="29"/>
        <item x="36"/>
        <item x="30"/>
        <item x="53"/>
        <item x="68"/>
        <item x="75"/>
        <item x="88"/>
        <item x="58"/>
        <item x="48"/>
        <item x="31"/>
        <item x="63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a de Total P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DED93-BE34-4DCE-9EA2-6379751A2B0F}" name="Tabla14" displayName="Tabla14" ref="B3:G18" totalsRowCount="1" headerRowDxfId="74" dataDxfId="73" totalsRowDxfId="72">
  <autoFilter ref="B3:G17" xr:uid="{3D5F21C5-2ACE-4805-ACAF-37998DF96F9D}"/>
  <tableColumns count="6">
    <tableColumn id="1" xr3:uid="{BB483D45-979E-4FA7-AB3C-0F90CB89DDCB}" name="#" totalsRowLabel="Total" dataDxfId="71" totalsRowDxfId="70" totalsRowCellStyle="Normal 10 2 2"/>
    <tableColumn id="2" xr3:uid="{034F1D6A-9B93-4A08-B65B-66C9068593F0}" name="PIPING" dataDxfId="69" totalsRowDxfId="68" totalsRowCellStyle="Normal 10 2 2"/>
    <tableColumn id="8" xr3:uid="{145B863E-2D57-49A2-A0F8-D387859FA889}" name="UD" dataDxfId="67" totalsRowDxfId="66" totalsRowCellStyle="Normal 10 2 2"/>
    <tableColumn id="9" xr3:uid="{77CB4DA9-5844-4324-86D7-C83530E28053}" name="CANT" dataDxfId="65" totalsRowDxfId="64" totalsRowCellStyle="Normal 10 2 2"/>
    <tableColumn id="10" xr3:uid="{5287AD20-1329-4DE5-AE9E-58E7435432DD}" name="1000 U$$" totalsRowFunction="sum" dataDxfId="63" totalsRowDxfId="62" totalsRowCellStyle="Normal 10 2 2"/>
    <tableColumn id="3" xr3:uid="{B5A411D1-4E43-48BC-8DF9-876AB86EE67E}" name="1001 U$$" dataDxfId="61" totalsRowDxfId="60"/>
  </tableColumns>
  <tableStyleInfo name="TableStyleMedium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0E7F3-40AB-45D1-8FB6-CD519EE2151B}" name="Tabla1" displayName="Tabla1" ref="B22:F54" totalsRowCount="1" headerRowDxfId="59" dataDxfId="58" totalsRowDxfId="57">
  <autoFilter ref="B22:F53" xr:uid="{4FAC5B2F-8839-4D7B-B3E8-B8ECD7768584}"/>
  <tableColumns count="5">
    <tableColumn id="1" xr3:uid="{7F44801E-E8AA-488B-8105-9E5F262D5598}" name="#" totalsRowLabel="Total" dataDxfId="56" totalsRowDxfId="55"/>
    <tableColumn id="2" xr3:uid="{5FBCE577-E72B-4B93-859A-05E64BE13245}" name="Electricidad e Instrumentos" dataDxfId="54" totalsRowDxfId="53"/>
    <tableColumn id="8" xr3:uid="{8334F0D7-E50A-4574-AF36-0E22F472289B}" name="UD" dataDxfId="52" totalsRowDxfId="51"/>
    <tableColumn id="9" xr3:uid="{7F87543E-1A9F-464D-876F-B9606C3EBE69}" name="CANT" dataDxfId="50" totalsRowDxfId="49" dataCellStyle="Millares"/>
    <tableColumn id="10" xr3:uid="{8254AFB9-BD83-4CE7-88F6-3D55DAFBBC02}" name="1000 U$$" totalsRowFunction="sum" dataDxfId="48" totalsRowDxfId="47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2E4816BC-5E6B-4780-A900-F3AF717A0BF1}">
    <text xml:space="preserve">Hito 3 - Colocación OC antes de 180 días de firma de contrato
</text>
  </threadedComment>
  <threadedComment ref="AK5" dT="2024-10-04T19:27:52.42" personId="{6CA22450-4466-42C6-88E3-4896F5758F32}" id="{4ACDDBD0-FD5A-4DA2-AA16-384721AFBBCA}">
    <text xml:space="preserve">Hito 3 - Colocación OC antes de 180 días de firma de contrato
</text>
  </threadedComment>
  <threadedComment ref="AK6" dT="2024-10-04T19:27:52.42" personId="{6CA22450-4466-42C6-88E3-4896F5758F32}" id="{EA10A7C0-F8FF-4977-B188-FA141DD6D94C}">
    <text xml:space="preserve">Hito 3 - Colocación OC antes de 180 días de firma de contrato
</text>
  </threadedComment>
  <threadedComment ref="AK7" dT="2024-10-04T19:27:52.42" personId="{6CA22450-4466-42C6-88E3-4896F5758F32}" id="{A2F85513-21E0-4F2C-8EC1-DC72D3D96BFC}">
    <text xml:space="preserve">Hito 3 - Colocación OC antes de 180 días de firma de contrato
</text>
  </threadedComment>
  <threadedComment ref="AK8" dT="2024-10-04T19:27:52.42" personId="{6CA22450-4466-42C6-88E3-4896F5758F32}" id="{A085361C-DEEA-4D24-B8FD-13D4E990567D}">
    <text xml:space="preserve">Hito 3 - Colocación OC antes de 180 días de firma de contrato
</text>
  </threadedComment>
  <threadedComment ref="AK9" dT="2024-10-04T19:27:52.42" personId="{6CA22450-4466-42C6-88E3-4896F5758F32}" id="{EF60715B-7051-4886-AC5F-15E2AD283AAC}">
    <text xml:space="preserve">Hito 3 - Colocación OC antes de 180 días de firma de contrato
</text>
  </threadedComment>
  <threadedComment ref="AK10" dT="2024-10-04T19:27:52.42" personId="{6CA22450-4466-42C6-88E3-4896F5758F32}" id="{81DFE349-94F1-4DB4-B707-8E28F0671CA5}">
    <text xml:space="preserve">Hito 3 - Colocación OC antes de 180 días de firma de contrato
</text>
  </threadedComment>
  <threadedComment ref="AK11" dT="2024-10-04T19:27:52.42" personId="{6CA22450-4466-42C6-88E3-4896F5758F32}" id="{49EFB69D-95B6-4560-870C-9AF875763882}">
    <text xml:space="preserve">Hito 3 - Colocación OC antes de 180 días de firma de contrato
</text>
  </threadedComment>
  <threadedComment ref="AK12" dT="2024-10-04T19:27:52.42" personId="{6CA22450-4466-42C6-88E3-4896F5758F32}" id="{9AED04AF-193A-410A-90E4-4AF2A4AFEDAA}">
    <text xml:space="preserve">Hito 3 - Colocación OC antes de 180 días de firma de contrato
</text>
  </threadedComment>
  <threadedComment ref="AK14" dT="2024-10-04T19:27:52.42" personId="{6CA22450-4466-42C6-88E3-4896F5758F32}" id="{814D0461-BC8D-44D2-92F9-3351095F23C1}">
    <text xml:space="preserve">Hito 3 - Colocación OC antes de 180 días de firma de contrato
</text>
  </threadedComment>
  <threadedComment ref="AK15" dT="2024-10-04T19:27:52.42" personId="{6CA22450-4466-42C6-88E3-4896F5758F32}" id="{CC951A70-A8E2-4504-9D54-67D8B32CEDE5}">
    <text xml:space="preserve">Hito 3 - Colocación OC antes de 180 días de firma de contrato
</text>
  </threadedComment>
  <threadedComment ref="AK17" dT="2024-10-04T19:27:52.42" personId="{6CA22450-4466-42C6-88E3-4896F5758F32}" id="{A9FB343C-0D7F-4D37-B161-299179AEE246}">
    <text xml:space="preserve">Hito 3 - Colocación OC antes de 180 días de firma de contrato
</text>
  </threadedComment>
  <threadedComment ref="AK18" dT="2024-10-04T19:27:52.42" personId="{6CA22450-4466-42C6-88E3-4896F5758F32}" id="{7AB89B67-61C7-493F-902B-06D35233E909}">
    <text xml:space="preserve">Hito 3 - Colocación OC antes de 180 días de firma de contrato
</text>
  </threadedComment>
  <threadedComment ref="AK19" dT="2024-10-04T19:27:52.42" personId="{6CA22450-4466-42C6-88E3-4896F5758F32}" id="{8F204B72-674D-4D22-BFE6-0401044A0722}">
    <text xml:space="preserve">Hito 3 - Colocación OC antes de 180 días de firma de contrato
</text>
  </threadedComment>
  <threadedComment ref="AK20" dT="2024-10-04T19:27:52.42" personId="{6CA22450-4466-42C6-88E3-4896F5758F32}" id="{61983B04-14FE-4424-BCDA-CEFFAF24168C}">
    <text xml:space="preserve">Hito 3 - Colocación OC antes de 180 días de firma de contrato
</text>
  </threadedComment>
  <threadedComment ref="AK21" dT="2024-10-04T19:27:52.42" personId="{6CA22450-4466-42C6-88E3-4896F5758F32}" id="{8888293E-F0F3-459D-BEC1-66933CD48AEA}">
    <text xml:space="preserve">Hito 3 - Colocación OC antes de 180 días de firma de contrato
</text>
  </threadedComment>
  <threadedComment ref="AK22" dT="2024-10-04T19:27:52.42" personId="{6CA22450-4466-42C6-88E3-4896F5758F32}" id="{59103F47-8DFE-4EE2-A301-C1C3549B4F63}">
    <text xml:space="preserve">Hito 3 - Colocación OC antes de 180 días de firma de contrato
</text>
  </threadedComment>
  <threadedComment ref="AK23" dT="2024-10-04T19:27:52.42" personId="{6CA22450-4466-42C6-88E3-4896F5758F32}" id="{CC428EDA-D61A-44D7-83A9-6C94B2987858}">
    <text xml:space="preserve">Hito 3 - Colocación OC antes de 180 días de firma de contrato
</text>
  </threadedComment>
  <threadedComment ref="AK24" dT="2024-10-04T19:27:52.42" personId="{6CA22450-4466-42C6-88E3-4896F5758F32}" id="{036D5B3C-DDD2-4EC0-982D-39AF8D2D0E9D}">
    <text xml:space="preserve">Hito 3 - Colocación OC antes de 180 días de firma de contrato
</text>
  </threadedComment>
  <threadedComment ref="AK25" dT="2024-10-04T19:27:52.42" personId="{6CA22450-4466-42C6-88E3-4896F5758F32}" id="{4116DDF0-C135-4029-AAB5-9C4FF58B5DEF}">
    <text xml:space="preserve">Hito 3 - Colocación OC antes de 180 días de firma de contrato
</text>
  </threadedComment>
  <threadedComment ref="AK26" dT="2024-10-04T19:27:52.42" personId="{6CA22450-4466-42C6-88E3-4896F5758F32}" id="{D7D3E107-26C6-49C5-AE42-0801DABA28DF}">
    <text xml:space="preserve">Hito 3 - Colocación OC antes de 180 días de firma de contrato
</text>
  </threadedComment>
  <threadedComment ref="AK27" dT="2024-10-04T19:27:52.42" personId="{6CA22450-4466-42C6-88E3-4896F5758F32}" id="{106437CB-BC9D-46BE-BCF5-7629DAB67249}">
    <text xml:space="preserve">Hito 3 - Colocación OC antes de 180 días de firma de contrato
</text>
  </threadedComment>
  <threadedComment ref="AK28" dT="2024-10-04T19:27:52.42" personId="{6CA22450-4466-42C6-88E3-4896F5758F32}" id="{04731C98-30C4-4D04-AFCA-1C8F6A75280C}">
    <text xml:space="preserve">Hito 3 - Colocación OC antes de 180 días de firma de contrato
</text>
  </threadedComment>
  <threadedComment ref="AK29" dT="2024-10-04T19:27:52.42" personId="{6CA22450-4466-42C6-88E3-4896F5758F32}" id="{127C25FD-5393-4851-8137-7AE5359306D6}">
    <text xml:space="preserve">Hito 3 - Colocación OC antes de 180 días de firma de contrato
</text>
  </threadedComment>
  <threadedComment ref="AK35" dT="2024-10-04T19:27:52.42" personId="{6CA22450-4466-42C6-88E3-4896F5758F32}" id="{189569AC-8328-4941-A6CC-742029556FE6}">
    <text xml:space="preserve">Hito 3 - Colocación OC antes de 180 días de firma de contrato
</text>
  </threadedComment>
  <threadedComment ref="AK37" dT="2024-10-04T19:27:52.42" personId="{6CA22450-4466-42C6-88E3-4896F5758F32}" id="{E89A58A9-A83A-49C5-B0F5-176469162C01}">
    <text xml:space="preserve">Hito 3 - Colocación OC antes de 180 días de firma de contrato
</text>
  </threadedComment>
  <threadedComment ref="AK38" dT="2024-10-04T19:27:52.42" personId="{6CA22450-4466-42C6-88E3-4896F5758F32}" id="{D33C5355-B662-47AF-B3E5-1897825CEA58}">
    <text xml:space="preserve">Hito 3 - Colocación OC antes de 180 días de firma de contrato
</text>
  </threadedComment>
  <threadedComment ref="AK39" dT="2024-10-04T19:27:52.42" personId="{6CA22450-4466-42C6-88E3-4896F5758F32}" id="{19F43310-7685-44FB-9DBA-E9F8DC46DA65}">
    <text xml:space="preserve">Hito 3 - Colocación OC antes de 180 días de firma de contrato
</text>
  </threadedComment>
  <threadedComment ref="AK41" dT="2024-10-04T19:27:52.42" personId="{6CA22450-4466-42C6-88E3-4896F5758F32}" id="{0F26A9AE-BA03-47E3-88F4-633163899EC9}">
    <text xml:space="preserve">Hito 3 - Colocación OC antes de 180 días de firma de contrato
</text>
  </threadedComment>
  <threadedComment ref="AK42" dT="2024-10-04T19:27:52.42" personId="{6CA22450-4466-42C6-88E3-4896F5758F32}" id="{DE596EAD-D553-4E12-903B-DCF217AC3448}">
    <text xml:space="preserve">Hito 3 - Colocación OC antes de 180 días de firma de contrato
</text>
  </threadedComment>
  <threadedComment ref="AK43" dT="2024-10-04T19:27:52.42" personId="{6CA22450-4466-42C6-88E3-4896F5758F32}" id="{B488797F-7A5F-4CEA-9EC1-9FDFDD87ED31}">
    <text xml:space="preserve">Hito 3 - Colocación OC antes de 180 días de firma de contrato
</text>
  </threadedComment>
  <threadedComment ref="AK44" dT="2024-10-04T19:27:52.42" personId="{6CA22450-4466-42C6-88E3-4896F5758F32}" id="{BE8FC4F7-6454-4714-8D1D-343ED1BCE23B}">
    <text xml:space="preserve">Hito 3 - Colocación OC antes de 180 días de firma de contrato
</text>
  </threadedComment>
  <threadedComment ref="AK45" dT="2024-10-04T19:27:52.42" personId="{6CA22450-4466-42C6-88E3-4896F5758F32}" id="{FC4D87BD-C67E-4834-82FC-E45F5C010C84}">
    <text xml:space="preserve">Hito 3 - Colocación OC antes de 180 días de firma de contrato
</text>
  </threadedComment>
  <threadedComment ref="AK46" dT="2024-10-04T19:27:52.42" personId="{6CA22450-4466-42C6-88E3-4896F5758F32}" id="{DBDA3718-B5CA-4D6A-AC5F-081B5AD9AA94}">
    <text xml:space="preserve">Hito 3 - Colocación OC antes de 180 días de firma de contrato
</text>
  </threadedComment>
  <threadedComment ref="AK47" dT="2024-10-04T19:27:52.42" personId="{6CA22450-4466-42C6-88E3-4896F5758F32}" id="{958A04C6-919E-4B31-9D67-70C5EE856223}">
    <text xml:space="preserve">Hito 3 - Colocación OC antes de 180 días de firma de contrato
</text>
  </threadedComment>
  <threadedComment ref="AK48" dT="2024-10-04T19:27:52.42" personId="{6CA22450-4466-42C6-88E3-4896F5758F32}" id="{01D97947-7014-4C65-8966-2AECB9B8348B}">
    <text xml:space="preserve">Hito 3 - Colocación OC antes de 180 días de firma de contrato
</text>
  </threadedComment>
  <threadedComment ref="AK49" dT="2024-10-04T19:27:52.42" personId="{6CA22450-4466-42C6-88E3-4896F5758F32}" id="{3B88FA65-0279-4CED-83D9-AADC548A85AC}">
    <text xml:space="preserve">Hito 3 - Colocación OC antes de 180 días de firma de contrato
</text>
  </threadedComment>
  <threadedComment ref="AK51" dT="2024-10-04T19:27:52.42" personId="{6CA22450-4466-42C6-88E3-4896F5758F32}" id="{5DB79368-7F4C-40E8-BE07-DA19C8036A6F}">
    <text xml:space="preserve">Hito 3 - Colocación OC antes de 180 días de firma de contrato
</text>
  </threadedComment>
  <threadedComment ref="AK61" dT="2024-10-04T19:27:52.42" personId="{6CA22450-4466-42C6-88E3-4896F5758F32}" id="{CB86D9D0-FC0C-49A4-B719-B5D57AC710FE}">
    <text xml:space="preserve">Hito 2 - Colocación OC antes de 150 días de firma de contrato
</text>
  </threadedComment>
  <threadedComment ref="AK62" dT="2024-10-04T19:27:52.42" personId="{6CA22450-4466-42C6-88E3-4896F5758F32}" id="{94D70C6E-B8C3-49B4-A695-24BBA470B2BC}">
    <text xml:space="preserve">Hito 2 - Colocación OC antes de 150 días de firma de contrato
</text>
  </threadedComment>
  <threadedComment ref="AK68" dT="2024-10-04T19:27:52.42" personId="{6CA22450-4466-42C6-88E3-4896F5758F32}" id="{4EDD5E94-6EE6-4D75-9CA5-282B3DA52B91}">
    <text xml:space="preserve">Hito 3 - Colocación OC antes de 180 días de firma de contrato
</text>
  </threadedComment>
  <threadedComment ref="AK69" dT="2024-10-04T19:27:52.42" personId="{6CA22450-4466-42C6-88E3-4896F5758F32}" id="{08E44C55-F188-441D-AB23-21787A73C797}">
    <text xml:space="preserve">Hito 3 - Colocación OC antes de 180 días de firma de contrato
</text>
  </threadedComment>
  <threadedComment ref="AK70" dT="2024-10-04T19:27:52.42" personId="{6CA22450-4466-42C6-88E3-4896F5758F32}" id="{0BEC76CC-8BAB-4D67-8749-37859AE95640}">
    <text xml:space="preserve">Hito 2 - Colocación OC antes de 150 días de firma de contrato
</text>
  </threadedComment>
  <threadedComment ref="AK71" dT="2024-10-04T19:27:52.42" personId="{6CA22450-4466-42C6-88E3-4896F5758F32}" id="{2B0A7E16-A286-4DA7-8DDD-4C7E7BB90876}">
    <text xml:space="preserve">Hito 2 - Colocación OC antes de 150 días de firma de contrato
</text>
  </threadedComment>
  <threadedComment ref="AK73" dT="2024-10-04T19:27:52.42" personId="{6CA22450-4466-42C6-88E3-4896F5758F32}" id="{A99D7C4C-94A7-453F-912A-7DB3DDFDDA27}">
    <text xml:space="preserve">Hito 2 - Colocación OC antes de 150 días de firma de contrato
</text>
  </threadedComment>
  <threadedComment ref="AK76" dT="2024-10-04T19:27:52.42" personId="{6CA22450-4466-42C6-88E3-4896F5758F32}" id="{7D638A25-5A30-42E8-9DB5-E8781BB979CE}">
    <text xml:space="preserve">Hito 3 - Colocación OC antes de 180 días de firma de contrato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4" dT="2024-10-04T19:27:52.42" personId="{6CA22450-4466-42C6-88E3-4896F5758F32}" id="{BAC6D29E-F6EF-4459-A75D-CFFE8D34FB46}">
    <text xml:space="preserve">Hito 3 - Colocación OC antes de 180 días de firma de contrato
</text>
  </threadedComment>
  <threadedComment ref="AK5" dT="2024-10-04T19:27:52.42" personId="{6CA22450-4466-42C6-88E3-4896F5758F32}" id="{79ADE65C-1BE1-4A5E-A0E6-A20F13ECFB32}">
    <text xml:space="preserve">Hito 3 - Colocación OC antes de 180 días de firma de contrato
</text>
  </threadedComment>
  <threadedComment ref="AK6" dT="2024-10-04T19:27:52.42" personId="{6CA22450-4466-42C6-88E3-4896F5758F32}" id="{E26D6BFB-7974-4AED-95E6-4C6E49FA9152}">
    <text xml:space="preserve">Hito 3 - Colocación OC antes de 180 días de firma de contrato
</text>
  </threadedComment>
  <threadedComment ref="AK7" dT="2024-10-04T19:27:52.42" personId="{6CA22450-4466-42C6-88E3-4896F5758F32}" id="{B089575F-2048-4E6B-AD24-9EFE72E449F8}">
    <text xml:space="preserve">Hito 3 - Colocación OC antes de 180 días de firma de contrato
</text>
  </threadedComment>
  <threadedComment ref="AK8" dT="2024-10-04T19:27:52.42" personId="{6CA22450-4466-42C6-88E3-4896F5758F32}" id="{7B78DD32-FDD1-40E9-86E4-DB9E1C43809E}">
    <text xml:space="preserve">Hito 3 - Colocación OC antes de 180 días de firma de contrato
</text>
  </threadedComment>
  <threadedComment ref="AK9" dT="2024-10-04T19:27:52.42" personId="{6CA22450-4466-42C6-88E3-4896F5758F32}" id="{04129EA1-A086-4FA4-94E0-E11F8C52612A}">
    <text xml:space="preserve">Hito 3 - Colocación OC antes de 180 días de firma de contrato
</text>
  </threadedComment>
  <threadedComment ref="AK10" dT="2024-10-04T19:27:52.42" personId="{6CA22450-4466-42C6-88E3-4896F5758F32}" id="{FC02968A-9CD9-4B19-993A-A29E941FDC4A}">
    <text xml:space="preserve">Hito 3 - Colocación OC antes de 180 días de firma de contrato
</text>
  </threadedComment>
  <threadedComment ref="AK11" dT="2024-10-04T19:27:52.42" personId="{6CA22450-4466-42C6-88E3-4896F5758F32}" id="{15276B7F-683E-475A-8452-B1DBD83B42F4}">
    <text xml:space="preserve">Hito 3 - Colocación OC antes de 180 días de firma de contrato
</text>
  </threadedComment>
  <threadedComment ref="AK12" dT="2024-10-04T19:27:52.42" personId="{6CA22450-4466-42C6-88E3-4896F5758F32}" id="{C77A8ABF-1C69-47C6-ACC3-4FAF000C911B}">
    <text xml:space="preserve">Hito 3 - Colocación OC antes de 180 días de firma de contrato
</text>
  </threadedComment>
  <threadedComment ref="AK13" dT="2024-10-04T19:27:52.42" personId="{6CA22450-4466-42C6-88E3-4896F5758F32}" id="{1F84799D-50C4-499C-981E-ACCFE104D6CD}">
    <text xml:space="preserve">Hito 3 - Colocación OC antes de 180 días de firma de contrato
</text>
  </threadedComment>
  <threadedComment ref="AK14" dT="2024-10-04T19:27:52.42" personId="{6CA22450-4466-42C6-88E3-4896F5758F32}" id="{ABDADF9F-0B48-4C3F-9A93-2B1EA9CA9E21}">
    <text xml:space="preserve">Hito 3 - Colocación OC antes de 180 días de firma de contrato
</text>
  </threadedComment>
  <threadedComment ref="AK15" dT="2024-10-04T19:27:52.42" personId="{6CA22450-4466-42C6-88E3-4896F5758F32}" id="{62ECF2F0-19C6-4475-BFF2-4BE1ECCB11BA}">
    <text xml:space="preserve">Hito 3 - Colocación OC antes de 180 días de firma de contrato
</text>
  </threadedComment>
  <threadedComment ref="AK16" dT="2024-10-04T19:27:52.42" personId="{6CA22450-4466-42C6-88E3-4896F5758F32}" id="{1F5E89F0-D84E-4011-9287-5CEA4A8520EC}">
    <text xml:space="preserve">Hito 3 - Colocación OC antes de 180 días de firma de contrato
</text>
  </threadedComment>
  <threadedComment ref="AX16" dT="2025-07-11T18:46:23.52" personId="{6CA22450-4466-42C6-88E3-4896F5758F32}" id="{41107659-7A2B-4AFC-9028-5FF939E1B4C6}">
    <text>Ver tensión y potencia</text>
  </threadedComment>
  <threadedComment ref="AK17" dT="2024-10-04T19:27:52.42" personId="{6CA22450-4466-42C6-88E3-4896F5758F32}" id="{2F4A6E46-31D2-4F70-9BD8-AA9C14C0EAFC}">
    <text xml:space="preserve">Hito 3 - Colocación OC antes de 180 días de firma de contrato
</text>
  </threadedComment>
  <threadedComment ref="AK18" dT="2024-10-04T19:27:52.42" personId="{6CA22450-4466-42C6-88E3-4896F5758F32}" id="{0C356A6C-104E-4D73-AD5E-48D7AC5538DB}">
    <text xml:space="preserve">Hito 3 - Colocación OC antes de 180 días de firma de contrato
</text>
  </threadedComment>
  <threadedComment ref="AK19" dT="2024-10-04T19:27:52.42" personId="{6CA22450-4466-42C6-88E3-4896F5758F32}" id="{7CFB1631-7C03-4A94-80D2-FDF2139F009E}">
    <text xml:space="preserve">Hito 3 - Colocación OC antes de 180 días de firma de contrato
</text>
  </threadedComment>
  <threadedComment ref="AK20" dT="2024-10-04T19:27:52.42" personId="{6CA22450-4466-42C6-88E3-4896F5758F32}" id="{D18A3FF8-0E6A-4468-BDFE-9FF87CECA7F6}">
    <text xml:space="preserve">Hito 3 - Colocación OC antes de 180 días de firma de contrato
</text>
  </threadedComment>
  <threadedComment ref="AK21" dT="2024-10-04T19:27:52.42" personId="{6CA22450-4466-42C6-88E3-4896F5758F32}" id="{F6E52FB1-D716-4558-B6C7-FF9CF55970E5}">
    <text xml:space="preserve">Hito 3 - Colocación OC antes de 180 días de firma de contrato
</text>
  </threadedComment>
  <threadedComment ref="AK22" dT="2024-10-04T19:27:52.42" personId="{6CA22450-4466-42C6-88E3-4896F5758F32}" id="{27B861AD-20A9-40DF-A48D-0B35E45B6B98}">
    <text xml:space="preserve">Hito 3 - Colocación OC antes de 180 días de firma de contrato
</text>
  </threadedComment>
  <threadedComment ref="AK23" dT="2024-10-04T19:27:52.42" personId="{6CA22450-4466-42C6-88E3-4896F5758F32}" id="{B9C16A1D-0757-4EA3-B0B4-18D245BDE9B8}">
    <text xml:space="preserve">Hito 3 - Colocación OC antes de 180 días de firma de contrato
</text>
  </threadedComment>
  <threadedComment ref="AK25" dT="2024-10-04T19:27:52.42" personId="{6CA22450-4466-42C6-88E3-4896F5758F32}" id="{BB5405A1-57F7-48D8-9963-E3C9428D15B5}">
    <text xml:space="preserve">Hito 3 - Colocación OC antes de 180 días de firma de contrato
</text>
  </threadedComment>
  <threadedComment ref="AK26" dT="2024-10-04T19:27:52.42" personId="{6CA22450-4466-42C6-88E3-4896F5758F32}" id="{AD763330-43AA-4A0F-923A-AC80E0DBC582}">
    <text xml:space="preserve">Hito 3 - Colocación OC antes de 180 días de firma de contrato
</text>
  </threadedComment>
  <threadedComment ref="AK27" dT="2024-10-04T19:27:52.42" personId="{6CA22450-4466-42C6-88E3-4896F5758F32}" id="{23EC7F42-BF83-4D67-A5B3-19D4BC21097D}">
    <text xml:space="preserve">Hito 3 - Colocación OC antes de 180 días de firma de contrato
</text>
  </threadedComment>
  <threadedComment ref="AK28" dT="2024-10-04T19:27:52.42" personId="{6CA22450-4466-42C6-88E3-4896F5758F32}" id="{046FFB2C-3407-4CE0-B367-669824DA5418}">
    <text xml:space="preserve">Hito 3 - Colocación OC antes de 180 días de firma de contrato
</text>
  </threadedComment>
  <threadedComment ref="AK30" dT="2024-10-04T19:27:52.42" personId="{6CA22450-4466-42C6-88E3-4896F5758F32}" id="{61FA04FF-C8DA-4ED4-A46A-AEE90F47925B}">
    <text xml:space="preserve">Hito 3 - Colocación OC antes de 180 días de firma de contrato
</text>
  </threadedComment>
  <threadedComment ref="AK31" dT="2024-10-04T19:27:52.42" personId="{6CA22450-4466-42C6-88E3-4896F5758F32}" id="{80790D15-3238-4CC7-B737-355DCD14C685}">
    <text xml:space="preserve">Hito 3 - Colocación OC antes de 180 días de firma de contrato
</text>
  </threadedComment>
  <threadedComment ref="AK32" dT="2024-10-04T19:27:52.42" personId="{6CA22450-4466-42C6-88E3-4896F5758F32}" id="{AF18E693-32C0-4A20-AB54-F9763709235A}">
    <text xml:space="preserve">Hito 3 - Colocación OC antes de 180 días de firma de contrato
</text>
  </threadedComment>
  <threadedComment ref="AK33" dT="2024-10-04T19:27:52.42" personId="{6CA22450-4466-42C6-88E3-4896F5758F32}" id="{27E2A29F-55C2-46A4-9673-31A9CC10F49E}">
    <text xml:space="preserve">Hito 3 - Colocación OC antes de 180 días de firma de contrato
</text>
  </threadedComment>
  <threadedComment ref="AK34" dT="2024-10-04T19:27:52.42" personId="{6CA22450-4466-42C6-88E3-4896F5758F32}" id="{0C5FDFBA-19A6-4AED-8A4A-DA46B905ACC0}">
    <text xml:space="preserve">Hito 3 - Colocación OC antes de 180 días de firma de contrato
</text>
  </threadedComment>
  <threadedComment ref="AK35" dT="2024-10-04T19:27:52.42" personId="{6CA22450-4466-42C6-88E3-4896F5758F32}" id="{588BB503-A2A3-45EA-9DC8-44D9B5535B3F}">
    <text xml:space="preserve">Hito 3 - Colocación OC antes de 180 días de firma de contrato
</text>
  </threadedComment>
  <threadedComment ref="AK36" dT="2024-10-04T19:27:52.42" personId="{6CA22450-4466-42C6-88E3-4896F5758F32}" id="{26F9D709-D270-4CD7-B40D-32F46BB96574}">
    <text xml:space="preserve">Hito 3 - Colocación OC antes de 180 días de firma de contrato
</text>
  </threadedComment>
  <threadedComment ref="AK37" dT="2024-10-04T19:27:52.42" personId="{6CA22450-4466-42C6-88E3-4896F5758F32}" id="{60B51760-DAC8-4E88-984B-80689091CD81}">
    <text xml:space="preserve">Hito 3 - Colocación OC antes de 180 días de firma de contrato
</text>
  </threadedComment>
  <threadedComment ref="AK38" dT="2024-10-04T19:27:52.42" personId="{6CA22450-4466-42C6-88E3-4896F5758F32}" id="{883EA0B0-4C89-46C5-99C1-2CEB9D6FEFB1}">
    <text xml:space="preserve">Hito 3 - Colocación OC antes de 180 días de firma de contrato
</text>
  </threadedComment>
  <threadedComment ref="AK39" dT="2024-10-04T19:27:52.42" personId="{6CA22450-4466-42C6-88E3-4896F5758F32}" id="{7364BFF5-3E80-499C-8A67-BD1C8E91E132}">
    <text xml:space="preserve">Hito 3 - Colocación OC antes de 180 días de firma de contrato
</text>
  </threadedComment>
  <threadedComment ref="AK40" dT="2024-10-04T19:27:52.42" personId="{6CA22450-4466-42C6-88E3-4896F5758F32}" id="{61478EB9-276B-42F7-BDA0-D388EEE3C629}">
    <text xml:space="preserve">Hito 3 - Colocación OC antes de 180 días de firma de contrato
</text>
  </threadedComment>
  <threadedComment ref="AK41" dT="2024-10-04T19:27:52.42" personId="{6CA22450-4466-42C6-88E3-4896F5758F32}" id="{C2D03ED0-0A89-4535-AAF7-641BA587A94A}">
    <text xml:space="preserve">Hito 3 - Colocación OC antes de 180 días de firma de contrato
</text>
  </threadedComment>
  <threadedComment ref="AK42" dT="2024-10-04T19:27:52.42" personId="{6CA22450-4466-42C6-88E3-4896F5758F32}" id="{A564CA39-07C8-4EAD-85B9-00896AD27E4E}">
    <text xml:space="preserve">Hito 3 - Colocación OC antes de 180 días de firma de contrato
</text>
  </threadedComment>
  <threadedComment ref="AK48" dT="2024-10-04T19:27:52.42" personId="{6CA22450-4466-42C6-88E3-4896F5758F32}" id="{AD6046DC-8802-4860-B4DC-46547572E8A5}">
    <text xml:space="preserve">Hito 3 - Colocación OC antes de 180 días de firma de contrato
</text>
  </threadedComment>
  <threadedComment ref="AK50" dT="2024-10-04T19:27:52.42" personId="{6CA22450-4466-42C6-88E3-4896F5758F32}" id="{D882C833-EA6F-4F1D-A2FB-AEC1A5EE5886}">
    <text xml:space="preserve">Hito 3 - Colocación OC antes de 180 días de firma de contrato
</text>
  </threadedComment>
  <threadedComment ref="AK51" dT="2024-10-04T19:27:52.42" personId="{6CA22450-4466-42C6-88E3-4896F5758F32}" id="{6C9E0114-3CE6-4838-AA38-98540D163582}">
    <text xml:space="preserve">Hito 3 - Colocación OC antes de 180 días de firma de contrato
</text>
  </threadedComment>
  <threadedComment ref="AK52" dT="2024-10-04T19:27:52.42" personId="{6CA22450-4466-42C6-88E3-4896F5758F32}" id="{4C9A75D3-B043-4E36-ACAD-59F5B27D58CC}">
    <text xml:space="preserve">Hito 3 - Colocación OC antes de 180 días de firma de contrato
</text>
  </threadedComment>
  <threadedComment ref="AK54" dT="2024-10-04T19:27:52.42" personId="{6CA22450-4466-42C6-88E3-4896F5758F32}" id="{7087FC64-B3F7-4845-A4A5-223E1968A2B6}">
    <text xml:space="preserve">Hito 3 - Colocación OC antes de 180 días de firma de contrato
</text>
  </threadedComment>
  <threadedComment ref="AK55" dT="2024-10-04T19:27:52.42" personId="{6CA22450-4466-42C6-88E3-4896F5758F32}" id="{887E1EA0-FB88-4E71-A044-C04965FFF870}">
    <text xml:space="preserve">Hito 3 - Colocación OC antes de 180 días de firma de contrato
</text>
  </threadedComment>
  <threadedComment ref="AK56" dT="2024-10-04T19:27:52.42" personId="{6CA22450-4466-42C6-88E3-4896F5758F32}" id="{F3B29D8A-2305-4C86-9620-4F3E688B6024}">
    <text xml:space="preserve">Hito 3 - Colocación OC antes de 180 días de firma de contrato
</text>
  </threadedComment>
  <threadedComment ref="AK57" dT="2024-10-04T19:27:52.42" personId="{6CA22450-4466-42C6-88E3-4896F5758F32}" id="{AE6BC387-F346-4872-92F4-7DF74613730F}">
    <text xml:space="preserve">Hito 3 - Colocación OC antes de 180 días de firma de contrato
</text>
  </threadedComment>
  <threadedComment ref="AK58" dT="2024-10-04T19:27:52.42" personId="{6CA22450-4466-42C6-88E3-4896F5758F32}" id="{84398638-CE75-4EAE-9E2E-5E6DF3045D3A}">
    <text xml:space="preserve">Hito 3 - Colocación OC antes de 180 días de firma de contrato
</text>
  </threadedComment>
  <threadedComment ref="AK59" dT="2024-10-04T19:27:52.42" personId="{6CA22450-4466-42C6-88E3-4896F5758F32}" id="{E73ED4F4-9727-4408-AE91-ABCF2451D28C}">
    <text xml:space="preserve">Hito 3 - Colocación OC antes de 180 días de firma de contrato
</text>
  </threadedComment>
  <threadedComment ref="AK60" dT="2024-10-04T19:27:52.42" personId="{6CA22450-4466-42C6-88E3-4896F5758F32}" id="{E6A2CAED-6728-45D7-B3C6-BC758A52EE97}">
    <text xml:space="preserve">Hito 3 - Colocación OC antes de 180 días de firma de contrato
</text>
  </threadedComment>
  <threadedComment ref="AK61" dT="2024-10-04T19:27:52.42" personId="{6CA22450-4466-42C6-88E3-4896F5758F32}" id="{77F22586-6CA9-4DFE-8FEA-600BB93E6BC1}">
    <text xml:space="preserve">Hito 3 - Colocación OC antes de 180 días de firma de contrato
</text>
  </threadedComment>
  <threadedComment ref="AK62" dT="2024-10-04T19:27:52.42" personId="{6CA22450-4466-42C6-88E3-4896F5758F32}" id="{CFC8FB0F-5DE0-4684-9DD6-ACA822417C1E}">
    <text xml:space="preserve">Hito 3 - Colocación OC antes de 180 días de firma de contrato
</text>
  </threadedComment>
  <threadedComment ref="AK63" dT="2024-10-04T19:27:52.42" personId="{6CA22450-4466-42C6-88E3-4896F5758F32}" id="{D23B023D-C1C1-49E0-8CE2-4C79F2D2E5AA}">
    <text xml:space="preserve">Hito 3 - Colocación OC antes de 180 días de firma de contrato
</text>
  </threadedComment>
  <threadedComment ref="AK64" dT="2024-10-04T19:27:52.42" personId="{6CA22450-4466-42C6-88E3-4896F5758F32}" id="{9677B3A8-5F55-4E12-9312-91966A8FF219}">
    <text xml:space="preserve">Hito 3 - Colocación OC antes de 180 días de firma de contrato
</text>
  </threadedComment>
  <threadedComment ref="AK66" dT="2024-10-04T19:27:52.42" personId="{6CA22450-4466-42C6-88E3-4896F5758F32}" id="{5FB967A5-26A9-4AEE-8336-F1CC88C25AD0}">
    <text xml:space="preserve">Hito 3 - Colocación OC antes de 180 días de firma de contrato
</text>
  </threadedComment>
  <threadedComment ref="AK68" dT="2024-10-04T19:27:52.42" personId="{6CA22450-4466-42C6-88E3-4896F5758F32}" id="{9FB15CD5-D4E6-4995-A805-4089C34D0C66}">
    <text xml:space="preserve">Hito 3 - Colocación OC antes de 180 días de firma de contrato
</text>
  </threadedComment>
  <threadedComment ref="AK69" dT="2024-10-04T19:27:52.42" personId="{6CA22450-4466-42C6-88E3-4896F5758F32}" id="{27120241-357E-4968-8802-3EC736E22E1A}">
    <text xml:space="preserve">Hito 3 - Colocación OC antes de 180 días de firma de contrato
</text>
  </threadedComment>
  <threadedComment ref="AK70" dT="2024-10-04T19:27:52.42" personId="{6CA22450-4466-42C6-88E3-4896F5758F32}" id="{98C35783-B440-41DC-901E-FF80DFE47D9C}">
    <text xml:space="preserve">Hito 3 - Colocación OC antes de 180 días de firma de contrato
</text>
  </threadedComment>
  <threadedComment ref="AK72" dT="2024-10-04T19:27:52.42" personId="{6CA22450-4466-42C6-88E3-4896F5758F32}" id="{FBCCA25F-44B3-4B0A-8FA5-383A9B7D2FA1}">
    <text xml:space="preserve">Hito 3 - Colocación OC antes de 180 días de firma de contrato
</text>
  </threadedComment>
  <threadedComment ref="AK74" dT="2024-10-04T19:27:52.42" personId="{6CA22450-4466-42C6-88E3-4896F5758F32}" id="{F6FF7C89-366B-4997-B456-0FA12FBF9E39}">
    <text xml:space="preserve">Hito 3 - Colocación OC antes de 180 días de firma de contrato
</text>
  </threadedComment>
  <threadedComment ref="AK75" dT="2024-10-04T19:27:52.42" personId="{6CA22450-4466-42C6-88E3-4896F5758F32}" id="{10D8087F-74BA-4FEF-A3E9-E588CE1FC23B}">
    <text xml:space="preserve">Hito 3 - Colocación OC antes de 180 días de firma de contrato
</text>
  </threadedComment>
  <threadedComment ref="AK76" dT="2024-10-04T19:27:52.42" personId="{6CA22450-4466-42C6-88E3-4896F5758F32}" id="{BA4448A7-A209-44EE-9E6F-64421ACB0BDD}">
    <text xml:space="preserve">Hito 3 - Colocación OC antes de 180 días de firma de contrato
</text>
  </threadedComment>
  <threadedComment ref="AK78" dT="2024-10-04T19:27:52.42" personId="{6CA22450-4466-42C6-88E3-4896F5758F32}" id="{D713C5A4-89EA-41ED-BA40-381564D6A0EA}">
    <text xml:space="preserve">Hito 3 - Colocación OC antes de 180 días de firma de contrato
</text>
  </threadedComment>
  <threadedComment ref="AK88" dT="2024-10-04T19:27:52.42" personId="{6CA22450-4466-42C6-88E3-4896F5758F32}" id="{FA5F20BD-C6F4-4EDE-BC00-75E7F9872F48}">
    <text xml:space="preserve">Hito 2 - Colocación OC antes de 150 días de firma de contrato
</text>
  </threadedComment>
  <threadedComment ref="AK89" dT="2024-10-04T19:27:52.42" personId="{6CA22450-4466-42C6-88E3-4896F5758F32}" id="{34C7C5F7-EA4A-4D5D-9F9B-12683E8ED90F}">
    <text xml:space="preserve">Hito 2 - Colocación OC antes de 150 días de firma de contrato
</text>
  </threadedComment>
  <threadedComment ref="AK95" dT="2024-10-04T19:27:52.42" personId="{6CA22450-4466-42C6-88E3-4896F5758F32}" id="{F64A95E5-A0C8-4E50-AD2D-10CBF3AD1CE1}">
    <text xml:space="preserve">Hito 3 - Colocación OC antes de 180 días de firma de contrato
</text>
  </threadedComment>
  <threadedComment ref="AK96" dT="2024-10-04T19:27:52.42" personId="{6CA22450-4466-42C6-88E3-4896F5758F32}" id="{822970F3-2275-4A34-96CC-DE938388FEB0}">
    <text xml:space="preserve">Hito 3 - Colocación OC antes de 180 días de firma de contrato
</text>
  </threadedComment>
  <threadedComment ref="AK97" dT="2024-10-04T19:27:52.42" personId="{6CA22450-4466-42C6-88E3-4896F5758F32}" id="{EC3CBEC9-EC79-4FB7-BAE0-EF8567DDE1EA}">
    <text xml:space="preserve">Hito 2 - Colocación OC antes de 150 días de firma de contrato
</text>
  </threadedComment>
  <threadedComment ref="AK98" dT="2024-10-04T19:27:52.42" personId="{6CA22450-4466-42C6-88E3-4896F5758F32}" id="{C43FEAEF-1C9A-40FE-B40F-127AB48A1BF7}">
    <text xml:space="preserve">Hito 2 - Colocación OC antes de 150 días de firma de contrato
</text>
  </threadedComment>
  <threadedComment ref="AK100" dT="2024-10-04T19:27:52.42" personId="{6CA22450-4466-42C6-88E3-4896F5758F32}" id="{C27A3B10-5D2A-4DE0-ADB3-EE896D91DFB7}">
    <text xml:space="preserve">Hito 2 - Colocación OC antes de 150 días de firma de contrato
</text>
  </threadedComment>
  <threadedComment ref="AK103" dT="2024-10-04T19:27:52.42" personId="{6CA22450-4466-42C6-88E3-4896F5758F32}" id="{F2080BAA-A9F4-4C19-9986-EF843FE950F2}">
    <text xml:space="preserve">Hito 3 - Colocación OC antes de 180 días de firma de contrato
</text>
  </threadedComment>
  <threadedComment ref="AK111" dT="2024-10-04T19:27:52.42" personId="{6CA22450-4466-42C6-88E3-4896F5758F32}" id="{42211870-4513-4723-904D-94867D4B2898}">
    <text xml:space="preserve">Hito 3 - Colocación OC antes de 180 días de firma de contrato
</text>
  </threadedComment>
  <threadedComment ref="AK112" dT="2024-10-04T19:27:52.42" personId="{6CA22450-4466-42C6-88E3-4896F5758F32}" id="{ABC5CCF5-32BC-46EC-AAC6-8563F607BE2D}">
    <text xml:space="preserve">Hito 3 - Colocación OC antes de 180 días de firma de contrato
</text>
  </threadedComment>
  <threadedComment ref="AK113" dT="2024-10-04T19:27:52.42" personId="{6CA22450-4466-42C6-88E3-4896F5758F32}" id="{43F9D698-4F63-4871-9BC1-44A5EC1D81AA}">
    <text xml:space="preserve">Hito 2 - Colocación OC antes de 150 días de firma de contrato
</text>
  </threadedComment>
  <threadedComment ref="AK114" dT="2024-10-04T19:27:52.42" personId="{6CA22450-4466-42C6-88E3-4896F5758F32}" id="{017A865D-D89D-4C98-908A-B71A4EF3C1AC}">
    <text xml:space="preserve">Hito 2 - Colocación OC antes de 150 días de firma de contrato
</text>
  </threadedComment>
  <threadedComment ref="AK115" dT="2024-10-04T19:27:52.42" personId="{6CA22450-4466-42C6-88E3-4896F5758F32}" id="{084C6E8F-A4C7-4B1D-8DA7-07BDE3D96A3E}">
    <text xml:space="preserve">Hito 2 - Colocación OC antes de 150 días de firma de contrato
</text>
  </threadedComment>
  <threadedComment ref="AK116" dT="2024-10-04T19:27:52.42" personId="{6CA22450-4466-42C6-88E3-4896F5758F32}" id="{6B494611-6298-4949-90BB-881902ED06B1}">
    <text xml:space="preserve">Hito 2 - Colocación OC antes de 150 días de firma de contrato
</text>
  </threadedComment>
  <threadedComment ref="AK117" dT="2024-10-04T19:27:52.42" personId="{6CA22450-4466-42C6-88E3-4896F5758F32}" id="{12DC2B14-8E26-4450-BA23-D40051FCC812}">
    <text xml:space="preserve">Hito 2 - Colocación OC antes de 150 días de firma de contrato
</text>
  </threadedComment>
  <threadedComment ref="AK119" dT="2024-10-04T19:27:52.42" personId="{6CA22450-4466-42C6-88E3-4896F5758F32}" id="{442D91BB-FDAF-4A8C-989E-92D4BCC6A949}">
    <text xml:space="preserve">Hito 2 - Colocación OC antes de 150 días de firma de contrato
</text>
  </threadedComment>
  <threadedComment ref="AX121" dT="2025-07-21T18:45:11.92" personId="{6CA22450-4466-42C6-88E3-4896F5758F32}" id="{2A187AB6-1B96-49F9-A984-F9B36AAE6C21}">
    <text>Se suman 20 dias por feriado chino ene-feb 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2FC7A-70B0-4367-AF69-2B6DE24D23C5}">
    <text>Se estima lanzar licitación 10 días corridos luego de la emisión de la RI/Pliego</text>
  </threadedComment>
  <threadedComment ref="P2" dT="2025-08-28T15:09:02.98" personId="{6CA22450-4466-42C6-88E3-4896F5758F32}" id="{67AD26FB-11F2-4B6E-9591-5031E802E9AB}">
    <text>Formato condicional con semáforo por criticidad</text>
  </threadedComment>
  <threadedComment ref="T105" dT="2025-09-17T19:51:54.88" personId="{6CA22450-4466-42C6-88E3-4896F5758F32}" id="{055D441E-78D6-4C73-B3FD-2D9271C69F1D}">
    <text>También incluye FDM1150, FDM1260 y FDM1510</text>
  </threadedComment>
  <threadedComment ref="T106" dT="2025-09-17T19:51:54.88" personId="{6CA22450-4466-42C6-88E3-4896F5758F32}" id="{79A2428E-3D20-463D-B219-8221884E01B4}">
    <text>También incluye FDM1150, FDM1260 y FDM1510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N4" dT="2024-10-04T19:27:52.42" personId="{6CA22450-4466-42C6-88E3-4896F5758F32}" id="{BDD3C64E-D992-41D4-8D3F-13B9F881249B}">
    <text xml:space="preserve">Hito 3 - Colocación OC antes de 180 días de firma de contrato
</text>
  </threadedComment>
  <threadedComment ref="AN5" dT="2024-10-04T19:27:52.42" personId="{6CA22450-4466-42C6-88E3-4896F5758F32}" id="{9BC1058C-CDBA-40CA-92C8-9AE214E0E4E6}">
    <text xml:space="preserve">Hito 3 - Colocación OC antes de 180 días de firma de contrato
</text>
  </threadedComment>
  <threadedComment ref="AN6" dT="2024-10-04T19:27:52.42" personId="{6CA22450-4466-42C6-88E3-4896F5758F32}" id="{13EF9AFE-7C83-42D3-83D1-4DC4FF6B8B1F}">
    <text xml:space="preserve">Hito 3 - Colocación OC antes de 180 días de firma de contrato
</text>
  </threadedComment>
  <threadedComment ref="AN7" dT="2024-10-04T19:27:52.42" personId="{6CA22450-4466-42C6-88E3-4896F5758F32}" id="{AA73F8F1-0687-4AB9-9A88-006E4698388C}">
    <text xml:space="preserve">Hito 3 - Colocación OC antes de 180 días de firma de contrato
</text>
  </threadedComment>
  <threadedComment ref="AN8" dT="2024-10-04T19:27:52.42" personId="{6CA22450-4466-42C6-88E3-4896F5758F32}" id="{A8A6789E-CC2E-404A-9786-7DF03DF4E13C}">
    <text xml:space="preserve">Hito 3 - Colocación OC antes de 180 días de firma de contrato
</text>
  </threadedComment>
  <threadedComment ref="AN9" dT="2024-10-04T19:27:52.42" personId="{6CA22450-4466-42C6-88E3-4896F5758F32}" id="{DAEF7A1C-B5A5-4066-8A64-FFB630AF67FD}">
    <text xml:space="preserve">Hito 3 - Colocación OC antes de 180 días de firma de contrato
</text>
  </threadedComment>
  <threadedComment ref="AN10" dT="2024-10-04T19:27:52.42" personId="{6CA22450-4466-42C6-88E3-4896F5758F32}" id="{39E9D9C5-4887-485F-9C67-CCC97636008A}">
    <text xml:space="preserve">Hito 3 - Colocación OC antes de 180 días de firma de contrato
</text>
  </threadedComment>
  <threadedComment ref="AN11" dT="2024-10-04T19:27:52.42" personId="{6CA22450-4466-42C6-88E3-4896F5758F32}" id="{5CD21833-9977-409E-A010-BB692D426F05}">
    <text xml:space="preserve">Hito 3 - Colocación OC antes de 180 días de firma de contrato
</text>
  </threadedComment>
  <threadedComment ref="AN12" dT="2024-10-04T19:27:52.42" personId="{6CA22450-4466-42C6-88E3-4896F5758F32}" id="{9429B7D9-833F-4A72-8B79-AEAF60EA3D9A}">
    <text xml:space="preserve">Hito 3 - Colocación OC antes de 180 días de firma de contrato
</text>
  </threadedComment>
  <threadedComment ref="AN13" dT="2024-10-04T19:27:52.42" personId="{6CA22450-4466-42C6-88E3-4896F5758F32}" id="{3532BA73-32F5-4B81-AA10-3DD20B2C747D}">
    <text xml:space="preserve">Hito 3 - Colocación OC antes de 180 días de firma de contrato
</text>
  </threadedComment>
  <threadedComment ref="AN14" dT="2024-10-04T19:27:52.42" personId="{6CA22450-4466-42C6-88E3-4896F5758F32}" id="{E3188477-10FE-4A3F-967B-6DE47B3EDBB7}">
    <text xml:space="preserve">Hito 3 - Colocación OC antes de 180 días de firma de contrato
</text>
  </threadedComment>
  <threadedComment ref="AN15" dT="2024-10-04T19:27:52.42" personId="{6CA22450-4466-42C6-88E3-4896F5758F32}" id="{3E0D5ED4-AC6B-4353-83DF-E2EDACA66F2F}">
    <text xml:space="preserve">Hito 3 - Colocación OC antes de 180 días de firma de contrato
</text>
  </threadedComment>
  <threadedComment ref="AN16" dT="2024-10-04T19:27:52.42" personId="{6CA22450-4466-42C6-88E3-4896F5758F32}" id="{A11C00EB-0633-4D5B-BAB5-BFAC05ED4D4A}">
    <text xml:space="preserve">Hito 3 - Colocación OC antes de 180 días de firma de contrato
</text>
  </threadedComment>
  <threadedComment ref="AN17" dT="2024-10-04T19:27:52.42" personId="{6CA22450-4466-42C6-88E3-4896F5758F32}" id="{54361CDF-12FF-498C-81DA-C42650EAE220}">
    <text xml:space="preserve">Hito 3 - Colocación OC antes de 180 días de firma de contrato
</text>
  </threadedComment>
  <threadedComment ref="AN18" dT="2024-10-04T19:27:52.42" personId="{6CA22450-4466-42C6-88E3-4896F5758F32}" id="{D883863B-87E8-40A6-A271-AA729E1754AB}">
    <text xml:space="preserve">Hito 3 - Colocación OC antes de 180 días de firma de contrato
</text>
  </threadedComment>
  <threadedComment ref="AN19" dT="2024-10-04T19:27:52.42" personId="{6CA22450-4466-42C6-88E3-4896F5758F32}" id="{A8D62669-0654-4527-91E7-A65728DA8949}">
    <text xml:space="preserve">Hito 3 - Colocación OC antes de 180 días de firma de contrato
</text>
  </threadedComment>
  <threadedComment ref="AN20" dT="2024-10-04T19:27:52.42" personId="{6CA22450-4466-42C6-88E3-4896F5758F32}" id="{453EB1E0-F200-4540-92FF-6D04CB2AACF8}">
    <text xml:space="preserve">Hito 3 - Colocación OC antes de 180 días de firma de contrato
</text>
  </threadedComment>
  <threadedComment ref="AN21" dT="2024-10-04T19:27:52.42" personId="{6CA22450-4466-42C6-88E3-4896F5758F32}" id="{B20978AA-8DD1-48E1-AB31-42F5DC27E799}">
    <text xml:space="preserve">Hito 3 - Colocación OC antes de 180 días de firma de contrato
</text>
  </threadedComment>
  <threadedComment ref="AN22" dT="2024-10-04T19:27:52.42" personId="{6CA22450-4466-42C6-88E3-4896F5758F32}" id="{2FFB1209-AD6F-44D1-90AD-DE8D18968E8E}">
    <text xml:space="preserve">Hito 3 - Colocación OC antes de 180 días de firma de contrato
</text>
  </threadedComment>
  <threadedComment ref="AN24" dT="2024-10-04T19:27:52.42" personId="{6CA22450-4466-42C6-88E3-4896F5758F32}" id="{139F3537-1C7D-4A1A-B31F-C6A27EC5130F}">
    <text xml:space="preserve">Hito 3 - Colocación OC antes de 180 días de firma de contrato
</text>
  </threadedComment>
  <threadedComment ref="AN25" dT="2024-10-04T19:27:52.42" personId="{6CA22450-4466-42C6-88E3-4896F5758F32}" id="{523B18C9-1B77-4F97-923F-F703F2B5A564}">
    <text xml:space="preserve">Hito 3 - Colocación OC antes de 180 días de firma de contrato
</text>
  </threadedComment>
  <threadedComment ref="AN26" dT="2024-10-04T19:27:52.42" personId="{6CA22450-4466-42C6-88E3-4896F5758F32}" id="{8C09BCB5-5D8A-45F2-9D37-9D189EF07D28}">
    <text xml:space="preserve">Hito 3 - Colocación OC antes de 180 días de firma de contrato
</text>
  </threadedComment>
  <threadedComment ref="AN28" dT="2024-10-04T19:27:52.42" personId="{6CA22450-4466-42C6-88E3-4896F5758F32}" id="{1F486077-B83A-4768-809B-868B53C88F26}">
    <text xml:space="preserve">Hito 3 - Colocación OC antes de 180 días de firma de contrato
</text>
  </threadedComment>
  <threadedComment ref="AN29" dT="2024-10-04T19:27:52.42" personId="{6CA22450-4466-42C6-88E3-4896F5758F32}" id="{59BB9B56-339B-43F5-88D0-587EDF3ADAAD}">
    <text xml:space="preserve">Hito 3 - Colocación OC antes de 180 días de firma de contrato
</text>
  </threadedComment>
  <threadedComment ref="G30" dT="2025-09-08T19:37:07.62" personId="{6CA22450-4466-42C6-88E3-4896F5758F32}" id="{E2918FC3-1D89-4D81-AFAA-CA369968882D}">
    <text>Si bien se publica RI el 29/8 tiene un error en la codificación del shelter, lo cual demora la gestión de la solped.</text>
  </threadedComment>
  <threadedComment ref="H30" dT="2025-09-08T19:37:07.62" personId="{6CA22450-4466-42C6-88E3-4896F5758F32}" id="{BF3457C3-FAD5-464F-A00F-E61EAE737B8F}">
    <text>Si bien se publica RI el 29/8 tiene un error en la codificación del shelter, lo cual demora la gestión de la solped.</text>
  </threadedComment>
  <threadedComment ref="AN30" dT="2024-10-04T19:27:52.42" personId="{6CA22450-4466-42C6-88E3-4896F5758F32}" id="{F31E98A9-94B3-40AB-A8F6-968F4632EA67}">
    <text xml:space="preserve">Hito 3 - Colocación OC antes de 180 días de firma de contrato
</text>
  </threadedComment>
  <threadedComment ref="G31" dT="2025-09-08T19:37:07.62" personId="{6CA22450-4466-42C6-88E3-4896F5758F32}" id="{B7BE9083-529B-497F-B677-1291B01FC8D5}">
    <text>Si bien se publica RI el 29/8 tiene un error en la codificación del shelter, lo cual demora la gestión de la solped.</text>
  </threadedComment>
  <threadedComment ref="H31" dT="2025-09-08T19:37:07.62" personId="{6CA22450-4466-42C6-88E3-4896F5758F32}" id="{37068F5B-7C69-4602-96EA-7E2A876C49C4}">
    <text>Si bien se publica RI el 29/8 tiene un error en la codificación del shelter, lo cual demora la gestión de la solped.</text>
  </threadedComment>
  <threadedComment ref="AN31" dT="2024-10-04T19:27:52.42" personId="{6CA22450-4466-42C6-88E3-4896F5758F32}" id="{9ED3A7C3-9453-43DE-950E-CF39EEAF5B4F}">
    <text xml:space="preserve">Hito 3 - Colocación OC antes de 180 días de firma de contrato
</text>
  </threadedComment>
  <threadedComment ref="G32" dT="2025-09-08T19:37:07.62" personId="{6CA22450-4466-42C6-88E3-4896F5758F32}" id="{03D2A7C7-C04D-4538-A323-C27DD702700E}">
    <text>Si bien se publica RI el 29/8 tiene un error en la codificación del shelter, lo cual demora la gestión de la solped.</text>
  </threadedComment>
  <threadedComment ref="H32" dT="2025-09-08T19:37:07.62" personId="{6CA22450-4466-42C6-88E3-4896F5758F32}" id="{82FD9607-C8EA-48EC-B4F4-F3F7060C6B62}">
    <text>Si bien se publica RI el 29/8 tiene un error en la codificación del shelter, lo cual demora la gestión de la solped.</text>
  </threadedComment>
  <threadedComment ref="AN32" dT="2024-10-04T19:27:52.42" personId="{6CA22450-4466-42C6-88E3-4896F5758F32}" id="{3E0B24D8-20DF-4008-A505-FFD75ECE73E4}">
    <text xml:space="preserve">Hito 3 - Colocación OC antes de 180 días de firma de contrato
</text>
  </threadedComment>
  <threadedComment ref="AN33" dT="2024-10-04T19:27:52.42" personId="{6CA22450-4466-42C6-88E3-4896F5758F32}" id="{455665B3-696C-4DA6-B38D-E26943499470}">
    <text xml:space="preserve">Hito 3 - Colocación OC antes de 180 días de firma de contrato
</text>
  </threadedComment>
  <threadedComment ref="AN34" dT="2024-10-04T19:27:52.42" personId="{6CA22450-4466-42C6-88E3-4896F5758F32}" id="{02E7E7AF-2A61-4810-ABDF-094F560F9C13}">
    <text xml:space="preserve">Hito 3 - Colocación OC antes de 180 días de firma de contrato
</text>
  </threadedComment>
  <threadedComment ref="AN35" dT="2024-10-04T19:27:52.42" personId="{6CA22450-4466-42C6-88E3-4896F5758F32}" id="{7EE078C7-D7AE-461A-B827-4CD50D40EDC8}">
    <text xml:space="preserve">Hito 3 - Colocación OC antes de 180 días de firma de contrato
</text>
  </threadedComment>
  <threadedComment ref="AN36" dT="2024-10-04T19:27:52.42" personId="{6CA22450-4466-42C6-88E3-4896F5758F32}" id="{72E36C2D-FE17-4428-BAE0-50956EA4610C}">
    <text xml:space="preserve">Hito 3 - Colocación OC antes de 180 días de firma de contrato
</text>
  </threadedComment>
  <threadedComment ref="AN37" dT="2024-10-04T19:27:52.42" personId="{6CA22450-4466-42C6-88E3-4896F5758F32}" id="{C6427BBB-DCA3-45D6-9F05-AC99EE9B7F44}">
    <text xml:space="preserve">Hito 3 - Colocación OC antes de 180 días de firma de contrato
</text>
  </threadedComment>
  <threadedComment ref="AN38" dT="2024-10-04T19:27:52.42" personId="{6CA22450-4466-42C6-88E3-4896F5758F32}" id="{1F768138-D520-4567-90FB-C5A405ECA14E}">
    <text xml:space="preserve">Hito 3 - Colocación OC antes de 180 días de firma de contrato
</text>
  </threadedComment>
  <threadedComment ref="AN39" dT="2024-10-04T19:27:52.42" personId="{6CA22450-4466-42C6-88E3-4896F5758F32}" id="{82CC5776-10DA-44F0-AAD7-E34758B6528C}">
    <text xml:space="preserve">Hito 3 - Colocación OC antes de 180 días de firma de contrato
</text>
  </threadedComment>
  <threadedComment ref="AN40" dT="2024-10-04T19:27:52.42" personId="{6CA22450-4466-42C6-88E3-4896F5758F32}" id="{4C8F777F-1D15-42B0-8583-5F8E8E2D5250}">
    <text xml:space="preserve">Hito 3 - Colocación OC antes de 180 días de firma de contrato
</text>
  </threadedComment>
  <threadedComment ref="AN47" dT="2024-10-04T19:27:52.42" personId="{6CA22450-4466-42C6-88E3-4896F5758F32}" id="{7D99A337-09A2-4D59-BE6B-A8F16E988AD6}">
    <text xml:space="preserve">Hito 3 - Colocación OC antes de 180 días de firma de contrato
</text>
  </threadedComment>
  <threadedComment ref="AN48" dT="2024-10-04T19:27:52.42" personId="{6CA22450-4466-42C6-88E3-4896F5758F32}" id="{506B1066-1CDE-49D8-8A86-24FE90C2F5E9}">
    <text xml:space="preserve">Hito 3 - Colocación OC antes de 180 días de firma de contrato
</text>
  </threadedComment>
  <threadedComment ref="AN49" dT="2024-10-04T19:27:52.42" personId="{6CA22450-4466-42C6-88E3-4896F5758F32}" id="{FFBF54A5-D17B-4739-99F5-2DE3A757C5BA}">
    <text xml:space="preserve">Hito 3 - Colocación OC antes de 180 días de firma de contrato
</text>
  </threadedComment>
  <threadedComment ref="AN51" dT="2024-10-04T19:27:52.42" personId="{6CA22450-4466-42C6-88E3-4896F5758F32}" id="{D564F6C3-7296-4D01-BF51-F04B657A790D}">
    <text xml:space="preserve">Hito 3 - Colocación OC antes de 180 días de firma de contrato
</text>
  </threadedComment>
  <threadedComment ref="AN52" dT="2024-10-04T19:27:52.42" personId="{6CA22450-4466-42C6-88E3-4896F5758F32}" id="{00C7F6EF-1A41-42CD-AA07-F717B4C00434}">
    <text xml:space="preserve">Hito 3 - Colocación OC antes de 180 días de firma de contrato
</text>
  </threadedComment>
  <threadedComment ref="AN53" dT="2024-10-04T19:27:52.42" personId="{6CA22450-4466-42C6-88E3-4896F5758F32}" id="{7B89FA53-4952-4B77-8B5F-C59FEB9B4C66}">
    <text xml:space="preserve">Hito 3 - Colocación OC antes de 180 días de firma de contrato
</text>
  </threadedComment>
  <threadedComment ref="AN54" dT="2024-10-04T19:27:52.42" personId="{6CA22450-4466-42C6-88E3-4896F5758F32}" id="{50C6E6A1-A024-4C19-819E-377414DDA63D}">
    <text xml:space="preserve">Hito 3 - Colocación OC antes de 180 días de firma de contrato
</text>
  </threadedComment>
  <threadedComment ref="AN55" dT="2024-10-04T19:27:52.42" personId="{6CA22450-4466-42C6-88E3-4896F5758F32}" id="{B9AE6354-86B5-428C-AA37-BE1265DC2D15}">
    <text xml:space="preserve">Hito 3 - Colocación OC antes de 180 días de firma de contrato
</text>
  </threadedComment>
  <threadedComment ref="AN56" dT="2024-10-04T19:27:52.42" personId="{6CA22450-4466-42C6-88E3-4896F5758F32}" id="{279B108F-55C5-4137-A804-F8066B820E14}">
    <text xml:space="preserve">Hito 3 - Colocación OC antes de 180 días de firma de contrato
</text>
  </threadedComment>
  <threadedComment ref="AN57" dT="2024-10-04T19:27:52.42" personId="{6CA22450-4466-42C6-88E3-4896F5758F32}" id="{AA6E77AD-A595-4B0A-B5B1-2355D1BF3556}">
    <text xml:space="preserve">Hito 3 - Colocación OC antes de 180 días de firma de contrato
</text>
  </threadedComment>
  <threadedComment ref="AN58" dT="2024-10-04T19:27:52.42" personId="{6CA22450-4466-42C6-88E3-4896F5758F32}" id="{0C254DF5-75F9-463E-AF3E-30E7464CF354}">
    <text xml:space="preserve">Hito 3 - Colocación OC antes de 180 días de firma de contrato
</text>
  </threadedComment>
  <threadedComment ref="AN59" dT="2024-10-04T19:27:52.42" personId="{6CA22450-4466-42C6-88E3-4896F5758F32}" id="{E8006174-EB82-4263-AE91-B8B16C420F39}">
    <text xml:space="preserve">Hito 3 - Colocación OC antes de 180 días de firma de contrato
</text>
  </threadedComment>
  <threadedComment ref="AN61" dT="2024-10-04T19:27:52.42" personId="{6CA22450-4466-42C6-88E3-4896F5758F32}" id="{15112D5F-A8C6-4926-97AA-7FAC2B001E74}">
    <text xml:space="preserve">Hito 3 - Colocación OC antes de 180 días de firma de contrato
</text>
  </threadedComment>
  <threadedComment ref="AN63" dT="2024-10-04T19:27:52.42" personId="{6CA22450-4466-42C6-88E3-4896F5758F32}" id="{514F7E8A-9A4C-4DC4-8ADC-C1FF9FE143D6}">
    <text xml:space="preserve">Hito 3 - Colocación OC antes de 180 días de firma de contrato
</text>
  </threadedComment>
  <threadedComment ref="AN64" dT="2024-10-04T19:27:52.42" personId="{6CA22450-4466-42C6-88E3-4896F5758F32}" id="{D0CDA4D7-58BB-4F82-96DA-112AD2D9381C}">
    <text xml:space="preserve">Hito 3 - Colocación OC antes de 180 días de firma de contrato
</text>
  </threadedComment>
  <threadedComment ref="AN65" dT="2024-10-04T19:27:52.42" personId="{6CA22450-4466-42C6-88E3-4896F5758F32}" id="{26A06953-8A07-4E7D-A436-EB506564E2E1}">
    <text xml:space="preserve">Hito 3 - Colocación OC antes de 180 días de firma de contrato
</text>
  </threadedComment>
  <threadedComment ref="AN67" dT="2024-10-04T19:27:52.42" personId="{6CA22450-4466-42C6-88E3-4896F5758F32}" id="{85AD3C05-BF20-44A8-9D71-844A8BB37296}">
    <text xml:space="preserve">Hito 3 - Colocación OC antes de 180 días de firma de contrato
</text>
  </threadedComment>
  <threadedComment ref="AN68" dT="2024-10-04T19:27:52.42" personId="{6CA22450-4466-42C6-88E3-4896F5758F32}" id="{C073CB12-0A77-45FA-9AF7-1B86749CE67C}">
    <text xml:space="preserve">Hito 3 - Colocación OC antes de 180 días de firma de contrato
</text>
  </threadedComment>
  <threadedComment ref="AN69" dT="2024-10-04T19:27:52.42" personId="{6CA22450-4466-42C6-88E3-4896F5758F32}" id="{6C639141-DA80-46BB-BCE8-632E047EF3B9}">
    <text xml:space="preserve">Hito 3 - Colocación OC antes de 180 días de firma de contrato
</text>
  </threadedComment>
  <threadedComment ref="AN71" dT="2024-10-04T19:27:52.42" personId="{6CA22450-4466-42C6-88E3-4896F5758F32}" id="{21C33B43-53C9-4133-A4D6-2E052946C222}">
    <text xml:space="preserve">Hito 3 - Colocación OC antes de 180 días de firma de contrato
</text>
  </threadedComment>
  <threadedComment ref="AN75" dT="2024-10-04T19:27:52.42" personId="{6CA22450-4466-42C6-88E3-4896F5758F32}" id="{EE52CECD-CD28-4B2A-9C8C-96F4AC3D082E}">
    <text xml:space="preserve">Hito 3 - Colocación OC antes de 180 días de firma de contrato
</text>
  </threadedComment>
  <threadedComment ref="AN77" dT="2024-10-04T19:27:52.42" personId="{6CA22450-4466-42C6-88E3-4896F5758F32}" id="{F17A0FE0-E249-4381-99E8-20D23B05C4BA}">
    <text xml:space="preserve">Hito 3 - Colocación OC antes de 180 días de firma de contrato
</text>
  </threadedComment>
  <threadedComment ref="AN80" dT="2024-10-04T19:27:52.42" personId="{6CA22450-4466-42C6-88E3-4896F5758F32}" id="{E7AF4AFB-8809-4860-8916-4FFFF969B7CC}">
    <text xml:space="preserve">Hito 3 - Colocación OC antes de 180 días de firma de contrato
</text>
  </threadedComment>
  <threadedComment ref="AN81" dT="2024-10-04T19:27:52.42" personId="{6CA22450-4466-42C6-88E3-4896F5758F32}" id="{103F623A-C7EF-48F1-82EE-7ED33A5685EB}">
    <text xml:space="preserve">Hito 3 - Colocación OC antes de 180 días de firma de contrato
</text>
  </threadedComment>
  <threadedComment ref="AN94" dT="2024-10-04T19:27:52.42" personId="{6CA22450-4466-42C6-88E3-4896F5758F32}" id="{06C7F181-3228-450A-9B85-7B6232BF5464}">
    <text xml:space="preserve">Hito 2 - Colocación OC antes de 150 días de firma de contrato
</text>
  </threadedComment>
  <threadedComment ref="AN95" dT="2024-10-04T19:27:52.42" personId="{6CA22450-4466-42C6-88E3-4896F5758F32}" id="{4B6FADE0-3075-4C39-916B-7421EBEED699}">
    <text xml:space="preserve">Hito 2 - Colocación OC antes de 150 días de firma de contrato
</text>
  </threadedComment>
  <threadedComment ref="AN96" dT="2024-10-04T19:27:52.42" personId="{6CA22450-4466-42C6-88E3-4896F5758F32}" id="{8476A1DE-9DEA-4699-8CED-7AF701BDB55D}">
    <text xml:space="preserve">Hito 2 - Colocación OC antes de 150 días de firma de contrato
</text>
  </threadedComment>
  <threadedComment ref="AN97" dT="2024-10-04T19:27:52.42" personId="{6CA22450-4466-42C6-88E3-4896F5758F32}" id="{F5831FA4-0EA2-4300-830A-3D05B4D600F7}">
    <text xml:space="preserve">Hito 2 - Colocación OC antes de 150 días de firma de contrato
</text>
  </threadedComment>
  <threadedComment ref="AN98" dT="2024-10-04T19:27:52.42" personId="{6CA22450-4466-42C6-88E3-4896F5758F32}" id="{E4387E8E-00C7-4692-BF2B-69091B90C196}">
    <text xml:space="preserve">Hito 2 - Colocación OC antes de 150 días de firma de contrato
</text>
  </threadedComment>
  <threadedComment ref="AN103" dT="2024-10-04T19:27:52.42" personId="{6CA22450-4466-42C6-88E3-4896F5758F32}" id="{619EB5C3-591A-44F1-A94E-893718A7D8A7}">
    <text xml:space="preserve">Hito 3 - Colocación OC antes de 180 días de firma de contrato
</text>
  </threadedComment>
  <threadedComment ref="AN104" dT="2024-10-04T19:27:52.42" personId="{6CA22450-4466-42C6-88E3-4896F5758F32}" id="{F544099E-3A55-4DDB-B5C2-F8C307F69B4D}">
    <text xml:space="preserve">Hito 2 - Colocación OC antes de 150 días de firma de contrato
</text>
  </threadedComment>
  <threadedComment ref="AN105" dT="2024-10-04T19:27:52.42" personId="{6CA22450-4466-42C6-88E3-4896F5758F32}" id="{C7ADF10B-E805-4E70-A119-CAAF4C047EBC}">
    <text xml:space="preserve">Hito 2 - Colocación OC antes de 150 días de firma de contrato
</text>
  </threadedComment>
  <threadedComment ref="CA105" dT="2025-09-15T17:36:18.66" personId="{6CA22450-4466-42C6-88E3-4896F5758F32}" id="{AF96EA73-ACAB-4ADB-B386-CDBF6288C66B}">
    <text>Fecha diferida para cada tanque. Final mayo-27</text>
  </threadedComment>
  <threadedComment ref="AN108" dT="2024-10-04T19:27:52.42" personId="{6CA22450-4466-42C6-88E3-4896F5758F32}" id="{C57FDEC4-43DF-46A8-B718-460695D9788E}">
    <text xml:space="preserve">Hito 3 - Colocación OC antes de 180 días de firma de contrato
</text>
  </threadedComment>
  <threadedComment ref="AN115" dT="2024-10-04T19:27:52.42" personId="{6CA22450-4466-42C6-88E3-4896F5758F32}" id="{B6FFCD44-69FE-4A06-86FA-FB6FA0B24865}">
    <text xml:space="preserve">Hito 3 - Colocación OC antes de 180 días de firma de contrato
</text>
  </threadedComment>
  <threadedComment ref="AN116" dT="2024-10-04T19:27:52.42" personId="{6CA22450-4466-42C6-88E3-4896F5758F32}" id="{3C742897-099F-4248-BE27-D68EE6170998}">
    <text xml:space="preserve">Hito 3 - Colocación OC antes de 180 días de firma de contrato
</text>
  </threadedComment>
  <threadedComment ref="AN117" dT="2024-10-04T19:27:52.42" personId="{6CA22450-4466-42C6-88E3-4896F5758F32}" id="{4682413F-B98B-4995-97A8-0881419557F0}">
    <text xml:space="preserve">Hito 2 - Colocación OC antes de 150 días de firma de contrato
</text>
  </threadedComment>
  <threadedComment ref="AN118" dT="2024-10-04T19:27:52.42" personId="{6CA22450-4466-42C6-88E3-4896F5758F32}" id="{48F68622-FBE7-4F44-88A0-989D2E10C735}">
    <text xml:space="preserve">Hito 2 - Colocación OC antes de 150 días de firma de contrato
</text>
  </threadedComment>
  <threadedComment ref="AN119" dT="2024-10-04T19:27:52.42" personId="{6CA22450-4466-42C6-88E3-4896F5758F32}" id="{EB08E8A2-E867-4357-AA97-DB448B36AD8F}">
    <text xml:space="preserve">Hito 2 - Colocación OC antes de 150 días de firma de contrato
</text>
  </threadedComment>
  <threadedComment ref="AN120" dT="2024-10-04T19:27:52.42" personId="{6CA22450-4466-42C6-88E3-4896F5758F32}" id="{8F37AACC-B65A-4D1B-8003-2AA9CCBFF8E1}">
    <text xml:space="preserve">Hito 2 - Colocación OC antes de 150 días de firma de contrato
</text>
  </threadedComment>
  <threadedComment ref="AN121" dT="2024-10-04T19:27:52.42" personId="{6CA22450-4466-42C6-88E3-4896F5758F32}" id="{D3BF4276-3448-429A-99A1-F9496777E46B}">
    <text xml:space="preserve">Hito 2 - Colocación OC antes de 150 días de firma de contrato
</text>
  </threadedComment>
  <threadedComment ref="AN122" dT="2024-10-04T19:27:52.42" personId="{6CA22450-4466-42C6-88E3-4896F5758F32}" id="{61D132C9-4772-4C70-AE1E-05C1288DE923}">
    <text xml:space="preserve">Hito 2 - Colocación OC antes de 150 días de firma de contrato
</text>
  </threadedComment>
  <threadedComment ref="AN123" dT="2024-10-04T19:27:52.42" personId="{6CA22450-4466-42C6-88E3-4896F5758F32}" id="{131FB602-9402-4E65-A41F-0CD2DFC8BEB5}">
    <text xml:space="preserve">Hito 2 - Colocación OC antes de 150 días de firma de contrato
</text>
  </threadedComment>
  <threadedComment ref="AN124" dT="2024-10-04T19:27:52.42" personId="{6CA22450-4466-42C6-88E3-4896F5758F32}" id="{E9BBB94E-65FE-472E-924D-138057A44720}">
    <text xml:space="preserve">Hito 2 - Colocación OC antes de 150 días de firma de contrato
</text>
  </threadedComment>
  <threadedComment ref="AN125" dT="2024-10-04T19:27:52.42" personId="{6CA22450-4466-42C6-88E3-4896F5758F32}" id="{4932030D-4CC2-40EB-A6B8-928203024318}">
    <text xml:space="preserve">Hito 2 - Colocación OC antes de 150 días de firma de contrato
</text>
  </threadedComment>
  <threadedComment ref="AN126" dT="2024-10-04T19:27:52.42" personId="{6CA22450-4466-42C6-88E3-4896F5758F32}" id="{2984DBDE-7C3C-42DC-8ABA-54DAD9E7A7CD}">
    <text xml:space="preserve">Hito 2 - Colocación OC antes de 150 días de firma de contrato
</text>
  </threadedComment>
  <threadedComment ref="AN127" dT="2024-10-04T19:27:52.42" personId="{6CA22450-4466-42C6-88E3-4896F5758F32}" id="{353D86FE-1564-4698-AB57-B1AADB63DBE8}">
    <text xml:space="preserve">Hito 2 - Colocación OC antes de 150 días de firma de contrato
</text>
  </threadedComment>
  <threadedComment ref="AN129" dT="2024-10-04T19:27:52.42" personId="{6CA22450-4466-42C6-88E3-4896F5758F32}" id="{7E580BA4-335E-4CA8-B82E-B6FAC4C782F5}">
    <text xml:space="preserve">Hito 2 - Colocación OC antes de 150 días de firma de contrato
</text>
  </threadedComment>
  <threadedComment ref="BA130" dT="2025-07-21T18:45:11.92" personId="{6CA22450-4466-42C6-88E3-4896F5758F32}" id="{93CBE0C8-7898-4334-85DB-55A80F6C3DBB}">
    <text>Se suman 20 dias por feriado chino ene-feb 26</text>
  </threadedComment>
  <threadedComment ref="BA131" dT="2025-07-21T18:45:11.92" personId="{6CA22450-4466-42C6-88E3-4896F5758F32}" id="{87A128F3-9B85-422C-8705-E4DD7FB6D10C}">
    <text>Se suman 20 dias por feriado chino ene-feb 26</text>
  </threadedComment>
  <threadedComment ref="BA132" dT="2025-07-21T18:45:11.92" personId="{6CA22450-4466-42C6-88E3-4896F5758F32}" id="{8B2DE4A0-B7CD-41DB-8135-AB1F8D16C7A9}">
    <text>Se suman 20 dias por feriado chino ene-feb 26</text>
  </threadedComment>
  <threadedComment ref="BA133" dT="2025-07-21T18:45:11.92" personId="{6CA22450-4466-42C6-88E3-4896F5758F32}" id="{0EFA2638-2845-47B8-AB12-0FD6A4506581}">
    <text>Se suman 20 dias por feriado chino ene-feb 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AC9436CC-E33E-4B87-8544-E25490841B44}">
    <text>Se estima lanzar licitación 10 días corridos luego de la emisión de la RI/Pliego</text>
  </threadedComment>
  <threadedComment ref="P2" dT="2025-08-28T15:09:02.98" personId="{6CA22450-4466-42C6-88E3-4896F5758F32}" id="{37C904DC-54AA-4C35-81E1-BB484C6C71A8}">
    <text>Formato condicional con semáforo por criticidad</text>
  </threadedComment>
  <threadedComment ref="T98" dT="2025-09-17T19:51:54.88" personId="{6CA22450-4466-42C6-88E3-4896F5758F32}" id="{D16CE213-BF56-42D8-AE50-A674123587AF}">
    <text>También incluye FDM1150, FDM1260 y FDM1510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5-08-28T15:09:02.98" personId="{6CA22450-4466-42C6-88E3-4896F5758F32}" id="{6ED45659-5BF3-432C-BBF4-70BD32AA258A}">
    <text>Formato condicional con semáforo por criticidad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28C31FA2-2D86-4093-B9AC-22942DEB1478}">
    <text>Se estima lanzar licitación 10 días corridos luego de la emisión de la RI/Pliego</text>
  </threadedComment>
  <threadedComment ref="P2" dT="2025-08-28T15:09:02.98" personId="{6CA22450-4466-42C6-88E3-4896F5758F32}" id="{9FC333F7-46B2-4F55-A91D-3ED7518B7BE9}">
    <text>Formato condicional con semáforo por criticidad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1" dT="2025-08-28T14:37:22.76" personId="{6CA22450-4466-42C6-88E3-4896F5758F32}" id="{091E9668-A1B1-4789-AE5B-C47D8519F5C8}">
    <text>Se estima lanzar licitación 10 días corridos luego de la emisión de la RI/Pliego</text>
  </threadedComment>
  <threadedComment ref="P2" dT="2025-08-28T15:09:02.98" personId="{6CA22450-4466-42C6-88E3-4896F5758F32}" id="{6E56CB5E-7401-478E-8B11-86B0E50F989F}">
    <text>Formato condicional con semáforo por criticidad</text>
  </threadedComment>
  <threadedComment ref="T95" dT="2025-09-17T19:32:10.92" personId="{6CA22450-4466-42C6-88E3-4896F5758F32}" id="{C44665CF-9A33-4E37-BD33-08621C045588}">
    <text>También FDM1090</text>
  </threadedComment>
  <threadedComment ref="T104" dT="2025-09-17T19:51:54.88" personId="{6CA22450-4466-42C6-88E3-4896F5758F32}" id="{32B07D11-EED9-4A8C-8416-B639EE38E959}">
    <text>También incluye FDM1150, FDM1260 y FDM1510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78"/>
  <sheetViews>
    <sheetView showGridLines="0" view="pageBreakPreview" zoomScale="85" zoomScaleNormal="70" zoomScaleSheetLayoutView="85" workbookViewId="0">
      <pane xSplit="3" ySplit="3" topLeftCell="E9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28.140625" style="17" customWidth="1"/>
    <col min="2" max="2" width="14.7109375" customWidth="1"/>
    <col min="3" max="3" width="58.5703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7" width="12.710937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1.42578125" bestFit="1" customWidth="1" outlineLevel="1"/>
    <col min="77" max="77" width="29.28515625" customWidth="1" outlineLevel="1"/>
    <col min="78" max="78" width="3.7109375" customWidth="1"/>
    <col min="79" max="79" width="13" customWidth="1"/>
  </cols>
  <sheetData>
    <row r="1" spans="1:81" ht="48" customHeight="1" x14ac:dyDescent="0.25">
      <c r="A1" s="594" t="s">
        <v>0</v>
      </c>
      <c r="B1" s="595"/>
      <c r="C1" s="595"/>
      <c r="D1" s="8" t="s">
        <v>1</v>
      </c>
      <c r="E1" s="586" t="s">
        <v>2</v>
      </c>
      <c r="F1" s="586"/>
      <c r="G1" s="586"/>
      <c r="H1" s="586"/>
      <c r="I1" s="5"/>
      <c r="J1" s="586" t="s">
        <v>3</v>
      </c>
      <c r="K1" s="586"/>
      <c r="L1" s="586"/>
      <c r="M1" s="586"/>
      <c r="N1" s="586"/>
      <c r="O1" s="586"/>
      <c r="P1" s="586"/>
      <c r="Q1" s="5"/>
      <c r="R1" s="586" t="s">
        <v>4</v>
      </c>
      <c r="S1" s="586"/>
      <c r="T1" s="586"/>
      <c r="U1" s="586"/>
      <c r="V1" s="586"/>
      <c r="W1" s="586"/>
      <c r="X1" s="5"/>
      <c r="Y1" s="590" t="s">
        <v>5</v>
      </c>
      <c r="Z1" s="590"/>
      <c r="AA1" s="596"/>
      <c r="AB1" s="5"/>
      <c r="AC1" s="590" t="s">
        <v>6</v>
      </c>
      <c r="AD1" s="590"/>
      <c r="AE1" s="590"/>
      <c r="AF1" s="590"/>
      <c r="AG1" s="590"/>
      <c r="AH1" s="590"/>
      <c r="AI1" s="5"/>
      <c r="AJ1" s="587" t="s">
        <v>7</v>
      </c>
      <c r="AK1" s="588"/>
      <c r="AL1" s="588"/>
      <c r="AM1" s="588"/>
      <c r="AN1" s="588"/>
      <c r="AO1" s="588"/>
      <c r="AP1" s="588"/>
      <c r="AQ1" s="588"/>
      <c r="AR1" s="588"/>
      <c r="AS1" s="588"/>
      <c r="AT1" s="589"/>
      <c r="AU1" s="5"/>
      <c r="AV1" s="586" t="s">
        <v>8</v>
      </c>
      <c r="AW1" s="586"/>
      <c r="AX1" s="586"/>
      <c r="AY1" s="586"/>
      <c r="AZ1" s="586"/>
      <c r="BA1" s="586"/>
      <c r="BB1" s="5"/>
      <c r="BC1" s="586" t="s">
        <v>9</v>
      </c>
      <c r="BD1" s="586"/>
      <c r="BE1" s="586"/>
      <c r="BF1" s="586"/>
      <c r="BG1" s="586"/>
      <c r="BH1" s="586"/>
      <c r="BJ1" s="586" t="s">
        <v>10</v>
      </c>
      <c r="BK1" s="586"/>
      <c r="BL1" s="586"/>
      <c r="BM1" s="586"/>
      <c r="BN1" s="586"/>
      <c r="BO1" s="586"/>
      <c r="BP1" s="3"/>
      <c r="BQ1" s="586" t="s">
        <v>11</v>
      </c>
      <c r="BR1" s="586"/>
      <c r="BS1" s="586"/>
      <c r="BT1" s="586"/>
      <c r="BU1" s="586"/>
      <c r="BV1" s="586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31</v>
      </c>
      <c r="B4" s="23"/>
      <c r="C4" s="22" t="s">
        <v>32</v>
      </c>
      <c r="D4" s="7" t="s">
        <v>33</v>
      </c>
      <c r="E4" s="30">
        <f>+J4-1</f>
        <v>45389</v>
      </c>
      <c r="F4" s="6">
        <v>45371</v>
      </c>
      <c r="G4" s="6"/>
      <c r="H4" s="34">
        <f>+F4-E4</f>
        <v>-18</v>
      </c>
      <c r="I4" s="3"/>
      <c r="J4" s="30">
        <f>+K4-L4</f>
        <v>45390</v>
      </c>
      <c r="K4" s="30">
        <f>+R4-1</f>
        <v>45397</v>
      </c>
      <c r="L4" s="32">
        <v>7</v>
      </c>
      <c r="M4" s="6">
        <f>+F4+L4</f>
        <v>45378</v>
      </c>
      <c r="N4" s="6"/>
      <c r="O4" s="29">
        <f>+M4-K4</f>
        <v>-19</v>
      </c>
      <c r="P4" s="7"/>
      <c r="Q4" s="3"/>
      <c r="R4" s="30">
        <f t="shared" ref="R4" si="0">+S4-T4</f>
        <v>45398</v>
      </c>
      <c r="S4" s="30">
        <f>+AC4-1</f>
        <v>45419</v>
      </c>
      <c r="T4" s="32">
        <v>21</v>
      </c>
      <c r="U4" s="6">
        <f>+M4+T4</f>
        <v>45399</v>
      </c>
      <c r="V4" s="6"/>
      <c r="W4" s="29">
        <f>+U4-S4</f>
        <v>-20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45420</v>
      </c>
      <c r="AD4" s="31">
        <f>+AJ4-1</f>
        <v>45434</v>
      </c>
      <c r="AE4" s="32">
        <v>14</v>
      </c>
      <c r="AF4" s="15">
        <f>+IF(V4=0,U4,V4)+AE4</f>
        <v>45413</v>
      </c>
      <c r="AG4" s="15"/>
      <c r="AH4" s="34">
        <f>+AF4-AD4</f>
        <v>-21</v>
      </c>
      <c r="AI4" s="3"/>
      <c r="AJ4" s="31">
        <f>+AK4-AL4</f>
        <v>45435</v>
      </c>
      <c r="AK4" s="31">
        <f>+AV4-1</f>
        <v>45449</v>
      </c>
      <c r="AL4" s="32">
        <v>14</v>
      </c>
      <c r="AM4" s="15">
        <f>+IF(AG4=0,AF4,AG4)+AL4</f>
        <v>45427</v>
      </c>
      <c r="AN4" s="15"/>
      <c r="AO4" s="34">
        <f>+AM4-AK4</f>
        <v>-22</v>
      </c>
      <c r="AP4" s="7"/>
      <c r="AQ4" s="7"/>
      <c r="AR4" s="7"/>
      <c r="AS4" s="7"/>
      <c r="AT4" s="7"/>
      <c r="AU4" s="3"/>
      <c r="AV4" s="31">
        <f>+AW4-AX4</f>
        <v>45450</v>
      </c>
      <c r="AW4" s="31">
        <f>+BQ4-1</f>
        <v>45540</v>
      </c>
      <c r="AX4" s="24">
        <v>90</v>
      </c>
      <c r="AY4" s="15">
        <f>+IF(AN4=0,AM4,AN4)+AX4</f>
        <v>45517</v>
      </c>
      <c r="AZ4" s="15"/>
      <c r="BA4" s="7">
        <f>+AY4-AW4</f>
        <v>-23</v>
      </c>
      <c r="BB4" s="3"/>
      <c r="BC4" s="31">
        <f>+BD4-BE4</f>
        <v>45541</v>
      </c>
      <c r="BD4" s="31">
        <f>+BJ4</f>
        <v>45541</v>
      </c>
      <c r="BE4" s="32">
        <v>0</v>
      </c>
      <c r="BF4" s="15">
        <f>+IF(AZ4=0,AY4,AZ4)+BE4</f>
        <v>45517</v>
      </c>
      <c r="BG4" s="15"/>
      <c r="BH4" s="34">
        <f>+BF4-BD4</f>
        <v>-24</v>
      </c>
      <c r="BI4" s="3"/>
      <c r="BJ4" s="31">
        <f>+BK4-BL4</f>
        <v>45541</v>
      </c>
      <c r="BK4" s="31">
        <f>+BQ4</f>
        <v>45541</v>
      </c>
      <c r="BL4" s="32">
        <v>0</v>
      </c>
      <c r="BM4" s="15">
        <f>+IF(BG4=0,BF4,BG4)+BL4</f>
        <v>45517</v>
      </c>
      <c r="BN4" s="15"/>
      <c r="BO4" s="34">
        <f>+BM4-BK4</f>
        <v>-24</v>
      </c>
      <c r="BP4" s="3"/>
      <c r="BQ4" s="31">
        <f>+BR4-BS4</f>
        <v>45541</v>
      </c>
      <c r="BR4" s="31">
        <f>+BX4</f>
        <v>45547</v>
      </c>
      <c r="BS4" s="32">
        <v>6</v>
      </c>
      <c r="BT4" s="15">
        <f>+IF(BN4=0,BM4,BN4)+BS4</f>
        <v>45523</v>
      </c>
      <c r="BU4" s="15"/>
      <c r="BV4" s="7">
        <f>+BT4-BR4</f>
        <v>-24</v>
      </c>
      <c r="BW4" s="11"/>
      <c r="BX4" s="15">
        <v>45547</v>
      </c>
      <c r="BY4" s="7">
        <f>+BT4-BX4</f>
        <v>-24</v>
      </c>
      <c r="BZ4" s="2"/>
    </row>
    <row r="5" spans="1:81" x14ac:dyDescent="0.25">
      <c r="A5" s="21" t="s">
        <v>31</v>
      </c>
      <c r="B5" s="23"/>
      <c r="C5" s="22" t="s">
        <v>34</v>
      </c>
      <c r="D5" s="7"/>
      <c r="E5" s="30">
        <f t="shared" ref="E5:E68" si="1">+J5-1</f>
        <v>45359</v>
      </c>
      <c r="F5" s="6">
        <v>45371</v>
      </c>
      <c r="G5" s="6"/>
      <c r="H5" s="34">
        <f t="shared" ref="H5:H68" si="2">+F5-E5</f>
        <v>12</v>
      </c>
      <c r="I5" s="3"/>
      <c r="J5" s="30">
        <f t="shared" ref="J5:J68" si="3">+K5-L5</f>
        <v>45360</v>
      </c>
      <c r="K5" s="30">
        <f t="shared" ref="K5:K68" si="4">+R5-1</f>
        <v>45367</v>
      </c>
      <c r="L5" s="32">
        <v>7</v>
      </c>
      <c r="M5" s="6">
        <f t="shared" ref="M5:M68" si="5">+F5+L5</f>
        <v>45378</v>
      </c>
      <c r="N5" s="6"/>
      <c r="O5" s="29">
        <f t="shared" ref="O5:O68" si="6">+M5-K5</f>
        <v>11</v>
      </c>
      <c r="P5" s="7"/>
      <c r="Q5" s="3"/>
      <c r="R5" s="30">
        <f t="shared" ref="R5:R68" si="7">+S5-T5</f>
        <v>45368</v>
      </c>
      <c r="S5" s="30">
        <f t="shared" ref="S5:S68" si="8">+AC5-1</f>
        <v>45389</v>
      </c>
      <c r="T5" s="32">
        <v>21</v>
      </c>
      <c r="U5" s="6">
        <f t="shared" ref="U5:U68" si="9">+M5+T5</f>
        <v>45399</v>
      </c>
      <c r="V5" s="6"/>
      <c r="W5" s="29">
        <f t="shared" ref="W5:W68" si="10">+U5-S5</f>
        <v>10</v>
      </c>
      <c r="X5" s="3"/>
      <c r="Y5" s="31"/>
      <c r="Z5" s="7"/>
      <c r="AA5" s="6"/>
      <c r="AB5" s="25"/>
      <c r="AC5" s="31">
        <f>+AD5-AE5</f>
        <v>45390</v>
      </c>
      <c r="AD5" s="31">
        <f>+AJ5-1</f>
        <v>45404</v>
      </c>
      <c r="AE5" s="32">
        <v>14</v>
      </c>
      <c r="AF5" s="15">
        <f t="shared" ref="AF5:AF68" si="11">+IF(V5=0,U5,V5)+AE5</f>
        <v>45413</v>
      </c>
      <c r="AG5" s="15"/>
      <c r="AH5" s="34">
        <f t="shared" ref="AH5:AH68" si="12">+AF5-AD5</f>
        <v>9</v>
      </c>
      <c r="AI5" s="3"/>
      <c r="AJ5" s="31">
        <f>+AK5-AL5</f>
        <v>45405</v>
      </c>
      <c r="AK5" s="31">
        <f>+AV5-1</f>
        <v>45419</v>
      </c>
      <c r="AL5" s="32">
        <v>14</v>
      </c>
      <c r="AM5" s="15">
        <f t="shared" ref="AM5:AM68" si="13">+IF(AG5=0,AF5,AG5)+AL5</f>
        <v>45427</v>
      </c>
      <c r="AN5" s="15"/>
      <c r="AO5" s="34">
        <f t="shared" ref="AO5:AO68" si="14">+AM5-AK5</f>
        <v>8</v>
      </c>
      <c r="AP5" s="7"/>
      <c r="AQ5" s="7"/>
      <c r="AR5" s="7"/>
      <c r="AS5" s="7"/>
      <c r="AT5" s="7"/>
      <c r="AU5" s="3"/>
      <c r="AV5" s="31">
        <f>+AW5-AX5</f>
        <v>45420</v>
      </c>
      <c r="AW5" s="31">
        <f>+BQ5-1</f>
        <v>45540</v>
      </c>
      <c r="AX5" s="24">
        <v>120</v>
      </c>
      <c r="AY5" s="15">
        <f t="shared" ref="AY5:AY68" si="15">+IF(AN5=0,AM5,AN5)+AX5</f>
        <v>45547</v>
      </c>
      <c r="AZ5" s="15"/>
      <c r="BA5" s="7">
        <f t="shared" ref="BA5:BA68" si="16">+AY5-AW5</f>
        <v>7</v>
      </c>
      <c r="BB5" s="3"/>
      <c r="BC5" s="31">
        <f>+BD5-BE5</f>
        <v>45541</v>
      </c>
      <c r="BD5" s="31">
        <f>+BJ5</f>
        <v>45541</v>
      </c>
      <c r="BE5" s="32">
        <v>0</v>
      </c>
      <c r="BF5" s="15">
        <f t="shared" ref="BF5:BF68" si="17">+IF(AZ5=0,AY5,AZ5)+BE5</f>
        <v>45547</v>
      </c>
      <c r="BG5" s="15"/>
      <c r="BH5" s="34">
        <f t="shared" ref="BH5:BH68" si="18">+BF5-BD5</f>
        <v>6</v>
      </c>
      <c r="BI5" s="3"/>
      <c r="BJ5" s="31">
        <f t="shared" ref="BJ5:BJ68" si="19">+BK5-BL5</f>
        <v>45541</v>
      </c>
      <c r="BK5" s="31">
        <f t="shared" ref="BK5:BK68" si="20">+BQ5</f>
        <v>45541</v>
      </c>
      <c r="BL5" s="32">
        <v>0</v>
      </c>
      <c r="BM5" s="15">
        <f t="shared" ref="BM5:BM68" si="21">+IF(BG5=0,BF5,BG5)+BL5</f>
        <v>45547</v>
      </c>
      <c r="BN5" s="15"/>
      <c r="BO5" s="34">
        <f t="shared" ref="BO5:BO68" si="22">+BM5-BK5</f>
        <v>6</v>
      </c>
      <c r="BP5" s="3"/>
      <c r="BQ5" s="31">
        <f t="shared" ref="BQ5:BQ68" si="23">+BR5-BS5</f>
        <v>45541</v>
      </c>
      <c r="BR5" s="31">
        <f t="shared" ref="BR5:BR68" si="24">+BX5</f>
        <v>45547</v>
      </c>
      <c r="BS5" s="32">
        <v>6</v>
      </c>
      <c r="BT5" s="15">
        <f t="shared" ref="BT5:BT68" si="25">+IF(BN5=0,BM5,BN5)+BS5</f>
        <v>45553</v>
      </c>
      <c r="BU5" s="15"/>
      <c r="BV5" s="7">
        <f t="shared" ref="BV5:BV68" si="26">+BT5-BR5</f>
        <v>6</v>
      </c>
      <c r="BW5" s="11"/>
      <c r="BX5" s="15">
        <v>45547</v>
      </c>
      <c r="BY5" s="7">
        <f t="shared" ref="BY5:BY68" si="27">+BT5-BX5</f>
        <v>6</v>
      </c>
      <c r="BZ5" s="2"/>
    </row>
    <row r="6" spans="1:81" x14ac:dyDescent="0.25">
      <c r="A6" s="21" t="s">
        <v>31</v>
      </c>
      <c r="B6" s="23"/>
      <c r="C6" s="22" t="s">
        <v>35</v>
      </c>
      <c r="D6" s="7"/>
      <c r="E6" s="30">
        <f t="shared" si="1"/>
        <v>45329</v>
      </c>
      <c r="F6" s="6">
        <v>45371</v>
      </c>
      <c r="G6" s="6"/>
      <c r="H6" s="34">
        <f t="shared" si="2"/>
        <v>42</v>
      </c>
      <c r="I6" s="3"/>
      <c r="J6" s="30">
        <f t="shared" si="3"/>
        <v>45330</v>
      </c>
      <c r="K6" s="30">
        <f t="shared" si="4"/>
        <v>45337</v>
      </c>
      <c r="L6" s="32">
        <v>7</v>
      </c>
      <c r="M6" s="6">
        <f t="shared" si="5"/>
        <v>45378</v>
      </c>
      <c r="N6" s="6"/>
      <c r="O6" s="29">
        <f t="shared" si="6"/>
        <v>41</v>
      </c>
      <c r="P6" s="7"/>
      <c r="Q6" s="3"/>
      <c r="R6" s="30">
        <f t="shared" si="7"/>
        <v>45338</v>
      </c>
      <c r="S6" s="30">
        <f t="shared" si="8"/>
        <v>45359</v>
      </c>
      <c r="T6" s="32">
        <v>21</v>
      </c>
      <c r="U6" s="6">
        <f t="shared" si="9"/>
        <v>45399</v>
      </c>
      <c r="V6" s="6"/>
      <c r="W6" s="29">
        <f t="shared" si="10"/>
        <v>40</v>
      </c>
      <c r="X6" s="3"/>
      <c r="Y6" s="31"/>
      <c r="Z6" s="7"/>
      <c r="AA6" s="6"/>
      <c r="AB6" s="25"/>
      <c r="AC6" s="31">
        <f t="shared" ref="AC6:AC69" si="28">+AD6-AE6</f>
        <v>45360</v>
      </c>
      <c r="AD6" s="31">
        <f t="shared" ref="AD6:AD69" si="29">+AJ6-1</f>
        <v>45374</v>
      </c>
      <c r="AE6" s="32">
        <v>14</v>
      </c>
      <c r="AF6" s="15">
        <f t="shared" si="11"/>
        <v>45413</v>
      </c>
      <c r="AG6" s="15"/>
      <c r="AH6" s="34">
        <f t="shared" si="12"/>
        <v>39</v>
      </c>
      <c r="AI6" s="3"/>
      <c r="AJ6" s="31">
        <f t="shared" ref="AJ6:AJ69" si="30">+AK6-AL6</f>
        <v>45375</v>
      </c>
      <c r="AK6" s="31">
        <f t="shared" ref="AK6:AK69" si="31">+AV6-1</f>
        <v>45389</v>
      </c>
      <c r="AL6" s="32">
        <v>14</v>
      </c>
      <c r="AM6" s="15">
        <f t="shared" si="13"/>
        <v>45427</v>
      </c>
      <c r="AN6" s="15"/>
      <c r="AO6" s="34">
        <f t="shared" si="14"/>
        <v>38</v>
      </c>
      <c r="AP6" s="7"/>
      <c r="AQ6" s="7"/>
      <c r="AR6" s="7"/>
      <c r="AS6" s="7"/>
      <c r="AT6" s="7"/>
      <c r="AU6" s="3"/>
      <c r="AV6" s="31">
        <f t="shared" ref="AV6:AV69" si="32">+AW6-AX6</f>
        <v>45390</v>
      </c>
      <c r="AW6" s="31">
        <f t="shared" ref="AW6:AW69" si="33">+BQ6-1</f>
        <v>45540</v>
      </c>
      <c r="AX6" s="24">
        <v>150</v>
      </c>
      <c r="AY6" s="15">
        <f t="shared" si="15"/>
        <v>45577</v>
      </c>
      <c r="AZ6" s="15"/>
      <c r="BA6" s="7">
        <f t="shared" si="16"/>
        <v>37</v>
      </c>
      <c r="BB6" s="3"/>
      <c r="BC6" s="31">
        <f t="shared" ref="BC6:BC69" si="34">+BD6-BE6</f>
        <v>45541</v>
      </c>
      <c r="BD6" s="31">
        <f t="shared" ref="BD6:BD69" si="35">+BJ6</f>
        <v>45541</v>
      </c>
      <c r="BE6" s="32">
        <v>0</v>
      </c>
      <c r="BF6" s="15">
        <f t="shared" si="17"/>
        <v>45577</v>
      </c>
      <c r="BG6" s="15"/>
      <c r="BH6" s="34">
        <f t="shared" si="18"/>
        <v>36</v>
      </c>
      <c r="BI6" s="3"/>
      <c r="BJ6" s="31">
        <f t="shared" si="19"/>
        <v>45541</v>
      </c>
      <c r="BK6" s="31">
        <f t="shared" si="20"/>
        <v>45541</v>
      </c>
      <c r="BL6" s="32">
        <v>0</v>
      </c>
      <c r="BM6" s="15">
        <f t="shared" si="21"/>
        <v>45577</v>
      </c>
      <c r="BN6" s="15"/>
      <c r="BO6" s="34">
        <f t="shared" si="22"/>
        <v>36</v>
      </c>
      <c r="BP6" s="3"/>
      <c r="BQ6" s="31">
        <f t="shared" si="23"/>
        <v>45541</v>
      </c>
      <c r="BR6" s="31">
        <f t="shared" si="24"/>
        <v>45547</v>
      </c>
      <c r="BS6" s="32">
        <v>6</v>
      </c>
      <c r="BT6" s="15">
        <f t="shared" si="25"/>
        <v>45583</v>
      </c>
      <c r="BU6" s="15"/>
      <c r="BV6" s="7">
        <f t="shared" si="26"/>
        <v>36</v>
      </c>
      <c r="BW6" s="11"/>
      <c r="BX6" s="15">
        <v>45547</v>
      </c>
      <c r="BY6" s="7">
        <f t="shared" si="27"/>
        <v>36</v>
      </c>
      <c r="BZ6" s="2"/>
    </row>
    <row r="7" spans="1:81" x14ac:dyDescent="0.25">
      <c r="A7" s="21" t="s">
        <v>31</v>
      </c>
      <c r="B7" s="23"/>
      <c r="C7" s="22" t="s">
        <v>36</v>
      </c>
      <c r="D7" s="7"/>
      <c r="E7" s="30">
        <f t="shared" si="1"/>
        <v>45359</v>
      </c>
      <c r="F7" s="6">
        <v>45371</v>
      </c>
      <c r="G7" s="6"/>
      <c r="H7" s="34">
        <f t="shared" si="2"/>
        <v>12</v>
      </c>
      <c r="I7" s="3"/>
      <c r="J7" s="30">
        <f t="shared" si="3"/>
        <v>45360</v>
      </c>
      <c r="K7" s="30">
        <f t="shared" si="4"/>
        <v>45367</v>
      </c>
      <c r="L7" s="32">
        <v>7</v>
      </c>
      <c r="M7" s="6">
        <f t="shared" si="5"/>
        <v>45378</v>
      </c>
      <c r="N7" s="6"/>
      <c r="O7" s="29">
        <f t="shared" si="6"/>
        <v>11</v>
      </c>
      <c r="P7" s="7"/>
      <c r="Q7" s="3"/>
      <c r="R7" s="30">
        <f t="shared" si="7"/>
        <v>45368</v>
      </c>
      <c r="S7" s="30">
        <f t="shared" si="8"/>
        <v>45389</v>
      </c>
      <c r="T7" s="32">
        <v>21</v>
      </c>
      <c r="U7" s="6">
        <f t="shared" si="9"/>
        <v>45399</v>
      </c>
      <c r="V7" s="6"/>
      <c r="W7" s="29">
        <f t="shared" si="10"/>
        <v>10</v>
      </c>
      <c r="X7" s="3"/>
      <c r="Y7" s="31"/>
      <c r="Z7" s="7"/>
      <c r="AA7" s="6"/>
      <c r="AB7" s="25"/>
      <c r="AC7" s="31">
        <f t="shared" si="28"/>
        <v>45390</v>
      </c>
      <c r="AD7" s="31">
        <f t="shared" si="29"/>
        <v>45404</v>
      </c>
      <c r="AE7" s="32">
        <v>14</v>
      </c>
      <c r="AF7" s="15">
        <f t="shared" si="11"/>
        <v>45413</v>
      </c>
      <c r="AG7" s="15"/>
      <c r="AH7" s="34">
        <f t="shared" si="12"/>
        <v>9</v>
      </c>
      <c r="AI7" s="3"/>
      <c r="AJ7" s="31">
        <f t="shared" si="30"/>
        <v>45405</v>
      </c>
      <c r="AK7" s="31">
        <f t="shared" si="31"/>
        <v>45419</v>
      </c>
      <c r="AL7" s="32">
        <v>14</v>
      </c>
      <c r="AM7" s="15">
        <f t="shared" si="13"/>
        <v>45427</v>
      </c>
      <c r="AN7" s="15"/>
      <c r="AO7" s="34">
        <f t="shared" si="14"/>
        <v>8</v>
      </c>
      <c r="AP7" s="7"/>
      <c r="AQ7" s="7"/>
      <c r="AR7" s="7"/>
      <c r="AS7" s="7"/>
      <c r="AT7" s="7"/>
      <c r="AU7" s="3"/>
      <c r="AV7" s="31">
        <f t="shared" si="32"/>
        <v>45420</v>
      </c>
      <c r="AW7" s="31">
        <f t="shared" si="33"/>
        <v>45540</v>
      </c>
      <c r="AX7" s="24">
        <v>120</v>
      </c>
      <c r="AY7" s="15">
        <f t="shared" si="15"/>
        <v>45547</v>
      </c>
      <c r="AZ7" s="15"/>
      <c r="BA7" s="7">
        <f t="shared" si="16"/>
        <v>7</v>
      </c>
      <c r="BB7" s="3"/>
      <c r="BC7" s="31">
        <f t="shared" si="34"/>
        <v>45541</v>
      </c>
      <c r="BD7" s="31">
        <f t="shared" si="35"/>
        <v>45541</v>
      </c>
      <c r="BE7" s="32">
        <v>0</v>
      </c>
      <c r="BF7" s="15">
        <f t="shared" si="17"/>
        <v>45547</v>
      </c>
      <c r="BG7" s="15"/>
      <c r="BH7" s="34">
        <f t="shared" si="18"/>
        <v>6</v>
      </c>
      <c r="BI7" s="3"/>
      <c r="BJ7" s="31">
        <f t="shared" si="19"/>
        <v>45541</v>
      </c>
      <c r="BK7" s="31">
        <f t="shared" si="20"/>
        <v>45541</v>
      </c>
      <c r="BL7" s="32">
        <v>0</v>
      </c>
      <c r="BM7" s="15">
        <f t="shared" si="21"/>
        <v>45547</v>
      </c>
      <c r="BN7" s="15"/>
      <c r="BO7" s="34">
        <f t="shared" si="22"/>
        <v>6</v>
      </c>
      <c r="BP7" s="3"/>
      <c r="BQ7" s="31">
        <f t="shared" si="23"/>
        <v>45541</v>
      </c>
      <c r="BR7" s="31">
        <f t="shared" si="24"/>
        <v>45547</v>
      </c>
      <c r="BS7" s="32">
        <v>6</v>
      </c>
      <c r="BT7" s="15">
        <f t="shared" si="25"/>
        <v>45553</v>
      </c>
      <c r="BU7" s="15"/>
      <c r="BV7" s="7">
        <f t="shared" si="26"/>
        <v>6</v>
      </c>
      <c r="BW7" s="11"/>
      <c r="BX7" s="15">
        <v>45547</v>
      </c>
      <c r="BY7" s="7">
        <f t="shared" si="27"/>
        <v>6</v>
      </c>
      <c r="BZ7" s="2"/>
    </row>
    <row r="8" spans="1:81" x14ac:dyDescent="0.25">
      <c r="A8" s="21" t="s">
        <v>31</v>
      </c>
      <c r="B8" s="23"/>
      <c r="C8" s="22" t="s">
        <v>37</v>
      </c>
      <c r="D8" s="7"/>
      <c r="E8" s="30">
        <f t="shared" si="1"/>
        <v>45359</v>
      </c>
      <c r="F8" s="6">
        <v>45371</v>
      </c>
      <c r="G8" s="6"/>
      <c r="H8" s="34">
        <f t="shared" si="2"/>
        <v>12</v>
      </c>
      <c r="I8" s="3"/>
      <c r="J8" s="30">
        <f t="shared" si="3"/>
        <v>45360</v>
      </c>
      <c r="K8" s="30">
        <f t="shared" si="4"/>
        <v>45367</v>
      </c>
      <c r="L8" s="32">
        <v>7</v>
      </c>
      <c r="M8" s="6">
        <f t="shared" si="5"/>
        <v>45378</v>
      </c>
      <c r="N8" s="6"/>
      <c r="O8" s="29">
        <f t="shared" si="6"/>
        <v>11</v>
      </c>
      <c r="P8" s="7"/>
      <c r="Q8" s="3"/>
      <c r="R8" s="30">
        <f t="shared" si="7"/>
        <v>45368</v>
      </c>
      <c r="S8" s="30">
        <f t="shared" si="8"/>
        <v>45389</v>
      </c>
      <c r="T8" s="32">
        <v>21</v>
      </c>
      <c r="U8" s="6">
        <f t="shared" si="9"/>
        <v>45399</v>
      </c>
      <c r="V8" s="6"/>
      <c r="W8" s="29">
        <f t="shared" si="10"/>
        <v>10</v>
      </c>
      <c r="X8" s="3"/>
      <c r="Y8" s="31"/>
      <c r="Z8" s="7"/>
      <c r="AA8" s="6"/>
      <c r="AB8" s="25"/>
      <c r="AC8" s="31">
        <f t="shared" si="28"/>
        <v>45390</v>
      </c>
      <c r="AD8" s="31">
        <f t="shared" si="29"/>
        <v>45404</v>
      </c>
      <c r="AE8" s="32">
        <v>14</v>
      </c>
      <c r="AF8" s="15">
        <f t="shared" si="11"/>
        <v>45413</v>
      </c>
      <c r="AG8" s="15"/>
      <c r="AH8" s="34">
        <f t="shared" si="12"/>
        <v>9</v>
      </c>
      <c r="AI8" s="3"/>
      <c r="AJ8" s="31">
        <f t="shared" si="30"/>
        <v>45405</v>
      </c>
      <c r="AK8" s="31">
        <f t="shared" si="31"/>
        <v>45419</v>
      </c>
      <c r="AL8" s="32">
        <v>14</v>
      </c>
      <c r="AM8" s="15">
        <f t="shared" si="13"/>
        <v>45427</v>
      </c>
      <c r="AN8" s="15"/>
      <c r="AO8" s="34">
        <f t="shared" si="14"/>
        <v>8</v>
      </c>
      <c r="AP8" s="7"/>
      <c r="AQ8" s="7"/>
      <c r="AR8" s="7"/>
      <c r="AS8" s="7"/>
      <c r="AT8" s="7"/>
      <c r="AU8" s="3"/>
      <c r="AV8" s="31">
        <f t="shared" si="32"/>
        <v>45420</v>
      </c>
      <c r="AW8" s="31">
        <f t="shared" si="33"/>
        <v>45540</v>
      </c>
      <c r="AX8" s="24">
        <v>120</v>
      </c>
      <c r="AY8" s="15">
        <f t="shared" si="15"/>
        <v>45547</v>
      </c>
      <c r="AZ8" s="15"/>
      <c r="BA8" s="7">
        <f t="shared" si="16"/>
        <v>7</v>
      </c>
      <c r="BB8" s="3"/>
      <c r="BC8" s="31">
        <f t="shared" si="34"/>
        <v>45541</v>
      </c>
      <c r="BD8" s="31">
        <f t="shared" si="35"/>
        <v>45541</v>
      </c>
      <c r="BE8" s="32">
        <v>0</v>
      </c>
      <c r="BF8" s="15">
        <f t="shared" si="17"/>
        <v>45547</v>
      </c>
      <c r="BG8" s="15"/>
      <c r="BH8" s="34">
        <f t="shared" si="18"/>
        <v>6</v>
      </c>
      <c r="BI8" s="3"/>
      <c r="BJ8" s="31">
        <f t="shared" si="19"/>
        <v>45541</v>
      </c>
      <c r="BK8" s="31">
        <f t="shared" si="20"/>
        <v>45541</v>
      </c>
      <c r="BL8" s="32">
        <v>0</v>
      </c>
      <c r="BM8" s="15">
        <f t="shared" si="21"/>
        <v>45547</v>
      </c>
      <c r="BN8" s="15"/>
      <c r="BO8" s="34">
        <f t="shared" si="22"/>
        <v>6</v>
      </c>
      <c r="BP8" s="3"/>
      <c r="BQ8" s="31">
        <f t="shared" si="23"/>
        <v>45541</v>
      </c>
      <c r="BR8" s="31">
        <f t="shared" si="24"/>
        <v>45547</v>
      </c>
      <c r="BS8" s="32">
        <v>6</v>
      </c>
      <c r="BT8" s="15">
        <f t="shared" si="25"/>
        <v>45553</v>
      </c>
      <c r="BU8" s="15"/>
      <c r="BV8" s="7">
        <f t="shared" si="26"/>
        <v>6</v>
      </c>
      <c r="BW8" s="11"/>
      <c r="BX8" s="15">
        <v>45547</v>
      </c>
      <c r="BY8" s="7">
        <f t="shared" si="27"/>
        <v>6</v>
      </c>
      <c r="BZ8" s="2"/>
    </row>
    <row r="9" spans="1:81" x14ac:dyDescent="0.25">
      <c r="A9" s="21" t="s">
        <v>31</v>
      </c>
      <c r="B9" s="23"/>
      <c r="C9" s="22" t="s">
        <v>38</v>
      </c>
      <c r="D9" s="7"/>
      <c r="E9" s="30">
        <f t="shared" si="1"/>
        <v>45389</v>
      </c>
      <c r="F9" s="6">
        <v>45371</v>
      </c>
      <c r="G9" s="6"/>
      <c r="H9" s="34">
        <f t="shared" si="2"/>
        <v>-18</v>
      </c>
      <c r="I9" s="3"/>
      <c r="J9" s="30">
        <f t="shared" si="3"/>
        <v>45390</v>
      </c>
      <c r="K9" s="30">
        <f t="shared" si="4"/>
        <v>45397</v>
      </c>
      <c r="L9" s="32">
        <v>7</v>
      </c>
      <c r="M9" s="6">
        <f t="shared" si="5"/>
        <v>45378</v>
      </c>
      <c r="N9" s="6"/>
      <c r="O9" s="29">
        <f t="shared" si="6"/>
        <v>-19</v>
      </c>
      <c r="P9" s="7"/>
      <c r="Q9" s="3"/>
      <c r="R9" s="30">
        <f t="shared" si="7"/>
        <v>45398</v>
      </c>
      <c r="S9" s="30">
        <f t="shared" si="8"/>
        <v>45419</v>
      </c>
      <c r="T9" s="32">
        <v>21</v>
      </c>
      <c r="U9" s="6">
        <f t="shared" si="9"/>
        <v>45399</v>
      </c>
      <c r="V9" s="6"/>
      <c r="W9" s="29">
        <f t="shared" si="10"/>
        <v>-20</v>
      </c>
      <c r="X9" s="3"/>
      <c r="Y9" s="31"/>
      <c r="Z9" s="7"/>
      <c r="AA9" s="6"/>
      <c r="AB9" s="25"/>
      <c r="AC9" s="31">
        <f t="shared" si="28"/>
        <v>45420</v>
      </c>
      <c r="AD9" s="31">
        <f t="shared" si="29"/>
        <v>45434</v>
      </c>
      <c r="AE9" s="32">
        <v>14</v>
      </c>
      <c r="AF9" s="15">
        <f t="shared" si="11"/>
        <v>45413</v>
      </c>
      <c r="AG9" s="15"/>
      <c r="AH9" s="34">
        <f t="shared" si="12"/>
        <v>-21</v>
      </c>
      <c r="AI9" s="3"/>
      <c r="AJ9" s="31">
        <f t="shared" si="30"/>
        <v>45435</v>
      </c>
      <c r="AK9" s="31">
        <f t="shared" si="31"/>
        <v>45449</v>
      </c>
      <c r="AL9" s="32">
        <v>14</v>
      </c>
      <c r="AM9" s="15">
        <f t="shared" si="13"/>
        <v>45427</v>
      </c>
      <c r="AN9" s="15"/>
      <c r="AO9" s="34">
        <f t="shared" si="14"/>
        <v>-22</v>
      </c>
      <c r="AP9" s="7"/>
      <c r="AQ9" s="7"/>
      <c r="AR9" s="7"/>
      <c r="AS9" s="7"/>
      <c r="AT9" s="7"/>
      <c r="AU9" s="3"/>
      <c r="AV9" s="31">
        <f t="shared" si="32"/>
        <v>45450</v>
      </c>
      <c r="AW9" s="31">
        <f t="shared" si="33"/>
        <v>45540</v>
      </c>
      <c r="AX9" s="24">
        <v>90</v>
      </c>
      <c r="AY9" s="15">
        <f t="shared" si="15"/>
        <v>45517</v>
      </c>
      <c r="AZ9" s="15"/>
      <c r="BA9" s="7">
        <f t="shared" si="16"/>
        <v>-23</v>
      </c>
      <c r="BB9" s="3"/>
      <c r="BC9" s="31">
        <f t="shared" si="34"/>
        <v>45541</v>
      </c>
      <c r="BD9" s="31">
        <f t="shared" si="35"/>
        <v>45541</v>
      </c>
      <c r="BE9" s="32">
        <v>0</v>
      </c>
      <c r="BF9" s="15">
        <f t="shared" si="17"/>
        <v>45517</v>
      </c>
      <c r="BG9" s="15"/>
      <c r="BH9" s="34">
        <f t="shared" si="18"/>
        <v>-24</v>
      </c>
      <c r="BI9" s="3"/>
      <c r="BJ9" s="31">
        <f t="shared" si="19"/>
        <v>45541</v>
      </c>
      <c r="BK9" s="31">
        <f t="shared" si="20"/>
        <v>45541</v>
      </c>
      <c r="BL9" s="32">
        <v>0</v>
      </c>
      <c r="BM9" s="15">
        <f t="shared" si="21"/>
        <v>45517</v>
      </c>
      <c r="BN9" s="15"/>
      <c r="BO9" s="34">
        <f t="shared" si="22"/>
        <v>-24</v>
      </c>
      <c r="BP9" s="3"/>
      <c r="BQ9" s="31">
        <f t="shared" si="23"/>
        <v>45541</v>
      </c>
      <c r="BR9" s="31">
        <f t="shared" si="24"/>
        <v>45547</v>
      </c>
      <c r="BS9" s="32">
        <v>6</v>
      </c>
      <c r="BT9" s="15">
        <f t="shared" si="25"/>
        <v>45523</v>
      </c>
      <c r="BU9" s="15"/>
      <c r="BV9" s="7">
        <f t="shared" si="26"/>
        <v>-24</v>
      </c>
      <c r="BW9" s="11"/>
      <c r="BX9" s="15">
        <v>45547</v>
      </c>
      <c r="BY9" s="7">
        <f t="shared" si="27"/>
        <v>-24</v>
      </c>
      <c r="BZ9" s="2"/>
    </row>
    <row r="10" spans="1:81" x14ac:dyDescent="0.25">
      <c r="A10" s="21" t="s">
        <v>31</v>
      </c>
      <c r="B10" s="23"/>
      <c r="C10" s="22" t="s">
        <v>39</v>
      </c>
      <c r="D10" s="7"/>
      <c r="E10" s="30">
        <f t="shared" si="1"/>
        <v>45329</v>
      </c>
      <c r="F10" s="6">
        <v>45350</v>
      </c>
      <c r="G10" s="6"/>
      <c r="H10" s="34">
        <f t="shared" si="2"/>
        <v>21</v>
      </c>
      <c r="I10" s="3"/>
      <c r="J10" s="30">
        <f t="shared" si="3"/>
        <v>45330</v>
      </c>
      <c r="K10" s="30">
        <f t="shared" si="4"/>
        <v>45337</v>
      </c>
      <c r="L10" s="32">
        <v>7</v>
      </c>
      <c r="M10" s="6">
        <f t="shared" si="5"/>
        <v>45357</v>
      </c>
      <c r="N10" s="6"/>
      <c r="O10" s="29">
        <f t="shared" si="6"/>
        <v>20</v>
      </c>
      <c r="P10" s="7"/>
      <c r="Q10" s="3"/>
      <c r="R10" s="30">
        <f t="shared" si="7"/>
        <v>45338</v>
      </c>
      <c r="S10" s="30">
        <f t="shared" si="8"/>
        <v>45359</v>
      </c>
      <c r="T10" s="32">
        <v>21</v>
      </c>
      <c r="U10" s="6">
        <f t="shared" si="9"/>
        <v>45378</v>
      </c>
      <c r="V10" s="6"/>
      <c r="W10" s="29">
        <f t="shared" si="10"/>
        <v>19</v>
      </c>
      <c r="X10" s="3"/>
      <c r="Y10" s="31"/>
      <c r="Z10" s="7"/>
      <c r="AA10" s="6"/>
      <c r="AB10" s="25"/>
      <c r="AC10" s="31">
        <f t="shared" si="28"/>
        <v>45360</v>
      </c>
      <c r="AD10" s="31">
        <f t="shared" si="29"/>
        <v>45374</v>
      </c>
      <c r="AE10" s="32">
        <v>14</v>
      </c>
      <c r="AF10" s="15">
        <f t="shared" si="11"/>
        <v>45392</v>
      </c>
      <c r="AG10" s="15"/>
      <c r="AH10" s="34">
        <f t="shared" si="12"/>
        <v>18</v>
      </c>
      <c r="AI10" s="3"/>
      <c r="AJ10" s="31">
        <f t="shared" si="30"/>
        <v>45375</v>
      </c>
      <c r="AK10" s="31">
        <f t="shared" si="31"/>
        <v>45389</v>
      </c>
      <c r="AL10" s="32">
        <v>14</v>
      </c>
      <c r="AM10" s="15">
        <f t="shared" si="13"/>
        <v>45406</v>
      </c>
      <c r="AN10" s="15"/>
      <c r="AO10" s="34">
        <f t="shared" si="14"/>
        <v>17</v>
      </c>
      <c r="AP10" s="7"/>
      <c r="AQ10" s="7"/>
      <c r="AR10" s="7"/>
      <c r="AS10" s="7"/>
      <c r="AT10" s="7"/>
      <c r="AU10" s="3"/>
      <c r="AV10" s="31">
        <f t="shared" si="32"/>
        <v>45390</v>
      </c>
      <c r="AW10" s="31">
        <f t="shared" si="33"/>
        <v>45435</v>
      </c>
      <c r="AX10" s="24">
        <v>45</v>
      </c>
      <c r="AY10" s="15">
        <f t="shared" si="15"/>
        <v>45451</v>
      </c>
      <c r="AZ10" s="15"/>
      <c r="BA10" s="7">
        <f t="shared" si="16"/>
        <v>16</v>
      </c>
      <c r="BB10" s="3"/>
      <c r="BC10" s="31">
        <f t="shared" si="34"/>
        <v>45436</v>
      </c>
      <c r="BD10" s="31">
        <f t="shared" si="35"/>
        <v>45436</v>
      </c>
      <c r="BE10" s="32">
        <v>0</v>
      </c>
      <c r="BF10" s="15">
        <f t="shared" si="17"/>
        <v>45451</v>
      </c>
      <c r="BG10" s="15"/>
      <c r="BH10" s="34">
        <f t="shared" si="18"/>
        <v>15</v>
      </c>
      <c r="BI10" s="3"/>
      <c r="BJ10" s="31">
        <f t="shared" si="19"/>
        <v>45436</v>
      </c>
      <c r="BK10" s="31">
        <f t="shared" si="20"/>
        <v>45436</v>
      </c>
      <c r="BL10" s="32">
        <v>0</v>
      </c>
      <c r="BM10" s="15">
        <f t="shared" si="21"/>
        <v>45451</v>
      </c>
      <c r="BN10" s="15"/>
      <c r="BO10" s="34">
        <f t="shared" si="22"/>
        <v>15</v>
      </c>
      <c r="BP10" s="3"/>
      <c r="BQ10" s="31">
        <f t="shared" si="23"/>
        <v>45436</v>
      </c>
      <c r="BR10" s="31">
        <f t="shared" si="24"/>
        <v>45442</v>
      </c>
      <c r="BS10" s="32">
        <v>6</v>
      </c>
      <c r="BT10" s="15">
        <f t="shared" si="25"/>
        <v>45457</v>
      </c>
      <c r="BU10" s="15"/>
      <c r="BV10" s="7">
        <f t="shared" si="26"/>
        <v>15</v>
      </c>
      <c r="BW10" s="11"/>
      <c r="BX10" s="15">
        <v>45442</v>
      </c>
      <c r="BY10" s="7">
        <f t="shared" si="27"/>
        <v>15</v>
      </c>
      <c r="BZ10" s="2"/>
    </row>
    <row r="11" spans="1:81" x14ac:dyDescent="0.25">
      <c r="A11" s="21" t="s">
        <v>31</v>
      </c>
      <c r="B11" s="23"/>
      <c r="C11" s="22" t="s">
        <v>40</v>
      </c>
      <c r="D11" s="7"/>
      <c r="E11" s="30">
        <f t="shared" si="1"/>
        <v>45329</v>
      </c>
      <c r="F11" s="6">
        <v>45350</v>
      </c>
      <c r="G11" s="6"/>
      <c r="H11" s="34">
        <f t="shared" si="2"/>
        <v>21</v>
      </c>
      <c r="I11" s="3"/>
      <c r="J11" s="30">
        <f t="shared" si="3"/>
        <v>45330</v>
      </c>
      <c r="K11" s="30">
        <f t="shared" si="4"/>
        <v>45337</v>
      </c>
      <c r="L11" s="32">
        <v>7</v>
      </c>
      <c r="M11" s="6">
        <f t="shared" si="5"/>
        <v>45357</v>
      </c>
      <c r="N11" s="6"/>
      <c r="O11" s="29">
        <f t="shared" si="6"/>
        <v>20</v>
      </c>
      <c r="P11" s="7"/>
      <c r="Q11" s="3"/>
      <c r="R11" s="30">
        <f t="shared" si="7"/>
        <v>45338</v>
      </c>
      <c r="S11" s="30">
        <f t="shared" si="8"/>
        <v>45359</v>
      </c>
      <c r="T11" s="32">
        <v>21</v>
      </c>
      <c r="U11" s="6">
        <f t="shared" si="9"/>
        <v>45378</v>
      </c>
      <c r="V11" s="6"/>
      <c r="W11" s="29">
        <f t="shared" si="10"/>
        <v>19</v>
      </c>
      <c r="X11" s="3"/>
      <c r="Y11" s="31"/>
      <c r="Z11" s="7"/>
      <c r="AA11" s="6"/>
      <c r="AB11" s="25"/>
      <c r="AC11" s="31">
        <f t="shared" si="28"/>
        <v>45360</v>
      </c>
      <c r="AD11" s="31">
        <f t="shared" si="29"/>
        <v>45374</v>
      </c>
      <c r="AE11" s="32">
        <v>14</v>
      </c>
      <c r="AF11" s="15">
        <f t="shared" si="11"/>
        <v>45392</v>
      </c>
      <c r="AG11" s="15"/>
      <c r="AH11" s="34">
        <f t="shared" si="12"/>
        <v>18</v>
      </c>
      <c r="AI11" s="3"/>
      <c r="AJ11" s="31">
        <f t="shared" si="30"/>
        <v>45375</v>
      </c>
      <c r="AK11" s="31">
        <f t="shared" si="31"/>
        <v>45389</v>
      </c>
      <c r="AL11" s="32">
        <v>14</v>
      </c>
      <c r="AM11" s="15">
        <f t="shared" si="13"/>
        <v>45406</v>
      </c>
      <c r="AN11" s="15"/>
      <c r="AO11" s="34">
        <f t="shared" si="14"/>
        <v>17</v>
      </c>
      <c r="AP11" s="7"/>
      <c r="AQ11" s="7"/>
      <c r="AR11" s="7"/>
      <c r="AS11" s="7"/>
      <c r="AT11" s="7"/>
      <c r="AU11" s="3"/>
      <c r="AV11" s="31">
        <f t="shared" si="32"/>
        <v>45390</v>
      </c>
      <c r="AW11" s="31">
        <f t="shared" si="33"/>
        <v>45435</v>
      </c>
      <c r="AX11" s="24">
        <v>45</v>
      </c>
      <c r="AY11" s="15">
        <f t="shared" si="15"/>
        <v>45451</v>
      </c>
      <c r="AZ11" s="15"/>
      <c r="BA11" s="7">
        <f t="shared" si="16"/>
        <v>16</v>
      </c>
      <c r="BB11" s="3"/>
      <c r="BC11" s="31">
        <f t="shared" si="34"/>
        <v>45436</v>
      </c>
      <c r="BD11" s="31">
        <f t="shared" si="35"/>
        <v>45436</v>
      </c>
      <c r="BE11" s="32">
        <v>0</v>
      </c>
      <c r="BF11" s="15">
        <f t="shared" si="17"/>
        <v>45451</v>
      </c>
      <c r="BG11" s="15"/>
      <c r="BH11" s="34">
        <f t="shared" si="18"/>
        <v>15</v>
      </c>
      <c r="BI11" s="3"/>
      <c r="BJ11" s="31">
        <f t="shared" si="19"/>
        <v>45436</v>
      </c>
      <c r="BK11" s="31">
        <f t="shared" si="20"/>
        <v>45436</v>
      </c>
      <c r="BL11" s="32">
        <v>0</v>
      </c>
      <c r="BM11" s="15">
        <f t="shared" si="21"/>
        <v>45451</v>
      </c>
      <c r="BN11" s="15"/>
      <c r="BO11" s="34">
        <f t="shared" si="22"/>
        <v>15</v>
      </c>
      <c r="BP11" s="3"/>
      <c r="BQ11" s="31">
        <f t="shared" si="23"/>
        <v>45436</v>
      </c>
      <c r="BR11" s="31">
        <f t="shared" si="24"/>
        <v>45442</v>
      </c>
      <c r="BS11" s="32">
        <v>6</v>
      </c>
      <c r="BT11" s="15">
        <f t="shared" si="25"/>
        <v>45457</v>
      </c>
      <c r="BU11" s="15"/>
      <c r="BV11" s="7">
        <f t="shared" si="26"/>
        <v>15</v>
      </c>
      <c r="BW11" s="11"/>
      <c r="BX11" s="15">
        <v>45442</v>
      </c>
      <c r="BY11" s="7">
        <f t="shared" si="27"/>
        <v>15</v>
      </c>
      <c r="BZ11" s="2"/>
    </row>
    <row r="12" spans="1:81" x14ac:dyDescent="0.25">
      <c r="A12" s="21" t="s">
        <v>41</v>
      </c>
      <c r="B12" s="23"/>
      <c r="C12" s="22" t="s">
        <v>42</v>
      </c>
      <c r="D12" s="7"/>
      <c r="E12" s="30">
        <f t="shared" si="1"/>
        <v>45407</v>
      </c>
      <c r="F12" s="6">
        <v>45397</v>
      </c>
      <c r="G12" s="6"/>
      <c r="H12" s="34">
        <f t="shared" si="2"/>
        <v>-10</v>
      </c>
      <c r="I12" s="3"/>
      <c r="J12" s="30">
        <f t="shared" si="3"/>
        <v>45408</v>
      </c>
      <c r="K12" s="30">
        <f t="shared" si="4"/>
        <v>45415</v>
      </c>
      <c r="L12" s="32">
        <v>7</v>
      </c>
      <c r="M12" s="6">
        <f t="shared" si="5"/>
        <v>45404</v>
      </c>
      <c r="N12" s="6"/>
      <c r="O12" s="29">
        <f t="shared" si="6"/>
        <v>-11</v>
      </c>
      <c r="P12" s="7"/>
      <c r="Q12" s="3"/>
      <c r="R12" s="30">
        <f t="shared" si="7"/>
        <v>45416</v>
      </c>
      <c r="S12" s="30">
        <f t="shared" si="8"/>
        <v>45437</v>
      </c>
      <c r="T12" s="32">
        <v>21</v>
      </c>
      <c r="U12" s="6">
        <f t="shared" si="9"/>
        <v>45425</v>
      </c>
      <c r="V12" s="6"/>
      <c r="W12" s="29">
        <f t="shared" si="10"/>
        <v>-12</v>
      </c>
      <c r="X12" s="3"/>
      <c r="Y12" s="31"/>
      <c r="Z12" s="7"/>
      <c r="AA12" s="6"/>
      <c r="AB12" s="25"/>
      <c r="AC12" s="31">
        <f t="shared" si="28"/>
        <v>45438</v>
      </c>
      <c r="AD12" s="31">
        <f t="shared" si="29"/>
        <v>45468</v>
      </c>
      <c r="AE12" s="32">
        <v>30</v>
      </c>
      <c r="AF12" s="15">
        <f t="shared" si="11"/>
        <v>45455</v>
      </c>
      <c r="AG12" s="15"/>
      <c r="AH12" s="34">
        <f t="shared" si="12"/>
        <v>-13</v>
      </c>
      <c r="AI12" s="3"/>
      <c r="AJ12" s="31">
        <f t="shared" si="30"/>
        <v>45469</v>
      </c>
      <c r="AK12" s="31">
        <f t="shared" si="31"/>
        <v>45483</v>
      </c>
      <c r="AL12" s="32">
        <v>14</v>
      </c>
      <c r="AM12" s="15">
        <f t="shared" si="13"/>
        <v>45469</v>
      </c>
      <c r="AN12" s="15"/>
      <c r="AO12" s="34">
        <f t="shared" si="14"/>
        <v>-14</v>
      </c>
      <c r="AP12" s="7"/>
      <c r="AQ12" s="7"/>
      <c r="AR12" s="7"/>
      <c r="AS12" s="7"/>
      <c r="AT12" s="7"/>
      <c r="AU12" s="3"/>
      <c r="AV12" s="31">
        <f t="shared" si="32"/>
        <v>45484</v>
      </c>
      <c r="AW12" s="31">
        <f t="shared" si="33"/>
        <v>45634</v>
      </c>
      <c r="AX12" s="24">
        <v>150</v>
      </c>
      <c r="AY12" s="15">
        <f t="shared" si="15"/>
        <v>45619</v>
      </c>
      <c r="AZ12" s="15"/>
      <c r="BA12" s="7">
        <f t="shared" si="16"/>
        <v>-15</v>
      </c>
      <c r="BB12" s="3"/>
      <c r="BC12" s="31">
        <f t="shared" si="34"/>
        <v>45635</v>
      </c>
      <c r="BD12" s="31">
        <f t="shared" si="35"/>
        <v>45635</v>
      </c>
      <c r="BE12" s="32">
        <v>0</v>
      </c>
      <c r="BF12" s="15">
        <f t="shared" si="17"/>
        <v>45619</v>
      </c>
      <c r="BG12" s="15"/>
      <c r="BH12" s="34">
        <f t="shared" si="18"/>
        <v>-16</v>
      </c>
      <c r="BI12" s="3"/>
      <c r="BJ12" s="31">
        <f t="shared" si="19"/>
        <v>45635</v>
      </c>
      <c r="BK12" s="31">
        <f t="shared" si="20"/>
        <v>45635</v>
      </c>
      <c r="BL12" s="32">
        <v>0</v>
      </c>
      <c r="BM12" s="15">
        <f t="shared" si="21"/>
        <v>45619</v>
      </c>
      <c r="BN12" s="15"/>
      <c r="BO12" s="34">
        <f t="shared" si="22"/>
        <v>-16</v>
      </c>
      <c r="BP12" s="3"/>
      <c r="BQ12" s="31">
        <f t="shared" si="23"/>
        <v>45635</v>
      </c>
      <c r="BR12" s="31">
        <f t="shared" si="24"/>
        <v>45641</v>
      </c>
      <c r="BS12" s="32">
        <v>6</v>
      </c>
      <c r="BT12" s="15">
        <f t="shared" si="25"/>
        <v>45625</v>
      </c>
      <c r="BU12" s="15"/>
      <c r="BV12" s="7">
        <f t="shared" si="26"/>
        <v>-16</v>
      </c>
      <c r="BW12" s="11"/>
      <c r="BX12" s="15">
        <v>45641</v>
      </c>
      <c r="BY12" s="7">
        <f t="shared" si="27"/>
        <v>-16</v>
      </c>
      <c r="BZ12" s="2"/>
    </row>
    <row r="13" spans="1:81" x14ac:dyDescent="0.25">
      <c r="A13" s="21" t="s">
        <v>41</v>
      </c>
      <c r="B13" s="23"/>
      <c r="C13" s="22" t="s">
        <v>43</v>
      </c>
      <c r="D13" s="7"/>
      <c r="E13" s="30">
        <f t="shared" si="1"/>
        <v>45407</v>
      </c>
      <c r="F13" s="6">
        <v>45397</v>
      </c>
      <c r="G13" s="6"/>
      <c r="H13" s="34">
        <f t="shared" si="2"/>
        <v>-10</v>
      </c>
      <c r="I13" s="3"/>
      <c r="J13" s="30">
        <f t="shared" si="3"/>
        <v>45408</v>
      </c>
      <c r="K13" s="30">
        <f t="shared" si="4"/>
        <v>45415</v>
      </c>
      <c r="L13" s="32">
        <v>7</v>
      </c>
      <c r="M13" s="6">
        <f t="shared" si="5"/>
        <v>45404</v>
      </c>
      <c r="N13" s="6"/>
      <c r="O13" s="29">
        <f t="shared" si="6"/>
        <v>-11</v>
      </c>
      <c r="P13" s="7"/>
      <c r="Q13" s="3"/>
      <c r="R13" s="30">
        <f t="shared" si="7"/>
        <v>45416</v>
      </c>
      <c r="S13" s="30">
        <f t="shared" si="8"/>
        <v>45437</v>
      </c>
      <c r="T13" s="32">
        <v>21</v>
      </c>
      <c r="U13" s="6">
        <f t="shared" si="9"/>
        <v>45425</v>
      </c>
      <c r="V13" s="6"/>
      <c r="W13" s="29">
        <f t="shared" si="10"/>
        <v>-12</v>
      </c>
      <c r="X13" s="3"/>
      <c r="Y13" s="31"/>
      <c r="Z13" s="7"/>
      <c r="AA13" s="6"/>
      <c r="AB13" s="25"/>
      <c r="AC13" s="31">
        <f t="shared" si="28"/>
        <v>45438</v>
      </c>
      <c r="AD13" s="31">
        <f t="shared" si="29"/>
        <v>45468</v>
      </c>
      <c r="AE13" s="32">
        <v>30</v>
      </c>
      <c r="AF13" s="15">
        <f t="shared" si="11"/>
        <v>45455</v>
      </c>
      <c r="AG13" s="15"/>
      <c r="AH13" s="34">
        <f t="shared" si="12"/>
        <v>-13</v>
      </c>
      <c r="AI13" s="3"/>
      <c r="AJ13" s="31">
        <f t="shared" si="30"/>
        <v>45469</v>
      </c>
      <c r="AK13" s="31">
        <f t="shared" si="31"/>
        <v>45483</v>
      </c>
      <c r="AL13" s="32">
        <v>14</v>
      </c>
      <c r="AM13" s="15">
        <f t="shared" si="13"/>
        <v>45469</v>
      </c>
      <c r="AN13" s="15"/>
      <c r="AO13" s="34">
        <f t="shared" si="14"/>
        <v>-14</v>
      </c>
      <c r="AP13" s="7"/>
      <c r="AQ13" s="7"/>
      <c r="AR13" s="7"/>
      <c r="AS13" s="7"/>
      <c r="AT13" s="7"/>
      <c r="AU13" s="3"/>
      <c r="AV13" s="31">
        <f t="shared" si="32"/>
        <v>45484</v>
      </c>
      <c r="AW13" s="31">
        <f t="shared" si="33"/>
        <v>45634</v>
      </c>
      <c r="AX13" s="24">
        <v>150</v>
      </c>
      <c r="AY13" s="15">
        <f t="shared" si="15"/>
        <v>45619</v>
      </c>
      <c r="AZ13" s="15"/>
      <c r="BA13" s="7">
        <f t="shared" si="16"/>
        <v>-15</v>
      </c>
      <c r="BB13" s="3"/>
      <c r="BC13" s="31">
        <f t="shared" si="34"/>
        <v>45635</v>
      </c>
      <c r="BD13" s="31">
        <f t="shared" si="35"/>
        <v>45635</v>
      </c>
      <c r="BE13" s="32">
        <v>0</v>
      </c>
      <c r="BF13" s="15">
        <f t="shared" si="17"/>
        <v>45619</v>
      </c>
      <c r="BG13" s="15"/>
      <c r="BH13" s="34">
        <f t="shared" si="18"/>
        <v>-16</v>
      </c>
      <c r="BI13" s="3"/>
      <c r="BJ13" s="31">
        <f t="shared" si="19"/>
        <v>45635</v>
      </c>
      <c r="BK13" s="31">
        <f t="shared" si="20"/>
        <v>45635</v>
      </c>
      <c r="BL13" s="32">
        <v>0</v>
      </c>
      <c r="BM13" s="15">
        <f t="shared" si="21"/>
        <v>45619</v>
      </c>
      <c r="BN13" s="15"/>
      <c r="BO13" s="34">
        <f t="shared" si="22"/>
        <v>-16</v>
      </c>
      <c r="BP13" s="3"/>
      <c r="BQ13" s="31">
        <f t="shared" si="23"/>
        <v>45635</v>
      </c>
      <c r="BR13" s="31">
        <f t="shared" si="24"/>
        <v>45641</v>
      </c>
      <c r="BS13" s="32">
        <v>6</v>
      </c>
      <c r="BT13" s="15">
        <f t="shared" si="25"/>
        <v>45625</v>
      </c>
      <c r="BU13" s="15"/>
      <c r="BV13" s="7">
        <f t="shared" si="26"/>
        <v>-16</v>
      </c>
      <c r="BW13" s="11"/>
      <c r="BX13" s="15">
        <v>45641</v>
      </c>
      <c r="BY13" s="7">
        <f t="shared" si="27"/>
        <v>-16</v>
      </c>
      <c r="BZ13" s="2"/>
    </row>
    <row r="14" spans="1:81" x14ac:dyDescent="0.25">
      <c r="A14" s="21" t="s">
        <v>41</v>
      </c>
      <c r="B14" s="23"/>
      <c r="C14" s="22" t="s">
        <v>44</v>
      </c>
      <c r="D14" s="7"/>
      <c r="E14" s="30">
        <f t="shared" si="1"/>
        <v>45377</v>
      </c>
      <c r="F14" s="6">
        <v>45397</v>
      </c>
      <c r="G14" s="6"/>
      <c r="H14" s="34">
        <f t="shared" si="2"/>
        <v>20</v>
      </c>
      <c r="I14" s="3"/>
      <c r="J14" s="30">
        <f t="shared" si="3"/>
        <v>45378</v>
      </c>
      <c r="K14" s="30">
        <f t="shared" si="4"/>
        <v>45385</v>
      </c>
      <c r="L14" s="32">
        <v>7</v>
      </c>
      <c r="M14" s="6">
        <f t="shared" si="5"/>
        <v>45404</v>
      </c>
      <c r="N14" s="6"/>
      <c r="O14" s="29">
        <f t="shared" si="6"/>
        <v>19</v>
      </c>
      <c r="P14" s="7"/>
      <c r="Q14" s="3"/>
      <c r="R14" s="30">
        <f t="shared" si="7"/>
        <v>45386</v>
      </c>
      <c r="S14" s="30">
        <f t="shared" si="8"/>
        <v>45407</v>
      </c>
      <c r="T14" s="32">
        <v>21</v>
      </c>
      <c r="U14" s="6">
        <f t="shared" si="9"/>
        <v>45425</v>
      </c>
      <c r="V14" s="6"/>
      <c r="W14" s="29">
        <f t="shared" si="10"/>
        <v>18</v>
      </c>
      <c r="X14" s="3"/>
      <c r="Y14" s="31"/>
      <c r="Z14" s="7"/>
      <c r="AA14" s="6"/>
      <c r="AB14" s="25"/>
      <c r="AC14" s="31">
        <f t="shared" si="28"/>
        <v>45408</v>
      </c>
      <c r="AD14" s="31">
        <f t="shared" si="29"/>
        <v>45438</v>
      </c>
      <c r="AE14" s="32">
        <v>30</v>
      </c>
      <c r="AF14" s="15">
        <f t="shared" si="11"/>
        <v>45455</v>
      </c>
      <c r="AG14" s="15"/>
      <c r="AH14" s="34">
        <f t="shared" si="12"/>
        <v>17</v>
      </c>
      <c r="AI14" s="3"/>
      <c r="AJ14" s="31">
        <f t="shared" si="30"/>
        <v>45439</v>
      </c>
      <c r="AK14" s="31">
        <f t="shared" si="31"/>
        <v>45453</v>
      </c>
      <c r="AL14" s="32">
        <v>14</v>
      </c>
      <c r="AM14" s="15">
        <f t="shared" si="13"/>
        <v>45469</v>
      </c>
      <c r="AN14" s="15"/>
      <c r="AO14" s="34">
        <f t="shared" si="14"/>
        <v>16</v>
      </c>
      <c r="AP14" s="7"/>
      <c r="AQ14" s="7"/>
      <c r="AR14" s="7"/>
      <c r="AS14" s="7"/>
      <c r="AT14" s="7"/>
      <c r="AU14" s="3"/>
      <c r="AV14" s="31">
        <f t="shared" si="32"/>
        <v>45454</v>
      </c>
      <c r="AW14" s="31">
        <f t="shared" si="33"/>
        <v>45634</v>
      </c>
      <c r="AX14" s="24">
        <v>180</v>
      </c>
      <c r="AY14" s="15">
        <f t="shared" si="15"/>
        <v>45649</v>
      </c>
      <c r="AZ14" s="15"/>
      <c r="BA14" s="7">
        <f t="shared" si="16"/>
        <v>15</v>
      </c>
      <c r="BB14" s="3"/>
      <c r="BC14" s="31">
        <f t="shared" si="34"/>
        <v>45635</v>
      </c>
      <c r="BD14" s="31">
        <f t="shared" si="35"/>
        <v>45635</v>
      </c>
      <c r="BE14" s="32">
        <v>0</v>
      </c>
      <c r="BF14" s="15">
        <f t="shared" si="17"/>
        <v>45649</v>
      </c>
      <c r="BG14" s="15"/>
      <c r="BH14" s="34">
        <f t="shared" si="18"/>
        <v>14</v>
      </c>
      <c r="BI14" s="3"/>
      <c r="BJ14" s="31">
        <f t="shared" si="19"/>
        <v>45635</v>
      </c>
      <c r="BK14" s="31">
        <f t="shared" si="20"/>
        <v>45635</v>
      </c>
      <c r="BL14" s="32">
        <v>0</v>
      </c>
      <c r="BM14" s="15">
        <f t="shared" si="21"/>
        <v>45649</v>
      </c>
      <c r="BN14" s="15"/>
      <c r="BO14" s="34">
        <f t="shared" si="22"/>
        <v>14</v>
      </c>
      <c r="BP14" s="3"/>
      <c r="BQ14" s="31">
        <f t="shared" si="23"/>
        <v>45635</v>
      </c>
      <c r="BR14" s="31">
        <f t="shared" si="24"/>
        <v>45641</v>
      </c>
      <c r="BS14" s="32">
        <v>6</v>
      </c>
      <c r="BT14" s="15">
        <f t="shared" si="25"/>
        <v>45655</v>
      </c>
      <c r="BU14" s="15"/>
      <c r="BV14" s="7">
        <f t="shared" si="26"/>
        <v>14</v>
      </c>
      <c r="BW14" s="11"/>
      <c r="BX14" s="15">
        <v>45641</v>
      </c>
      <c r="BY14" s="7">
        <f t="shared" si="27"/>
        <v>14</v>
      </c>
      <c r="BZ14" s="2"/>
    </row>
    <row r="15" spans="1:81" x14ac:dyDescent="0.25">
      <c r="A15" s="21" t="s">
        <v>41</v>
      </c>
      <c r="B15" s="23"/>
      <c r="C15" s="22" t="s">
        <v>45</v>
      </c>
      <c r="D15" s="7"/>
      <c r="E15" s="30">
        <f t="shared" si="1"/>
        <v>45377</v>
      </c>
      <c r="F15" s="6">
        <v>45397</v>
      </c>
      <c r="G15" s="6"/>
      <c r="H15" s="34">
        <f t="shared" si="2"/>
        <v>20</v>
      </c>
      <c r="I15" s="3"/>
      <c r="J15" s="30">
        <f t="shared" si="3"/>
        <v>45378</v>
      </c>
      <c r="K15" s="30">
        <f t="shared" si="4"/>
        <v>45385</v>
      </c>
      <c r="L15" s="32">
        <v>7</v>
      </c>
      <c r="M15" s="6">
        <f t="shared" si="5"/>
        <v>45404</v>
      </c>
      <c r="N15" s="6"/>
      <c r="O15" s="29">
        <f t="shared" si="6"/>
        <v>19</v>
      </c>
      <c r="P15" s="7"/>
      <c r="Q15" s="3"/>
      <c r="R15" s="30">
        <f t="shared" si="7"/>
        <v>45386</v>
      </c>
      <c r="S15" s="30">
        <f t="shared" si="8"/>
        <v>45407</v>
      </c>
      <c r="T15" s="32">
        <v>21</v>
      </c>
      <c r="U15" s="6">
        <f t="shared" si="9"/>
        <v>45425</v>
      </c>
      <c r="V15" s="6"/>
      <c r="W15" s="29">
        <f t="shared" si="10"/>
        <v>18</v>
      </c>
      <c r="X15" s="3"/>
      <c r="Y15" s="31"/>
      <c r="Z15" s="7"/>
      <c r="AA15" s="6"/>
      <c r="AB15" s="25"/>
      <c r="AC15" s="31">
        <f t="shared" si="28"/>
        <v>45408</v>
      </c>
      <c r="AD15" s="31">
        <f t="shared" si="29"/>
        <v>45438</v>
      </c>
      <c r="AE15" s="32">
        <v>30</v>
      </c>
      <c r="AF15" s="15">
        <f t="shared" si="11"/>
        <v>45455</v>
      </c>
      <c r="AG15" s="15"/>
      <c r="AH15" s="34">
        <f t="shared" si="12"/>
        <v>17</v>
      </c>
      <c r="AI15" s="3"/>
      <c r="AJ15" s="31">
        <f t="shared" si="30"/>
        <v>45439</v>
      </c>
      <c r="AK15" s="31">
        <f t="shared" si="31"/>
        <v>45453</v>
      </c>
      <c r="AL15" s="32">
        <v>14</v>
      </c>
      <c r="AM15" s="15">
        <f t="shared" si="13"/>
        <v>45469</v>
      </c>
      <c r="AN15" s="15"/>
      <c r="AO15" s="34">
        <f t="shared" si="14"/>
        <v>16</v>
      </c>
      <c r="AP15" s="7"/>
      <c r="AQ15" s="7"/>
      <c r="AR15" s="7"/>
      <c r="AS15" s="7"/>
      <c r="AT15" s="7"/>
      <c r="AU15" s="3"/>
      <c r="AV15" s="31">
        <f t="shared" si="32"/>
        <v>45454</v>
      </c>
      <c r="AW15" s="31">
        <f t="shared" si="33"/>
        <v>45634</v>
      </c>
      <c r="AX15" s="24">
        <v>180</v>
      </c>
      <c r="AY15" s="15">
        <f t="shared" si="15"/>
        <v>45649</v>
      </c>
      <c r="AZ15" s="15"/>
      <c r="BA15" s="7">
        <f t="shared" si="16"/>
        <v>15</v>
      </c>
      <c r="BB15" s="3"/>
      <c r="BC15" s="31">
        <f t="shared" si="34"/>
        <v>45635</v>
      </c>
      <c r="BD15" s="31">
        <f t="shared" si="35"/>
        <v>45635</v>
      </c>
      <c r="BE15" s="32">
        <v>0</v>
      </c>
      <c r="BF15" s="15">
        <f t="shared" si="17"/>
        <v>45649</v>
      </c>
      <c r="BG15" s="15"/>
      <c r="BH15" s="34">
        <f t="shared" si="18"/>
        <v>14</v>
      </c>
      <c r="BI15" s="3"/>
      <c r="BJ15" s="31">
        <f t="shared" si="19"/>
        <v>45635</v>
      </c>
      <c r="BK15" s="31">
        <f t="shared" si="20"/>
        <v>45635</v>
      </c>
      <c r="BL15" s="32">
        <v>0</v>
      </c>
      <c r="BM15" s="15">
        <f t="shared" si="21"/>
        <v>45649</v>
      </c>
      <c r="BN15" s="15"/>
      <c r="BO15" s="34">
        <f t="shared" si="22"/>
        <v>14</v>
      </c>
      <c r="BP15" s="3"/>
      <c r="BQ15" s="31">
        <f t="shared" si="23"/>
        <v>45635</v>
      </c>
      <c r="BR15" s="31">
        <f t="shared" si="24"/>
        <v>45641</v>
      </c>
      <c r="BS15" s="32">
        <v>6</v>
      </c>
      <c r="BT15" s="15">
        <f t="shared" si="25"/>
        <v>45655</v>
      </c>
      <c r="BU15" s="15"/>
      <c r="BV15" s="7">
        <f t="shared" si="26"/>
        <v>14</v>
      </c>
      <c r="BW15" s="11"/>
      <c r="BX15" s="15">
        <v>45641</v>
      </c>
      <c r="BY15" s="7">
        <f t="shared" si="27"/>
        <v>14</v>
      </c>
      <c r="BZ15" s="2"/>
    </row>
    <row r="16" spans="1:81" x14ac:dyDescent="0.25">
      <c r="A16" s="21" t="s">
        <v>41</v>
      </c>
      <c r="B16" s="23"/>
      <c r="C16" s="22" t="s">
        <v>46</v>
      </c>
      <c r="D16" s="7"/>
      <c r="E16" s="30">
        <f t="shared" si="1"/>
        <v>45377</v>
      </c>
      <c r="F16" s="6">
        <v>45397</v>
      </c>
      <c r="G16" s="6"/>
      <c r="H16" s="34">
        <f t="shared" si="2"/>
        <v>20</v>
      </c>
      <c r="I16" s="3"/>
      <c r="J16" s="30">
        <f t="shared" si="3"/>
        <v>45378</v>
      </c>
      <c r="K16" s="30">
        <f t="shared" si="4"/>
        <v>45385</v>
      </c>
      <c r="L16" s="32">
        <v>7</v>
      </c>
      <c r="M16" s="6">
        <f t="shared" si="5"/>
        <v>45404</v>
      </c>
      <c r="N16" s="6"/>
      <c r="O16" s="29">
        <f t="shared" si="6"/>
        <v>19</v>
      </c>
      <c r="P16" s="7"/>
      <c r="Q16" s="3"/>
      <c r="R16" s="30">
        <f t="shared" si="7"/>
        <v>45386</v>
      </c>
      <c r="S16" s="30">
        <f t="shared" si="8"/>
        <v>45407</v>
      </c>
      <c r="T16" s="32">
        <v>21</v>
      </c>
      <c r="U16" s="6">
        <f t="shared" si="9"/>
        <v>45425</v>
      </c>
      <c r="V16" s="6"/>
      <c r="W16" s="29">
        <f t="shared" si="10"/>
        <v>18</v>
      </c>
      <c r="X16" s="3"/>
      <c r="Y16" s="31"/>
      <c r="Z16" s="7"/>
      <c r="AA16" s="6"/>
      <c r="AB16" s="25"/>
      <c r="AC16" s="31">
        <f t="shared" si="28"/>
        <v>45408</v>
      </c>
      <c r="AD16" s="31">
        <f t="shared" si="29"/>
        <v>45438</v>
      </c>
      <c r="AE16" s="32">
        <v>30</v>
      </c>
      <c r="AF16" s="15">
        <f t="shared" si="11"/>
        <v>45455</v>
      </c>
      <c r="AG16" s="15"/>
      <c r="AH16" s="34">
        <f t="shared" si="12"/>
        <v>17</v>
      </c>
      <c r="AI16" s="3"/>
      <c r="AJ16" s="31">
        <f t="shared" si="30"/>
        <v>45439</v>
      </c>
      <c r="AK16" s="31">
        <f t="shared" si="31"/>
        <v>45453</v>
      </c>
      <c r="AL16" s="32">
        <v>14</v>
      </c>
      <c r="AM16" s="15">
        <f t="shared" si="13"/>
        <v>45469</v>
      </c>
      <c r="AN16" s="15"/>
      <c r="AO16" s="34">
        <f t="shared" si="14"/>
        <v>16</v>
      </c>
      <c r="AP16" s="7"/>
      <c r="AQ16" s="7"/>
      <c r="AR16" s="7"/>
      <c r="AS16" s="7"/>
      <c r="AT16" s="7"/>
      <c r="AU16" s="3"/>
      <c r="AV16" s="31">
        <f t="shared" si="32"/>
        <v>45454</v>
      </c>
      <c r="AW16" s="31">
        <f t="shared" si="33"/>
        <v>45634</v>
      </c>
      <c r="AX16" s="24">
        <v>180</v>
      </c>
      <c r="AY16" s="15">
        <f t="shared" si="15"/>
        <v>45649</v>
      </c>
      <c r="AZ16" s="15"/>
      <c r="BA16" s="7">
        <f t="shared" si="16"/>
        <v>15</v>
      </c>
      <c r="BB16" s="3"/>
      <c r="BC16" s="31">
        <f t="shared" si="34"/>
        <v>45635</v>
      </c>
      <c r="BD16" s="31">
        <f t="shared" si="35"/>
        <v>45635</v>
      </c>
      <c r="BE16" s="32">
        <v>0</v>
      </c>
      <c r="BF16" s="15">
        <f t="shared" si="17"/>
        <v>45649</v>
      </c>
      <c r="BG16" s="15"/>
      <c r="BH16" s="34">
        <f t="shared" si="18"/>
        <v>14</v>
      </c>
      <c r="BI16" s="3"/>
      <c r="BJ16" s="31">
        <f t="shared" si="19"/>
        <v>45635</v>
      </c>
      <c r="BK16" s="31">
        <f t="shared" si="20"/>
        <v>45635</v>
      </c>
      <c r="BL16" s="32">
        <v>0</v>
      </c>
      <c r="BM16" s="15">
        <f t="shared" si="21"/>
        <v>45649</v>
      </c>
      <c r="BN16" s="15"/>
      <c r="BO16" s="34">
        <f t="shared" si="22"/>
        <v>14</v>
      </c>
      <c r="BP16" s="3"/>
      <c r="BQ16" s="31">
        <f t="shared" si="23"/>
        <v>45635</v>
      </c>
      <c r="BR16" s="31">
        <f t="shared" si="24"/>
        <v>45641</v>
      </c>
      <c r="BS16" s="32">
        <v>6</v>
      </c>
      <c r="BT16" s="15">
        <f t="shared" si="25"/>
        <v>45655</v>
      </c>
      <c r="BU16" s="15"/>
      <c r="BV16" s="7">
        <f t="shared" si="26"/>
        <v>14</v>
      </c>
      <c r="BW16" s="11"/>
      <c r="BX16" s="15">
        <v>45641</v>
      </c>
      <c r="BY16" s="7">
        <f t="shared" si="27"/>
        <v>14</v>
      </c>
      <c r="BZ16" s="2"/>
    </row>
    <row r="17" spans="1:78" x14ac:dyDescent="0.25">
      <c r="A17" s="21" t="s">
        <v>41</v>
      </c>
      <c r="B17" s="23"/>
      <c r="C17" s="22" t="s">
        <v>47</v>
      </c>
      <c r="D17" s="7"/>
      <c r="E17" s="30">
        <f t="shared" si="1"/>
        <v>45407</v>
      </c>
      <c r="F17" s="6">
        <v>45397</v>
      </c>
      <c r="G17" s="6"/>
      <c r="H17" s="34">
        <f t="shared" si="2"/>
        <v>-10</v>
      </c>
      <c r="I17" s="3"/>
      <c r="J17" s="30">
        <f t="shared" si="3"/>
        <v>45408</v>
      </c>
      <c r="K17" s="30">
        <f t="shared" si="4"/>
        <v>45415</v>
      </c>
      <c r="L17" s="32">
        <v>7</v>
      </c>
      <c r="M17" s="6">
        <f t="shared" si="5"/>
        <v>45404</v>
      </c>
      <c r="N17" s="6"/>
      <c r="O17" s="29">
        <f t="shared" si="6"/>
        <v>-11</v>
      </c>
      <c r="P17" s="7"/>
      <c r="Q17" s="3"/>
      <c r="R17" s="30">
        <f t="shared" si="7"/>
        <v>45416</v>
      </c>
      <c r="S17" s="30">
        <f t="shared" si="8"/>
        <v>45437</v>
      </c>
      <c r="T17" s="32">
        <v>21</v>
      </c>
      <c r="U17" s="6">
        <f t="shared" si="9"/>
        <v>45425</v>
      </c>
      <c r="V17" s="6"/>
      <c r="W17" s="29">
        <f t="shared" si="10"/>
        <v>-12</v>
      </c>
      <c r="X17" s="3"/>
      <c r="Y17" s="31"/>
      <c r="Z17" s="7"/>
      <c r="AA17" s="6"/>
      <c r="AB17" s="25"/>
      <c r="AC17" s="31">
        <f t="shared" si="28"/>
        <v>45438</v>
      </c>
      <c r="AD17" s="31">
        <f t="shared" si="29"/>
        <v>45468</v>
      </c>
      <c r="AE17" s="32">
        <v>30</v>
      </c>
      <c r="AF17" s="15">
        <f t="shared" si="11"/>
        <v>45455</v>
      </c>
      <c r="AG17" s="15"/>
      <c r="AH17" s="34">
        <f t="shared" si="12"/>
        <v>-13</v>
      </c>
      <c r="AI17" s="3"/>
      <c r="AJ17" s="31">
        <f t="shared" si="30"/>
        <v>45469</v>
      </c>
      <c r="AK17" s="31">
        <f t="shared" si="31"/>
        <v>45483</v>
      </c>
      <c r="AL17" s="32">
        <v>14</v>
      </c>
      <c r="AM17" s="15">
        <f t="shared" si="13"/>
        <v>45469</v>
      </c>
      <c r="AN17" s="15"/>
      <c r="AO17" s="34">
        <f t="shared" si="14"/>
        <v>-14</v>
      </c>
      <c r="AP17" s="7"/>
      <c r="AQ17" s="7"/>
      <c r="AR17" s="7"/>
      <c r="AS17" s="7"/>
      <c r="AT17" s="7"/>
      <c r="AU17" s="3"/>
      <c r="AV17" s="31">
        <f t="shared" si="32"/>
        <v>45484</v>
      </c>
      <c r="AW17" s="31">
        <f t="shared" si="33"/>
        <v>45634</v>
      </c>
      <c r="AX17" s="24">
        <v>150</v>
      </c>
      <c r="AY17" s="15">
        <f t="shared" si="15"/>
        <v>45619</v>
      </c>
      <c r="AZ17" s="15"/>
      <c r="BA17" s="7">
        <f t="shared" si="16"/>
        <v>-15</v>
      </c>
      <c r="BB17" s="3"/>
      <c r="BC17" s="31">
        <f t="shared" si="34"/>
        <v>45635</v>
      </c>
      <c r="BD17" s="31">
        <f t="shared" si="35"/>
        <v>45635</v>
      </c>
      <c r="BE17" s="32">
        <v>0</v>
      </c>
      <c r="BF17" s="15">
        <f t="shared" si="17"/>
        <v>45619</v>
      </c>
      <c r="BG17" s="15"/>
      <c r="BH17" s="34">
        <f t="shared" si="18"/>
        <v>-16</v>
      </c>
      <c r="BI17" s="3"/>
      <c r="BJ17" s="31">
        <f t="shared" si="19"/>
        <v>45635</v>
      </c>
      <c r="BK17" s="31">
        <f t="shared" si="20"/>
        <v>45635</v>
      </c>
      <c r="BL17" s="32">
        <v>0</v>
      </c>
      <c r="BM17" s="15">
        <f t="shared" si="21"/>
        <v>45619</v>
      </c>
      <c r="BN17" s="15"/>
      <c r="BO17" s="34">
        <f t="shared" si="22"/>
        <v>-16</v>
      </c>
      <c r="BP17" s="3"/>
      <c r="BQ17" s="31">
        <f t="shared" si="23"/>
        <v>45635</v>
      </c>
      <c r="BR17" s="31">
        <f t="shared" si="24"/>
        <v>45641</v>
      </c>
      <c r="BS17" s="32">
        <v>6</v>
      </c>
      <c r="BT17" s="15">
        <f t="shared" si="25"/>
        <v>45625</v>
      </c>
      <c r="BU17" s="15"/>
      <c r="BV17" s="7">
        <f t="shared" si="26"/>
        <v>-16</v>
      </c>
      <c r="BW17" s="11"/>
      <c r="BX17" s="15">
        <v>45641</v>
      </c>
      <c r="BY17" s="7">
        <f t="shared" si="27"/>
        <v>-16</v>
      </c>
      <c r="BZ17" s="2"/>
    </row>
    <row r="18" spans="1:78" x14ac:dyDescent="0.25">
      <c r="A18" s="21" t="s">
        <v>41</v>
      </c>
      <c r="B18" s="23"/>
      <c r="C18" s="22" t="s">
        <v>48</v>
      </c>
      <c r="D18" s="7"/>
      <c r="E18" s="30">
        <f t="shared" si="1"/>
        <v>45407</v>
      </c>
      <c r="F18" s="6">
        <v>45397</v>
      </c>
      <c r="G18" s="6"/>
      <c r="H18" s="34">
        <f t="shared" si="2"/>
        <v>-10</v>
      </c>
      <c r="I18" s="3"/>
      <c r="J18" s="30">
        <f t="shared" si="3"/>
        <v>45408</v>
      </c>
      <c r="K18" s="30">
        <f t="shared" si="4"/>
        <v>45415</v>
      </c>
      <c r="L18" s="32">
        <v>7</v>
      </c>
      <c r="M18" s="6">
        <f t="shared" si="5"/>
        <v>45404</v>
      </c>
      <c r="N18" s="6"/>
      <c r="O18" s="29">
        <f t="shared" si="6"/>
        <v>-11</v>
      </c>
      <c r="P18" s="7"/>
      <c r="Q18" s="3"/>
      <c r="R18" s="30">
        <f t="shared" si="7"/>
        <v>45416</v>
      </c>
      <c r="S18" s="30">
        <f t="shared" si="8"/>
        <v>45437</v>
      </c>
      <c r="T18" s="32">
        <v>21</v>
      </c>
      <c r="U18" s="6">
        <f t="shared" si="9"/>
        <v>45425</v>
      </c>
      <c r="V18" s="6"/>
      <c r="W18" s="29">
        <f t="shared" si="10"/>
        <v>-12</v>
      </c>
      <c r="X18" s="3"/>
      <c r="Y18" s="31"/>
      <c r="Z18" s="7"/>
      <c r="AA18" s="6"/>
      <c r="AB18" s="25"/>
      <c r="AC18" s="31">
        <f t="shared" si="28"/>
        <v>45438</v>
      </c>
      <c r="AD18" s="31">
        <f t="shared" si="29"/>
        <v>45468</v>
      </c>
      <c r="AE18" s="32">
        <v>30</v>
      </c>
      <c r="AF18" s="15">
        <f t="shared" si="11"/>
        <v>45455</v>
      </c>
      <c r="AG18" s="15"/>
      <c r="AH18" s="34">
        <f t="shared" si="12"/>
        <v>-13</v>
      </c>
      <c r="AI18" s="3"/>
      <c r="AJ18" s="31">
        <f t="shared" si="30"/>
        <v>45469</v>
      </c>
      <c r="AK18" s="31">
        <f t="shared" si="31"/>
        <v>45483</v>
      </c>
      <c r="AL18" s="32">
        <v>14</v>
      </c>
      <c r="AM18" s="15">
        <f t="shared" si="13"/>
        <v>45469</v>
      </c>
      <c r="AN18" s="15"/>
      <c r="AO18" s="34">
        <f t="shared" si="14"/>
        <v>-14</v>
      </c>
      <c r="AP18" s="7"/>
      <c r="AQ18" s="7"/>
      <c r="AR18" s="7"/>
      <c r="AS18" s="7"/>
      <c r="AT18" s="7"/>
      <c r="AU18" s="3"/>
      <c r="AV18" s="31">
        <f t="shared" si="32"/>
        <v>45484</v>
      </c>
      <c r="AW18" s="31">
        <f t="shared" si="33"/>
        <v>45634</v>
      </c>
      <c r="AX18" s="24">
        <v>150</v>
      </c>
      <c r="AY18" s="15">
        <f t="shared" si="15"/>
        <v>45619</v>
      </c>
      <c r="AZ18" s="15"/>
      <c r="BA18" s="7">
        <f t="shared" si="16"/>
        <v>-15</v>
      </c>
      <c r="BB18" s="3"/>
      <c r="BC18" s="31">
        <f t="shared" si="34"/>
        <v>45635</v>
      </c>
      <c r="BD18" s="31">
        <f t="shared" si="35"/>
        <v>45635</v>
      </c>
      <c r="BE18" s="32">
        <v>0</v>
      </c>
      <c r="BF18" s="15">
        <f t="shared" si="17"/>
        <v>45619</v>
      </c>
      <c r="BG18" s="15"/>
      <c r="BH18" s="34">
        <f t="shared" si="18"/>
        <v>-16</v>
      </c>
      <c r="BI18" s="3"/>
      <c r="BJ18" s="31">
        <f t="shared" si="19"/>
        <v>45635</v>
      </c>
      <c r="BK18" s="31">
        <f t="shared" si="20"/>
        <v>45635</v>
      </c>
      <c r="BL18" s="32">
        <v>0</v>
      </c>
      <c r="BM18" s="15">
        <f t="shared" si="21"/>
        <v>45619</v>
      </c>
      <c r="BN18" s="15"/>
      <c r="BO18" s="34">
        <f t="shared" si="22"/>
        <v>-16</v>
      </c>
      <c r="BP18" s="3"/>
      <c r="BQ18" s="31">
        <f t="shared" si="23"/>
        <v>45635</v>
      </c>
      <c r="BR18" s="31">
        <f t="shared" si="24"/>
        <v>45641</v>
      </c>
      <c r="BS18" s="32">
        <v>6</v>
      </c>
      <c r="BT18" s="15">
        <f t="shared" si="25"/>
        <v>45625</v>
      </c>
      <c r="BU18" s="15"/>
      <c r="BV18" s="7">
        <f t="shared" si="26"/>
        <v>-16</v>
      </c>
      <c r="BW18" s="11"/>
      <c r="BX18" s="15">
        <v>45641</v>
      </c>
      <c r="BY18" s="7">
        <f t="shared" si="27"/>
        <v>-16</v>
      </c>
      <c r="BZ18" s="2"/>
    </row>
    <row r="19" spans="1:78" x14ac:dyDescent="0.25">
      <c r="A19" s="21" t="s">
        <v>41</v>
      </c>
      <c r="B19" s="23"/>
      <c r="C19" s="22" t="s">
        <v>49</v>
      </c>
      <c r="D19" s="7"/>
      <c r="E19" s="30">
        <f t="shared" si="1"/>
        <v>45407</v>
      </c>
      <c r="F19" s="6">
        <v>45397</v>
      </c>
      <c r="G19" s="6"/>
      <c r="H19" s="34">
        <f t="shared" si="2"/>
        <v>-10</v>
      </c>
      <c r="I19" s="3"/>
      <c r="J19" s="30">
        <f t="shared" si="3"/>
        <v>45408</v>
      </c>
      <c r="K19" s="30">
        <f t="shared" si="4"/>
        <v>45415</v>
      </c>
      <c r="L19" s="32">
        <v>7</v>
      </c>
      <c r="M19" s="6">
        <f t="shared" si="5"/>
        <v>45404</v>
      </c>
      <c r="N19" s="6"/>
      <c r="O19" s="29">
        <f t="shared" si="6"/>
        <v>-11</v>
      </c>
      <c r="P19" s="7"/>
      <c r="Q19" s="3"/>
      <c r="R19" s="30">
        <f t="shared" si="7"/>
        <v>45416</v>
      </c>
      <c r="S19" s="30">
        <f t="shared" si="8"/>
        <v>45437</v>
      </c>
      <c r="T19" s="32">
        <v>21</v>
      </c>
      <c r="U19" s="6">
        <f t="shared" si="9"/>
        <v>45425</v>
      </c>
      <c r="V19" s="6"/>
      <c r="W19" s="29">
        <f t="shared" si="10"/>
        <v>-12</v>
      </c>
      <c r="X19" s="3"/>
      <c r="Y19" s="31"/>
      <c r="Z19" s="7"/>
      <c r="AA19" s="6"/>
      <c r="AB19" s="25"/>
      <c r="AC19" s="31">
        <f t="shared" si="28"/>
        <v>45438</v>
      </c>
      <c r="AD19" s="31">
        <f t="shared" si="29"/>
        <v>45468</v>
      </c>
      <c r="AE19" s="32">
        <v>30</v>
      </c>
      <c r="AF19" s="15">
        <f t="shared" si="11"/>
        <v>45455</v>
      </c>
      <c r="AG19" s="15"/>
      <c r="AH19" s="34">
        <f t="shared" si="12"/>
        <v>-13</v>
      </c>
      <c r="AI19" s="3"/>
      <c r="AJ19" s="31">
        <f t="shared" si="30"/>
        <v>45469</v>
      </c>
      <c r="AK19" s="31">
        <f t="shared" si="31"/>
        <v>45483</v>
      </c>
      <c r="AL19" s="32">
        <v>14</v>
      </c>
      <c r="AM19" s="15">
        <f t="shared" si="13"/>
        <v>45469</v>
      </c>
      <c r="AN19" s="15"/>
      <c r="AO19" s="34">
        <f t="shared" si="14"/>
        <v>-14</v>
      </c>
      <c r="AP19" s="7"/>
      <c r="AQ19" s="7"/>
      <c r="AR19" s="7"/>
      <c r="AS19" s="7"/>
      <c r="AT19" s="7"/>
      <c r="AU19" s="3"/>
      <c r="AV19" s="31">
        <f t="shared" si="32"/>
        <v>45484</v>
      </c>
      <c r="AW19" s="31">
        <f t="shared" si="33"/>
        <v>45634</v>
      </c>
      <c r="AX19" s="24">
        <v>150</v>
      </c>
      <c r="AY19" s="15">
        <f t="shared" si="15"/>
        <v>45619</v>
      </c>
      <c r="AZ19" s="15"/>
      <c r="BA19" s="7">
        <f t="shared" si="16"/>
        <v>-15</v>
      </c>
      <c r="BB19" s="3"/>
      <c r="BC19" s="31">
        <f t="shared" si="34"/>
        <v>45635</v>
      </c>
      <c r="BD19" s="31">
        <f t="shared" si="35"/>
        <v>45635</v>
      </c>
      <c r="BE19" s="32">
        <v>0</v>
      </c>
      <c r="BF19" s="15">
        <f t="shared" si="17"/>
        <v>45619</v>
      </c>
      <c r="BG19" s="15"/>
      <c r="BH19" s="34">
        <f t="shared" si="18"/>
        <v>-16</v>
      </c>
      <c r="BI19" s="3"/>
      <c r="BJ19" s="31">
        <f t="shared" si="19"/>
        <v>45635</v>
      </c>
      <c r="BK19" s="31">
        <f t="shared" si="20"/>
        <v>45635</v>
      </c>
      <c r="BL19" s="32">
        <v>0</v>
      </c>
      <c r="BM19" s="15">
        <f t="shared" si="21"/>
        <v>45619</v>
      </c>
      <c r="BN19" s="15"/>
      <c r="BO19" s="34">
        <f t="shared" si="22"/>
        <v>-16</v>
      </c>
      <c r="BP19" s="3"/>
      <c r="BQ19" s="31">
        <f t="shared" si="23"/>
        <v>45635</v>
      </c>
      <c r="BR19" s="31">
        <f t="shared" si="24"/>
        <v>45641</v>
      </c>
      <c r="BS19" s="32">
        <v>6</v>
      </c>
      <c r="BT19" s="15">
        <f t="shared" si="25"/>
        <v>45625</v>
      </c>
      <c r="BU19" s="15"/>
      <c r="BV19" s="7">
        <f t="shared" si="26"/>
        <v>-16</v>
      </c>
      <c r="BW19" s="11"/>
      <c r="BX19" s="15">
        <v>45641</v>
      </c>
      <c r="BY19" s="7">
        <f t="shared" si="27"/>
        <v>-16</v>
      </c>
      <c r="BZ19" s="2"/>
    </row>
    <row r="20" spans="1:78" x14ac:dyDescent="0.25">
      <c r="A20" s="21" t="s">
        <v>41</v>
      </c>
      <c r="B20" s="23"/>
      <c r="C20" s="22" t="s">
        <v>50</v>
      </c>
      <c r="D20" s="7"/>
      <c r="E20" s="30">
        <f t="shared" si="1"/>
        <v>45407</v>
      </c>
      <c r="F20" s="6">
        <v>45397</v>
      </c>
      <c r="G20" s="6"/>
      <c r="H20" s="34">
        <f t="shared" si="2"/>
        <v>-10</v>
      </c>
      <c r="I20" s="3"/>
      <c r="J20" s="30">
        <f t="shared" si="3"/>
        <v>45408</v>
      </c>
      <c r="K20" s="30">
        <f t="shared" si="4"/>
        <v>45415</v>
      </c>
      <c r="L20" s="32">
        <v>7</v>
      </c>
      <c r="M20" s="6">
        <f t="shared" si="5"/>
        <v>45404</v>
      </c>
      <c r="N20" s="6"/>
      <c r="O20" s="29">
        <f t="shared" si="6"/>
        <v>-11</v>
      </c>
      <c r="P20" s="7"/>
      <c r="Q20" s="3"/>
      <c r="R20" s="30">
        <f t="shared" si="7"/>
        <v>45416</v>
      </c>
      <c r="S20" s="30">
        <f t="shared" si="8"/>
        <v>45437</v>
      </c>
      <c r="T20" s="32">
        <v>21</v>
      </c>
      <c r="U20" s="6">
        <f t="shared" si="9"/>
        <v>45425</v>
      </c>
      <c r="V20" s="6"/>
      <c r="W20" s="29">
        <f t="shared" si="10"/>
        <v>-12</v>
      </c>
      <c r="X20" s="3"/>
      <c r="Y20" s="31"/>
      <c r="Z20" s="7"/>
      <c r="AA20" s="6"/>
      <c r="AB20" s="25"/>
      <c r="AC20" s="31">
        <f t="shared" si="28"/>
        <v>45438</v>
      </c>
      <c r="AD20" s="31">
        <f t="shared" si="29"/>
        <v>45468</v>
      </c>
      <c r="AE20" s="32">
        <v>30</v>
      </c>
      <c r="AF20" s="15">
        <f t="shared" si="11"/>
        <v>45455</v>
      </c>
      <c r="AG20" s="15"/>
      <c r="AH20" s="34">
        <f t="shared" si="12"/>
        <v>-13</v>
      </c>
      <c r="AI20" s="3"/>
      <c r="AJ20" s="31">
        <f t="shared" si="30"/>
        <v>45469</v>
      </c>
      <c r="AK20" s="31">
        <f t="shared" si="31"/>
        <v>45483</v>
      </c>
      <c r="AL20" s="32">
        <v>14</v>
      </c>
      <c r="AM20" s="15">
        <f t="shared" si="13"/>
        <v>45469</v>
      </c>
      <c r="AN20" s="15"/>
      <c r="AO20" s="34">
        <f t="shared" si="14"/>
        <v>-14</v>
      </c>
      <c r="AP20" s="7"/>
      <c r="AQ20" s="7"/>
      <c r="AR20" s="7"/>
      <c r="AS20" s="7"/>
      <c r="AT20" s="7"/>
      <c r="AU20" s="3"/>
      <c r="AV20" s="31">
        <f t="shared" si="32"/>
        <v>45484</v>
      </c>
      <c r="AW20" s="31">
        <f t="shared" si="33"/>
        <v>45634</v>
      </c>
      <c r="AX20" s="24">
        <v>150</v>
      </c>
      <c r="AY20" s="15">
        <f t="shared" si="15"/>
        <v>45619</v>
      </c>
      <c r="AZ20" s="15"/>
      <c r="BA20" s="7">
        <f t="shared" si="16"/>
        <v>-15</v>
      </c>
      <c r="BB20" s="3"/>
      <c r="BC20" s="31">
        <f t="shared" si="34"/>
        <v>45635</v>
      </c>
      <c r="BD20" s="31">
        <f t="shared" si="35"/>
        <v>45635</v>
      </c>
      <c r="BE20" s="32">
        <v>0</v>
      </c>
      <c r="BF20" s="15">
        <f t="shared" si="17"/>
        <v>45619</v>
      </c>
      <c r="BG20" s="15"/>
      <c r="BH20" s="34">
        <f t="shared" si="18"/>
        <v>-16</v>
      </c>
      <c r="BI20" s="3"/>
      <c r="BJ20" s="31">
        <f t="shared" si="19"/>
        <v>45635</v>
      </c>
      <c r="BK20" s="31">
        <f t="shared" si="20"/>
        <v>45635</v>
      </c>
      <c r="BL20" s="32">
        <v>0</v>
      </c>
      <c r="BM20" s="15">
        <f t="shared" si="21"/>
        <v>45619</v>
      </c>
      <c r="BN20" s="15"/>
      <c r="BO20" s="34">
        <f t="shared" si="22"/>
        <v>-16</v>
      </c>
      <c r="BP20" s="3"/>
      <c r="BQ20" s="31">
        <f t="shared" si="23"/>
        <v>45635</v>
      </c>
      <c r="BR20" s="31">
        <f t="shared" si="24"/>
        <v>45641</v>
      </c>
      <c r="BS20" s="32">
        <v>6</v>
      </c>
      <c r="BT20" s="15">
        <f t="shared" si="25"/>
        <v>45625</v>
      </c>
      <c r="BU20" s="15"/>
      <c r="BV20" s="7">
        <f t="shared" si="26"/>
        <v>-16</v>
      </c>
      <c r="BW20" s="11"/>
      <c r="BX20" s="15">
        <v>45641</v>
      </c>
      <c r="BY20" s="7">
        <f t="shared" si="27"/>
        <v>-16</v>
      </c>
      <c r="BZ20" s="2"/>
    </row>
    <row r="21" spans="1:78" x14ac:dyDescent="0.25">
      <c r="A21" s="21" t="s">
        <v>41</v>
      </c>
      <c r="B21" s="23"/>
      <c r="C21" s="22" t="s">
        <v>51</v>
      </c>
      <c r="D21" s="7"/>
      <c r="E21" s="30">
        <f t="shared" si="1"/>
        <v>45407</v>
      </c>
      <c r="F21" s="6">
        <v>45397</v>
      </c>
      <c r="G21" s="6"/>
      <c r="H21" s="34">
        <f t="shared" si="2"/>
        <v>-10</v>
      </c>
      <c r="I21" s="3"/>
      <c r="J21" s="30">
        <f t="shared" si="3"/>
        <v>45408</v>
      </c>
      <c r="K21" s="30">
        <f t="shared" si="4"/>
        <v>45415</v>
      </c>
      <c r="L21" s="32">
        <v>7</v>
      </c>
      <c r="M21" s="6">
        <f t="shared" si="5"/>
        <v>45404</v>
      </c>
      <c r="N21" s="6"/>
      <c r="O21" s="29">
        <f t="shared" si="6"/>
        <v>-11</v>
      </c>
      <c r="P21" s="7"/>
      <c r="Q21" s="3"/>
      <c r="R21" s="30">
        <f t="shared" si="7"/>
        <v>45416</v>
      </c>
      <c r="S21" s="30">
        <f t="shared" si="8"/>
        <v>45437</v>
      </c>
      <c r="T21" s="32">
        <v>21</v>
      </c>
      <c r="U21" s="6">
        <f t="shared" si="9"/>
        <v>45425</v>
      </c>
      <c r="V21" s="6"/>
      <c r="W21" s="29">
        <f t="shared" si="10"/>
        <v>-12</v>
      </c>
      <c r="X21" s="3"/>
      <c r="Y21" s="31"/>
      <c r="Z21" s="7"/>
      <c r="AA21" s="6"/>
      <c r="AB21" s="25"/>
      <c r="AC21" s="31">
        <f t="shared" si="28"/>
        <v>45438</v>
      </c>
      <c r="AD21" s="31">
        <f t="shared" si="29"/>
        <v>45468</v>
      </c>
      <c r="AE21" s="32">
        <v>30</v>
      </c>
      <c r="AF21" s="15">
        <f t="shared" si="11"/>
        <v>45455</v>
      </c>
      <c r="AG21" s="15"/>
      <c r="AH21" s="34">
        <f t="shared" si="12"/>
        <v>-13</v>
      </c>
      <c r="AI21" s="3"/>
      <c r="AJ21" s="31">
        <f t="shared" si="30"/>
        <v>45469</v>
      </c>
      <c r="AK21" s="31">
        <f t="shared" si="31"/>
        <v>45483</v>
      </c>
      <c r="AL21" s="32">
        <v>14</v>
      </c>
      <c r="AM21" s="15">
        <f t="shared" si="13"/>
        <v>45469</v>
      </c>
      <c r="AN21" s="15"/>
      <c r="AO21" s="34">
        <f t="shared" si="14"/>
        <v>-14</v>
      </c>
      <c r="AP21" s="7"/>
      <c r="AQ21" s="7"/>
      <c r="AR21" s="7"/>
      <c r="AS21" s="7"/>
      <c r="AT21" s="7"/>
      <c r="AU21" s="3"/>
      <c r="AV21" s="31">
        <f t="shared" si="32"/>
        <v>45484</v>
      </c>
      <c r="AW21" s="31">
        <f t="shared" si="33"/>
        <v>45634</v>
      </c>
      <c r="AX21" s="24">
        <v>150</v>
      </c>
      <c r="AY21" s="15">
        <f t="shared" si="15"/>
        <v>45619</v>
      </c>
      <c r="AZ21" s="15"/>
      <c r="BA21" s="7">
        <f t="shared" si="16"/>
        <v>-15</v>
      </c>
      <c r="BB21" s="3"/>
      <c r="BC21" s="31">
        <f t="shared" si="34"/>
        <v>45635</v>
      </c>
      <c r="BD21" s="31">
        <f t="shared" si="35"/>
        <v>45635</v>
      </c>
      <c r="BE21" s="32">
        <v>0</v>
      </c>
      <c r="BF21" s="15">
        <f t="shared" si="17"/>
        <v>45619</v>
      </c>
      <c r="BG21" s="15"/>
      <c r="BH21" s="34">
        <f t="shared" si="18"/>
        <v>-16</v>
      </c>
      <c r="BI21" s="3"/>
      <c r="BJ21" s="31">
        <f t="shared" si="19"/>
        <v>45635</v>
      </c>
      <c r="BK21" s="31">
        <f t="shared" si="20"/>
        <v>45635</v>
      </c>
      <c r="BL21" s="32">
        <v>0</v>
      </c>
      <c r="BM21" s="15">
        <f t="shared" si="21"/>
        <v>45619</v>
      </c>
      <c r="BN21" s="15"/>
      <c r="BO21" s="34">
        <f t="shared" si="22"/>
        <v>-16</v>
      </c>
      <c r="BP21" s="3"/>
      <c r="BQ21" s="31">
        <f t="shared" si="23"/>
        <v>45635</v>
      </c>
      <c r="BR21" s="31">
        <f t="shared" si="24"/>
        <v>45641</v>
      </c>
      <c r="BS21" s="32">
        <v>6</v>
      </c>
      <c r="BT21" s="15">
        <f t="shared" si="25"/>
        <v>45625</v>
      </c>
      <c r="BU21" s="15"/>
      <c r="BV21" s="7">
        <f t="shared" si="26"/>
        <v>-16</v>
      </c>
      <c r="BW21" s="11"/>
      <c r="BX21" s="15">
        <v>45641</v>
      </c>
      <c r="BY21" s="7">
        <f t="shared" si="27"/>
        <v>-16</v>
      </c>
      <c r="BZ21" s="2"/>
    </row>
    <row r="22" spans="1:78" x14ac:dyDescent="0.25">
      <c r="A22" s="21" t="s">
        <v>41</v>
      </c>
      <c r="B22" s="23"/>
      <c r="C22" s="22" t="s">
        <v>52</v>
      </c>
      <c r="D22" s="7"/>
      <c r="E22" s="30">
        <f t="shared" si="1"/>
        <v>45407</v>
      </c>
      <c r="F22" s="6">
        <v>45397</v>
      </c>
      <c r="G22" s="6"/>
      <c r="H22" s="34">
        <f t="shared" si="2"/>
        <v>-10</v>
      </c>
      <c r="I22" s="3"/>
      <c r="J22" s="30">
        <f t="shared" si="3"/>
        <v>45408</v>
      </c>
      <c r="K22" s="30">
        <f t="shared" si="4"/>
        <v>45415</v>
      </c>
      <c r="L22" s="32">
        <v>7</v>
      </c>
      <c r="M22" s="6">
        <f t="shared" si="5"/>
        <v>45404</v>
      </c>
      <c r="N22" s="6"/>
      <c r="O22" s="29">
        <f t="shared" si="6"/>
        <v>-11</v>
      </c>
      <c r="P22" s="7"/>
      <c r="Q22" s="3"/>
      <c r="R22" s="30">
        <f t="shared" si="7"/>
        <v>45416</v>
      </c>
      <c r="S22" s="30">
        <f t="shared" si="8"/>
        <v>45437</v>
      </c>
      <c r="T22" s="32">
        <v>21</v>
      </c>
      <c r="U22" s="6">
        <f t="shared" si="9"/>
        <v>45425</v>
      </c>
      <c r="V22" s="6"/>
      <c r="W22" s="29">
        <f t="shared" si="10"/>
        <v>-12</v>
      </c>
      <c r="X22" s="3"/>
      <c r="Y22" s="31"/>
      <c r="Z22" s="7"/>
      <c r="AA22" s="6"/>
      <c r="AB22" s="25"/>
      <c r="AC22" s="31">
        <f t="shared" si="28"/>
        <v>45438</v>
      </c>
      <c r="AD22" s="31">
        <f t="shared" si="29"/>
        <v>45468</v>
      </c>
      <c r="AE22" s="32">
        <v>30</v>
      </c>
      <c r="AF22" s="15">
        <f t="shared" si="11"/>
        <v>45455</v>
      </c>
      <c r="AG22" s="15"/>
      <c r="AH22" s="34">
        <f t="shared" si="12"/>
        <v>-13</v>
      </c>
      <c r="AI22" s="3"/>
      <c r="AJ22" s="31">
        <f t="shared" si="30"/>
        <v>45469</v>
      </c>
      <c r="AK22" s="31">
        <f t="shared" si="31"/>
        <v>45483</v>
      </c>
      <c r="AL22" s="32">
        <v>14</v>
      </c>
      <c r="AM22" s="15">
        <f t="shared" si="13"/>
        <v>45469</v>
      </c>
      <c r="AN22" s="15"/>
      <c r="AO22" s="34">
        <f t="shared" si="14"/>
        <v>-14</v>
      </c>
      <c r="AP22" s="7"/>
      <c r="AQ22" s="7"/>
      <c r="AR22" s="7"/>
      <c r="AS22" s="7"/>
      <c r="AT22" s="7"/>
      <c r="AU22" s="3"/>
      <c r="AV22" s="31">
        <f t="shared" si="32"/>
        <v>45484</v>
      </c>
      <c r="AW22" s="31">
        <f t="shared" si="33"/>
        <v>45634</v>
      </c>
      <c r="AX22" s="24">
        <v>150</v>
      </c>
      <c r="AY22" s="15">
        <f t="shared" si="15"/>
        <v>45619</v>
      </c>
      <c r="AZ22" s="15"/>
      <c r="BA22" s="7">
        <f t="shared" si="16"/>
        <v>-15</v>
      </c>
      <c r="BB22" s="3"/>
      <c r="BC22" s="31">
        <f t="shared" si="34"/>
        <v>45635</v>
      </c>
      <c r="BD22" s="31">
        <f t="shared" si="35"/>
        <v>45635</v>
      </c>
      <c r="BE22" s="32">
        <v>0</v>
      </c>
      <c r="BF22" s="15">
        <f t="shared" si="17"/>
        <v>45619</v>
      </c>
      <c r="BG22" s="15"/>
      <c r="BH22" s="34">
        <f t="shared" si="18"/>
        <v>-16</v>
      </c>
      <c r="BI22" s="3"/>
      <c r="BJ22" s="31">
        <f t="shared" si="19"/>
        <v>45635</v>
      </c>
      <c r="BK22" s="31">
        <f t="shared" si="20"/>
        <v>45635</v>
      </c>
      <c r="BL22" s="32">
        <v>0</v>
      </c>
      <c r="BM22" s="15">
        <f t="shared" si="21"/>
        <v>45619</v>
      </c>
      <c r="BN22" s="15"/>
      <c r="BO22" s="34">
        <f t="shared" si="22"/>
        <v>-16</v>
      </c>
      <c r="BP22" s="3"/>
      <c r="BQ22" s="31">
        <f t="shared" si="23"/>
        <v>45635</v>
      </c>
      <c r="BR22" s="31">
        <f t="shared" si="24"/>
        <v>45641</v>
      </c>
      <c r="BS22" s="32">
        <v>6</v>
      </c>
      <c r="BT22" s="15">
        <f t="shared" si="25"/>
        <v>45625</v>
      </c>
      <c r="BU22" s="15"/>
      <c r="BV22" s="7">
        <f t="shared" si="26"/>
        <v>-16</v>
      </c>
      <c r="BW22" s="11"/>
      <c r="BX22" s="15">
        <v>45641</v>
      </c>
      <c r="BY22" s="7">
        <f t="shared" si="27"/>
        <v>-16</v>
      </c>
      <c r="BZ22" s="2"/>
    </row>
    <row r="23" spans="1:78" x14ac:dyDescent="0.25">
      <c r="A23" s="21" t="s">
        <v>41</v>
      </c>
      <c r="B23" s="23"/>
      <c r="C23" s="22" t="s">
        <v>53</v>
      </c>
      <c r="D23" s="7"/>
      <c r="E23" s="30">
        <f t="shared" si="1"/>
        <v>45407</v>
      </c>
      <c r="F23" s="6">
        <v>45397</v>
      </c>
      <c r="G23" s="6"/>
      <c r="H23" s="34">
        <f t="shared" si="2"/>
        <v>-10</v>
      </c>
      <c r="I23" s="3"/>
      <c r="J23" s="30">
        <f t="shared" si="3"/>
        <v>45408</v>
      </c>
      <c r="K23" s="30">
        <f t="shared" si="4"/>
        <v>45415</v>
      </c>
      <c r="L23" s="32">
        <v>7</v>
      </c>
      <c r="M23" s="6">
        <f t="shared" si="5"/>
        <v>45404</v>
      </c>
      <c r="N23" s="6"/>
      <c r="O23" s="29">
        <f t="shared" si="6"/>
        <v>-11</v>
      </c>
      <c r="P23" s="7"/>
      <c r="Q23" s="3"/>
      <c r="R23" s="30">
        <f t="shared" si="7"/>
        <v>45416</v>
      </c>
      <c r="S23" s="30">
        <f t="shared" si="8"/>
        <v>45437</v>
      </c>
      <c r="T23" s="32">
        <v>21</v>
      </c>
      <c r="U23" s="6">
        <f t="shared" si="9"/>
        <v>45425</v>
      </c>
      <c r="V23" s="6"/>
      <c r="W23" s="29">
        <f t="shared" si="10"/>
        <v>-12</v>
      </c>
      <c r="X23" s="3"/>
      <c r="Y23" s="31"/>
      <c r="Z23" s="7"/>
      <c r="AA23" s="6"/>
      <c r="AB23" s="25"/>
      <c r="AC23" s="31">
        <f t="shared" si="28"/>
        <v>45438</v>
      </c>
      <c r="AD23" s="31">
        <f t="shared" si="29"/>
        <v>45468</v>
      </c>
      <c r="AE23" s="32">
        <v>30</v>
      </c>
      <c r="AF23" s="15">
        <f t="shared" si="11"/>
        <v>45455</v>
      </c>
      <c r="AG23" s="15"/>
      <c r="AH23" s="34">
        <f t="shared" si="12"/>
        <v>-13</v>
      </c>
      <c r="AI23" s="3"/>
      <c r="AJ23" s="31">
        <f t="shared" si="30"/>
        <v>45469</v>
      </c>
      <c r="AK23" s="31">
        <f t="shared" si="31"/>
        <v>45483</v>
      </c>
      <c r="AL23" s="32">
        <v>14</v>
      </c>
      <c r="AM23" s="15">
        <f t="shared" si="13"/>
        <v>45469</v>
      </c>
      <c r="AN23" s="15"/>
      <c r="AO23" s="34">
        <f t="shared" si="14"/>
        <v>-14</v>
      </c>
      <c r="AP23" s="7"/>
      <c r="AQ23" s="7"/>
      <c r="AR23" s="7"/>
      <c r="AS23" s="7"/>
      <c r="AT23" s="7"/>
      <c r="AU23" s="3"/>
      <c r="AV23" s="31">
        <f t="shared" si="32"/>
        <v>45484</v>
      </c>
      <c r="AW23" s="31">
        <f t="shared" si="33"/>
        <v>45634</v>
      </c>
      <c r="AX23" s="24">
        <v>150</v>
      </c>
      <c r="AY23" s="15">
        <f t="shared" si="15"/>
        <v>45619</v>
      </c>
      <c r="AZ23" s="15"/>
      <c r="BA23" s="7">
        <f t="shared" si="16"/>
        <v>-15</v>
      </c>
      <c r="BB23" s="3"/>
      <c r="BC23" s="31">
        <f t="shared" si="34"/>
        <v>45635</v>
      </c>
      <c r="BD23" s="31">
        <f t="shared" si="35"/>
        <v>45635</v>
      </c>
      <c r="BE23" s="32">
        <v>0</v>
      </c>
      <c r="BF23" s="15">
        <f t="shared" si="17"/>
        <v>45619</v>
      </c>
      <c r="BG23" s="15"/>
      <c r="BH23" s="34">
        <f t="shared" si="18"/>
        <v>-16</v>
      </c>
      <c r="BI23" s="3"/>
      <c r="BJ23" s="31">
        <f t="shared" si="19"/>
        <v>45635</v>
      </c>
      <c r="BK23" s="31">
        <f t="shared" si="20"/>
        <v>45635</v>
      </c>
      <c r="BL23" s="32">
        <v>0</v>
      </c>
      <c r="BM23" s="15">
        <f t="shared" si="21"/>
        <v>45619</v>
      </c>
      <c r="BN23" s="15"/>
      <c r="BO23" s="34">
        <f t="shared" si="22"/>
        <v>-16</v>
      </c>
      <c r="BP23" s="3"/>
      <c r="BQ23" s="31">
        <f t="shared" si="23"/>
        <v>45635</v>
      </c>
      <c r="BR23" s="31">
        <f t="shared" si="24"/>
        <v>45641</v>
      </c>
      <c r="BS23" s="32">
        <v>6</v>
      </c>
      <c r="BT23" s="15">
        <f t="shared" si="25"/>
        <v>45625</v>
      </c>
      <c r="BU23" s="15"/>
      <c r="BV23" s="7">
        <f t="shared" si="26"/>
        <v>-16</v>
      </c>
      <c r="BW23" s="11"/>
      <c r="BX23" s="15">
        <v>45641</v>
      </c>
      <c r="BY23" s="7">
        <f t="shared" si="27"/>
        <v>-16</v>
      </c>
      <c r="BZ23" s="2"/>
    </row>
    <row r="24" spans="1:78" x14ac:dyDescent="0.25">
      <c r="A24" s="21" t="s">
        <v>41</v>
      </c>
      <c r="B24" s="23"/>
      <c r="C24" s="22" t="s">
        <v>54</v>
      </c>
      <c r="D24" s="7"/>
      <c r="E24" s="30">
        <f t="shared" si="1"/>
        <v>45467</v>
      </c>
      <c r="F24" s="6">
        <v>45397</v>
      </c>
      <c r="G24" s="6"/>
      <c r="H24" s="34">
        <f t="shared" si="2"/>
        <v>-70</v>
      </c>
      <c r="I24" s="3"/>
      <c r="J24" s="30">
        <f t="shared" si="3"/>
        <v>45468</v>
      </c>
      <c r="K24" s="30">
        <f t="shared" si="4"/>
        <v>45475</v>
      </c>
      <c r="L24" s="32">
        <v>7</v>
      </c>
      <c r="M24" s="6">
        <f t="shared" si="5"/>
        <v>45404</v>
      </c>
      <c r="N24" s="6"/>
      <c r="O24" s="29">
        <f t="shared" si="6"/>
        <v>-71</v>
      </c>
      <c r="P24" s="7"/>
      <c r="Q24" s="3"/>
      <c r="R24" s="30">
        <f t="shared" si="7"/>
        <v>45476</v>
      </c>
      <c r="S24" s="30">
        <f t="shared" si="8"/>
        <v>45497</v>
      </c>
      <c r="T24" s="32">
        <v>21</v>
      </c>
      <c r="U24" s="6">
        <f t="shared" si="9"/>
        <v>45425</v>
      </c>
      <c r="V24" s="6"/>
      <c r="W24" s="29">
        <f t="shared" si="10"/>
        <v>-72</v>
      </c>
      <c r="X24" s="3"/>
      <c r="Y24" s="31"/>
      <c r="Z24" s="7"/>
      <c r="AA24" s="6"/>
      <c r="AB24" s="25"/>
      <c r="AC24" s="31">
        <f t="shared" si="28"/>
        <v>45498</v>
      </c>
      <c r="AD24" s="31">
        <f t="shared" si="29"/>
        <v>45528</v>
      </c>
      <c r="AE24" s="32">
        <v>30</v>
      </c>
      <c r="AF24" s="15">
        <f t="shared" si="11"/>
        <v>45455</v>
      </c>
      <c r="AG24" s="15"/>
      <c r="AH24" s="34">
        <f t="shared" si="12"/>
        <v>-73</v>
      </c>
      <c r="AI24" s="3"/>
      <c r="AJ24" s="31">
        <f t="shared" si="30"/>
        <v>45529</v>
      </c>
      <c r="AK24" s="31">
        <f t="shared" si="31"/>
        <v>45543</v>
      </c>
      <c r="AL24" s="32">
        <v>14</v>
      </c>
      <c r="AM24" s="15">
        <f t="shared" si="13"/>
        <v>45469</v>
      </c>
      <c r="AN24" s="15"/>
      <c r="AO24" s="34">
        <f t="shared" si="14"/>
        <v>-74</v>
      </c>
      <c r="AP24" s="7"/>
      <c r="AQ24" s="7"/>
      <c r="AR24" s="7"/>
      <c r="AS24" s="7"/>
      <c r="AT24" s="7"/>
      <c r="AU24" s="3"/>
      <c r="AV24" s="31">
        <f t="shared" si="32"/>
        <v>45544</v>
      </c>
      <c r="AW24" s="31">
        <f t="shared" si="33"/>
        <v>45634</v>
      </c>
      <c r="AX24" s="24">
        <v>90</v>
      </c>
      <c r="AY24" s="15">
        <f t="shared" si="15"/>
        <v>45559</v>
      </c>
      <c r="AZ24" s="15"/>
      <c r="BA24" s="7">
        <f t="shared" si="16"/>
        <v>-75</v>
      </c>
      <c r="BB24" s="3"/>
      <c r="BC24" s="31">
        <f t="shared" si="34"/>
        <v>45635</v>
      </c>
      <c r="BD24" s="31">
        <f t="shared" si="35"/>
        <v>45635</v>
      </c>
      <c r="BE24" s="32">
        <v>0</v>
      </c>
      <c r="BF24" s="15">
        <f t="shared" si="17"/>
        <v>45559</v>
      </c>
      <c r="BG24" s="15"/>
      <c r="BH24" s="34">
        <f t="shared" si="18"/>
        <v>-76</v>
      </c>
      <c r="BI24" s="3"/>
      <c r="BJ24" s="31">
        <f t="shared" si="19"/>
        <v>45635</v>
      </c>
      <c r="BK24" s="31">
        <f t="shared" si="20"/>
        <v>45635</v>
      </c>
      <c r="BL24" s="32">
        <v>0</v>
      </c>
      <c r="BM24" s="15">
        <f t="shared" si="21"/>
        <v>45559</v>
      </c>
      <c r="BN24" s="15"/>
      <c r="BO24" s="34">
        <f t="shared" si="22"/>
        <v>-76</v>
      </c>
      <c r="BP24" s="3"/>
      <c r="BQ24" s="31">
        <f t="shared" si="23"/>
        <v>45635</v>
      </c>
      <c r="BR24" s="31">
        <f t="shared" si="24"/>
        <v>45641</v>
      </c>
      <c r="BS24" s="32">
        <v>6</v>
      </c>
      <c r="BT24" s="15">
        <f t="shared" si="25"/>
        <v>45565</v>
      </c>
      <c r="BU24" s="15"/>
      <c r="BV24" s="7">
        <f t="shared" si="26"/>
        <v>-76</v>
      </c>
      <c r="BW24" s="11"/>
      <c r="BX24" s="15">
        <v>45641</v>
      </c>
      <c r="BY24" s="7">
        <f t="shared" si="27"/>
        <v>-76</v>
      </c>
      <c r="BZ24" s="2"/>
    </row>
    <row r="25" spans="1:78" x14ac:dyDescent="0.25">
      <c r="A25" s="21" t="s">
        <v>41</v>
      </c>
      <c r="B25" s="23"/>
      <c r="C25" s="22" t="s">
        <v>55</v>
      </c>
      <c r="D25" s="7"/>
      <c r="E25" s="30">
        <f t="shared" si="1"/>
        <v>45407</v>
      </c>
      <c r="F25" s="6">
        <v>45397</v>
      </c>
      <c r="G25" s="6"/>
      <c r="H25" s="34">
        <f t="shared" si="2"/>
        <v>-10</v>
      </c>
      <c r="I25" s="3"/>
      <c r="J25" s="30">
        <f t="shared" si="3"/>
        <v>45408</v>
      </c>
      <c r="K25" s="30">
        <f t="shared" si="4"/>
        <v>45415</v>
      </c>
      <c r="L25" s="32">
        <v>7</v>
      </c>
      <c r="M25" s="6">
        <f t="shared" si="5"/>
        <v>45404</v>
      </c>
      <c r="N25" s="6"/>
      <c r="O25" s="29">
        <f t="shared" si="6"/>
        <v>-11</v>
      </c>
      <c r="P25" s="7"/>
      <c r="Q25" s="3"/>
      <c r="R25" s="30">
        <f t="shared" si="7"/>
        <v>45416</v>
      </c>
      <c r="S25" s="30">
        <f t="shared" si="8"/>
        <v>45437</v>
      </c>
      <c r="T25" s="32">
        <v>21</v>
      </c>
      <c r="U25" s="6">
        <f t="shared" si="9"/>
        <v>45425</v>
      </c>
      <c r="V25" s="6"/>
      <c r="W25" s="29">
        <f t="shared" si="10"/>
        <v>-12</v>
      </c>
      <c r="X25" s="3"/>
      <c r="Y25" s="31"/>
      <c r="Z25" s="7"/>
      <c r="AA25" s="6"/>
      <c r="AB25" s="25"/>
      <c r="AC25" s="31">
        <f t="shared" si="28"/>
        <v>45438</v>
      </c>
      <c r="AD25" s="31">
        <f t="shared" si="29"/>
        <v>45468</v>
      </c>
      <c r="AE25" s="32">
        <v>30</v>
      </c>
      <c r="AF25" s="15">
        <f t="shared" si="11"/>
        <v>45455</v>
      </c>
      <c r="AG25" s="15"/>
      <c r="AH25" s="34">
        <f t="shared" si="12"/>
        <v>-13</v>
      </c>
      <c r="AI25" s="3"/>
      <c r="AJ25" s="31">
        <f t="shared" si="30"/>
        <v>45469</v>
      </c>
      <c r="AK25" s="31">
        <f t="shared" si="31"/>
        <v>45483</v>
      </c>
      <c r="AL25" s="32">
        <v>14</v>
      </c>
      <c r="AM25" s="15">
        <f t="shared" si="13"/>
        <v>45469</v>
      </c>
      <c r="AN25" s="15"/>
      <c r="AO25" s="34">
        <f t="shared" si="14"/>
        <v>-14</v>
      </c>
      <c r="AP25" s="7"/>
      <c r="AQ25" s="7"/>
      <c r="AR25" s="7"/>
      <c r="AS25" s="7"/>
      <c r="AT25" s="7"/>
      <c r="AU25" s="3"/>
      <c r="AV25" s="31">
        <f t="shared" si="32"/>
        <v>45484</v>
      </c>
      <c r="AW25" s="31">
        <f t="shared" si="33"/>
        <v>45634</v>
      </c>
      <c r="AX25" s="24">
        <v>150</v>
      </c>
      <c r="AY25" s="15">
        <f t="shared" si="15"/>
        <v>45619</v>
      </c>
      <c r="AZ25" s="15"/>
      <c r="BA25" s="7">
        <f t="shared" si="16"/>
        <v>-15</v>
      </c>
      <c r="BB25" s="3"/>
      <c r="BC25" s="31">
        <f t="shared" si="34"/>
        <v>45635</v>
      </c>
      <c r="BD25" s="31">
        <f t="shared" si="35"/>
        <v>45635</v>
      </c>
      <c r="BE25" s="32">
        <v>0</v>
      </c>
      <c r="BF25" s="15">
        <f t="shared" si="17"/>
        <v>45619</v>
      </c>
      <c r="BG25" s="15"/>
      <c r="BH25" s="34">
        <f t="shared" si="18"/>
        <v>-16</v>
      </c>
      <c r="BI25" s="3"/>
      <c r="BJ25" s="31">
        <f t="shared" si="19"/>
        <v>45635</v>
      </c>
      <c r="BK25" s="31">
        <f t="shared" si="20"/>
        <v>45635</v>
      </c>
      <c r="BL25" s="32">
        <v>0</v>
      </c>
      <c r="BM25" s="15">
        <f t="shared" si="21"/>
        <v>45619</v>
      </c>
      <c r="BN25" s="15"/>
      <c r="BO25" s="34">
        <f t="shared" si="22"/>
        <v>-16</v>
      </c>
      <c r="BP25" s="3"/>
      <c r="BQ25" s="31">
        <f t="shared" si="23"/>
        <v>45635</v>
      </c>
      <c r="BR25" s="31">
        <f t="shared" si="24"/>
        <v>45641</v>
      </c>
      <c r="BS25" s="32">
        <v>6</v>
      </c>
      <c r="BT25" s="15">
        <f t="shared" si="25"/>
        <v>45625</v>
      </c>
      <c r="BU25" s="15"/>
      <c r="BV25" s="7">
        <f t="shared" si="26"/>
        <v>-16</v>
      </c>
      <c r="BW25" s="11"/>
      <c r="BX25" s="15">
        <v>45641</v>
      </c>
      <c r="BY25" s="7">
        <f t="shared" si="27"/>
        <v>-16</v>
      </c>
      <c r="BZ25" s="2"/>
    </row>
    <row r="26" spans="1:78" x14ac:dyDescent="0.25">
      <c r="A26" s="21" t="s">
        <v>41</v>
      </c>
      <c r="B26" s="23"/>
      <c r="C26" s="22" t="s">
        <v>56</v>
      </c>
      <c r="D26" s="7"/>
      <c r="E26" s="30">
        <f t="shared" si="1"/>
        <v>45377</v>
      </c>
      <c r="F26" s="6">
        <v>45397</v>
      </c>
      <c r="G26" s="6"/>
      <c r="H26" s="34">
        <f t="shared" si="2"/>
        <v>20</v>
      </c>
      <c r="I26" s="3"/>
      <c r="J26" s="30">
        <f t="shared" si="3"/>
        <v>45378</v>
      </c>
      <c r="K26" s="30">
        <f t="shared" si="4"/>
        <v>45385</v>
      </c>
      <c r="L26" s="32">
        <v>7</v>
      </c>
      <c r="M26" s="6">
        <f t="shared" si="5"/>
        <v>45404</v>
      </c>
      <c r="N26" s="6"/>
      <c r="O26" s="29">
        <f t="shared" si="6"/>
        <v>19</v>
      </c>
      <c r="P26" s="7"/>
      <c r="Q26" s="3"/>
      <c r="R26" s="30">
        <f t="shared" si="7"/>
        <v>45386</v>
      </c>
      <c r="S26" s="30">
        <f t="shared" si="8"/>
        <v>45407</v>
      </c>
      <c r="T26" s="32">
        <v>21</v>
      </c>
      <c r="U26" s="6">
        <f t="shared" si="9"/>
        <v>45425</v>
      </c>
      <c r="V26" s="6"/>
      <c r="W26" s="29">
        <f t="shared" si="10"/>
        <v>18</v>
      </c>
      <c r="X26" s="3"/>
      <c r="Y26" s="31"/>
      <c r="Z26" s="7"/>
      <c r="AA26" s="6"/>
      <c r="AB26" s="25"/>
      <c r="AC26" s="31">
        <f t="shared" si="28"/>
        <v>45408</v>
      </c>
      <c r="AD26" s="31">
        <f t="shared" si="29"/>
        <v>45438</v>
      </c>
      <c r="AE26" s="32">
        <v>30</v>
      </c>
      <c r="AF26" s="15">
        <f t="shared" si="11"/>
        <v>45455</v>
      </c>
      <c r="AG26" s="15"/>
      <c r="AH26" s="34">
        <f t="shared" si="12"/>
        <v>17</v>
      </c>
      <c r="AI26" s="3"/>
      <c r="AJ26" s="31">
        <f t="shared" si="30"/>
        <v>45439</v>
      </c>
      <c r="AK26" s="31">
        <f t="shared" si="31"/>
        <v>45453</v>
      </c>
      <c r="AL26" s="32">
        <v>14</v>
      </c>
      <c r="AM26" s="15">
        <f t="shared" si="13"/>
        <v>45469</v>
      </c>
      <c r="AN26" s="15"/>
      <c r="AO26" s="34">
        <f t="shared" si="14"/>
        <v>16</v>
      </c>
      <c r="AP26" s="7"/>
      <c r="AQ26" s="7"/>
      <c r="AR26" s="7"/>
      <c r="AS26" s="7"/>
      <c r="AT26" s="7"/>
      <c r="AU26" s="3"/>
      <c r="AV26" s="31">
        <f t="shared" si="32"/>
        <v>45454</v>
      </c>
      <c r="AW26" s="31">
        <f t="shared" si="33"/>
        <v>45634</v>
      </c>
      <c r="AX26" s="24">
        <v>180</v>
      </c>
      <c r="AY26" s="15">
        <f t="shared" si="15"/>
        <v>45649</v>
      </c>
      <c r="AZ26" s="15"/>
      <c r="BA26" s="7">
        <f t="shared" si="16"/>
        <v>15</v>
      </c>
      <c r="BB26" s="3"/>
      <c r="BC26" s="31">
        <f t="shared" si="34"/>
        <v>45635</v>
      </c>
      <c r="BD26" s="31">
        <f t="shared" si="35"/>
        <v>45635</v>
      </c>
      <c r="BE26" s="32">
        <v>0</v>
      </c>
      <c r="BF26" s="15">
        <f t="shared" si="17"/>
        <v>45649</v>
      </c>
      <c r="BG26" s="15"/>
      <c r="BH26" s="34">
        <f t="shared" si="18"/>
        <v>14</v>
      </c>
      <c r="BI26" s="3"/>
      <c r="BJ26" s="31">
        <f t="shared" si="19"/>
        <v>45635</v>
      </c>
      <c r="BK26" s="31">
        <f t="shared" si="20"/>
        <v>45635</v>
      </c>
      <c r="BL26" s="32">
        <v>0</v>
      </c>
      <c r="BM26" s="15">
        <f t="shared" si="21"/>
        <v>45649</v>
      </c>
      <c r="BN26" s="15"/>
      <c r="BO26" s="34">
        <f t="shared" si="22"/>
        <v>14</v>
      </c>
      <c r="BP26" s="3"/>
      <c r="BQ26" s="31">
        <f t="shared" si="23"/>
        <v>45635</v>
      </c>
      <c r="BR26" s="31">
        <f t="shared" si="24"/>
        <v>45641</v>
      </c>
      <c r="BS26" s="32">
        <v>6</v>
      </c>
      <c r="BT26" s="15">
        <f t="shared" si="25"/>
        <v>45655</v>
      </c>
      <c r="BU26" s="15"/>
      <c r="BV26" s="7">
        <f t="shared" si="26"/>
        <v>14</v>
      </c>
      <c r="BW26" s="11"/>
      <c r="BX26" s="15">
        <v>45641</v>
      </c>
      <c r="BY26" s="7">
        <f t="shared" si="27"/>
        <v>14</v>
      </c>
      <c r="BZ26" s="2"/>
    </row>
    <row r="27" spans="1:78" x14ac:dyDescent="0.25">
      <c r="A27" s="21" t="s">
        <v>41</v>
      </c>
      <c r="B27" s="23"/>
      <c r="C27" s="22" t="s">
        <v>57</v>
      </c>
      <c r="D27" s="7"/>
      <c r="E27" s="30">
        <f t="shared" si="1"/>
        <v>45407</v>
      </c>
      <c r="F27" s="6">
        <v>45397</v>
      </c>
      <c r="G27" s="6"/>
      <c r="H27" s="34">
        <f t="shared" si="2"/>
        <v>-10</v>
      </c>
      <c r="I27" s="3"/>
      <c r="J27" s="30">
        <f t="shared" si="3"/>
        <v>45408</v>
      </c>
      <c r="K27" s="30">
        <f t="shared" si="4"/>
        <v>45415</v>
      </c>
      <c r="L27" s="32">
        <v>7</v>
      </c>
      <c r="M27" s="6">
        <f t="shared" si="5"/>
        <v>45404</v>
      </c>
      <c r="N27" s="6"/>
      <c r="O27" s="29">
        <f t="shared" si="6"/>
        <v>-11</v>
      </c>
      <c r="P27" s="7"/>
      <c r="Q27" s="3"/>
      <c r="R27" s="30">
        <f t="shared" si="7"/>
        <v>45416</v>
      </c>
      <c r="S27" s="30">
        <f t="shared" si="8"/>
        <v>45437</v>
      </c>
      <c r="T27" s="32">
        <v>21</v>
      </c>
      <c r="U27" s="6">
        <f t="shared" si="9"/>
        <v>45425</v>
      </c>
      <c r="V27" s="6"/>
      <c r="W27" s="29">
        <f t="shared" si="10"/>
        <v>-12</v>
      </c>
      <c r="X27" s="3"/>
      <c r="Y27" s="31"/>
      <c r="Z27" s="7"/>
      <c r="AA27" s="6"/>
      <c r="AB27" s="25"/>
      <c r="AC27" s="31">
        <f t="shared" si="28"/>
        <v>45438</v>
      </c>
      <c r="AD27" s="31">
        <f t="shared" si="29"/>
        <v>45468</v>
      </c>
      <c r="AE27" s="32">
        <v>30</v>
      </c>
      <c r="AF27" s="15">
        <f t="shared" si="11"/>
        <v>45455</v>
      </c>
      <c r="AG27" s="15"/>
      <c r="AH27" s="34">
        <f t="shared" si="12"/>
        <v>-13</v>
      </c>
      <c r="AI27" s="3"/>
      <c r="AJ27" s="31">
        <f t="shared" si="30"/>
        <v>45469</v>
      </c>
      <c r="AK27" s="31">
        <f t="shared" si="31"/>
        <v>45483</v>
      </c>
      <c r="AL27" s="32">
        <v>14</v>
      </c>
      <c r="AM27" s="15">
        <f t="shared" si="13"/>
        <v>45469</v>
      </c>
      <c r="AN27" s="15"/>
      <c r="AO27" s="34">
        <f t="shared" si="14"/>
        <v>-14</v>
      </c>
      <c r="AP27" s="7"/>
      <c r="AQ27" s="7"/>
      <c r="AR27" s="7"/>
      <c r="AS27" s="7"/>
      <c r="AT27" s="7"/>
      <c r="AU27" s="3"/>
      <c r="AV27" s="31">
        <f t="shared" si="32"/>
        <v>45484</v>
      </c>
      <c r="AW27" s="31">
        <f t="shared" si="33"/>
        <v>45634</v>
      </c>
      <c r="AX27" s="24">
        <v>150</v>
      </c>
      <c r="AY27" s="15">
        <f t="shared" si="15"/>
        <v>45619</v>
      </c>
      <c r="AZ27" s="15"/>
      <c r="BA27" s="7">
        <f t="shared" si="16"/>
        <v>-15</v>
      </c>
      <c r="BB27" s="3"/>
      <c r="BC27" s="31">
        <f t="shared" si="34"/>
        <v>45635</v>
      </c>
      <c r="BD27" s="31">
        <f t="shared" si="35"/>
        <v>45635</v>
      </c>
      <c r="BE27" s="32">
        <v>0</v>
      </c>
      <c r="BF27" s="15">
        <f t="shared" si="17"/>
        <v>45619</v>
      </c>
      <c r="BG27" s="15"/>
      <c r="BH27" s="34">
        <f t="shared" si="18"/>
        <v>-16</v>
      </c>
      <c r="BI27" s="3"/>
      <c r="BJ27" s="31">
        <f t="shared" si="19"/>
        <v>45635</v>
      </c>
      <c r="BK27" s="31">
        <f t="shared" si="20"/>
        <v>45635</v>
      </c>
      <c r="BL27" s="32">
        <v>0</v>
      </c>
      <c r="BM27" s="15">
        <f t="shared" si="21"/>
        <v>45619</v>
      </c>
      <c r="BN27" s="15"/>
      <c r="BO27" s="34">
        <f t="shared" si="22"/>
        <v>-16</v>
      </c>
      <c r="BP27" s="3"/>
      <c r="BQ27" s="31">
        <f t="shared" si="23"/>
        <v>45635</v>
      </c>
      <c r="BR27" s="31">
        <f t="shared" si="24"/>
        <v>45641</v>
      </c>
      <c r="BS27" s="32">
        <v>6</v>
      </c>
      <c r="BT27" s="15">
        <f t="shared" si="25"/>
        <v>45625</v>
      </c>
      <c r="BU27" s="15"/>
      <c r="BV27" s="7">
        <f t="shared" si="26"/>
        <v>-16</v>
      </c>
      <c r="BW27" s="11"/>
      <c r="BX27" s="15">
        <v>45641</v>
      </c>
      <c r="BY27" s="7">
        <f t="shared" si="27"/>
        <v>-16</v>
      </c>
      <c r="BZ27" s="2"/>
    </row>
    <row r="28" spans="1:78" x14ac:dyDescent="0.25">
      <c r="A28" s="21" t="s">
        <v>41</v>
      </c>
      <c r="B28" s="23"/>
      <c r="C28" s="22" t="s">
        <v>58</v>
      </c>
      <c r="D28" s="7"/>
      <c r="E28" s="30">
        <f t="shared" si="1"/>
        <v>45467</v>
      </c>
      <c r="F28" s="6">
        <v>45397</v>
      </c>
      <c r="G28" s="6"/>
      <c r="H28" s="34">
        <f t="shared" si="2"/>
        <v>-70</v>
      </c>
      <c r="I28" s="3"/>
      <c r="J28" s="30">
        <f t="shared" si="3"/>
        <v>45468</v>
      </c>
      <c r="K28" s="30">
        <f t="shared" si="4"/>
        <v>45475</v>
      </c>
      <c r="L28" s="32">
        <v>7</v>
      </c>
      <c r="M28" s="6">
        <f t="shared" si="5"/>
        <v>45404</v>
      </c>
      <c r="N28" s="6"/>
      <c r="O28" s="29">
        <f t="shared" si="6"/>
        <v>-71</v>
      </c>
      <c r="P28" s="7"/>
      <c r="Q28" s="3"/>
      <c r="R28" s="30">
        <f t="shared" si="7"/>
        <v>45476</v>
      </c>
      <c r="S28" s="30">
        <f t="shared" si="8"/>
        <v>45497</v>
      </c>
      <c r="T28" s="32">
        <v>21</v>
      </c>
      <c r="U28" s="6">
        <f t="shared" si="9"/>
        <v>45425</v>
      </c>
      <c r="V28" s="6"/>
      <c r="W28" s="29">
        <f t="shared" si="10"/>
        <v>-72</v>
      </c>
      <c r="X28" s="3"/>
      <c r="Y28" s="31"/>
      <c r="Z28" s="7"/>
      <c r="AA28" s="6"/>
      <c r="AB28" s="25"/>
      <c r="AC28" s="31">
        <f t="shared" si="28"/>
        <v>45498</v>
      </c>
      <c r="AD28" s="31">
        <f t="shared" si="29"/>
        <v>45528</v>
      </c>
      <c r="AE28" s="32">
        <v>30</v>
      </c>
      <c r="AF28" s="15">
        <f t="shared" si="11"/>
        <v>45455</v>
      </c>
      <c r="AG28" s="15"/>
      <c r="AH28" s="34">
        <f t="shared" si="12"/>
        <v>-73</v>
      </c>
      <c r="AI28" s="3"/>
      <c r="AJ28" s="31">
        <f t="shared" si="30"/>
        <v>45529</v>
      </c>
      <c r="AK28" s="31">
        <f t="shared" si="31"/>
        <v>45543</v>
      </c>
      <c r="AL28" s="32">
        <v>14</v>
      </c>
      <c r="AM28" s="15">
        <f t="shared" si="13"/>
        <v>45469</v>
      </c>
      <c r="AN28" s="15"/>
      <c r="AO28" s="34">
        <f t="shared" si="14"/>
        <v>-74</v>
      </c>
      <c r="AP28" s="7"/>
      <c r="AQ28" s="7"/>
      <c r="AR28" s="7"/>
      <c r="AS28" s="7"/>
      <c r="AT28" s="7"/>
      <c r="AU28" s="3"/>
      <c r="AV28" s="31">
        <f t="shared" si="32"/>
        <v>45544</v>
      </c>
      <c r="AW28" s="31">
        <f t="shared" si="33"/>
        <v>45634</v>
      </c>
      <c r="AX28" s="24">
        <v>90</v>
      </c>
      <c r="AY28" s="15">
        <f t="shared" si="15"/>
        <v>45559</v>
      </c>
      <c r="AZ28" s="15"/>
      <c r="BA28" s="7">
        <f t="shared" si="16"/>
        <v>-75</v>
      </c>
      <c r="BB28" s="3"/>
      <c r="BC28" s="31">
        <f t="shared" si="34"/>
        <v>45635</v>
      </c>
      <c r="BD28" s="31">
        <f t="shared" si="35"/>
        <v>45635</v>
      </c>
      <c r="BE28" s="32">
        <v>0</v>
      </c>
      <c r="BF28" s="15">
        <f t="shared" si="17"/>
        <v>45559</v>
      </c>
      <c r="BG28" s="15"/>
      <c r="BH28" s="34">
        <f t="shared" si="18"/>
        <v>-76</v>
      </c>
      <c r="BI28" s="3"/>
      <c r="BJ28" s="31">
        <f t="shared" si="19"/>
        <v>45635</v>
      </c>
      <c r="BK28" s="31">
        <f t="shared" si="20"/>
        <v>45635</v>
      </c>
      <c r="BL28" s="32">
        <v>0</v>
      </c>
      <c r="BM28" s="15">
        <f t="shared" si="21"/>
        <v>45559</v>
      </c>
      <c r="BN28" s="15"/>
      <c r="BO28" s="34">
        <f t="shared" si="22"/>
        <v>-76</v>
      </c>
      <c r="BP28" s="3"/>
      <c r="BQ28" s="31">
        <f t="shared" si="23"/>
        <v>45635</v>
      </c>
      <c r="BR28" s="31">
        <f t="shared" si="24"/>
        <v>45641</v>
      </c>
      <c r="BS28" s="32">
        <v>6</v>
      </c>
      <c r="BT28" s="15">
        <f t="shared" si="25"/>
        <v>45565</v>
      </c>
      <c r="BU28" s="15"/>
      <c r="BV28" s="7">
        <f t="shared" si="26"/>
        <v>-76</v>
      </c>
      <c r="BW28" s="11"/>
      <c r="BX28" s="15">
        <v>45641</v>
      </c>
      <c r="BY28" s="7">
        <f t="shared" si="27"/>
        <v>-76</v>
      </c>
      <c r="BZ28" s="2"/>
    </row>
    <row r="29" spans="1:78" x14ac:dyDescent="0.25">
      <c r="A29" s="21" t="s">
        <v>41</v>
      </c>
      <c r="B29" s="23"/>
      <c r="C29" s="22" t="s">
        <v>59</v>
      </c>
      <c r="D29" s="7"/>
      <c r="E29" s="30">
        <f t="shared" si="1"/>
        <v>45467</v>
      </c>
      <c r="F29" s="6">
        <v>45397</v>
      </c>
      <c r="G29" s="6"/>
      <c r="H29" s="34">
        <f t="shared" si="2"/>
        <v>-70</v>
      </c>
      <c r="I29" s="3"/>
      <c r="J29" s="30">
        <f t="shared" si="3"/>
        <v>45468</v>
      </c>
      <c r="K29" s="30">
        <f t="shared" si="4"/>
        <v>45475</v>
      </c>
      <c r="L29" s="32">
        <v>7</v>
      </c>
      <c r="M29" s="6">
        <f t="shared" si="5"/>
        <v>45404</v>
      </c>
      <c r="N29" s="6"/>
      <c r="O29" s="29">
        <f t="shared" si="6"/>
        <v>-71</v>
      </c>
      <c r="P29" s="7"/>
      <c r="Q29" s="3"/>
      <c r="R29" s="30">
        <f t="shared" si="7"/>
        <v>45476</v>
      </c>
      <c r="S29" s="30">
        <f t="shared" si="8"/>
        <v>45497</v>
      </c>
      <c r="T29" s="32">
        <v>21</v>
      </c>
      <c r="U29" s="6">
        <f t="shared" si="9"/>
        <v>45425</v>
      </c>
      <c r="V29" s="6"/>
      <c r="W29" s="29">
        <f t="shared" si="10"/>
        <v>-72</v>
      </c>
      <c r="X29" s="3"/>
      <c r="Y29" s="31"/>
      <c r="Z29" s="7"/>
      <c r="AA29" s="6"/>
      <c r="AB29" s="25"/>
      <c r="AC29" s="31">
        <f t="shared" si="28"/>
        <v>45498</v>
      </c>
      <c r="AD29" s="31">
        <f t="shared" si="29"/>
        <v>45528</v>
      </c>
      <c r="AE29" s="32">
        <v>30</v>
      </c>
      <c r="AF29" s="15">
        <f t="shared" si="11"/>
        <v>45455</v>
      </c>
      <c r="AG29" s="15"/>
      <c r="AH29" s="34">
        <f t="shared" si="12"/>
        <v>-73</v>
      </c>
      <c r="AI29" s="3"/>
      <c r="AJ29" s="31">
        <f t="shared" si="30"/>
        <v>45529</v>
      </c>
      <c r="AK29" s="31">
        <f t="shared" si="31"/>
        <v>45543</v>
      </c>
      <c r="AL29" s="32">
        <v>14</v>
      </c>
      <c r="AM29" s="15">
        <f t="shared" si="13"/>
        <v>45469</v>
      </c>
      <c r="AN29" s="15"/>
      <c r="AO29" s="34">
        <f t="shared" si="14"/>
        <v>-74</v>
      </c>
      <c r="AP29" s="7"/>
      <c r="AQ29" s="7"/>
      <c r="AR29" s="7"/>
      <c r="AS29" s="7"/>
      <c r="AT29" s="7"/>
      <c r="AU29" s="3"/>
      <c r="AV29" s="31">
        <f t="shared" si="32"/>
        <v>45544</v>
      </c>
      <c r="AW29" s="31">
        <f t="shared" si="33"/>
        <v>45634</v>
      </c>
      <c r="AX29" s="24">
        <v>90</v>
      </c>
      <c r="AY29" s="15">
        <f t="shared" si="15"/>
        <v>45559</v>
      </c>
      <c r="AZ29" s="15"/>
      <c r="BA29" s="7">
        <f t="shared" si="16"/>
        <v>-75</v>
      </c>
      <c r="BB29" s="3"/>
      <c r="BC29" s="31">
        <f t="shared" si="34"/>
        <v>45635</v>
      </c>
      <c r="BD29" s="31">
        <f t="shared" si="35"/>
        <v>45635</v>
      </c>
      <c r="BE29" s="32">
        <v>0</v>
      </c>
      <c r="BF29" s="15">
        <f t="shared" si="17"/>
        <v>45559</v>
      </c>
      <c r="BG29" s="15"/>
      <c r="BH29" s="34">
        <f t="shared" si="18"/>
        <v>-76</v>
      </c>
      <c r="BI29" s="3"/>
      <c r="BJ29" s="31">
        <f t="shared" si="19"/>
        <v>45635</v>
      </c>
      <c r="BK29" s="31">
        <f t="shared" si="20"/>
        <v>45635</v>
      </c>
      <c r="BL29" s="32">
        <v>0</v>
      </c>
      <c r="BM29" s="15">
        <f t="shared" si="21"/>
        <v>45559</v>
      </c>
      <c r="BN29" s="15"/>
      <c r="BO29" s="34">
        <f t="shared" si="22"/>
        <v>-76</v>
      </c>
      <c r="BP29" s="3"/>
      <c r="BQ29" s="31">
        <f t="shared" si="23"/>
        <v>45635</v>
      </c>
      <c r="BR29" s="31">
        <f t="shared" si="24"/>
        <v>45641</v>
      </c>
      <c r="BS29" s="32">
        <v>6</v>
      </c>
      <c r="BT29" s="15">
        <f t="shared" si="25"/>
        <v>45565</v>
      </c>
      <c r="BU29" s="15"/>
      <c r="BV29" s="7">
        <f t="shared" si="26"/>
        <v>-76</v>
      </c>
      <c r="BW29" s="11"/>
      <c r="BX29" s="15">
        <v>45641</v>
      </c>
      <c r="BY29" s="7">
        <f t="shared" si="27"/>
        <v>-76</v>
      </c>
      <c r="BZ29" s="2"/>
    </row>
    <row r="30" spans="1:78" x14ac:dyDescent="0.25">
      <c r="A30" s="21" t="s">
        <v>41</v>
      </c>
      <c r="B30" s="23"/>
      <c r="C30" s="22" t="s">
        <v>60</v>
      </c>
      <c r="D30" s="7"/>
      <c r="E30" s="30">
        <f t="shared" si="1"/>
        <v>45377</v>
      </c>
      <c r="F30" s="6">
        <v>45397</v>
      </c>
      <c r="G30" s="6"/>
      <c r="H30" s="34">
        <f t="shared" si="2"/>
        <v>20</v>
      </c>
      <c r="I30" s="3"/>
      <c r="J30" s="30">
        <f t="shared" si="3"/>
        <v>45378</v>
      </c>
      <c r="K30" s="30">
        <f t="shared" si="4"/>
        <v>45385</v>
      </c>
      <c r="L30" s="32">
        <v>7</v>
      </c>
      <c r="M30" s="6">
        <f t="shared" si="5"/>
        <v>45404</v>
      </c>
      <c r="N30" s="6"/>
      <c r="O30" s="29">
        <f t="shared" si="6"/>
        <v>19</v>
      </c>
      <c r="P30" s="7"/>
      <c r="Q30" s="3"/>
      <c r="R30" s="30">
        <f t="shared" si="7"/>
        <v>45386</v>
      </c>
      <c r="S30" s="30">
        <f t="shared" si="8"/>
        <v>45407</v>
      </c>
      <c r="T30" s="32">
        <v>21</v>
      </c>
      <c r="U30" s="6">
        <f t="shared" si="9"/>
        <v>45425</v>
      </c>
      <c r="V30" s="6"/>
      <c r="W30" s="29">
        <f t="shared" si="10"/>
        <v>18</v>
      </c>
      <c r="X30" s="3"/>
      <c r="Y30" s="31"/>
      <c r="Z30" s="7"/>
      <c r="AA30" s="6"/>
      <c r="AB30" s="25"/>
      <c r="AC30" s="31">
        <f t="shared" si="28"/>
        <v>45408</v>
      </c>
      <c r="AD30" s="31">
        <f t="shared" si="29"/>
        <v>45438</v>
      </c>
      <c r="AE30" s="32">
        <v>30</v>
      </c>
      <c r="AF30" s="15">
        <f t="shared" si="11"/>
        <v>45455</v>
      </c>
      <c r="AG30" s="15"/>
      <c r="AH30" s="34">
        <f t="shared" si="12"/>
        <v>17</v>
      </c>
      <c r="AI30" s="3"/>
      <c r="AJ30" s="31">
        <f t="shared" si="30"/>
        <v>45439</v>
      </c>
      <c r="AK30" s="31">
        <f t="shared" si="31"/>
        <v>45453</v>
      </c>
      <c r="AL30" s="32">
        <v>14</v>
      </c>
      <c r="AM30" s="15">
        <f t="shared" si="13"/>
        <v>45469</v>
      </c>
      <c r="AN30" s="15"/>
      <c r="AO30" s="34">
        <f t="shared" si="14"/>
        <v>16</v>
      </c>
      <c r="AP30" s="7"/>
      <c r="AQ30" s="7"/>
      <c r="AR30" s="7"/>
      <c r="AS30" s="7"/>
      <c r="AT30" s="7"/>
      <c r="AU30" s="3"/>
      <c r="AV30" s="31">
        <f t="shared" si="32"/>
        <v>45454</v>
      </c>
      <c r="AW30" s="31">
        <f t="shared" si="33"/>
        <v>45634</v>
      </c>
      <c r="AX30" s="24">
        <v>180</v>
      </c>
      <c r="AY30" s="15">
        <f t="shared" si="15"/>
        <v>45649</v>
      </c>
      <c r="AZ30" s="15"/>
      <c r="BA30" s="7">
        <f t="shared" si="16"/>
        <v>15</v>
      </c>
      <c r="BB30" s="3"/>
      <c r="BC30" s="31">
        <f t="shared" si="34"/>
        <v>45635</v>
      </c>
      <c r="BD30" s="31">
        <f t="shared" si="35"/>
        <v>45635</v>
      </c>
      <c r="BE30" s="32">
        <v>0</v>
      </c>
      <c r="BF30" s="15">
        <f t="shared" si="17"/>
        <v>45649</v>
      </c>
      <c r="BG30" s="15"/>
      <c r="BH30" s="34">
        <f t="shared" si="18"/>
        <v>14</v>
      </c>
      <c r="BI30" s="3"/>
      <c r="BJ30" s="31">
        <f t="shared" si="19"/>
        <v>45635</v>
      </c>
      <c r="BK30" s="31">
        <f t="shared" si="20"/>
        <v>45635</v>
      </c>
      <c r="BL30" s="32">
        <v>0</v>
      </c>
      <c r="BM30" s="15">
        <f t="shared" si="21"/>
        <v>45649</v>
      </c>
      <c r="BN30" s="15"/>
      <c r="BO30" s="34">
        <f t="shared" si="22"/>
        <v>14</v>
      </c>
      <c r="BP30" s="3"/>
      <c r="BQ30" s="31">
        <f t="shared" si="23"/>
        <v>45635</v>
      </c>
      <c r="BR30" s="31">
        <f t="shared" si="24"/>
        <v>45641</v>
      </c>
      <c r="BS30" s="32">
        <v>6</v>
      </c>
      <c r="BT30" s="15">
        <f t="shared" si="25"/>
        <v>45655</v>
      </c>
      <c r="BU30" s="15"/>
      <c r="BV30" s="7">
        <f t="shared" si="26"/>
        <v>14</v>
      </c>
      <c r="BW30" s="11"/>
      <c r="BX30" s="15">
        <v>45641</v>
      </c>
      <c r="BY30" s="7">
        <f t="shared" si="27"/>
        <v>14</v>
      </c>
      <c r="BZ30" s="2"/>
    </row>
    <row r="31" spans="1:78" x14ac:dyDescent="0.25">
      <c r="A31" s="21" t="s">
        <v>41</v>
      </c>
      <c r="B31" s="23"/>
      <c r="C31" s="22" t="s">
        <v>61</v>
      </c>
      <c r="D31" s="7"/>
      <c r="E31" s="30">
        <f t="shared" si="1"/>
        <v>45407</v>
      </c>
      <c r="F31" s="6">
        <v>45397</v>
      </c>
      <c r="G31" s="6"/>
      <c r="H31" s="34">
        <f t="shared" si="2"/>
        <v>-10</v>
      </c>
      <c r="I31" s="3"/>
      <c r="J31" s="30">
        <f t="shared" si="3"/>
        <v>45408</v>
      </c>
      <c r="K31" s="30">
        <f t="shared" si="4"/>
        <v>45415</v>
      </c>
      <c r="L31" s="32">
        <v>7</v>
      </c>
      <c r="M31" s="6">
        <f t="shared" si="5"/>
        <v>45404</v>
      </c>
      <c r="N31" s="6"/>
      <c r="O31" s="29">
        <f t="shared" si="6"/>
        <v>-11</v>
      </c>
      <c r="P31" s="7"/>
      <c r="Q31" s="3"/>
      <c r="R31" s="30">
        <f t="shared" si="7"/>
        <v>45416</v>
      </c>
      <c r="S31" s="30">
        <f t="shared" si="8"/>
        <v>45437</v>
      </c>
      <c r="T31" s="32">
        <v>21</v>
      </c>
      <c r="U31" s="6">
        <f t="shared" si="9"/>
        <v>45425</v>
      </c>
      <c r="V31" s="6"/>
      <c r="W31" s="29">
        <f t="shared" si="10"/>
        <v>-12</v>
      </c>
      <c r="X31" s="3"/>
      <c r="Y31" s="31"/>
      <c r="Z31" s="7"/>
      <c r="AA31" s="6"/>
      <c r="AB31" s="25"/>
      <c r="AC31" s="31">
        <f t="shared" si="28"/>
        <v>45438</v>
      </c>
      <c r="AD31" s="31">
        <f t="shared" si="29"/>
        <v>45468</v>
      </c>
      <c r="AE31" s="32">
        <v>30</v>
      </c>
      <c r="AF31" s="15">
        <f t="shared" si="11"/>
        <v>45455</v>
      </c>
      <c r="AG31" s="15"/>
      <c r="AH31" s="34">
        <f t="shared" si="12"/>
        <v>-13</v>
      </c>
      <c r="AI31" s="3"/>
      <c r="AJ31" s="31">
        <f t="shared" si="30"/>
        <v>45469</v>
      </c>
      <c r="AK31" s="31">
        <f t="shared" si="31"/>
        <v>45483</v>
      </c>
      <c r="AL31" s="32">
        <v>14</v>
      </c>
      <c r="AM31" s="15">
        <f t="shared" si="13"/>
        <v>45469</v>
      </c>
      <c r="AN31" s="15"/>
      <c r="AO31" s="34">
        <f t="shared" si="14"/>
        <v>-14</v>
      </c>
      <c r="AP31" s="7"/>
      <c r="AQ31" s="7"/>
      <c r="AR31" s="7"/>
      <c r="AS31" s="7"/>
      <c r="AT31" s="7"/>
      <c r="AU31" s="3"/>
      <c r="AV31" s="31">
        <f t="shared" si="32"/>
        <v>45484</v>
      </c>
      <c r="AW31" s="31">
        <f t="shared" si="33"/>
        <v>45634</v>
      </c>
      <c r="AX31" s="24">
        <v>150</v>
      </c>
      <c r="AY31" s="15">
        <f t="shared" si="15"/>
        <v>45619</v>
      </c>
      <c r="AZ31" s="15"/>
      <c r="BA31" s="7">
        <f t="shared" si="16"/>
        <v>-15</v>
      </c>
      <c r="BB31" s="3"/>
      <c r="BC31" s="31">
        <f t="shared" si="34"/>
        <v>45635</v>
      </c>
      <c r="BD31" s="31">
        <f t="shared" si="35"/>
        <v>45635</v>
      </c>
      <c r="BE31" s="32">
        <v>0</v>
      </c>
      <c r="BF31" s="15">
        <f t="shared" si="17"/>
        <v>45619</v>
      </c>
      <c r="BG31" s="15"/>
      <c r="BH31" s="34">
        <f t="shared" si="18"/>
        <v>-16</v>
      </c>
      <c r="BI31" s="3"/>
      <c r="BJ31" s="31">
        <f t="shared" si="19"/>
        <v>45635</v>
      </c>
      <c r="BK31" s="31">
        <f t="shared" si="20"/>
        <v>45635</v>
      </c>
      <c r="BL31" s="32">
        <v>0</v>
      </c>
      <c r="BM31" s="15">
        <f t="shared" si="21"/>
        <v>45619</v>
      </c>
      <c r="BN31" s="15"/>
      <c r="BO31" s="34">
        <f t="shared" si="22"/>
        <v>-16</v>
      </c>
      <c r="BP31" s="3"/>
      <c r="BQ31" s="31">
        <f t="shared" si="23"/>
        <v>45635</v>
      </c>
      <c r="BR31" s="31">
        <f t="shared" si="24"/>
        <v>45641</v>
      </c>
      <c r="BS31" s="32">
        <v>6</v>
      </c>
      <c r="BT31" s="15">
        <f t="shared" si="25"/>
        <v>45625</v>
      </c>
      <c r="BU31" s="15"/>
      <c r="BV31" s="7">
        <f t="shared" si="26"/>
        <v>-16</v>
      </c>
      <c r="BW31" s="11"/>
      <c r="BX31" s="15">
        <v>45641</v>
      </c>
      <c r="BY31" s="7">
        <f t="shared" si="27"/>
        <v>-16</v>
      </c>
      <c r="BZ31" s="2"/>
    </row>
    <row r="32" spans="1:78" x14ac:dyDescent="0.25">
      <c r="A32" s="21" t="s">
        <v>41</v>
      </c>
      <c r="B32" s="23"/>
      <c r="C32" s="22" t="s">
        <v>62</v>
      </c>
      <c r="D32" s="7"/>
      <c r="E32" s="30">
        <f t="shared" si="1"/>
        <v>45407</v>
      </c>
      <c r="F32" s="6">
        <v>45397</v>
      </c>
      <c r="G32" s="6"/>
      <c r="H32" s="34">
        <f t="shared" si="2"/>
        <v>-10</v>
      </c>
      <c r="I32" s="3"/>
      <c r="J32" s="30">
        <f t="shared" si="3"/>
        <v>45408</v>
      </c>
      <c r="K32" s="30">
        <f t="shared" si="4"/>
        <v>45415</v>
      </c>
      <c r="L32" s="32">
        <v>7</v>
      </c>
      <c r="M32" s="6">
        <f t="shared" si="5"/>
        <v>45404</v>
      </c>
      <c r="N32" s="6"/>
      <c r="O32" s="29">
        <f t="shared" si="6"/>
        <v>-11</v>
      </c>
      <c r="P32" s="7"/>
      <c r="Q32" s="3"/>
      <c r="R32" s="30">
        <f t="shared" si="7"/>
        <v>45416</v>
      </c>
      <c r="S32" s="30">
        <f t="shared" si="8"/>
        <v>45437</v>
      </c>
      <c r="T32" s="32">
        <v>21</v>
      </c>
      <c r="U32" s="6">
        <f t="shared" si="9"/>
        <v>45425</v>
      </c>
      <c r="V32" s="6"/>
      <c r="W32" s="29">
        <f t="shared" si="10"/>
        <v>-12</v>
      </c>
      <c r="X32" s="3"/>
      <c r="Y32" s="31"/>
      <c r="Z32" s="7"/>
      <c r="AA32" s="6"/>
      <c r="AB32" s="25"/>
      <c r="AC32" s="31">
        <f t="shared" si="28"/>
        <v>45438</v>
      </c>
      <c r="AD32" s="31">
        <f t="shared" si="29"/>
        <v>45468</v>
      </c>
      <c r="AE32" s="32">
        <v>30</v>
      </c>
      <c r="AF32" s="15">
        <f t="shared" si="11"/>
        <v>45455</v>
      </c>
      <c r="AG32" s="15"/>
      <c r="AH32" s="34">
        <f t="shared" si="12"/>
        <v>-13</v>
      </c>
      <c r="AI32" s="3"/>
      <c r="AJ32" s="31">
        <f t="shared" si="30"/>
        <v>45469</v>
      </c>
      <c r="AK32" s="31">
        <f t="shared" si="31"/>
        <v>45483</v>
      </c>
      <c r="AL32" s="32">
        <v>14</v>
      </c>
      <c r="AM32" s="15">
        <f t="shared" si="13"/>
        <v>45469</v>
      </c>
      <c r="AN32" s="15"/>
      <c r="AO32" s="34">
        <f t="shared" si="14"/>
        <v>-14</v>
      </c>
      <c r="AP32" s="7"/>
      <c r="AQ32" s="7"/>
      <c r="AR32" s="7"/>
      <c r="AS32" s="7"/>
      <c r="AT32" s="7"/>
      <c r="AU32" s="3"/>
      <c r="AV32" s="31">
        <f t="shared" si="32"/>
        <v>45484</v>
      </c>
      <c r="AW32" s="31">
        <f t="shared" si="33"/>
        <v>45634</v>
      </c>
      <c r="AX32" s="24">
        <v>150</v>
      </c>
      <c r="AY32" s="15">
        <f t="shared" si="15"/>
        <v>45619</v>
      </c>
      <c r="AZ32" s="15"/>
      <c r="BA32" s="7">
        <f t="shared" si="16"/>
        <v>-15</v>
      </c>
      <c r="BB32" s="3"/>
      <c r="BC32" s="31">
        <f t="shared" si="34"/>
        <v>45635</v>
      </c>
      <c r="BD32" s="31">
        <f t="shared" si="35"/>
        <v>45635</v>
      </c>
      <c r="BE32" s="32">
        <v>0</v>
      </c>
      <c r="BF32" s="15">
        <f t="shared" si="17"/>
        <v>45619</v>
      </c>
      <c r="BG32" s="15"/>
      <c r="BH32" s="34">
        <f t="shared" si="18"/>
        <v>-16</v>
      </c>
      <c r="BI32" s="3"/>
      <c r="BJ32" s="31">
        <f t="shared" si="19"/>
        <v>45635</v>
      </c>
      <c r="BK32" s="31">
        <f t="shared" si="20"/>
        <v>45635</v>
      </c>
      <c r="BL32" s="32">
        <v>0</v>
      </c>
      <c r="BM32" s="15">
        <f t="shared" si="21"/>
        <v>45619</v>
      </c>
      <c r="BN32" s="15"/>
      <c r="BO32" s="34">
        <f t="shared" si="22"/>
        <v>-16</v>
      </c>
      <c r="BP32" s="3"/>
      <c r="BQ32" s="31">
        <f t="shared" si="23"/>
        <v>45635</v>
      </c>
      <c r="BR32" s="31">
        <f t="shared" si="24"/>
        <v>45641</v>
      </c>
      <c r="BS32" s="32">
        <v>6</v>
      </c>
      <c r="BT32" s="15">
        <f t="shared" si="25"/>
        <v>45625</v>
      </c>
      <c r="BU32" s="15"/>
      <c r="BV32" s="7">
        <f t="shared" si="26"/>
        <v>-16</v>
      </c>
      <c r="BW32" s="11"/>
      <c r="BX32" s="15">
        <v>45641</v>
      </c>
      <c r="BY32" s="7">
        <f t="shared" si="27"/>
        <v>-16</v>
      </c>
      <c r="BZ32" s="2"/>
    </row>
    <row r="33" spans="1:78" x14ac:dyDescent="0.25">
      <c r="A33" s="21" t="s">
        <v>41</v>
      </c>
      <c r="B33" s="23"/>
      <c r="C33" s="22" t="s">
        <v>63</v>
      </c>
      <c r="D33" s="7"/>
      <c r="E33" s="30">
        <f t="shared" si="1"/>
        <v>45407</v>
      </c>
      <c r="F33" s="6">
        <v>45397</v>
      </c>
      <c r="G33" s="6"/>
      <c r="H33" s="34">
        <f t="shared" si="2"/>
        <v>-10</v>
      </c>
      <c r="I33" s="3"/>
      <c r="J33" s="30">
        <f t="shared" si="3"/>
        <v>45408</v>
      </c>
      <c r="K33" s="30">
        <f t="shared" si="4"/>
        <v>45415</v>
      </c>
      <c r="L33" s="32">
        <v>7</v>
      </c>
      <c r="M33" s="6">
        <f t="shared" si="5"/>
        <v>45404</v>
      </c>
      <c r="N33" s="6"/>
      <c r="O33" s="29">
        <f t="shared" si="6"/>
        <v>-11</v>
      </c>
      <c r="P33" s="7"/>
      <c r="Q33" s="3"/>
      <c r="R33" s="30">
        <f t="shared" si="7"/>
        <v>45416</v>
      </c>
      <c r="S33" s="30">
        <f t="shared" si="8"/>
        <v>45437</v>
      </c>
      <c r="T33" s="32">
        <v>21</v>
      </c>
      <c r="U33" s="6">
        <f t="shared" si="9"/>
        <v>45425</v>
      </c>
      <c r="V33" s="6"/>
      <c r="W33" s="29">
        <f t="shared" si="10"/>
        <v>-12</v>
      </c>
      <c r="X33" s="3"/>
      <c r="Y33" s="31"/>
      <c r="Z33" s="7"/>
      <c r="AA33" s="6"/>
      <c r="AB33" s="25"/>
      <c r="AC33" s="31">
        <f t="shared" si="28"/>
        <v>45438</v>
      </c>
      <c r="AD33" s="31">
        <f t="shared" si="29"/>
        <v>45468</v>
      </c>
      <c r="AE33" s="32">
        <v>30</v>
      </c>
      <c r="AF33" s="15">
        <f t="shared" si="11"/>
        <v>45455</v>
      </c>
      <c r="AG33" s="15"/>
      <c r="AH33" s="34">
        <f t="shared" si="12"/>
        <v>-13</v>
      </c>
      <c r="AI33" s="3"/>
      <c r="AJ33" s="31">
        <f t="shared" si="30"/>
        <v>45469</v>
      </c>
      <c r="AK33" s="31">
        <f t="shared" si="31"/>
        <v>45483</v>
      </c>
      <c r="AL33" s="32">
        <v>14</v>
      </c>
      <c r="AM33" s="15">
        <f t="shared" si="13"/>
        <v>45469</v>
      </c>
      <c r="AN33" s="15"/>
      <c r="AO33" s="34">
        <f t="shared" si="14"/>
        <v>-14</v>
      </c>
      <c r="AP33" s="7"/>
      <c r="AQ33" s="7"/>
      <c r="AR33" s="7"/>
      <c r="AS33" s="7"/>
      <c r="AT33" s="7"/>
      <c r="AU33" s="3"/>
      <c r="AV33" s="31">
        <f t="shared" si="32"/>
        <v>45484</v>
      </c>
      <c r="AW33" s="31">
        <f t="shared" si="33"/>
        <v>45634</v>
      </c>
      <c r="AX33" s="24">
        <v>150</v>
      </c>
      <c r="AY33" s="15">
        <f t="shared" si="15"/>
        <v>45619</v>
      </c>
      <c r="AZ33" s="15"/>
      <c r="BA33" s="7">
        <f t="shared" si="16"/>
        <v>-15</v>
      </c>
      <c r="BB33" s="3"/>
      <c r="BC33" s="31">
        <f t="shared" si="34"/>
        <v>45635</v>
      </c>
      <c r="BD33" s="31">
        <f t="shared" si="35"/>
        <v>45635</v>
      </c>
      <c r="BE33" s="32">
        <v>0</v>
      </c>
      <c r="BF33" s="15">
        <f t="shared" si="17"/>
        <v>45619</v>
      </c>
      <c r="BG33" s="15"/>
      <c r="BH33" s="34">
        <f t="shared" si="18"/>
        <v>-16</v>
      </c>
      <c r="BI33" s="3"/>
      <c r="BJ33" s="31">
        <f t="shared" si="19"/>
        <v>45635</v>
      </c>
      <c r="BK33" s="31">
        <f t="shared" si="20"/>
        <v>45635</v>
      </c>
      <c r="BL33" s="32">
        <v>0</v>
      </c>
      <c r="BM33" s="15">
        <f t="shared" si="21"/>
        <v>45619</v>
      </c>
      <c r="BN33" s="15"/>
      <c r="BO33" s="34">
        <f t="shared" si="22"/>
        <v>-16</v>
      </c>
      <c r="BP33" s="3"/>
      <c r="BQ33" s="31">
        <f t="shared" si="23"/>
        <v>45635</v>
      </c>
      <c r="BR33" s="31">
        <f t="shared" si="24"/>
        <v>45641</v>
      </c>
      <c r="BS33" s="32">
        <v>6</v>
      </c>
      <c r="BT33" s="15">
        <f t="shared" si="25"/>
        <v>45625</v>
      </c>
      <c r="BU33" s="15"/>
      <c r="BV33" s="7">
        <f t="shared" si="26"/>
        <v>-16</v>
      </c>
      <c r="BW33" s="11"/>
      <c r="BX33" s="15">
        <v>45641</v>
      </c>
      <c r="BY33" s="7">
        <f t="shared" si="27"/>
        <v>-16</v>
      </c>
      <c r="BZ33" s="2"/>
    </row>
    <row r="34" spans="1:78" x14ac:dyDescent="0.25">
      <c r="A34" s="21" t="s">
        <v>41</v>
      </c>
      <c r="B34" s="23"/>
      <c r="C34" s="22" t="s">
        <v>64</v>
      </c>
      <c r="D34" s="7"/>
      <c r="E34" s="30">
        <f t="shared" si="1"/>
        <v>45407</v>
      </c>
      <c r="F34" s="6">
        <v>45397</v>
      </c>
      <c r="G34" s="6"/>
      <c r="H34" s="34">
        <f t="shared" si="2"/>
        <v>-10</v>
      </c>
      <c r="I34" s="3"/>
      <c r="J34" s="30">
        <f t="shared" si="3"/>
        <v>45408</v>
      </c>
      <c r="K34" s="30">
        <f t="shared" si="4"/>
        <v>45415</v>
      </c>
      <c r="L34" s="32">
        <v>7</v>
      </c>
      <c r="M34" s="6">
        <f t="shared" si="5"/>
        <v>45404</v>
      </c>
      <c r="N34" s="6"/>
      <c r="O34" s="29">
        <f t="shared" si="6"/>
        <v>-11</v>
      </c>
      <c r="P34" s="7"/>
      <c r="Q34" s="3"/>
      <c r="R34" s="30">
        <f t="shared" si="7"/>
        <v>45416</v>
      </c>
      <c r="S34" s="30">
        <f t="shared" si="8"/>
        <v>45437</v>
      </c>
      <c r="T34" s="32">
        <v>21</v>
      </c>
      <c r="U34" s="6">
        <f t="shared" si="9"/>
        <v>45425</v>
      </c>
      <c r="V34" s="6"/>
      <c r="W34" s="29">
        <f t="shared" si="10"/>
        <v>-12</v>
      </c>
      <c r="X34" s="3"/>
      <c r="Y34" s="31"/>
      <c r="Z34" s="7"/>
      <c r="AA34" s="6"/>
      <c r="AB34" s="25"/>
      <c r="AC34" s="31">
        <f t="shared" si="28"/>
        <v>45438</v>
      </c>
      <c r="AD34" s="31">
        <f t="shared" si="29"/>
        <v>45468</v>
      </c>
      <c r="AE34" s="32">
        <v>30</v>
      </c>
      <c r="AF34" s="15">
        <f t="shared" si="11"/>
        <v>45455</v>
      </c>
      <c r="AG34" s="15"/>
      <c r="AH34" s="34">
        <f t="shared" si="12"/>
        <v>-13</v>
      </c>
      <c r="AI34" s="3"/>
      <c r="AJ34" s="31">
        <f t="shared" si="30"/>
        <v>45469</v>
      </c>
      <c r="AK34" s="31">
        <f t="shared" si="31"/>
        <v>45483</v>
      </c>
      <c r="AL34" s="32">
        <v>14</v>
      </c>
      <c r="AM34" s="15">
        <f t="shared" si="13"/>
        <v>45469</v>
      </c>
      <c r="AN34" s="15"/>
      <c r="AO34" s="34">
        <f t="shared" si="14"/>
        <v>-14</v>
      </c>
      <c r="AP34" s="7"/>
      <c r="AQ34" s="7"/>
      <c r="AR34" s="7"/>
      <c r="AS34" s="7"/>
      <c r="AT34" s="7"/>
      <c r="AU34" s="3"/>
      <c r="AV34" s="31">
        <f t="shared" si="32"/>
        <v>45484</v>
      </c>
      <c r="AW34" s="31">
        <f t="shared" si="33"/>
        <v>45634</v>
      </c>
      <c r="AX34" s="24">
        <v>150</v>
      </c>
      <c r="AY34" s="15">
        <f t="shared" si="15"/>
        <v>45619</v>
      </c>
      <c r="AZ34" s="15"/>
      <c r="BA34" s="7">
        <f t="shared" si="16"/>
        <v>-15</v>
      </c>
      <c r="BB34" s="3"/>
      <c r="BC34" s="31">
        <f t="shared" si="34"/>
        <v>45635</v>
      </c>
      <c r="BD34" s="31">
        <f t="shared" si="35"/>
        <v>45635</v>
      </c>
      <c r="BE34" s="32">
        <v>0</v>
      </c>
      <c r="BF34" s="15">
        <f t="shared" si="17"/>
        <v>45619</v>
      </c>
      <c r="BG34" s="15"/>
      <c r="BH34" s="34">
        <f t="shared" si="18"/>
        <v>-16</v>
      </c>
      <c r="BI34" s="3"/>
      <c r="BJ34" s="31">
        <f t="shared" si="19"/>
        <v>45635</v>
      </c>
      <c r="BK34" s="31">
        <f t="shared" si="20"/>
        <v>45635</v>
      </c>
      <c r="BL34" s="32">
        <v>0</v>
      </c>
      <c r="BM34" s="15">
        <f t="shared" si="21"/>
        <v>45619</v>
      </c>
      <c r="BN34" s="15"/>
      <c r="BO34" s="34">
        <f t="shared" si="22"/>
        <v>-16</v>
      </c>
      <c r="BP34" s="3"/>
      <c r="BQ34" s="31">
        <f t="shared" si="23"/>
        <v>45635</v>
      </c>
      <c r="BR34" s="31">
        <f t="shared" si="24"/>
        <v>45641</v>
      </c>
      <c r="BS34" s="32">
        <v>6</v>
      </c>
      <c r="BT34" s="15">
        <f t="shared" si="25"/>
        <v>45625</v>
      </c>
      <c r="BU34" s="15"/>
      <c r="BV34" s="7">
        <f t="shared" si="26"/>
        <v>-16</v>
      </c>
      <c r="BW34" s="11"/>
      <c r="BX34" s="15">
        <v>45641</v>
      </c>
      <c r="BY34" s="7">
        <f t="shared" si="27"/>
        <v>-16</v>
      </c>
      <c r="BZ34" s="2"/>
    </row>
    <row r="35" spans="1:78" x14ac:dyDescent="0.25">
      <c r="A35" s="21" t="s">
        <v>41</v>
      </c>
      <c r="B35" s="23"/>
      <c r="C35" s="22" t="s">
        <v>65</v>
      </c>
      <c r="D35" s="7"/>
      <c r="E35" s="30">
        <f t="shared" si="1"/>
        <v>45407</v>
      </c>
      <c r="F35" s="6">
        <v>45397</v>
      </c>
      <c r="G35" s="6"/>
      <c r="H35" s="34">
        <f t="shared" si="2"/>
        <v>-10</v>
      </c>
      <c r="I35" s="3"/>
      <c r="J35" s="30">
        <f t="shared" si="3"/>
        <v>45408</v>
      </c>
      <c r="K35" s="30">
        <f t="shared" si="4"/>
        <v>45415</v>
      </c>
      <c r="L35" s="32">
        <v>7</v>
      </c>
      <c r="M35" s="6">
        <f t="shared" si="5"/>
        <v>45404</v>
      </c>
      <c r="N35" s="6"/>
      <c r="O35" s="29">
        <f t="shared" si="6"/>
        <v>-11</v>
      </c>
      <c r="P35" s="7"/>
      <c r="Q35" s="3"/>
      <c r="R35" s="30">
        <f t="shared" si="7"/>
        <v>45416</v>
      </c>
      <c r="S35" s="30">
        <f t="shared" si="8"/>
        <v>45437</v>
      </c>
      <c r="T35" s="32">
        <v>21</v>
      </c>
      <c r="U35" s="6">
        <f t="shared" si="9"/>
        <v>45425</v>
      </c>
      <c r="V35" s="6"/>
      <c r="W35" s="29">
        <f t="shared" si="10"/>
        <v>-12</v>
      </c>
      <c r="X35" s="3"/>
      <c r="Y35" s="31"/>
      <c r="Z35" s="7"/>
      <c r="AA35" s="6"/>
      <c r="AB35" s="25"/>
      <c r="AC35" s="31">
        <f t="shared" si="28"/>
        <v>45438</v>
      </c>
      <c r="AD35" s="31">
        <f t="shared" si="29"/>
        <v>45468</v>
      </c>
      <c r="AE35" s="32">
        <v>30</v>
      </c>
      <c r="AF35" s="15">
        <f t="shared" si="11"/>
        <v>45455</v>
      </c>
      <c r="AG35" s="15"/>
      <c r="AH35" s="34">
        <f t="shared" si="12"/>
        <v>-13</v>
      </c>
      <c r="AI35" s="3"/>
      <c r="AJ35" s="31">
        <f t="shared" si="30"/>
        <v>45469</v>
      </c>
      <c r="AK35" s="31">
        <f t="shared" si="31"/>
        <v>45483</v>
      </c>
      <c r="AL35" s="32">
        <v>14</v>
      </c>
      <c r="AM35" s="15">
        <f t="shared" si="13"/>
        <v>45469</v>
      </c>
      <c r="AN35" s="15"/>
      <c r="AO35" s="34">
        <f t="shared" si="14"/>
        <v>-14</v>
      </c>
      <c r="AP35" s="7"/>
      <c r="AQ35" s="7"/>
      <c r="AR35" s="7"/>
      <c r="AS35" s="7"/>
      <c r="AT35" s="7"/>
      <c r="AU35" s="3"/>
      <c r="AV35" s="31">
        <f t="shared" si="32"/>
        <v>45484</v>
      </c>
      <c r="AW35" s="31">
        <f t="shared" si="33"/>
        <v>45634</v>
      </c>
      <c r="AX35" s="24">
        <v>150</v>
      </c>
      <c r="AY35" s="15">
        <f t="shared" si="15"/>
        <v>45619</v>
      </c>
      <c r="AZ35" s="15"/>
      <c r="BA35" s="7">
        <f t="shared" si="16"/>
        <v>-15</v>
      </c>
      <c r="BB35" s="3"/>
      <c r="BC35" s="31">
        <f t="shared" si="34"/>
        <v>45635</v>
      </c>
      <c r="BD35" s="31">
        <f t="shared" si="35"/>
        <v>45635</v>
      </c>
      <c r="BE35" s="32">
        <v>0</v>
      </c>
      <c r="BF35" s="15">
        <f t="shared" si="17"/>
        <v>45619</v>
      </c>
      <c r="BG35" s="15"/>
      <c r="BH35" s="34">
        <f t="shared" si="18"/>
        <v>-16</v>
      </c>
      <c r="BI35" s="3"/>
      <c r="BJ35" s="31">
        <f t="shared" si="19"/>
        <v>45635</v>
      </c>
      <c r="BK35" s="31">
        <f t="shared" si="20"/>
        <v>45635</v>
      </c>
      <c r="BL35" s="32">
        <v>0</v>
      </c>
      <c r="BM35" s="15">
        <f t="shared" si="21"/>
        <v>45619</v>
      </c>
      <c r="BN35" s="15"/>
      <c r="BO35" s="34">
        <f t="shared" si="22"/>
        <v>-16</v>
      </c>
      <c r="BP35" s="3"/>
      <c r="BQ35" s="31">
        <f t="shared" si="23"/>
        <v>45635</v>
      </c>
      <c r="BR35" s="31">
        <f t="shared" si="24"/>
        <v>45641</v>
      </c>
      <c r="BS35" s="32">
        <v>6</v>
      </c>
      <c r="BT35" s="15">
        <f t="shared" si="25"/>
        <v>45625</v>
      </c>
      <c r="BU35" s="15"/>
      <c r="BV35" s="7">
        <f t="shared" si="26"/>
        <v>-16</v>
      </c>
      <c r="BW35" s="11"/>
      <c r="BX35" s="15">
        <v>45641</v>
      </c>
      <c r="BY35" s="7">
        <f t="shared" si="27"/>
        <v>-16</v>
      </c>
      <c r="BZ35" s="2"/>
    </row>
    <row r="36" spans="1:78" x14ac:dyDescent="0.25">
      <c r="A36" s="21" t="s">
        <v>41</v>
      </c>
      <c r="B36" s="23"/>
      <c r="C36" s="22" t="s">
        <v>66</v>
      </c>
      <c r="D36" s="7"/>
      <c r="E36" s="30">
        <f t="shared" si="1"/>
        <v>45357</v>
      </c>
      <c r="F36" s="6">
        <v>45397</v>
      </c>
      <c r="G36" s="6"/>
      <c r="H36" s="34">
        <f t="shared" si="2"/>
        <v>40</v>
      </c>
      <c r="I36" s="3"/>
      <c r="J36" s="30">
        <f t="shared" si="3"/>
        <v>45358</v>
      </c>
      <c r="K36" s="30">
        <f t="shared" si="4"/>
        <v>45365</v>
      </c>
      <c r="L36" s="32">
        <v>7</v>
      </c>
      <c r="M36" s="6">
        <f t="shared" si="5"/>
        <v>45404</v>
      </c>
      <c r="N36" s="6"/>
      <c r="O36" s="29">
        <f t="shared" si="6"/>
        <v>39</v>
      </c>
      <c r="P36" s="7"/>
      <c r="Q36" s="3"/>
      <c r="R36" s="30">
        <f t="shared" si="7"/>
        <v>45366</v>
      </c>
      <c r="S36" s="30">
        <f t="shared" si="8"/>
        <v>45387</v>
      </c>
      <c r="T36" s="32">
        <v>21</v>
      </c>
      <c r="U36" s="6">
        <f t="shared" si="9"/>
        <v>45425</v>
      </c>
      <c r="V36" s="6"/>
      <c r="W36" s="29">
        <f t="shared" si="10"/>
        <v>38</v>
      </c>
      <c r="X36" s="3"/>
      <c r="Y36" s="31"/>
      <c r="Z36" s="7"/>
      <c r="AA36" s="6"/>
      <c r="AB36" s="25"/>
      <c r="AC36" s="31">
        <f t="shared" si="28"/>
        <v>45388</v>
      </c>
      <c r="AD36" s="31">
        <f t="shared" si="29"/>
        <v>45418</v>
      </c>
      <c r="AE36" s="32">
        <v>30</v>
      </c>
      <c r="AF36" s="15">
        <f t="shared" si="11"/>
        <v>45455</v>
      </c>
      <c r="AG36" s="15"/>
      <c r="AH36" s="34">
        <f t="shared" si="12"/>
        <v>37</v>
      </c>
      <c r="AI36" s="3"/>
      <c r="AJ36" s="31">
        <f t="shared" si="30"/>
        <v>45419</v>
      </c>
      <c r="AK36" s="31">
        <f t="shared" si="31"/>
        <v>45433</v>
      </c>
      <c r="AL36" s="32">
        <v>14</v>
      </c>
      <c r="AM36" s="15">
        <f t="shared" si="13"/>
        <v>45469</v>
      </c>
      <c r="AN36" s="15"/>
      <c r="AO36" s="34">
        <f t="shared" si="14"/>
        <v>36</v>
      </c>
      <c r="AP36" s="7"/>
      <c r="AQ36" s="7"/>
      <c r="AR36" s="7"/>
      <c r="AS36" s="7"/>
      <c r="AT36" s="7"/>
      <c r="AU36" s="3"/>
      <c r="AV36" s="31">
        <f t="shared" si="32"/>
        <v>45434</v>
      </c>
      <c r="AW36" s="31">
        <f t="shared" si="33"/>
        <v>45634</v>
      </c>
      <c r="AX36" s="24">
        <v>200</v>
      </c>
      <c r="AY36" s="15">
        <f t="shared" si="15"/>
        <v>45669</v>
      </c>
      <c r="AZ36" s="15"/>
      <c r="BA36" s="7">
        <f t="shared" si="16"/>
        <v>35</v>
      </c>
      <c r="BB36" s="3"/>
      <c r="BC36" s="31">
        <f t="shared" si="34"/>
        <v>45635</v>
      </c>
      <c r="BD36" s="31">
        <f t="shared" si="35"/>
        <v>45635</v>
      </c>
      <c r="BE36" s="32">
        <v>0</v>
      </c>
      <c r="BF36" s="15">
        <f t="shared" si="17"/>
        <v>45669</v>
      </c>
      <c r="BG36" s="15"/>
      <c r="BH36" s="34">
        <f t="shared" si="18"/>
        <v>34</v>
      </c>
      <c r="BI36" s="3"/>
      <c r="BJ36" s="31">
        <f t="shared" si="19"/>
        <v>45635</v>
      </c>
      <c r="BK36" s="31">
        <f t="shared" si="20"/>
        <v>45635</v>
      </c>
      <c r="BL36" s="32">
        <v>0</v>
      </c>
      <c r="BM36" s="15">
        <f t="shared" si="21"/>
        <v>45669</v>
      </c>
      <c r="BN36" s="15"/>
      <c r="BO36" s="34">
        <f t="shared" si="22"/>
        <v>34</v>
      </c>
      <c r="BP36" s="3"/>
      <c r="BQ36" s="31">
        <f t="shared" si="23"/>
        <v>45635</v>
      </c>
      <c r="BR36" s="31">
        <f t="shared" si="24"/>
        <v>45641</v>
      </c>
      <c r="BS36" s="32">
        <v>6</v>
      </c>
      <c r="BT36" s="15">
        <f t="shared" si="25"/>
        <v>45675</v>
      </c>
      <c r="BU36" s="15"/>
      <c r="BV36" s="7">
        <f t="shared" si="26"/>
        <v>34</v>
      </c>
      <c r="BW36" s="11"/>
      <c r="BX36" s="15">
        <v>45641</v>
      </c>
      <c r="BY36" s="7">
        <f t="shared" si="27"/>
        <v>34</v>
      </c>
      <c r="BZ36" s="2"/>
    </row>
    <row r="37" spans="1:78" x14ac:dyDescent="0.25">
      <c r="A37" s="21" t="s">
        <v>41</v>
      </c>
      <c r="B37" s="23"/>
      <c r="C37" s="22" t="s">
        <v>67</v>
      </c>
      <c r="D37" s="7"/>
      <c r="E37" s="30">
        <f t="shared" si="1"/>
        <v>45407</v>
      </c>
      <c r="F37" s="6">
        <v>45397</v>
      </c>
      <c r="G37" s="6"/>
      <c r="H37" s="34">
        <f t="shared" si="2"/>
        <v>-10</v>
      </c>
      <c r="I37" s="3"/>
      <c r="J37" s="30">
        <f t="shared" si="3"/>
        <v>45408</v>
      </c>
      <c r="K37" s="30">
        <f t="shared" si="4"/>
        <v>45415</v>
      </c>
      <c r="L37" s="32">
        <v>7</v>
      </c>
      <c r="M37" s="6">
        <f t="shared" si="5"/>
        <v>45404</v>
      </c>
      <c r="N37" s="6"/>
      <c r="O37" s="29">
        <f t="shared" si="6"/>
        <v>-11</v>
      </c>
      <c r="P37" s="7"/>
      <c r="Q37" s="3"/>
      <c r="R37" s="30">
        <f t="shared" si="7"/>
        <v>45416</v>
      </c>
      <c r="S37" s="30">
        <f t="shared" si="8"/>
        <v>45437</v>
      </c>
      <c r="T37" s="32">
        <v>21</v>
      </c>
      <c r="U37" s="6">
        <f t="shared" si="9"/>
        <v>45425</v>
      </c>
      <c r="V37" s="6"/>
      <c r="W37" s="29">
        <f t="shared" si="10"/>
        <v>-12</v>
      </c>
      <c r="X37" s="3"/>
      <c r="Y37" s="31"/>
      <c r="Z37" s="7"/>
      <c r="AA37" s="6"/>
      <c r="AB37" s="25"/>
      <c r="AC37" s="31">
        <f t="shared" si="28"/>
        <v>45438</v>
      </c>
      <c r="AD37" s="31">
        <f t="shared" si="29"/>
        <v>45468</v>
      </c>
      <c r="AE37" s="32">
        <v>30</v>
      </c>
      <c r="AF37" s="15">
        <f t="shared" si="11"/>
        <v>45455</v>
      </c>
      <c r="AG37" s="15"/>
      <c r="AH37" s="34">
        <f t="shared" si="12"/>
        <v>-13</v>
      </c>
      <c r="AI37" s="3"/>
      <c r="AJ37" s="31">
        <f t="shared" si="30"/>
        <v>45469</v>
      </c>
      <c r="AK37" s="31">
        <f t="shared" si="31"/>
        <v>45483</v>
      </c>
      <c r="AL37" s="32">
        <v>14</v>
      </c>
      <c r="AM37" s="15">
        <f t="shared" si="13"/>
        <v>45469</v>
      </c>
      <c r="AN37" s="15"/>
      <c r="AO37" s="34">
        <f t="shared" si="14"/>
        <v>-14</v>
      </c>
      <c r="AP37" s="7"/>
      <c r="AQ37" s="7"/>
      <c r="AR37" s="7"/>
      <c r="AS37" s="7"/>
      <c r="AT37" s="7"/>
      <c r="AU37" s="3"/>
      <c r="AV37" s="31">
        <f t="shared" si="32"/>
        <v>45484</v>
      </c>
      <c r="AW37" s="31">
        <f t="shared" si="33"/>
        <v>45634</v>
      </c>
      <c r="AX37" s="24">
        <v>150</v>
      </c>
      <c r="AY37" s="15">
        <f t="shared" si="15"/>
        <v>45619</v>
      </c>
      <c r="AZ37" s="15"/>
      <c r="BA37" s="7">
        <f t="shared" si="16"/>
        <v>-15</v>
      </c>
      <c r="BB37" s="3"/>
      <c r="BC37" s="31">
        <f t="shared" si="34"/>
        <v>45635</v>
      </c>
      <c r="BD37" s="31">
        <f t="shared" si="35"/>
        <v>45635</v>
      </c>
      <c r="BE37" s="32">
        <v>0</v>
      </c>
      <c r="BF37" s="15">
        <f t="shared" si="17"/>
        <v>45619</v>
      </c>
      <c r="BG37" s="15"/>
      <c r="BH37" s="34">
        <f t="shared" si="18"/>
        <v>-16</v>
      </c>
      <c r="BI37" s="3"/>
      <c r="BJ37" s="31">
        <f t="shared" si="19"/>
        <v>45635</v>
      </c>
      <c r="BK37" s="31">
        <f t="shared" si="20"/>
        <v>45635</v>
      </c>
      <c r="BL37" s="32">
        <v>0</v>
      </c>
      <c r="BM37" s="15">
        <f t="shared" si="21"/>
        <v>45619</v>
      </c>
      <c r="BN37" s="15"/>
      <c r="BO37" s="34">
        <f t="shared" si="22"/>
        <v>-16</v>
      </c>
      <c r="BP37" s="3"/>
      <c r="BQ37" s="31">
        <f t="shared" si="23"/>
        <v>45635</v>
      </c>
      <c r="BR37" s="31">
        <f t="shared" si="24"/>
        <v>45641</v>
      </c>
      <c r="BS37" s="32">
        <v>6</v>
      </c>
      <c r="BT37" s="15">
        <f t="shared" si="25"/>
        <v>45625</v>
      </c>
      <c r="BU37" s="15"/>
      <c r="BV37" s="7">
        <f t="shared" si="26"/>
        <v>-16</v>
      </c>
      <c r="BW37" s="11"/>
      <c r="BX37" s="15">
        <v>45641</v>
      </c>
      <c r="BY37" s="7">
        <f t="shared" si="27"/>
        <v>-16</v>
      </c>
      <c r="BZ37" s="2"/>
    </row>
    <row r="38" spans="1:78" x14ac:dyDescent="0.25">
      <c r="A38" s="21" t="s">
        <v>41</v>
      </c>
      <c r="B38" s="23"/>
      <c r="C38" s="22" t="s">
        <v>68</v>
      </c>
      <c r="D38" s="7"/>
      <c r="E38" s="30">
        <f t="shared" si="1"/>
        <v>45357</v>
      </c>
      <c r="F38" s="6">
        <v>45397</v>
      </c>
      <c r="G38" s="6"/>
      <c r="H38" s="34">
        <f t="shared" si="2"/>
        <v>40</v>
      </c>
      <c r="I38" s="3"/>
      <c r="J38" s="30">
        <f t="shared" si="3"/>
        <v>45358</v>
      </c>
      <c r="K38" s="30">
        <f t="shared" si="4"/>
        <v>45365</v>
      </c>
      <c r="L38" s="32">
        <v>7</v>
      </c>
      <c r="M38" s="6">
        <f t="shared" si="5"/>
        <v>45404</v>
      </c>
      <c r="N38" s="6"/>
      <c r="O38" s="29">
        <f t="shared" si="6"/>
        <v>39</v>
      </c>
      <c r="P38" s="7"/>
      <c r="Q38" s="3"/>
      <c r="R38" s="30">
        <f t="shared" si="7"/>
        <v>45366</v>
      </c>
      <c r="S38" s="30">
        <f t="shared" si="8"/>
        <v>45387</v>
      </c>
      <c r="T38" s="32">
        <v>21</v>
      </c>
      <c r="U38" s="6">
        <f t="shared" si="9"/>
        <v>45425</v>
      </c>
      <c r="V38" s="6"/>
      <c r="W38" s="29">
        <f t="shared" si="10"/>
        <v>38</v>
      </c>
      <c r="X38" s="3"/>
      <c r="Y38" s="31"/>
      <c r="Z38" s="7"/>
      <c r="AA38" s="6"/>
      <c r="AB38" s="25"/>
      <c r="AC38" s="31">
        <f t="shared" si="28"/>
        <v>45388</v>
      </c>
      <c r="AD38" s="31">
        <f t="shared" si="29"/>
        <v>45418</v>
      </c>
      <c r="AE38" s="32">
        <v>30</v>
      </c>
      <c r="AF38" s="15">
        <f t="shared" si="11"/>
        <v>45455</v>
      </c>
      <c r="AG38" s="15"/>
      <c r="AH38" s="34">
        <f t="shared" si="12"/>
        <v>37</v>
      </c>
      <c r="AI38" s="3"/>
      <c r="AJ38" s="31">
        <f t="shared" si="30"/>
        <v>45419</v>
      </c>
      <c r="AK38" s="31">
        <f t="shared" si="31"/>
        <v>45433</v>
      </c>
      <c r="AL38" s="32">
        <v>14</v>
      </c>
      <c r="AM38" s="15">
        <f t="shared" si="13"/>
        <v>45469</v>
      </c>
      <c r="AN38" s="15"/>
      <c r="AO38" s="34">
        <f t="shared" si="14"/>
        <v>36</v>
      </c>
      <c r="AP38" s="7"/>
      <c r="AQ38" s="7"/>
      <c r="AR38" s="7"/>
      <c r="AS38" s="7"/>
      <c r="AT38" s="7"/>
      <c r="AU38" s="3"/>
      <c r="AV38" s="31">
        <f t="shared" si="32"/>
        <v>45434</v>
      </c>
      <c r="AW38" s="31">
        <f t="shared" si="33"/>
        <v>45634</v>
      </c>
      <c r="AX38" s="24">
        <v>200</v>
      </c>
      <c r="AY38" s="15">
        <f t="shared" si="15"/>
        <v>45669</v>
      </c>
      <c r="AZ38" s="15"/>
      <c r="BA38" s="7">
        <f t="shared" si="16"/>
        <v>35</v>
      </c>
      <c r="BB38" s="3"/>
      <c r="BC38" s="31">
        <f t="shared" si="34"/>
        <v>45635</v>
      </c>
      <c r="BD38" s="31">
        <f t="shared" si="35"/>
        <v>45635</v>
      </c>
      <c r="BE38" s="32">
        <v>0</v>
      </c>
      <c r="BF38" s="15">
        <f t="shared" si="17"/>
        <v>45669</v>
      </c>
      <c r="BG38" s="15"/>
      <c r="BH38" s="34">
        <f t="shared" si="18"/>
        <v>34</v>
      </c>
      <c r="BI38" s="3"/>
      <c r="BJ38" s="31">
        <f t="shared" si="19"/>
        <v>45635</v>
      </c>
      <c r="BK38" s="31">
        <f t="shared" si="20"/>
        <v>45635</v>
      </c>
      <c r="BL38" s="32">
        <v>0</v>
      </c>
      <c r="BM38" s="15">
        <f t="shared" si="21"/>
        <v>45669</v>
      </c>
      <c r="BN38" s="15"/>
      <c r="BO38" s="34">
        <f t="shared" si="22"/>
        <v>34</v>
      </c>
      <c r="BP38" s="3"/>
      <c r="BQ38" s="31">
        <f t="shared" si="23"/>
        <v>45635</v>
      </c>
      <c r="BR38" s="31">
        <f t="shared" si="24"/>
        <v>45641</v>
      </c>
      <c r="BS38" s="32">
        <v>6</v>
      </c>
      <c r="BT38" s="15">
        <f t="shared" si="25"/>
        <v>45675</v>
      </c>
      <c r="BU38" s="15"/>
      <c r="BV38" s="7">
        <f t="shared" si="26"/>
        <v>34</v>
      </c>
      <c r="BW38" s="11"/>
      <c r="BX38" s="15">
        <v>45641</v>
      </c>
      <c r="BY38" s="7">
        <f t="shared" si="27"/>
        <v>34</v>
      </c>
      <c r="BZ38" s="2"/>
    </row>
    <row r="39" spans="1:78" x14ac:dyDescent="0.25">
      <c r="A39" s="21" t="s">
        <v>41</v>
      </c>
      <c r="B39" s="23"/>
      <c r="C39" s="22" t="s">
        <v>69</v>
      </c>
      <c r="D39" s="7"/>
      <c r="E39" s="30">
        <f t="shared" si="1"/>
        <v>45357</v>
      </c>
      <c r="F39" s="6">
        <v>45397</v>
      </c>
      <c r="G39" s="6"/>
      <c r="H39" s="34">
        <f t="shared" si="2"/>
        <v>40</v>
      </c>
      <c r="I39" s="3"/>
      <c r="J39" s="30">
        <f t="shared" si="3"/>
        <v>45358</v>
      </c>
      <c r="K39" s="30">
        <f t="shared" si="4"/>
        <v>45365</v>
      </c>
      <c r="L39" s="32">
        <v>7</v>
      </c>
      <c r="M39" s="6">
        <f t="shared" si="5"/>
        <v>45404</v>
      </c>
      <c r="N39" s="6"/>
      <c r="O39" s="29">
        <f t="shared" si="6"/>
        <v>39</v>
      </c>
      <c r="P39" s="7"/>
      <c r="Q39" s="3"/>
      <c r="R39" s="30">
        <f t="shared" si="7"/>
        <v>45366</v>
      </c>
      <c r="S39" s="30">
        <f t="shared" si="8"/>
        <v>45387</v>
      </c>
      <c r="T39" s="32">
        <v>21</v>
      </c>
      <c r="U39" s="6">
        <f t="shared" si="9"/>
        <v>45425</v>
      </c>
      <c r="V39" s="6"/>
      <c r="W39" s="29">
        <f t="shared" si="10"/>
        <v>38</v>
      </c>
      <c r="X39" s="3"/>
      <c r="Y39" s="31"/>
      <c r="Z39" s="7"/>
      <c r="AA39" s="6"/>
      <c r="AB39" s="25"/>
      <c r="AC39" s="31">
        <f t="shared" si="28"/>
        <v>45388</v>
      </c>
      <c r="AD39" s="31">
        <f t="shared" si="29"/>
        <v>45418</v>
      </c>
      <c r="AE39" s="32">
        <v>30</v>
      </c>
      <c r="AF39" s="15">
        <f t="shared" si="11"/>
        <v>45455</v>
      </c>
      <c r="AG39" s="15"/>
      <c r="AH39" s="34">
        <f t="shared" si="12"/>
        <v>37</v>
      </c>
      <c r="AI39" s="3"/>
      <c r="AJ39" s="31">
        <f t="shared" si="30"/>
        <v>45419</v>
      </c>
      <c r="AK39" s="31">
        <f t="shared" si="31"/>
        <v>45433</v>
      </c>
      <c r="AL39" s="32">
        <v>14</v>
      </c>
      <c r="AM39" s="15">
        <f t="shared" si="13"/>
        <v>45469</v>
      </c>
      <c r="AN39" s="15"/>
      <c r="AO39" s="34">
        <f t="shared" si="14"/>
        <v>36</v>
      </c>
      <c r="AP39" s="7"/>
      <c r="AQ39" s="7"/>
      <c r="AR39" s="7"/>
      <c r="AS39" s="7"/>
      <c r="AT39" s="7"/>
      <c r="AU39" s="3"/>
      <c r="AV39" s="31">
        <f t="shared" si="32"/>
        <v>45434</v>
      </c>
      <c r="AW39" s="31">
        <f t="shared" si="33"/>
        <v>45634</v>
      </c>
      <c r="AX39" s="24">
        <v>200</v>
      </c>
      <c r="AY39" s="15">
        <f t="shared" si="15"/>
        <v>45669</v>
      </c>
      <c r="AZ39" s="15"/>
      <c r="BA39" s="7">
        <f t="shared" si="16"/>
        <v>35</v>
      </c>
      <c r="BB39" s="3"/>
      <c r="BC39" s="31">
        <f t="shared" si="34"/>
        <v>45635</v>
      </c>
      <c r="BD39" s="31">
        <f t="shared" si="35"/>
        <v>45635</v>
      </c>
      <c r="BE39" s="32">
        <v>0</v>
      </c>
      <c r="BF39" s="15">
        <f t="shared" si="17"/>
        <v>45669</v>
      </c>
      <c r="BG39" s="15"/>
      <c r="BH39" s="34">
        <f t="shared" si="18"/>
        <v>34</v>
      </c>
      <c r="BI39" s="3"/>
      <c r="BJ39" s="31">
        <f t="shared" si="19"/>
        <v>45635</v>
      </c>
      <c r="BK39" s="31">
        <f t="shared" si="20"/>
        <v>45635</v>
      </c>
      <c r="BL39" s="32">
        <v>0</v>
      </c>
      <c r="BM39" s="15">
        <f t="shared" si="21"/>
        <v>45669</v>
      </c>
      <c r="BN39" s="15"/>
      <c r="BO39" s="34">
        <f t="shared" si="22"/>
        <v>34</v>
      </c>
      <c r="BP39" s="3"/>
      <c r="BQ39" s="31">
        <f t="shared" si="23"/>
        <v>45635</v>
      </c>
      <c r="BR39" s="31">
        <f t="shared" si="24"/>
        <v>45641</v>
      </c>
      <c r="BS39" s="32">
        <v>6</v>
      </c>
      <c r="BT39" s="15">
        <f t="shared" si="25"/>
        <v>45675</v>
      </c>
      <c r="BU39" s="15"/>
      <c r="BV39" s="7">
        <f t="shared" si="26"/>
        <v>34</v>
      </c>
      <c r="BW39" s="11"/>
      <c r="BX39" s="15">
        <v>45641</v>
      </c>
      <c r="BY39" s="7">
        <f t="shared" si="27"/>
        <v>34</v>
      </c>
      <c r="BZ39" s="2"/>
    </row>
    <row r="40" spans="1:78" x14ac:dyDescent="0.25">
      <c r="A40" s="21" t="s">
        <v>41</v>
      </c>
      <c r="B40" s="23"/>
      <c r="C40" s="22" t="s">
        <v>70</v>
      </c>
      <c r="D40" s="7"/>
      <c r="E40" s="30">
        <f t="shared" si="1"/>
        <v>45357</v>
      </c>
      <c r="F40" s="6">
        <v>45397</v>
      </c>
      <c r="G40" s="6"/>
      <c r="H40" s="34">
        <f t="shared" si="2"/>
        <v>40</v>
      </c>
      <c r="I40" s="3"/>
      <c r="J40" s="30">
        <f t="shared" si="3"/>
        <v>45358</v>
      </c>
      <c r="K40" s="30">
        <f t="shared" si="4"/>
        <v>45365</v>
      </c>
      <c r="L40" s="32">
        <v>7</v>
      </c>
      <c r="M40" s="6">
        <f t="shared" si="5"/>
        <v>45404</v>
      </c>
      <c r="N40" s="6"/>
      <c r="O40" s="29">
        <f t="shared" si="6"/>
        <v>39</v>
      </c>
      <c r="P40" s="7"/>
      <c r="Q40" s="3"/>
      <c r="R40" s="30">
        <f t="shared" si="7"/>
        <v>45366</v>
      </c>
      <c r="S40" s="30">
        <f t="shared" si="8"/>
        <v>45387</v>
      </c>
      <c r="T40" s="32">
        <v>21</v>
      </c>
      <c r="U40" s="6">
        <f t="shared" si="9"/>
        <v>45425</v>
      </c>
      <c r="V40" s="6"/>
      <c r="W40" s="29">
        <f t="shared" si="10"/>
        <v>38</v>
      </c>
      <c r="X40" s="3"/>
      <c r="Y40" s="31"/>
      <c r="Z40" s="7"/>
      <c r="AA40" s="6"/>
      <c r="AB40" s="25"/>
      <c r="AC40" s="31">
        <f t="shared" si="28"/>
        <v>45388</v>
      </c>
      <c r="AD40" s="31">
        <f t="shared" si="29"/>
        <v>45418</v>
      </c>
      <c r="AE40" s="32">
        <v>30</v>
      </c>
      <c r="AF40" s="15">
        <f t="shared" si="11"/>
        <v>45455</v>
      </c>
      <c r="AG40" s="15"/>
      <c r="AH40" s="34">
        <f t="shared" si="12"/>
        <v>37</v>
      </c>
      <c r="AI40" s="3"/>
      <c r="AJ40" s="31">
        <f t="shared" si="30"/>
        <v>45419</v>
      </c>
      <c r="AK40" s="31">
        <f t="shared" si="31"/>
        <v>45433</v>
      </c>
      <c r="AL40" s="32">
        <v>14</v>
      </c>
      <c r="AM40" s="15">
        <f t="shared" si="13"/>
        <v>45469</v>
      </c>
      <c r="AN40" s="15"/>
      <c r="AO40" s="34">
        <f t="shared" si="14"/>
        <v>36</v>
      </c>
      <c r="AP40" s="7"/>
      <c r="AQ40" s="7"/>
      <c r="AR40" s="7"/>
      <c r="AS40" s="7"/>
      <c r="AT40" s="7"/>
      <c r="AU40" s="3"/>
      <c r="AV40" s="31">
        <f t="shared" si="32"/>
        <v>45434</v>
      </c>
      <c r="AW40" s="31">
        <f t="shared" si="33"/>
        <v>45634</v>
      </c>
      <c r="AX40" s="24">
        <v>200</v>
      </c>
      <c r="AY40" s="15">
        <f t="shared" si="15"/>
        <v>45669</v>
      </c>
      <c r="AZ40" s="15"/>
      <c r="BA40" s="7">
        <f t="shared" si="16"/>
        <v>35</v>
      </c>
      <c r="BB40" s="3"/>
      <c r="BC40" s="31">
        <f t="shared" si="34"/>
        <v>45635</v>
      </c>
      <c r="BD40" s="31">
        <f t="shared" si="35"/>
        <v>45635</v>
      </c>
      <c r="BE40" s="32">
        <v>0</v>
      </c>
      <c r="BF40" s="15">
        <f t="shared" si="17"/>
        <v>45669</v>
      </c>
      <c r="BG40" s="15"/>
      <c r="BH40" s="34">
        <f t="shared" si="18"/>
        <v>34</v>
      </c>
      <c r="BI40" s="3"/>
      <c r="BJ40" s="31">
        <f t="shared" si="19"/>
        <v>45635</v>
      </c>
      <c r="BK40" s="31">
        <f t="shared" si="20"/>
        <v>45635</v>
      </c>
      <c r="BL40" s="32">
        <v>0</v>
      </c>
      <c r="BM40" s="15">
        <f t="shared" si="21"/>
        <v>45669</v>
      </c>
      <c r="BN40" s="15"/>
      <c r="BO40" s="34">
        <f t="shared" si="22"/>
        <v>34</v>
      </c>
      <c r="BP40" s="3"/>
      <c r="BQ40" s="31">
        <f t="shared" si="23"/>
        <v>45635</v>
      </c>
      <c r="BR40" s="31">
        <f t="shared" si="24"/>
        <v>45641</v>
      </c>
      <c r="BS40" s="32">
        <v>6</v>
      </c>
      <c r="BT40" s="15">
        <f t="shared" si="25"/>
        <v>45675</v>
      </c>
      <c r="BU40" s="15"/>
      <c r="BV40" s="7">
        <f t="shared" si="26"/>
        <v>34</v>
      </c>
      <c r="BW40" s="11"/>
      <c r="BX40" s="15">
        <v>45641</v>
      </c>
      <c r="BY40" s="7">
        <f t="shared" si="27"/>
        <v>34</v>
      </c>
      <c r="BZ40" s="2"/>
    </row>
    <row r="41" spans="1:78" x14ac:dyDescent="0.25">
      <c r="A41" s="21" t="s">
        <v>41</v>
      </c>
      <c r="B41" s="23"/>
      <c r="C41" s="22" t="s">
        <v>71</v>
      </c>
      <c r="D41" s="7"/>
      <c r="E41" s="30">
        <f t="shared" si="1"/>
        <v>45357</v>
      </c>
      <c r="F41" s="6">
        <v>45397</v>
      </c>
      <c r="G41" s="6"/>
      <c r="H41" s="34">
        <f t="shared" si="2"/>
        <v>40</v>
      </c>
      <c r="I41" s="3"/>
      <c r="J41" s="30">
        <f t="shared" si="3"/>
        <v>45358</v>
      </c>
      <c r="K41" s="30">
        <f t="shared" si="4"/>
        <v>45365</v>
      </c>
      <c r="L41" s="32">
        <v>7</v>
      </c>
      <c r="M41" s="6">
        <f t="shared" si="5"/>
        <v>45404</v>
      </c>
      <c r="N41" s="6"/>
      <c r="O41" s="29">
        <f t="shared" si="6"/>
        <v>39</v>
      </c>
      <c r="P41" s="7"/>
      <c r="Q41" s="3"/>
      <c r="R41" s="30">
        <f t="shared" si="7"/>
        <v>45366</v>
      </c>
      <c r="S41" s="30">
        <f t="shared" si="8"/>
        <v>45387</v>
      </c>
      <c r="T41" s="32">
        <v>21</v>
      </c>
      <c r="U41" s="6">
        <f t="shared" si="9"/>
        <v>45425</v>
      </c>
      <c r="V41" s="6"/>
      <c r="W41" s="29">
        <f t="shared" si="10"/>
        <v>38</v>
      </c>
      <c r="X41" s="3"/>
      <c r="Y41" s="31"/>
      <c r="Z41" s="7"/>
      <c r="AA41" s="6"/>
      <c r="AB41" s="25"/>
      <c r="AC41" s="31">
        <f t="shared" si="28"/>
        <v>45388</v>
      </c>
      <c r="AD41" s="31">
        <f t="shared" si="29"/>
        <v>45418</v>
      </c>
      <c r="AE41" s="32">
        <v>30</v>
      </c>
      <c r="AF41" s="15">
        <f t="shared" si="11"/>
        <v>45455</v>
      </c>
      <c r="AG41" s="15"/>
      <c r="AH41" s="34">
        <f t="shared" si="12"/>
        <v>37</v>
      </c>
      <c r="AI41" s="3"/>
      <c r="AJ41" s="31">
        <f t="shared" si="30"/>
        <v>45419</v>
      </c>
      <c r="AK41" s="31">
        <f t="shared" si="31"/>
        <v>45433</v>
      </c>
      <c r="AL41" s="32">
        <v>14</v>
      </c>
      <c r="AM41" s="15">
        <f t="shared" si="13"/>
        <v>45469</v>
      </c>
      <c r="AN41" s="15"/>
      <c r="AO41" s="34">
        <f t="shared" si="14"/>
        <v>36</v>
      </c>
      <c r="AP41" s="7"/>
      <c r="AQ41" s="7"/>
      <c r="AR41" s="7"/>
      <c r="AS41" s="7"/>
      <c r="AT41" s="7"/>
      <c r="AU41" s="3"/>
      <c r="AV41" s="31">
        <f t="shared" si="32"/>
        <v>45434</v>
      </c>
      <c r="AW41" s="31">
        <f t="shared" si="33"/>
        <v>45634</v>
      </c>
      <c r="AX41" s="24">
        <v>200</v>
      </c>
      <c r="AY41" s="15">
        <f t="shared" si="15"/>
        <v>45669</v>
      </c>
      <c r="AZ41" s="15"/>
      <c r="BA41" s="7">
        <f t="shared" si="16"/>
        <v>35</v>
      </c>
      <c r="BB41" s="3"/>
      <c r="BC41" s="31">
        <f t="shared" si="34"/>
        <v>45635</v>
      </c>
      <c r="BD41" s="31">
        <f t="shared" si="35"/>
        <v>45635</v>
      </c>
      <c r="BE41" s="32">
        <v>0</v>
      </c>
      <c r="BF41" s="15">
        <f t="shared" si="17"/>
        <v>45669</v>
      </c>
      <c r="BG41" s="15"/>
      <c r="BH41" s="34">
        <f t="shared" si="18"/>
        <v>34</v>
      </c>
      <c r="BI41" s="3"/>
      <c r="BJ41" s="31">
        <f t="shared" si="19"/>
        <v>45635</v>
      </c>
      <c r="BK41" s="31">
        <f t="shared" si="20"/>
        <v>45635</v>
      </c>
      <c r="BL41" s="32">
        <v>0</v>
      </c>
      <c r="BM41" s="15">
        <f t="shared" si="21"/>
        <v>45669</v>
      </c>
      <c r="BN41" s="15"/>
      <c r="BO41" s="34">
        <f t="shared" si="22"/>
        <v>34</v>
      </c>
      <c r="BP41" s="3"/>
      <c r="BQ41" s="31">
        <f t="shared" si="23"/>
        <v>45635</v>
      </c>
      <c r="BR41" s="31">
        <f t="shared" si="24"/>
        <v>45641</v>
      </c>
      <c r="BS41" s="32">
        <v>6</v>
      </c>
      <c r="BT41" s="15">
        <f t="shared" si="25"/>
        <v>45675</v>
      </c>
      <c r="BU41" s="15"/>
      <c r="BV41" s="7">
        <f t="shared" si="26"/>
        <v>34</v>
      </c>
      <c r="BW41" s="11"/>
      <c r="BX41" s="15">
        <v>45641</v>
      </c>
      <c r="BY41" s="7">
        <f t="shared" si="27"/>
        <v>34</v>
      </c>
      <c r="BZ41" s="2"/>
    </row>
    <row r="42" spans="1:78" x14ac:dyDescent="0.25">
      <c r="A42" s="21" t="s">
        <v>41</v>
      </c>
      <c r="B42" s="23"/>
      <c r="C42" s="22" t="s">
        <v>72</v>
      </c>
      <c r="D42" s="7"/>
      <c r="E42" s="30">
        <f t="shared" si="1"/>
        <v>45326</v>
      </c>
      <c r="F42" s="6">
        <v>45397</v>
      </c>
      <c r="G42" s="6"/>
      <c r="H42" s="34">
        <f t="shared" si="2"/>
        <v>71</v>
      </c>
      <c r="I42" s="3"/>
      <c r="J42" s="30">
        <f t="shared" si="3"/>
        <v>45327</v>
      </c>
      <c r="K42" s="30">
        <f t="shared" si="4"/>
        <v>45334</v>
      </c>
      <c r="L42" s="32">
        <v>7</v>
      </c>
      <c r="M42" s="6">
        <f t="shared" si="5"/>
        <v>45404</v>
      </c>
      <c r="N42" s="6"/>
      <c r="O42" s="29">
        <f t="shared" si="6"/>
        <v>70</v>
      </c>
      <c r="P42" s="7"/>
      <c r="Q42" s="3"/>
      <c r="R42" s="30">
        <f t="shared" si="7"/>
        <v>45335</v>
      </c>
      <c r="S42" s="30">
        <f t="shared" si="8"/>
        <v>45356</v>
      </c>
      <c r="T42" s="32">
        <v>21</v>
      </c>
      <c r="U42" s="6">
        <f t="shared" si="9"/>
        <v>45425</v>
      </c>
      <c r="V42" s="6"/>
      <c r="W42" s="29">
        <f t="shared" si="10"/>
        <v>69</v>
      </c>
      <c r="X42" s="3"/>
      <c r="Y42" s="31"/>
      <c r="Z42" s="7"/>
      <c r="AA42" s="6"/>
      <c r="AB42" s="25"/>
      <c r="AC42" s="31">
        <f t="shared" si="28"/>
        <v>45357</v>
      </c>
      <c r="AD42" s="31">
        <f t="shared" si="29"/>
        <v>45387</v>
      </c>
      <c r="AE42" s="32">
        <v>30</v>
      </c>
      <c r="AF42" s="15">
        <f t="shared" si="11"/>
        <v>45455</v>
      </c>
      <c r="AG42" s="15"/>
      <c r="AH42" s="34">
        <f t="shared" si="12"/>
        <v>68</v>
      </c>
      <c r="AI42" s="3"/>
      <c r="AJ42" s="31">
        <f t="shared" si="30"/>
        <v>45388</v>
      </c>
      <c r="AK42" s="31">
        <f t="shared" si="31"/>
        <v>45402</v>
      </c>
      <c r="AL42" s="32">
        <v>14</v>
      </c>
      <c r="AM42" s="15">
        <f t="shared" si="13"/>
        <v>45469</v>
      </c>
      <c r="AN42" s="15"/>
      <c r="AO42" s="34">
        <f t="shared" si="14"/>
        <v>67</v>
      </c>
      <c r="AP42" s="7"/>
      <c r="AQ42" s="7"/>
      <c r="AR42" s="7"/>
      <c r="AS42" s="7"/>
      <c r="AT42" s="7"/>
      <c r="AU42" s="3"/>
      <c r="AV42" s="31">
        <f t="shared" si="32"/>
        <v>45403</v>
      </c>
      <c r="AW42" s="31">
        <f t="shared" si="33"/>
        <v>45573</v>
      </c>
      <c r="AX42" s="24">
        <v>170</v>
      </c>
      <c r="AY42" s="15">
        <f t="shared" si="15"/>
        <v>45639</v>
      </c>
      <c r="AZ42" s="15"/>
      <c r="BA42" s="7">
        <f t="shared" si="16"/>
        <v>66</v>
      </c>
      <c r="BB42" s="3"/>
      <c r="BC42" s="31">
        <f t="shared" si="34"/>
        <v>45574</v>
      </c>
      <c r="BD42" s="31">
        <f t="shared" si="35"/>
        <v>45574</v>
      </c>
      <c r="BE42" s="32">
        <v>0</v>
      </c>
      <c r="BF42" s="15">
        <f t="shared" si="17"/>
        <v>45639</v>
      </c>
      <c r="BG42" s="15"/>
      <c r="BH42" s="34">
        <f t="shared" si="18"/>
        <v>65</v>
      </c>
      <c r="BI42" s="3"/>
      <c r="BJ42" s="31">
        <f t="shared" si="19"/>
        <v>45574</v>
      </c>
      <c r="BK42" s="31">
        <f t="shared" si="20"/>
        <v>45574</v>
      </c>
      <c r="BL42" s="32">
        <v>0</v>
      </c>
      <c r="BM42" s="15">
        <f t="shared" si="21"/>
        <v>45639</v>
      </c>
      <c r="BN42" s="15"/>
      <c r="BO42" s="34">
        <f t="shared" si="22"/>
        <v>65</v>
      </c>
      <c r="BP42" s="3"/>
      <c r="BQ42" s="31">
        <f t="shared" si="23"/>
        <v>45574</v>
      </c>
      <c r="BR42" s="31">
        <f t="shared" si="24"/>
        <v>45580</v>
      </c>
      <c r="BS42" s="32">
        <v>6</v>
      </c>
      <c r="BT42" s="15">
        <f t="shared" si="25"/>
        <v>45645</v>
      </c>
      <c r="BU42" s="15"/>
      <c r="BV42" s="7">
        <f t="shared" si="26"/>
        <v>65</v>
      </c>
      <c r="BW42" s="11"/>
      <c r="BX42" s="15">
        <v>45580</v>
      </c>
      <c r="BY42" s="7">
        <f t="shared" si="27"/>
        <v>65</v>
      </c>
      <c r="BZ42" s="2"/>
    </row>
    <row r="43" spans="1:78" x14ac:dyDescent="0.25">
      <c r="A43" s="21" t="s">
        <v>41</v>
      </c>
      <c r="B43" s="23"/>
      <c r="C43" s="22" t="s">
        <v>73</v>
      </c>
      <c r="D43" s="7"/>
      <c r="E43" s="30">
        <f t="shared" si="1"/>
        <v>45406</v>
      </c>
      <c r="F43" s="6">
        <v>45397</v>
      </c>
      <c r="G43" s="6"/>
      <c r="H43" s="34">
        <f t="shared" si="2"/>
        <v>-9</v>
      </c>
      <c r="I43" s="3"/>
      <c r="J43" s="30">
        <f t="shared" si="3"/>
        <v>45407</v>
      </c>
      <c r="K43" s="30">
        <f t="shared" si="4"/>
        <v>45414</v>
      </c>
      <c r="L43" s="32">
        <v>7</v>
      </c>
      <c r="M43" s="6">
        <f t="shared" si="5"/>
        <v>45404</v>
      </c>
      <c r="N43" s="6"/>
      <c r="O43" s="29">
        <f t="shared" si="6"/>
        <v>-10</v>
      </c>
      <c r="P43" s="7"/>
      <c r="Q43" s="3"/>
      <c r="R43" s="30">
        <f t="shared" si="7"/>
        <v>45415</v>
      </c>
      <c r="S43" s="30">
        <f t="shared" si="8"/>
        <v>45436</v>
      </c>
      <c r="T43" s="32">
        <v>21</v>
      </c>
      <c r="U43" s="6">
        <f t="shared" si="9"/>
        <v>45425</v>
      </c>
      <c r="V43" s="6"/>
      <c r="W43" s="29">
        <f t="shared" si="10"/>
        <v>-11</v>
      </c>
      <c r="X43" s="3"/>
      <c r="Y43" s="31"/>
      <c r="Z43" s="7"/>
      <c r="AA43" s="6"/>
      <c r="AB43" s="25"/>
      <c r="AC43" s="31">
        <f t="shared" si="28"/>
        <v>45437</v>
      </c>
      <c r="AD43" s="31">
        <f t="shared" si="29"/>
        <v>45467</v>
      </c>
      <c r="AE43" s="32">
        <v>30</v>
      </c>
      <c r="AF43" s="15">
        <f t="shared" si="11"/>
        <v>45455</v>
      </c>
      <c r="AG43" s="15"/>
      <c r="AH43" s="34">
        <f t="shared" si="12"/>
        <v>-12</v>
      </c>
      <c r="AI43" s="3"/>
      <c r="AJ43" s="31">
        <f t="shared" si="30"/>
        <v>45468</v>
      </c>
      <c r="AK43" s="31">
        <f t="shared" si="31"/>
        <v>45482</v>
      </c>
      <c r="AL43" s="32">
        <v>14</v>
      </c>
      <c r="AM43" s="15">
        <f t="shared" si="13"/>
        <v>45469</v>
      </c>
      <c r="AN43" s="15"/>
      <c r="AO43" s="34">
        <f t="shared" si="14"/>
        <v>-13</v>
      </c>
      <c r="AP43" s="7"/>
      <c r="AQ43" s="7"/>
      <c r="AR43" s="7"/>
      <c r="AS43" s="7"/>
      <c r="AT43" s="7"/>
      <c r="AU43" s="3"/>
      <c r="AV43" s="31">
        <f t="shared" si="32"/>
        <v>45483</v>
      </c>
      <c r="AW43" s="31">
        <f t="shared" si="33"/>
        <v>45573</v>
      </c>
      <c r="AX43" s="24">
        <v>90</v>
      </c>
      <c r="AY43" s="15">
        <f t="shared" si="15"/>
        <v>45559</v>
      </c>
      <c r="AZ43" s="15"/>
      <c r="BA43" s="7">
        <f t="shared" si="16"/>
        <v>-14</v>
      </c>
      <c r="BB43" s="3"/>
      <c r="BC43" s="31">
        <f t="shared" si="34"/>
        <v>45574</v>
      </c>
      <c r="BD43" s="31">
        <f t="shared" si="35"/>
        <v>45574</v>
      </c>
      <c r="BE43" s="32">
        <v>0</v>
      </c>
      <c r="BF43" s="15">
        <f t="shared" si="17"/>
        <v>45559</v>
      </c>
      <c r="BG43" s="15"/>
      <c r="BH43" s="34">
        <f t="shared" si="18"/>
        <v>-15</v>
      </c>
      <c r="BI43" s="3"/>
      <c r="BJ43" s="31">
        <f t="shared" si="19"/>
        <v>45574</v>
      </c>
      <c r="BK43" s="31">
        <f t="shared" si="20"/>
        <v>45574</v>
      </c>
      <c r="BL43" s="32">
        <v>0</v>
      </c>
      <c r="BM43" s="15">
        <f t="shared" si="21"/>
        <v>45559</v>
      </c>
      <c r="BN43" s="15"/>
      <c r="BO43" s="34">
        <f t="shared" si="22"/>
        <v>-15</v>
      </c>
      <c r="BP43" s="3"/>
      <c r="BQ43" s="31">
        <f t="shared" si="23"/>
        <v>45574</v>
      </c>
      <c r="BR43" s="31">
        <f t="shared" si="24"/>
        <v>45580</v>
      </c>
      <c r="BS43" s="32">
        <v>6</v>
      </c>
      <c r="BT43" s="15">
        <f t="shared" si="25"/>
        <v>45565</v>
      </c>
      <c r="BU43" s="15"/>
      <c r="BV43" s="7">
        <f t="shared" si="26"/>
        <v>-15</v>
      </c>
      <c r="BW43" s="11"/>
      <c r="BX43" s="15">
        <v>45580</v>
      </c>
      <c r="BY43" s="7">
        <f t="shared" si="27"/>
        <v>-15</v>
      </c>
      <c r="BZ43" s="2"/>
    </row>
    <row r="44" spans="1:78" x14ac:dyDescent="0.25">
      <c r="A44" s="21" t="s">
        <v>41</v>
      </c>
      <c r="B44" s="23"/>
      <c r="C44" s="22" t="s">
        <v>74</v>
      </c>
      <c r="D44" s="7"/>
      <c r="E44" s="30">
        <f t="shared" si="1"/>
        <v>45376</v>
      </c>
      <c r="F44" s="6">
        <v>45397</v>
      </c>
      <c r="G44" s="6"/>
      <c r="H44" s="34">
        <f t="shared" si="2"/>
        <v>21</v>
      </c>
      <c r="I44" s="3"/>
      <c r="J44" s="30">
        <f t="shared" si="3"/>
        <v>45377</v>
      </c>
      <c r="K44" s="30">
        <f t="shared" si="4"/>
        <v>45384</v>
      </c>
      <c r="L44" s="32">
        <v>7</v>
      </c>
      <c r="M44" s="6">
        <f t="shared" si="5"/>
        <v>45404</v>
      </c>
      <c r="N44" s="6"/>
      <c r="O44" s="29">
        <f t="shared" si="6"/>
        <v>20</v>
      </c>
      <c r="P44" s="7"/>
      <c r="Q44" s="3"/>
      <c r="R44" s="30">
        <f t="shared" si="7"/>
        <v>45385</v>
      </c>
      <c r="S44" s="30">
        <f t="shared" si="8"/>
        <v>45406</v>
      </c>
      <c r="T44" s="32">
        <v>21</v>
      </c>
      <c r="U44" s="6">
        <f t="shared" si="9"/>
        <v>45425</v>
      </c>
      <c r="V44" s="6"/>
      <c r="W44" s="29">
        <f t="shared" si="10"/>
        <v>19</v>
      </c>
      <c r="X44" s="3"/>
      <c r="Y44" s="31"/>
      <c r="Z44" s="7"/>
      <c r="AA44" s="6"/>
      <c r="AB44" s="25"/>
      <c r="AC44" s="31">
        <f t="shared" si="28"/>
        <v>45407</v>
      </c>
      <c r="AD44" s="31">
        <f t="shared" si="29"/>
        <v>45437</v>
      </c>
      <c r="AE44" s="32">
        <v>30</v>
      </c>
      <c r="AF44" s="15">
        <f t="shared" si="11"/>
        <v>45455</v>
      </c>
      <c r="AG44" s="15"/>
      <c r="AH44" s="34">
        <f t="shared" si="12"/>
        <v>18</v>
      </c>
      <c r="AI44" s="3"/>
      <c r="AJ44" s="31">
        <f t="shared" si="30"/>
        <v>45438</v>
      </c>
      <c r="AK44" s="31">
        <f t="shared" si="31"/>
        <v>45452</v>
      </c>
      <c r="AL44" s="32">
        <v>14</v>
      </c>
      <c r="AM44" s="15">
        <f t="shared" si="13"/>
        <v>45469</v>
      </c>
      <c r="AN44" s="15"/>
      <c r="AO44" s="34">
        <f t="shared" si="14"/>
        <v>17</v>
      </c>
      <c r="AP44" s="7"/>
      <c r="AQ44" s="7"/>
      <c r="AR44" s="7"/>
      <c r="AS44" s="7"/>
      <c r="AT44" s="7"/>
      <c r="AU44" s="3"/>
      <c r="AV44" s="31">
        <f t="shared" si="32"/>
        <v>45453</v>
      </c>
      <c r="AW44" s="31">
        <f t="shared" si="33"/>
        <v>45573</v>
      </c>
      <c r="AX44" s="24">
        <v>120</v>
      </c>
      <c r="AY44" s="15">
        <f t="shared" si="15"/>
        <v>45589</v>
      </c>
      <c r="AZ44" s="15"/>
      <c r="BA44" s="7">
        <f t="shared" si="16"/>
        <v>16</v>
      </c>
      <c r="BB44" s="3"/>
      <c r="BC44" s="31">
        <f t="shared" si="34"/>
        <v>45574</v>
      </c>
      <c r="BD44" s="31">
        <f t="shared" si="35"/>
        <v>45574</v>
      </c>
      <c r="BE44" s="32">
        <v>0</v>
      </c>
      <c r="BF44" s="15">
        <f t="shared" si="17"/>
        <v>45589</v>
      </c>
      <c r="BG44" s="15"/>
      <c r="BH44" s="34">
        <f t="shared" si="18"/>
        <v>15</v>
      </c>
      <c r="BI44" s="3"/>
      <c r="BJ44" s="31">
        <f t="shared" si="19"/>
        <v>45574</v>
      </c>
      <c r="BK44" s="31">
        <f t="shared" si="20"/>
        <v>45574</v>
      </c>
      <c r="BL44" s="32">
        <v>0</v>
      </c>
      <c r="BM44" s="15">
        <f t="shared" si="21"/>
        <v>45589</v>
      </c>
      <c r="BN44" s="15"/>
      <c r="BO44" s="34">
        <f t="shared" si="22"/>
        <v>15</v>
      </c>
      <c r="BP44" s="3"/>
      <c r="BQ44" s="31">
        <f t="shared" si="23"/>
        <v>45574</v>
      </c>
      <c r="BR44" s="31">
        <f t="shared" si="24"/>
        <v>45580</v>
      </c>
      <c r="BS44" s="32">
        <v>6</v>
      </c>
      <c r="BT44" s="15">
        <f t="shared" si="25"/>
        <v>45595</v>
      </c>
      <c r="BU44" s="15"/>
      <c r="BV44" s="7">
        <f t="shared" si="26"/>
        <v>15</v>
      </c>
      <c r="BW44" s="11"/>
      <c r="BX44" s="15">
        <v>45580</v>
      </c>
      <c r="BY44" s="7">
        <f t="shared" si="27"/>
        <v>15</v>
      </c>
      <c r="BZ44" s="2"/>
    </row>
    <row r="45" spans="1:78" x14ac:dyDescent="0.25">
      <c r="A45" s="21" t="s">
        <v>41</v>
      </c>
      <c r="B45" s="23"/>
      <c r="C45" s="22" t="s">
        <v>75</v>
      </c>
      <c r="D45" s="7"/>
      <c r="E45" s="30">
        <f t="shared" si="1"/>
        <v>45376</v>
      </c>
      <c r="F45" s="6">
        <v>45397</v>
      </c>
      <c r="G45" s="6"/>
      <c r="H45" s="34">
        <f t="shared" si="2"/>
        <v>21</v>
      </c>
      <c r="I45" s="3"/>
      <c r="J45" s="30">
        <f t="shared" si="3"/>
        <v>45377</v>
      </c>
      <c r="K45" s="30">
        <f t="shared" si="4"/>
        <v>45384</v>
      </c>
      <c r="L45" s="32">
        <v>7</v>
      </c>
      <c r="M45" s="6">
        <f t="shared" si="5"/>
        <v>45404</v>
      </c>
      <c r="N45" s="6"/>
      <c r="O45" s="29">
        <f t="shared" si="6"/>
        <v>20</v>
      </c>
      <c r="P45" s="7"/>
      <c r="Q45" s="3"/>
      <c r="R45" s="30">
        <f t="shared" si="7"/>
        <v>45385</v>
      </c>
      <c r="S45" s="30">
        <f t="shared" si="8"/>
        <v>45406</v>
      </c>
      <c r="T45" s="32">
        <v>21</v>
      </c>
      <c r="U45" s="6">
        <f t="shared" si="9"/>
        <v>45425</v>
      </c>
      <c r="V45" s="6"/>
      <c r="W45" s="29">
        <f t="shared" si="10"/>
        <v>19</v>
      </c>
      <c r="X45" s="3"/>
      <c r="Y45" s="31"/>
      <c r="Z45" s="7"/>
      <c r="AA45" s="6"/>
      <c r="AB45" s="25"/>
      <c r="AC45" s="31">
        <f t="shared" si="28"/>
        <v>45407</v>
      </c>
      <c r="AD45" s="31">
        <f t="shared" si="29"/>
        <v>45437</v>
      </c>
      <c r="AE45" s="32">
        <v>30</v>
      </c>
      <c r="AF45" s="15">
        <f t="shared" si="11"/>
        <v>45455</v>
      </c>
      <c r="AG45" s="15"/>
      <c r="AH45" s="34">
        <f t="shared" si="12"/>
        <v>18</v>
      </c>
      <c r="AI45" s="3"/>
      <c r="AJ45" s="31">
        <f t="shared" si="30"/>
        <v>45438</v>
      </c>
      <c r="AK45" s="31">
        <f t="shared" si="31"/>
        <v>45452</v>
      </c>
      <c r="AL45" s="32">
        <v>14</v>
      </c>
      <c r="AM45" s="15">
        <f t="shared" si="13"/>
        <v>45469</v>
      </c>
      <c r="AN45" s="15"/>
      <c r="AO45" s="34">
        <f t="shared" si="14"/>
        <v>17</v>
      </c>
      <c r="AP45" s="7"/>
      <c r="AQ45" s="7"/>
      <c r="AR45" s="7"/>
      <c r="AS45" s="7"/>
      <c r="AT45" s="7"/>
      <c r="AU45" s="3"/>
      <c r="AV45" s="31">
        <f t="shared" si="32"/>
        <v>45453</v>
      </c>
      <c r="AW45" s="31">
        <f t="shared" si="33"/>
        <v>45573</v>
      </c>
      <c r="AX45" s="24">
        <v>120</v>
      </c>
      <c r="AY45" s="15">
        <f t="shared" si="15"/>
        <v>45589</v>
      </c>
      <c r="AZ45" s="15"/>
      <c r="BA45" s="7">
        <f t="shared" si="16"/>
        <v>16</v>
      </c>
      <c r="BB45" s="3"/>
      <c r="BC45" s="31">
        <f t="shared" si="34"/>
        <v>45574</v>
      </c>
      <c r="BD45" s="31">
        <f t="shared" si="35"/>
        <v>45574</v>
      </c>
      <c r="BE45" s="32">
        <v>0</v>
      </c>
      <c r="BF45" s="15">
        <f t="shared" si="17"/>
        <v>45589</v>
      </c>
      <c r="BG45" s="15"/>
      <c r="BH45" s="34">
        <f t="shared" si="18"/>
        <v>15</v>
      </c>
      <c r="BI45" s="3"/>
      <c r="BJ45" s="31">
        <f t="shared" si="19"/>
        <v>45574</v>
      </c>
      <c r="BK45" s="31">
        <f t="shared" si="20"/>
        <v>45574</v>
      </c>
      <c r="BL45" s="32">
        <v>0</v>
      </c>
      <c r="BM45" s="15">
        <f t="shared" si="21"/>
        <v>45589</v>
      </c>
      <c r="BN45" s="15"/>
      <c r="BO45" s="34">
        <f t="shared" si="22"/>
        <v>15</v>
      </c>
      <c r="BP45" s="3"/>
      <c r="BQ45" s="31">
        <f t="shared" si="23"/>
        <v>45574</v>
      </c>
      <c r="BR45" s="31">
        <f t="shared" si="24"/>
        <v>45580</v>
      </c>
      <c r="BS45" s="32">
        <v>6</v>
      </c>
      <c r="BT45" s="15">
        <f t="shared" si="25"/>
        <v>45595</v>
      </c>
      <c r="BU45" s="15"/>
      <c r="BV45" s="7">
        <f t="shared" si="26"/>
        <v>15</v>
      </c>
      <c r="BW45" s="11"/>
      <c r="BX45" s="15">
        <v>45580</v>
      </c>
      <c r="BY45" s="7">
        <f t="shared" si="27"/>
        <v>15</v>
      </c>
      <c r="BZ45" s="2"/>
    </row>
    <row r="46" spans="1:78" x14ac:dyDescent="0.25">
      <c r="A46" s="21" t="s">
        <v>41</v>
      </c>
      <c r="B46" s="23"/>
      <c r="C46" s="22" t="s">
        <v>76</v>
      </c>
      <c r="D46" s="7"/>
      <c r="E46" s="30">
        <f t="shared" si="1"/>
        <v>45406</v>
      </c>
      <c r="F46" s="6">
        <v>45397</v>
      </c>
      <c r="G46" s="6"/>
      <c r="H46" s="34">
        <f t="shared" si="2"/>
        <v>-9</v>
      </c>
      <c r="I46" s="3"/>
      <c r="J46" s="30">
        <f t="shared" si="3"/>
        <v>45407</v>
      </c>
      <c r="K46" s="30">
        <f t="shared" si="4"/>
        <v>45414</v>
      </c>
      <c r="L46" s="32">
        <v>7</v>
      </c>
      <c r="M46" s="6">
        <f t="shared" si="5"/>
        <v>45404</v>
      </c>
      <c r="N46" s="6"/>
      <c r="O46" s="29">
        <f t="shared" si="6"/>
        <v>-10</v>
      </c>
      <c r="P46" s="7"/>
      <c r="Q46" s="3"/>
      <c r="R46" s="30">
        <f t="shared" si="7"/>
        <v>45415</v>
      </c>
      <c r="S46" s="30">
        <f t="shared" si="8"/>
        <v>45436</v>
      </c>
      <c r="T46" s="32">
        <v>21</v>
      </c>
      <c r="U46" s="6">
        <f t="shared" si="9"/>
        <v>45425</v>
      </c>
      <c r="V46" s="6"/>
      <c r="W46" s="29">
        <f t="shared" si="10"/>
        <v>-11</v>
      </c>
      <c r="X46" s="3"/>
      <c r="Y46" s="31"/>
      <c r="Z46" s="7"/>
      <c r="AA46" s="6"/>
      <c r="AB46" s="25"/>
      <c r="AC46" s="31">
        <f t="shared" si="28"/>
        <v>45437</v>
      </c>
      <c r="AD46" s="31">
        <f t="shared" si="29"/>
        <v>45467</v>
      </c>
      <c r="AE46" s="32">
        <v>30</v>
      </c>
      <c r="AF46" s="15">
        <f t="shared" si="11"/>
        <v>45455</v>
      </c>
      <c r="AG46" s="15"/>
      <c r="AH46" s="34">
        <f t="shared" si="12"/>
        <v>-12</v>
      </c>
      <c r="AI46" s="3"/>
      <c r="AJ46" s="31">
        <f t="shared" si="30"/>
        <v>45468</v>
      </c>
      <c r="AK46" s="31">
        <f t="shared" si="31"/>
        <v>45482</v>
      </c>
      <c r="AL46" s="32">
        <v>14</v>
      </c>
      <c r="AM46" s="15">
        <f t="shared" si="13"/>
        <v>45469</v>
      </c>
      <c r="AN46" s="15"/>
      <c r="AO46" s="34">
        <f t="shared" si="14"/>
        <v>-13</v>
      </c>
      <c r="AP46" s="7"/>
      <c r="AQ46" s="7"/>
      <c r="AR46" s="7"/>
      <c r="AS46" s="7"/>
      <c r="AT46" s="7"/>
      <c r="AU46" s="3"/>
      <c r="AV46" s="31">
        <f t="shared" si="32"/>
        <v>45483</v>
      </c>
      <c r="AW46" s="31">
        <f t="shared" si="33"/>
        <v>45573</v>
      </c>
      <c r="AX46" s="24">
        <v>90</v>
      </c>
      <c r="AY46" s="15">
        <f t="shared" si="15"/>
        <v>45559</v>
      </c>
      <c r="AZ46" s="15"/>
      <c r="BA46" s="7">
        <f t="shared" si="16"/>
        <v>-14</v>
      </c>
      <c r="BB46" s="3"/>
      <c r="BC46" s="31">
        <f t="shared" si="34"/>
        <v>45574</v>
      </c>
      <c r="BD46" s="31">
        <f t="shared" si="35"/>
        <v>45574</v>
      </c>
      <c r="BE46" s="32">
        <v>0</v>
      </c>
      <c r="BF46" s="15">
        <f t="shared" si="17"/>
        <v>45559</v>
      </c>
      <c r="BG46" s="15"/>
      <c r="BH46" s="34">
        <f t="shared" si="18"/>
        <v>-15</v>
      </c>
      <c r="BI46" s="3"/>
      <c r="BJ46" s="31">
        <f t="shared" si="19"/>
        <v>45574</v>
      </c>
      <c r="BK46" s="31">
        <f t="shared" si="20"/>
        <v>45574</v>
      </c>
      <c r="BL46" s="32">
        <v>0</v>
      </c>
      <c r="BM46" s="15">
        <f t="shared" si="21"/>
        <v>45559</v>
      </c>
      <c r="BN46" s="15"/>
      <c r="BO46" s="34">
        <f t="shared" si="22"/>
        <v>-15</v>
      </c>
      <c r="BP46" s="3"/>
      <c r="BQ46" s="31">
        <f t="shared" si="23"/>
        <v>45574</v>
      </c>
      <c r="BR46" s="31">
        <f t="shared" si="24"/>
        <v>45580</v>
      </c>
      <c r="BS46" s="32">
        <v>6</v>
      </c>
      <c r="BT46" s="15">
        <f t="shared" si="25"/>
        <v>45565</v>
      </c>
      <c r="BU46" s="15"/>
      <c r="BV46" s="7">
        <f t="shared" si="26"/>
        <v>-15</v>
      </c>
      <c r="BW46" s="11"/>
      <c r="BX46" s="15">
        <v>45580</v>
      </c>
      <c r="BY46" s="7">
        <f t="shared" si="27"/>
        <v>-15</v>
      </c>
      <c r="BZ46" s="2"/>
    </row>
    <row r="47" spans="1:78" x14ac:dyDescent="0.25">
      <c r="A47" s="21" t="s">
        <v>41</v>
      </c>
      <c r="B47" s="23"/>
      <c r="C47" s="22" t="s">
        <v>77</v>
      </c>
      <c r="D47" s="7"/>
      <c r="E47" s="30">
        <f t="shared" si="1"/>
        <v>45406</v>
      </c>
      <c r="F47" s="6">
        <v>45397</v>
      </c>
      <c r="G47" s="6"/>
      <c r="H47" s="34">
        <f t="shared" si="2"/>
        <v>-9</v>
      </c>
      <c r="I47" s="3"/>
      <c r="J47" s="30">
        <f t="shared" si="3"/>
        <v>45407</v>
      </c>
      <c r="K47" s="30">
        <f t="shared" si="4"/>
        <v>45414</v>
      </c>
      <c r="L47" s="32">
        <v>7</v>
      </c>
      <c r="M47" s="6">
        <f t="shared" si="5"/>
        <v>45404</v>
      </c>
      <c r="N47" s="6"/>
      <c r="O47" s="29">
        <f t="shared" si="6"/>
        <v>-10</v>
      </c>
      <c r="P47" s="7"/>
      <c r="Q47" s="3"/>
      <c r="R47" s="30">
        <f t="shared" si="7"/>
        <v>45415</v>
      </c>
      <c r="S47" s="30">
        <f t="shared" si="8"/>
        <v>45436</v>
      </c>
      <c r="T47" s="32">
        <v>21</v>
      </c>
      <c r="U47" s="6">
        <f t="shared" si="9"/>
        <v>45425</v>
      </c>
      <c r="V47" s="6"/>
      <c r="W47" s="29">
        <f t="shared" si="10"/>
        <v>-11</v>
      </c>
      <c r="X47" s="3"/>
      <c r="Y47" s="31"/>
      <c r="Z47" s="7"/>
      <c r="AA47" s="6"/>
      <c r="AB47" s="25"/>
      <c r="AC47" s="31">
        <f t="shared" si="28"/>
        <v>45437</v>
      </c>
      <c r="AD47" s="31">
        <f t="shared" si="29"/>
        <v>45467</v>
      </c>
      <c r="AE47" s="32">
        <v>30</v>
      </c>
      <c r="AF47" s="15">
        <f t="shared" si="11"/>
        <v>45455</v>
      </c>
      <c r="AG47" s="15"/>
      <c r="AH47" s="34">
        <f t="shared" si="12"/>
        <v>-12</v>
      </c>
      <c r="AI47" s="3"/>
      <c r="AJ47" s="31">
        <f t="shared" si="30"/>
        <v>45468</v>
      </c>
      <c r="AK47" s="31">
        <f t="shared" si="31"/>
        <v>45482</v>
      </c>
      <c r="AL47" s="32">
        <v>14</v>
      </c>
      <c r="AM47" s="15">
        <f t="shared" si="13"/>
        <v>45469</v>
      </c>
      <c r="AN47" s="15"/>
      <c r="AO47" s="34">
        <f t="shared" si="14"/>
        <v>-13</v>
      </c>
      <c r="AP47" s="7"/>
      <c r="AQ47" s="7"/>
      <c r="AR47" s="7"/>
      <c r="AS47" s="7"/>
      <c r="AT47" s="7"/>
      <c r="AU47" s="3"/>
      <c r="AV47" s="31">
        <f t="shared" si="32"/>
        <v>45483</v>
      </c>
      <c r="AW47" s="31">
        <f t="shared" si="33"/>
        <v>45573</v>
      </c>
      <c r="AX47" s="24">
        <v>90</v>
      </c>
      <c r="AY47" s="15">
        <f t="shared" si="15"/>
        <v>45559</v>
      </c>
      <c r="AZ47" s="15"/>
      <c r="BA47" s="7">
        <f t="shared" si="16"/>
        <v>-14</v>
      </c>
      <c r="BB47" s="3"/>
      <c r="BC47" s="31">
        <f t="shared" si="34"/>
        <v>45574</v>
      </c>
      <c r="BD47" s="31">
        <f t="shared" si="35"/>
        <v>45574</v>
      </c>
      <c r="BE47" s="32">
        <v>0</v>
      </c>
      <c r="BF47" s="15">
        <f t="shared" si="17"/>
        <v>45559</v>
      </c>
      <c r="BG47" s="15"/>
      <c r="BH47" s="34">
        <f t="shared" si="18"/>
        <v>-15</v>
      </c>
      <c r="BI47" s="3"/>
      <c r="BJ47" s="31">
        <f t="shared" si="19"/>
        <v>45574</v>
      </c>
      <c r="BK47" s="31">
        <f t="shared" si="20"/>
        <v>45574</v>
      </c>
      <c r="BL47" s="32">
        <v>0</v>
      </c>
      <c r="BM47" s="15">
        <f t="shared" si="21"/>
        <v>45559</v>
      </c>
      <c r="BN47" s="15"/>
      <c r="BO47" s="34">
        <f t="shared" si="22"/>
        <v>-15</v>
      </c>
      <c r="BP47" s="3"/>
      <c r="BQ47" s="31">
        <f t="shared" si="23"/>
        <v>45574</v>
      </c>
      <c r="BR47" s="31">
        <f t="shared" si="24"/>
        <v>45580</v>
      </c>
      <c r="BS47" s="32">
        <v>6</v>
      </c>
      <c r="BT47" s="15">
        <f t="shared" si="25"/>
        <v>45565</v>
      </c>
      <c r="BU47" s="15"/>
      <c r="BV47" s="7">
        <f t="shared" si="26"/>
        <v>-15</v>
      </c>
      <c r="BW47" s="11"/>
      <c r="BX47" s="15">
        <v>45580</v>
      </c>
      <c r="BY47" s="7">
        <f t="shared" si="27"/>
        <v>-15</v>
      </c>
      <c r="BZ47" s="2"/>
    </row>
    <row r="48" spans="1:78" x14ac:dyDescent="0.25">
      <c r="A48" s="21" t="s">
        <v>78</v>
      </c>
      <c r="B48" s="23"/>
      <c r="C48" s="22" t="s">
        <v>79</v>
      </c>
      <c r="D48" s="7"/>
      <c r="E48" s="30">
        <f t="shared" si="1"/>
        <v>45403</v>
      </c>
      <c r="F48" s="6">
        <v>45397</v>
      </c>
      <c r="G48" s="6"/>
      <c r="H48" s="34">
        <f t="shared" si="2"/>
        <v>-6</v>
      </c>
      <c r="I48" s="3"/>
      <c r="J48" s="30">
        <f t="shared" si="3"/>
        <v>45404</v>
      </c>
      <c r="K48" s="30">
        <f t="shared" si="4"/>
        <v>45411</v>
      </c>
      <c r="L48" s="32">
        <v>7</v>
      </c>
      <c r="M48" s="6">
        <f t="shared" si="5"/>
        <v>45404</v>
      </c>
      <c r="N48" s="6"/>
      <c r="O48" s="29">
        <f t="shared" si="6"/>
        <v>-7</v>
      </c>
      <c r="P48" s="7"/>
      <c r="Q48" s="3"/>
      <c r="R48" s="30">
        <f t="shared" si="7"/>
        <v>45412</v>
      </c>
      <c r="S48" s="30">
        <f t="shared" si="8"/>
        <v>45433</v>
      </c>
      <c r="T48" s="32">
        <v>21</v>
      </c>
      <c r="U48" s="6">
        <f t="shared" si="9"/>
        <v>45425</v>
      </c>
      <c r="V48" s="6"/>
      <c r="W48" s="29">
        <f t="shared" si="10"/>
        <v>-8</v>
      </c>
      <c r="X48" s="3"/>
      <c r="Y48" s="31"/>
      <c r="Z48" s="7"/>
      <c r="AA48" s="6"/>
      <c r="AB48" s="25"/>
      <c r="AC48" s="31">
        <f t="shared" si="28"/>
        <v>45434</v>
      </c>
      <c r="AD48" s="31">
        <f t="shared" si="29"/>
        <v>45434</v>
      </c>
      <c r="AE48" s="32">
        <v>0</v>
      </c>
      <c r="AF48" s="15">
        <f t="shared" si="11"/>
        <v>45425</v>
      </c>
      <c r="AG48" s="15"/>
      <c r="AH48" s="34">
        <f t="shared" si="12"/>
        <v>-9</v>
      </c>
      <c r="AI48" s="3"/>
      <c r="AJ48" s="31">
        <f t="shared" si="30"/>
        <v>45435</v>
      </c>
      <c r="AK48" s="31">
        <f t="shared" si="31"/>
        <v>45449</v>
      </c>
      <c r="AL48" s="32">
        <v>14</v>
      </c>
      <c r="AM48" s="15">
        <f t="shared" si="13"/>
        <v>45439</v>
      </c>
      <c r="AN48" s="15"/>
      <c r="AO48" s="34">
        <f t="shared" si="14"/>
        <v>-10</v>
      </c>
      <c r="AP48" s="7"/>
      <c r="AQ48" s="7"/>
      <c r="AR48" s="7"/>
      <c r="AS48" s="7"/>
      <c r="AT48" s="7"/>
      <c r="AU48" s="3"/>
      <c r="AV48" s="31">
        <f t="shared" si="32"/>
        <v>45450</v>
      </c>
      <c r="AW48" s="31">
        <f t="shared" si="33"/>
        <v>45570</v>
      </c>
      <c r="AX48" s="24">
        <v>120</v>
      </c>
      <c r="AY48" s="15">
        <f t="shared" si="15"/>
        <v>45559</v>
      </c>
      <c r="AZ48" s="15"/>
      <c r="BA48" s="7">
        <f t="shared" si="16"/>
        <v>-11</v>
      </c>
      <c r="BB48" s="3"/>
      <c r="BC48" s="31">
        <f t="shared" si="34"/>
        <v>45571</v>
      </c>
      <c r="BD48" s="31">
        <f t="shared" si="35"/>
        <v>45571</v>
      </c>
      <c r="BE48" s="32">
        <v>0</v>
      </c>
      <c r="BF48" s="15">
        <f t="shared" si="17"/>
        <v>45559</v>
      </c>
      <c r="BG48" s="15"/>
      <c r="BH48" s="34">
        <f t="shared" si="18"/>
        <v>-12</v>
      </c>
      <c r="BI48" s="3"/>
      <c r="BJ48" s="31">
        <f t="shared" si="19"/>
        <v>45571</v>
      </c>
      <c r="BK48" s="31">
        <f t="shared" si="20"/>
        <v>45571</v>
      </c>
      <c r="BL48" s="32">
        <v>0</v>
      </c>
      <c r="BM48" s="15">
        <f t="shared" si="21"/>
        <v>45559</v>
      </c>
      <c r="BN48" s="15"/>
      <c r="BO48" s="34">
        <f t="shared" si="22"/>
        <v>-12</v>
      </c>
      <c r="BP48" s="3"/>
      <c r="BQ48" s="31">
        <f t="shared" si="23"/>
        <v>45571</v>
      </c>
      <c r="BR48" s="31">
        <f t="shared" si="24"/>
        <v>45577</v>
      </c>
      <c r="BS48" s="32">
        <v>6</v>
      </c>
      <c r="BT48" s="15">
        <f t="shared" si="25"/>
        <v>45565</v>
      </c>
      <c r="BU48" s="15"/>
      <c r="BV48" s="7">
        <f t="shared" si="26"/>
        <v>-12</v>
      </c>
      <c r="BW48" s="11"/>
      <c r="BX48" s="15">
        <v>45577</v>
      </c>
      <c r="BY48" s="7">
        <f t="shared" si="27"/>
        <v>-12</v>
      </c>
      <c r="BZ48" s="2"/>
    </row>
    <row r="49" spans="1:78" x14ac:dyDescent="0.25">
      <c r="A49" s="21" t="s">
        <v>78</v>
      </c>
      <c r="B49" s="23"/>
      <c r="C49" s="22" t="s">
        <v>80</v>
      </c>
      <c r="D49" s="7"/>
      <c r="E49" s="30">
        <f t="shared" si="1"/>
        <v>45433</v>
      </c>
      <c r="F49" s="6">
        <v>45397</v>
      </c>
      <c r="G49" s="6"/>
      <c r="H49" s="34">
        <f t="shared" si="2"/>
        <v>-36</v>
      </c>
      <c r="I49" s="3"/>
      <c r="J49" s="30">
        <f t="shared" si="3"/>
        <v>45434</v>
      </c>
      <c r="K49" s="30">
        <f t="shared" si="4"/>
        <v>45441</v>
      </c>
      <c r="L49" s="32">
        <v>7</v>
      </c>
      <c r="M49" s="6">
        <f t="shared" si="5"/>
        <v>45404</v>
      </c>
      <c r="N49" s="6"/>
      <c r="O49" s="29">
        <f t="shared" si="6"/>
        <v>-37</v>
      </c>
      <c r="P49" s="7"/>
      <c r="Q49" s="3"/>
      <c r="R49" s="30">
        <f t="shared" si="7"/>
        <v>45442</v>
      </c>
      <c r="S49" s="30">
        <f t="shared" si="8"/>
        <v>45463</v>
      </c>
      <c r="T49" s="32">
        <v>21</v>
      </c>
      <c r="U49" s="6">
        <f t="shared" si="9"/>
        <v>45425</v>
      </c>
      <c r="V49" s="6"/>
      <c r="W49" s="29">
        <f t="shared" si="10"/>
        <v>-38</v>
      </c>
      <c r="X49" s="3"/>
      <c r="Y49" s="31"/>
      <c r="Z49" s="7"/>
      <c r="AA49" s="6"/>
      <c r="AB49" s="25"/>
      <c r="AC49" s="31">
        <f t="shared" si="28"/>
        <v>45464</v>
      </c>
      <c r="AD49" s="31">
        <f t="shared" si="29"/>
        <v>45464</v>
      </c>
      <c r="AE49" s="32">
        <v>0</v>
      </c>
      <c r="AF49" s="15">
        <f t="shared" si="11"/>
        <v>45425</v>
      </c>
      <c r="AG49" s="15"/>
      <c r="AH49" s="34">
        <f t="shared" si="12"/>
        <v>-39</v>
      </c>
      <c r="AI49" s="3"/>
      <c r="AJ49" s="31">
        <f t="shared" si="30"/>
        <v>45465</v>
      </c>
      <c r="AK49" s="31">
        <f t="shared" si="31"/>
        <v>45479</v>
      </c>
      <c r="AL49" s="32">
        <v>14</v>
      </c>
      <c r="AM49" s="15">
        <f t="shared" si="13"/>
        <v>45439</v>
      </c>
      <c r="AN49" s="15"/>
      <c r="AO49" s="34">
        <f t="shared" si="14"/>
        <v>-40</v>
      </c>
      <c r="AP49" s="7"/>
      <c r="AQ49" s="7"/>
      <c r="AR49" s="7"/>
      <c r="AS49" s="7"/>
      <c r="AT49" s="7"/>
      <c r="AU49" s="3"/>
      <c r="AV49" s="31">
        <f t="shared" si="32"/>
        <v>45480</v>
      </c>
      <c r="AW49" s="31">
        <f t="shared" si="33"/>
        <v>45570</v>
      </c>
      <c r="AX49" s="24">
        <v>90</v>
      </c>
      <c r="AY49" s="15">
        <f t="shared" si="15"/>
        <v>45529</v>
      </c>
      <c r="AZ49" s="15"/>
      <c r="BA49" s="7">
        <f t="shared" si="16"/>
        <v>-41</v>
      </c>
      <c r="BB49" s="3"/>
      <c r="BC49" s="31">
        <f t="shared" si="34"/>
        <v>45571</v>
      </c>
      <c r="BD49" s="31">
        <f t="shared" si="35"/>
        <v>45571</v>
      </c>
      <c r="BE49" s="32">
        <v>0</v>
      </c>
      <c r="BF49" s="15">
        <f t="shared" si="17"/>
        <v>45529</v>
      </c>
      <c r="BG49" s="15"/>
      <c r="BH49" s="34">
        <f t="shared" si="18"/>
        <v>-42</v>
      </c>
      <c r="BI49" s="3"/>
      <c r="BJ49" s="31">
        <f t="shared" si="19"/>
        <v>45571</v>
      </c>
      <c r="BK49" s="31">
        <f t="shared" si="20"/>
        <v>45571</v>
      </c>
      <c r="BL49" s="32">
        <v>0</v>
      </c>
      <c r="BM49" s="15">
        <f t="shared" si="21"/>
        <v>45529</v>
      </c>
      <c r="BN49" s="15"/>
      <c r="BO49" s="34">
        <f t="shared" si="22"/>
        <v>-42</v>
      </c>
      <c r="BP49" s="3"/>
      <c r="BQ49" s="31">
        <f t="shared" si="23"/>
        <v>45571</v>
      </c>
      <c r="BR49" s="31">
        <f t="shared" si="24"/>
        <v>45577</v>
      </c>
      <c r="BS49" s="32">
        <v>6</v>
      </c>
      <c r="BT49" s="15">
        <f t="shared" si="25"/>
        <v>45535</v>
      </c>
      <c r="BU49" s="15"/>
      <c r="BV49" s="7">
        <f t="shared" si="26"/>
        <v>-42</v>
      </c>
      <c r="BW49" s="11"/>
      <c r="BX49" s="15">
        <v>45577</v>
      </c>
      <c r="BY49" s="7">
        <f t="shared" si="27"/>
        <v>-42</v>
      </c>
      <c r="BZ49" s="2"/>
    </row>
    <row r="50" spans="1:78" x14ac:dyDescent="0.25">
      <c r="A50" s="21" t="s">
        <v>78</v>
      </c>
      <c r="B50" s="23"/>
      <c r="C50" s="22" t="s">
        <v>81</v>
      </c>
      <c r="D50" s="7"/>
      <c r="E50" s="30">
        <f t="shared" si="1"/>
        <v>45419</v>
      </c>
      <c r="F50" s="6">
        <v>45397</v>
      </c>
      <c r="G50" s="6"/>
      <c r="H50" s="34">
        <f t="shared" si="2"/>
        <v>-22</v>
      </c>
      <c r="I50" s="3"/>
      <c r="J50" s="30">
        <f t="shared" si="3"/>
        <v>45420</v>
      </c>
      <c r="K50" s="30">
        <f t="shared" si="4"/>
        <v>45427</v>
      </c>
      <c r="L50" s="32">
        <v>7</v>
      </c>
      <c r="M50" s="6">
        <f t="shared" si="5"/>
        <v>45404</v>
      </c>
      <c r="N50" s="6"/>
      <c r="O50" s="29">
        <f t="shared" si="6"/>
        <v>-23</v>
      </c>
      <c r="P50" s="7"/>
      <c r="Q50" s="3"/>
      <c r="R50" s="30">
        <f t="shared" si="7"/>
        <v>45428</v>
      </c>
      <c r="S50" s="30">
        <f t="shared" si="8"/>
        <v>45449</v>
      </c>
      <c r="T50" s="32">
        <v>21</v>
      </c>
      <c r="U50" s="6">
        <f t="shared" si="9"/>
        <v>45425</v>
      </c>
      <c r="V50" s="6"/>
      <c r="W50" s="29">
        <f t="shared" si="10"/>
        <v>-24</v>
      </c>
      <c r="X50" s="3"/>
      <c r="Y50" s="31"/>
      <c r="Z50" s="7"/>
      <c r="AA50" s="6"/>
      <c r="AB50" s="25"/>
      <c r="AC50" s="31">
        <f t="shared" si="28"/>
        <v>45450</v>
      </c>
      <c r="AD50" s="31">
        <f t="shared" si="29"/>
        <v>45464</v>
      </c>
      <c r="AE50" s="32">
        <v>14</v>
      </c>
      <c r="AF50" s="15">
        <f t="shared" si="11"/>
        <v>45439</v>
      </c>
      <c r="AG50" s="15"/>
      <c r="AH50" s="34">
        <f t="shared" si="12"/>
        <v>-25</v>
      </c>
      <c r="AI50" s="3"/>
      <c r="AJ50" s="31">
        <f t="shared" si="30"/>
        <v>45465</v>
      </c>
      <c r="AK50" s="31">
        <f t="shared" si="31"/>
        <v>45479</v>
      </c>
      <c r="AL50" s="32">
        <v>14</v>
      </c>
      <c r="AM50" s="15">
        <f t="shared" si="13"/>
        <v>45453</v>
      </c>
      <c r="AN50" s="15"/>
      <c r="AO50" s="34">
        <f t="shared" si="14"/>
        <v>-26</v>
      </c>
      <c r="AP50" s="7"/>
      <c r="AQ50" s="7"/>
      <c r="AR50" s="7"/>
      <c r="AS50" s="7"/>
      <c r="AT50" s="7"/>
      <c r="AU50" s="3"/>
      <c r="AV50" s="31">
        <f t="shared" si="32"/>
        <v>45480</v>
      </c>
      <c r="AW50" s="31">
        <f t="shared" si="33"/>
        <v>45570</v>
      </c>
      <c r="AX50" s="24">
        <v>90</v>
      </c>
      <c r="AY50" s="15">
        <f t="shared" si="15"/>
        <v>45543</v>
      </c>
      <c r="AZ50" s="15"/>
      <c r="BA50" s="7">
        <f t="shared" si="16"/>
        <v>-27</v>
      </c>
      <c r="BB50" s="3"/>
      <c r="BC50" s="31">
        <f t="shared" si="34"/>
        <v>45571</v>
      </c>
      <c r="BD50" s="31">
        <f t="shared" si="35"/>
        <v>45571</v>
      </c>
      <c r="BE50" s="32">
        <v>0</v>
      </c>
      <c r="BF50" s="15">
        <f t="shared" si="17"/>
        <v>45543</v>
      </c>
      <c r="BG50" s="15"/>
      <c r="BH50" s="34">
        <f t="shared" si="18"/>
        <v>-28</v>
      </c>
      <c r="BI50" s="3"/>
      <c r="BJ50" s="31">
        <f t="shared" si="19"/>
        <v>45571</v>
      </c>
      <c r="BK50" s="31">
        <f t="shared" si="20"/>
        <v>45571</v>
      </c>
      <c r="BL50" s="32">
        <v>0</v>
      </c>
      <c r="BM50" s="15">
        <f t="shared" si="21"/>
        <v>45543</v>
      </c>
      <c r="BN50" s="15"/>
      <c r="BO50" s="34">
        <f t="shared" si="22"/>
        <v>-28</v>
      </c>
      <c r="BP50" s="3"/>
      <c r="BQ50" s="31">
        <f t="shared" si="23"/>
        <v>45571</v>
      </c>
      <c r="BR50" s="31">
        <f t="shared" si="24"/>
        <v>45577</v>
      </c>
      <c r="BS50" s="32">
        <v>6</v>
      </c>
      <c r="BT50" s="15">
        <f t="shared" si="25"/>
        <v>45549</v>
      </c>
      <c r="BU50" s="15"/>
      <c r="BV50" s="7">
        <f t="shared" si="26"/>
        <v>-28</v>
      </c>
      <c r="BW50" s="11"/>
      <c r="BX50" s="15">
        <v>45577</v>
      </c>
      <c r="BY50" s="7">
        <f t="shared" si="27"/>
        <v>-28</v>
      </c>
      <c r="BZ50" s="2"/>
    </row>
    <row r="51" spans="1:78" x14ac:dyDescent="0.25">
      <c r="A51" s="21" t="s">
        <v>78</v>
      </c>
      <c r="B51" s="23"/>
      <c r="C51" s="22" t="s">
        <v>82</v>
      </c>
      <c r="D51" s="7"/>
      <c r="E51" s="30">
        <f t="shared" si="1"/>
        <v>45363</v>
      </c>
      <c r="F51" s="6">
        <v>45397</v>
      </c>
      <c r="G51" s="6"/>
      <c r="H51" s="34">
        <f t="shared" si="2"/>
        <v>34</v>
      </c>
      <c r="I51" s="3"/>
      <c r="J51" s="30">
        <f t="shared" si="3"/>
        <v>45364</v>
      </c>
      <c r="K51" s="30">
        <f t="shared" si="4"/>
        <v>45371</v>
      </c>
      <c r="L51" s="32">
        <v>7</v>
      </c>
      <c r="M51" s="6">
        <f t="shared" si="5"/>
        <v>45404</v>
      </c>
      <c r="N51" s="6"/>
      <c r="O51" s="29">
        <f t="shared" si="6"/>
        <v>33</v>
      </c>
      <c r="P51" s="7"/>
      <c r="Q51" s="3"/>
      <c r="R51" s="30">
        <f t="shared" si="7"/>
        <v>45372</v>
      </c>
      <c r="S51" s="30">
        <f t="shared" si="8"/>
        <v>45393</v>
      </c>
      <c r="T51" s="32">
        <v>21</v>
      </c>
      <c r="U51" s="6">
        <f t="shared" si="9"/>
        <v>45425</v>
      </c>
      <c r="V51" s="6"/>
      <c r="W51" s="29">
        <f t="shared" si="10"/>
        <v>32</v>
      </c>
      <c r="X51" s="3"/>
      <c r="Y51" s="31"/>
      <c r="Z51" s="7"/>
      <c r="AA51" s="6"/>
      <c r="AB51" s="25"/>
      <c r="AC51" s="31">
        <f t="shared" si="28"/>
        <v>45394</v>
      </c>
      <c r="AD51" s="31">
        <f t="shared" si="29"/>
        <v>45408</v>
      </c>
      <c r="AE51" s="32">
        <v>14</v>
      </c>
      <c r="AF51" s="15">
        <f t="shared" si="11"/>
        <v>45439</v>
      </c>
      <c r="AG51" s="15"/>
      <c r="AH51" s="34">
        <f t="shared" si="12"/>
        <v>31</v>
      </c>
      <c r="AI51" s="3"/>
      <c r="AJ51" s="31">
        <f t="shared" si="30"/>
        <v>45409</v>
      </c>
      <c r="AK51" s="31">
        <f t="shared" si="31"/>
        <v>45423</v>
      </c>
      <c r="AL51" s="32">
        <v>14</v>
      </c>
      <c r="AM51" s="15">
        <f t="shared" si="13"/>
        <v>45453</v>
      </c>
      <c r="AN51" s="15"/>
      <c r="AO51" s="34">
        <f t="shared" si="14"/>
        <v>30</v>
      </c>
      <c r="AP51" s="7"/>
      <c r="AQ51" s="7"/>
      <c r="AR51" s="7"/>
      <c r="AS51" s="7"/>
      <c r="AT51" s="7"/>
      <c r="AU51" s="3"/>
      <c r="AV51" s="31">
        <f t="shared" si="32"/>
        <v>45424</v>
      </c>
      <c r="AW51" s="31">
        <f t="shared" si="33"/>
        <v>45604</v>
      </c>
      <c r="AX51" s="24">
        <v>180</v>
      </c>
      <c r="AY51" s="15">
        <f t="shared" si="15"/>
        <v>45633</v>
      </c>
      <c r="AZ51" s="15"/>
      <c r="BA51" s="7">
        <f t="shared" si="16"/>
        <v>29</v>
      </c>
      <c r="BB51" s="3"/>
      <c r="BC51" s="31">
        <f t="shared" si="34"/>
        <v>45605</v>
      </c>
      <c r="BD51" s="31">
        <f t="shared" si="35"/>
        <v>45605</v>
      </c>
      <c r="BE51" s="32">
        <v>0</v>
      </c>
      <c r="BF51" s="15">
        <f t="shared" si="17"/>
        <v>45633</v>
      </c>
      <c r="BG51" s="15"/>
      <c r="BH51" s="34">
        <f t="shared" si="18"/>
        <v>28</v>
      </c>
      <c r="BI51" s="3"/>
      <c r="BJ51" s="31">
        <f t="shared" si="19"/>
        <v>45605</v>
      </c>
      <c r="BK51" s="31">
        <f t="shared" si="20"/>
        <v>45605</v>
      </c>
      <c r="BL51" s="32">
        <v>0</v>
      </c>
      <c r="BM51" s="15">
        <f t="shared" si="21"/>
        <v>45633</v>
      </c>
      <c r="BN51" s="15"/>
      <c r="BO51" s="34">
        <f t="shared" si="22"/>
        <v>28</v>
      </c>
      <c r="BP51" s="3"/>
      <c r="BQ51" s="31">
        <f t="shared" si="23"/>
        <v>45605</v>
      </c>
      <c r="BR51" s="31">
        <f t="shared" si="24"/>
        <v>45611</v>
      </c>
      <c r="BS51" s="32">
        <v>6</v>
      </c>
      <c r="BT51" s="15">
        <f t="shared" si="25"/>
        <v>45639</v>
      </c>
      <c r="BU51" s="15"/>
      <c r="BV51" s="7">
        <f t="shared" si="26"/>
        <v>28</v>
      </c>
      <c r="BW51" s="11"/>
      <c r="BX51" s="15">
        <v>45611</v>
      </c>
      <c r="BY51" s="7">
        <f t="shared" si="27"/>
        <v>28</v>
      </c>
      <c r="BZ51" s="2"/>
    </row>
    <row r="52" spans="1:78" x14ac:dyDescent="0.25">
      <c r="A52" s="21" t="s">
        <v>78</v>
      </c>
      <c r="B52" s="23"/>
      <c r="C52" s="22" t="s">
        <v>83</v>
      </c>
      <c r="D52" s="7"/>
      <c r="E52" s="30">
        <f t="shared" si="1"/>
        <v>45433</v>
      </c>
      <c r="F52" s="6">
        <v>45397</v>
      </c>
      <c r="G52" s="6"/>
      <c r="H52" s="34">
        <f t="shared" si="2"/>
        <v>-36</v>
      </c>
      <c r="I52" s="3"/>
      <c r="J52" s="30">
        <f t="shared" si="3"/>
        <v>45434</v>
      </c>
      <c r="K52" s="30">
        <f t="shared" si="4"/>
        <v>45441</v>
      </c>
      <c r="L52" s="32">
        <v>7</v>
      </c>
      <c r="M52" s="6">
        <f t="shared" si="5"/>
        <v>45404</v>
      </c>
      <c r="N52" s="6"/>
      <c r="O52" s="29">
        <f t="shared" si="6"/>
        <v>-37</v>
      </c>
      <c r="P52" s="7"/>
      <c r="Q52" s="3"/>
      <c r="R52" s="30">
        <f t="shared" si="7"/>
        <v>45442</v>
      </c>
      <c r="S52" s="30">
        <f t="shared" si="8"/>
        <v>45463</v>
      </c>
      <c r="T52" s="32">
        <v>21</v>
      </c>
      <c r="U52" s="6">
        <f t="shared" si="9"/>
        <v>45425</v>
      </c>
      <c r="V52" s="6"/>
      <c r="W52" s="29">
        <f t="shared" si="10"/>
        <v>-38</v>
      </c>
      <c r="X52" s="3"/>
      <c r="Y52" s="31"/>
      <c r="Z52" s="7"/>
      <c r="AA52" s="6"/>
      <c r="AB52" s="25"/>
      <c r="AC52" s="31">
        <f t="shared" si="28"/>
        <v>45464</v>
      </c>
      <c r="AD52" s="31">
        <f t="shared" si="29"/>
        <v>45464</v>
      </c>
      <c r="AE52" s="32">
        <v>0</v>
      </c>
      <c r="AF52" s="15">
        <f t="shared" si="11"/>
        <v>45425</v>
      </c>
      <c r="AG52" s="15"/>
      <c r="AH52" s="34">
        <f t="shared" si="12"/>
        <v>-39</v>
      </c>
      <c r="AI52" s="3"/>
      <c r="AJ52" s="31">
        <f t="shared" si="30"/>
        <v>45465</v>
      </c>
      <c r="AK52" s="31">
        <f t="shared" si="31"/>
        <v>45479</v>
      </c>
      <c r="AL52" s="32">
        <v>14</v>
      </c>
      <c r="AM52" s="15">
        <f t="shared" si="13"/>
        <v>45439</v>
      </c>
      <c r="AN52" s="15"/>
      <c r="AO52" s="34">
        <f t="shared" si="14"/>
        <v>-40</v>
      </c>
      <c r="AP52" s="7"/>
      <c r="AQ52" s="7"/>
      <c r="AR52" s="7"/>
      <c r="AS52" s="7"/>
      <c r="AT52" s="7"/>
      <c r="AU52" s="3"/>
      <c r="AV52" s="31">
        <f t="shared" si="32"/>
        <v>45480</v>
      </c>
      <c r="AW52" s="31">
        <f t="shared" si="33"/>
        <v>45570</v>
      </c>
      <c r="AX52" s="24">
        <v>90</v>
      </c>
      <c r="AY52" s="15">
        <f t="shared" si="15"/>
        <v>45529</v>
      </c>
      <c r="AZ52" s="15"/>
      <c r="BA52" s="7">
        <f t="shared" si="16"/>
        <v>-41</v>
      </c>
      <c r="BB52" s="3"/>
      <c r="BC52" s="31">
        <f t="shared" si="34"/>
        <v>45571</v>
      </c>
      <c r="BD52" s="31">
        <f t="shared" si="35"/>
        <v>45571</v>
      </c>
      <c r="BE52" s="32">
        <v>0</v>
      </c>
      <c r="BF52" s="15">
        <f t="shared" si="17"/>
        <v>45529</v>
      </c>
      <c r="BG52" s="15"/>
      <c r="BH52" s="34">
        <f t="shared" si="18"/>
        <v>-42</v>
      </c>
      <c r="BI52" s="3"/>
      <c r="BJ52" s="31">
        <f t="shared" si="19"/>
        <v>45571</v>
      </c>
      <c r="BK52" s="31">
        <f t="shared" si="20"/>
        <v>45571</v>
      </c>
      <c r="BL52" s="32">
        <v>0</v>
      </c>
      <c r="BM52" s="15">
        <f t="shared" si="21"/>
        <v>45529</v>
      </c>
      <c r="BN52" s="15"/>
      <c r="BO52" s="34">
        <f t="shared" si="22"/>
        <v>-42</v>
      </c>
      <c r="BP52" s="3"/>
      <c r="BQ52" s="31">
        <f t="shared" si="23"/>
        <v>45571</v>
      </c>
      <c r="BR52" s="31">
        <f t="shared" si="24"/>
        <v>45577</v>
      </c>
      <c r="BS52" s="32">
        <v>6</v>
      </c>
      <c r="BT52" s="15">
        <f t="shared" si="25"/>
        <v>45535</v>
      </c>
      <c r="BU52" s="15"/>
      <c r="BV52" s="7">
        <f t="shared" si="26"/>
        <v>-42</v>
      </c>
      <c r="BW52" s="11"/>
      <c r="BX52" s="15">
        <v>45577</v>
      </c>
      <c r="BY52" s="7">
        <f t="shared" si="27"/>
        <v>-42</v>
      </c>
      <c r="BZ52" s="2"/>
    </row>
    <row r="53" spans="1:78" x14ac:dyDescent="0.25">
      <c r="A53" s="21" t="s">
        <v>78</v>
      </c>
      <c r="B53" s="23"/>
      <c r="C53" s="22" t="s">
        <v>84</v>
      </c>
      <c r="D53" s="7"/>
      <c r="E53" s="30">
        <f t="shared" si="1"/>
        <v>45294</v>
      </c>
      <c r="F53" s="6">
        <v>45350</v>
      </c>
      <c r="G53" s="6"/>
      <c r="H53" s="34">
        <f t="shared" si="2"/>
        <v>56</v>
      </c>
      <c r="I53" s="3"/>
      <c r="J53" s="30">
        <f t="shared" si="3"/>
        <v>45295</v>
      </c>
      <c r="K53" s="30">
        <f t="shared" si="4"/>
        <v>45302</v>
      </c>
      <c r="L53" s="32">
        <v>7</v>
      </c>
      <c r="M53" s="6">
        <f t="shared" si="5"/>
        <v>45357</v>
      </c>
      <c r="N53" s="6"/>
      <c r="O53" s="29">
        <f t="shared" si="6"/>
        <v>55</v>
      </c>
      <c r="P53" s="7"/>
      <c r="Q53" s="3"/>
      <c r="R53" s="30">
        <f t="shared" si="7"/>
        <v>45303</v>
      </c>
      <c r="S53" s="30">
        <f t="shared" si="8"/>
        <v>45317</v>
      </c>
      <c r="T53" s="32">
        <v>14</v>
      </c>
      <c r="U53" s="6">
        <f t="shared" si="9"/>
        <v>45371</v>
      </c>
      <c r="V53" s="6"/>
      <c r="W53" s="29">
        <f t="shared" si="10"/>
        <v>54</v>
      </c>
      <c r="X53" s="3"/>
      <c r="Y53" s="31"/>
      <c r="Z53" s="7"/>
      <c r="AA53" s="6"/>
      <c r="AB53" s="25"/>
      <c r="AC53" s="31">
        <f t="shared" si="28"/>
        <v>45318</v>
      </c>
      <c r="AD53" s="31">
        <f t="shared" si="29"/>
        <v>45318</v>
      </c>
      <c r="AE53" s="32">
        <v>0</v>
      </c>
      <c r="AF53" s="15">
        <f t="shared" si="11"/>
        <v>45371</v>
      </c>
      <c r="AG53" s="15"/>
      <c r="AH53" s="34">
        <f t="shared" si="12"/>
        <v>53</v>
      </c>
      <c r="AI53" s="3"/>
      <c r="AJ53" s="31">
        <f t="shared" si="30"/>
        <v>45319</v>
      </c>
      <c r="AK53" s="31">
        <f t="shared" si="31"/>
        <v>45333</v>
      </c>
      <c r="AL53" s="32">
        <v>14</v>
      </c>
      <c r="AM53" s="15">
        <f t="shared" si="13"/>
        <v>45385</v>
      </c>
      <c r="AN53" s="15"/>
      <c r="AO53" s="34">
        <f t="shared" si="14"/>
        <v>52</v>
      </c>
      <c r="AP53" s="7"/>
      <c r="AQ53" s="7"/>
      <c r="AR53" s="7"/>
      <c r="AS53" s="7"/>
      <c r="AT53" s="7"/>
      <c r="AU53" s="3"/>
      <c r="AV53" s="31">
        <f t="shared" si="32"/>
        <v>45334</v>
      </c>
      <c r="AW53" s="31">
        <f t="shared" si="33"/>
        <v>45484</v>
      </c>
      <c r="AX53" s="24">
        <v>150</v>
      </c>
      <c r="AY53" s="15">
        <f t="shared" si="15"/>
        <v>45535</v>
      </c>
      <c r="AZ53" s="15"/>
      <c r="BA53" s="7">
        <f t="shared" si="16"/>
        <v>51</v>
      </c>
      <c r="BB53" s="3"/>
      <c r="BC53" s="31">
        <f t="shared" si="34"/>
        <v>45485</v>
      </c>
      <c r="BD53" s="31">
        <f t="shared" si="35"/>
        <v>45485</v>
      </c>
      <c r="BE53" s="32">
        <v>0</v>
      </c>
      <c r="BF53" s="15">
        <f t="shared" si="17"/>
        <v>45535</v>
      </c>
      <c r="BG53" s="15"/>
      <c r="BH53" s="34">
        <f t="shared" si="18"/>
        <v>50</v>
      </c>
      <c r="BI53" s="3"/>
      <c r="BJ53" s="31">
        <f t="shared" si="19"/>
        <v>45485</v>
      </c>
      <c r="BK53" s="31">
        <f t="shared" si="20"/>
        <v>45485</v>
      </c>
      <c r="BL53" s="32">
        <v>0</v>
      </c>
      <c r="BM53" s="15">
        <f t="shared" si="21"/>
        <v>45535</v>
      </c>
      <c r="BN53" s="15"/>
      <c r="BO53" s="34">
        <f t="shared" si="22"/>
        <v>50</v>
      </c>
      <c r="BP53" s="3"/>
      <c r="BQ53" s="31">
        <f t="shared" si="23"/>
        <v>45485</v>
      </c>
      <c r="BR53" s="31">
        <f t="shared" si="24"/>
        <v>45491</v>
      </c>
      <c r="BS53" s="32">
        <v>6</v>
      </c>
      <c r="BT53" s="15">
        <f t="shared" si="25"/>
        <v>45541</v>
      </c>
      <c r="BU53" s="15"/>
      <c r="BV53" s="7">
        <f t="shared" si="26"/>
        <v>50</v>
      </c>
      <c r="BW53" s="11"/>
      <c r="BX53" s="15">
        <v>45491</v>
      </c>
      <c r="BY53" s="7">
        <f t="shared" si="27"/>
        <v>50</v>
      </c>
      <c r="BZ53" s="2"/>
    </row>
    <row r="54" spans="1:78" x14ac:dyDescent="0.25">
      <c r="A54" s="21" t="s">
        <v>85</v>
      </c>
      <c r="B54" s="23"/>
      <c r="C54" s="22" t="s">
        <v>86</v>
      </c>
      <c r="D54" s="7"/>
      <c r="E54" s="30">
        <f t="shared" si="1"/>
        <v>45377</v>
      </c>
      <c r="F54" s="6">
        <v>45397</v>
      </c>
      <c r="G54" s="6"/>
      <c r="H54" s="34">
        <f t="shared" si="2"/>
        <v>20</v>
      </c>
      <c r="I54" s="3"/>
      <c r="J54" s="30">
        <f t="shared" si="3"/>
        <v>45378</v>
      </c>
      <c r="K54" s="30">
        <f t="shared" si="4"/>
        <v>45385</v>
      </c>
      <c r="L54" s="32">
        <v>7</v>
      </c>
      <c r="M54" s="6">
        <f t="shared" si="5"/>
        <v>45404</v>
      </c>
      <c r="N54" s="6"/>
      <c r="O54" s="29">
        <f t="shared" si="6"/>
        <v>19</v>
      </c>
      <c r="P54" s="7"/>
      <c r="Q54" s="3"/>
      <c r="R54" s="30">
        <f t="shared" si="7"/>
        <v>45386</v>
      </c>
      <c r="S54" s="30">
        <f t="shared" si="8"/>
        <v>45407</v>
      </c>
      <c r="T54" s="32">
        <v>21</v>
      </c>
      <c r="U54" s="6">
        <f t="shared" si="9"/>
        <v>45425</v>
      </c>
      <c r="V54" s="6"/>
      <c r="W54" s="29">
        <f t="shared" si="10"/>
        <v>18</v>
      </c>
      <c r="X54" s="3"/>
      <c r="Y54" s="31"/>
      <c r="Z54" s="7"/>
      <c r="AA54" s="6"/>
      <c r="AB54" s="25"/>
      <c r="AC54" s="31">
        <f t="shared" si="28"/>
        <v>45408</v>
      </c>
      <c r="AD54" s="31">
        <f t="shared" si="29"/>
        <v>45438</v>
      </c>
      <c r="AE54" s="32">
        <v>30</v>
      </c>
      <c r="AF54" s="15">
        <f t="shared" si="11"/>
        <v>45455</v>
      </c>
      <c r="AG54" s="15"/>
      <c r="AH54" s="34">
        <f t="shared" si="12"/>
        <v>17</v>
      </c>
      <c r="AI54" s="3"/>
      <c r="AJ54" s="31">
        <f t="shared" si="30"/>
        <v>45439</v>
      </c>
      <c r="AK54" s="31">
        <f t="shared" si="31"/>
        <v>45453</v>
      </c>
      <c r="AL54" s="32">
        <v>14</v>
      </c>
      <c r="AM54" s="15">
        <f t="shared" si="13"/>
        <v>45469</v>
      </c>
      <c r="AN54" s="15"/>
      <c r="AO54" s="34">
        <f t="shared" si="14"/>
        <v>16</v>
      </c>
      <c r="AP54" s="7"/>
      <c r="AQ54" s="7"/>
      <c r="AR54" s="7"/>
      <c r="AS54" s="7"/>
      <c r="AT54" s="7"/>
      <c r="AU54" s="3"/>
      <c r="AV54" s="31">
        <f t="shared" si="32"/>
        <v>45454</v>
      </c>
      <c r="AW54" s="31">
        <f t="shared" si="33"/>
        <v>45634</v>
      </c>
      <c r="AX54" s="24">
        <v>180</v>
      </c>
      <c r="AY54" s="15">
        <f t="shared" si="15"/>
        <v>45649</v>
      </c>
      <c r="AZ54" s="15"/>
      <c r="BA54" s="7">
        <f t="shared" si="16"/>
        <v>15</v>
      </c>
      <c r="BB54" s="3"/>
      <c r="BC54" s="31">
        <f t="shared" si="34"/>
        <v>45635</v>
      </c>
      <c r="BD54" s="31">
        <f t="shared" si="35"/>
        <v>45635</v>
      </c>
      <c r="BE54" s="32">
        <v>0</v>
      </c>
      <c r="BF54" s="15">
        <f t="shared" si="17"/>
        <v>45649</v>
      </c>
      <c r="BG54" s="15"/>
      <c r="BH54" s="34">
        <f t="shared" si="18"/>
        <v>14</v>
      </c>
      <c r="BI54" s="3"/>
      <c r="BJ54" s="31">
        <f t="shared" si="19"/>
        <v>45635</v>
      </c>
      <c r="BK54" s="31">
        <f t="shared" si="20"/>
        <v>45635</v>
      </c>
      <c r="BL54" s="32">
        <v>0</v>
      </c>
      <c r="BM54" s="15">
        <f t="shared" si="21"/>
        <v>45649</v>
      </c>
      <c r="BN54" s="15"/>
      <c r="BO54" s="34">
        <f t="shared" si="22"/>
        <v>14</v>
      </c>
      <c r="BP54" s="3"/>
      <c r="BQ54" s="31">
        <f t="shared" si="23"/>
        <v>45635</v>
      </c>
      <c r="BR54" s="31">
        <f t="shared" si="24"/>
        <v>45641</v>
      </c>
      <c r="BS54" s="32">
        <v>6</v>
      </c>
      <c r="BT54" s="15">
        <f t="shared" si="25"/>
        <v>45655</v>
      </c>
      <c r="BU54" s="15"/>
      <c r="BV54" s="7">
        <f t="shared" si="26"/>
        <v>14</v>
      </c>
      <c r="BW54" s="11"/>
      <c r="BX54" s="15">
        <v>45641</v>
      </c>
      <c r="BY54" s="7">
        <f t="shared" si="27"/>
        <v>14</v>
      </c>
      <c r="BZ54" s="2"/>
    </row>
    <row r="55" spans="1:78" x14ac:dyDescent="0.25">
      <c r="A55" s="21" t="s">
        <v>85</v>
      </c>
      <c r="B55" s="23"/>
      <c r="C55" s="22" t="s">
        <v>87</v>
      </c>
      <c r="D55" s="7"/>
      <c r="E55" s="30">
        <f t="shared" si="1"/>
        <v>45377</v>
      </c>
      <c r="F55" s="6">
        <v>45397</v>
      </c>
      <c r="G55" s="6"/>
      <c r="H55" s="34">
        <f t="shared" si="2"/>
        <v>20</v>
      </c>
      <c r="I55" s="3"/>
      <c r="J55" s="30">
        <f t="shared" si="3"/>
        <v>45378</v>
      </c>
      <c r="K55" s="30">
        <f t="shared" si="4"/>
        <v>45385</v>
      </c>
      <c r="L55" s="32">
        <v>7</v>
      </c>
      <c r="M55" s="6">
        <f t="shared" si="5"/>
        <v>45404</v>
      </c>
      <c r="N55" s="6"/>
      <c r="O55" s="29">
        <f t="shared" si="6"/>
        <v>19</v>
      </c>
      <c r="P55" s="7"/>
      <c r="Q55" s="3"/>
      <c r="R55" s="30">
        <f t="shared" si="7"/>
        <v>45386</v>
      </c>
      <c r="S55" s="30">
        <f t="shared" si="8"/>
        <v>45407</v>
      </c>
      <c r="T55" s="32">
        <v>21</v>
      </c>
      <c r="U55" s="6">
        <f t="shared" si="9"/>
        <v>45425</v>
      </c>
      <c r="V55" s="6"/>
      <c r="W55" s="29">
        <f t="shared" si="10"/>
        <v>18</v>
      </c>
      <c r="X55" s="3"/>
      <c r="Y55" s="31"/>
      <c r="Z55" s="7"/>
      <c r="AA55" s="6"/>
      <c r="AB55" s="25"/>
      <c r="AC55" s="31">
        <f t="shared" si="28"/>
        <v>45408</v>
      </c>
      <c r="AD55" s="31">
        <f t="shared" si="29"/>
        <v>45438</v>
      </c>
      <c r="AE55" s="32">
        <v>30</v>
      </c>
      <c r="AF55" s="15">
        <f t="shared" si="11"/>
        <v>45455</v>
      </c>
      <c r="AG55" s="15"/>
      <c r="AH55" s="34">
        <f t="shared" si="12"/>
        <v>17</v>
      </c>
      <c r="AI55" s="3"/>
      <c r="AJ55" s="31">
        <f t="shared" si="30"/>
        <v>45439</v>
      </c>
      <c r="AK55" s="31">
        <f t="shared" si="31"/>
        <v>45453</v>
      </c>
      <c r="AL55" s="32">
        <v>14</v>
      </c>
      <c r="AM55" s="15">
        <f t="shared" si="13"/>
        <v>45469</v>
      </c>
      <c r="AN55" s="15"/>
      <c r="AO55" s="34">
        <f t="shared" si="14"/>
        <v>16</v>
      </c>
      <c r="AP55" s="7"/>
      <c r="AQ55" s="7"/>
      <c r="AR55" s="7"/>
      <c r="AS55" s="7"/>
      <c r="AT55" s="7"/>
      <c r="AU55" s="3"/>
      <c r="AV55" s="31">
        <f t="shared" si="32"/>
        <v>45454</v>
      </c>
      <c r="AW55" s="31">
        <f t="shared" si="33"/>
        <v>45634</v>
      </c>
      <c r="AX55" s="24">
        <v>180</v>
      </c>
      <c r="AY55" s="15">
        <f t="shared" si="15"/>
        <v>45649</v>
      </c>
      <c r="AZ55" s="15"/>
      <c r="BA55" s="7">
        <f t="shared" si="16"/>
        <v>15</v>
      </c>
      <c r="BB55" s="3"/>
      <c r="BC55" s="31">
        <f t="shared" si="34"/>
        <v>45635</v>
      </c>
      <c r="BD55" s="31">
        <f t="shared" si="35"/>
        <v>45635</v>
      </c>
      <c r="BE55" s="32">
        <v>0</v>
      </c>
      <c r="BF55" s="15">
        <f t="shared" si="17"/>
        <v>45649</v>
      </c>
      <c r="BG55" s="15"/>
      <c r="BH55" s="34">
        <f t="shared" si="18"/>
        <v>14</v>
      </c>
      <c r="BI55" s="3"/>
      <c r="BJ55" s="31">
        <f t="shared" si="19"/>
        <v>45635</v>
      </c>
      <c r="BK55" s="31">
        <f t="shared" si="20"/>
        <v>45635</v>
      </c>
      <c r="BL55" s="32">
        <v>0</v>
      </c>
      <c r="BM55" s="15">
        <f t="shared" si="21"/>
        <v>45649</v>
      </c>
      <c r="BN55" s="15"/>
      <c r="BO55" s="34">
        <f t="shared" si="22"/>
        <v>14</v>
      </c>
      <c r="BP55" s="3"/>
      <c r="BQ55" s="31">
        <f t="shared" si="23"/>
        <v>45635</v>
      </c>
      <c r="BR55" s="31">
        <f t="shared" si="24"/>
        <v>45641</v>
      </c>
      <c r="BS55" s="32">
        <v>6</v>
      </c>
      <c r="BT55" s="15">
        <f t="shared" si="25"/>
        <v>45655</v>
      </c>
      <c r="BU55" s="15"/>
      <c r="BV55" s="7">
        <f t="shared" si="26"/>
        <v>14</v>
      </c>
      <c r="BW55" s="11"/>
      <c r="BX55" s="15">
        <v>45641</v>
      </c>
      <c r="BY55" s="7">
        <f t="shared" si="27"/>
        <v>14</v>
      </c>
      <c r="BZ55" s="2"/>
    </row>
    <row r="56" spans="1:78" x14ac:dyDescent="0.25">
      <c r="A56" s="21" t="s">
        <v>85</v>
      </c>
      <c r="B56" s="23"/>
      <c r="C56" s="22" t="s">
        <v>88</v>
      </c>
      <c r="D56" s="7"/>
      <c r="E56" s="30">
        <f t="shared" si="1"/>
        <v>45377</v>
      </c>
      <c r="F56" s="6">
        <v>45397</v>
      </c>
      <c r="G56" s="6"/>
      <c r="H56" s="34">
        <f t="shared" si="2"/>
        <v>20</v>
      </c>
      <c r="I56" s="3"/>
      <c r="J56" s="30">
        <f t="shared" si="3"/>
        <v>45378</v>
      </c>
      <c r="K56" s="30">
        <f t="shared" si="4"/>
        <v>45385</v>
      </c>
      <c r="L56" s="32">
        <v>7</v>
      </c>
      <c r="M56" s="6">
        <f t="shared" si="5"/>
        <v>45404</v>
      </c>
      <c r="N56" s="6"/>
      <c r="O56" s="29">
        <f t="shared" si="6"/>
        <v>19</v>
      </c>
      <c r="P56" s="7"/>
      <c r="Q56" s="3"/>
      <c r="R56" s="30">
        <f t="shared" si="7"/>
        <v>45386</v>
      </c>
      <c r="S56" s="30">
        <f t="shared" si="8"/>
        <v>45407</v>
      </c>
      <c r="T56" s="32">
        <v>21</v>
      </c>
      <c r="U56" s="6">
        <f t="shared" si="9"/>
        <v>45425</v>
      </c>
      <c r="V56" s="6"/>
      <c r="W56" s="29">
        <f t="shared" si="10"/>
        <v>18</v>
      </c>
      <c r="X56" s="3"/>
      <c r="Y56" s="31"/>
      <c r="Z56" s="7"/>
      <c r="AA56" s="6"/>
      <c r="AB56" s="25"/>
      <c r="AC56" s="31">
        <f t="shared" si="28"/>
        <v>45408</v>
      </c>
      <c r="AD56" s="31">
        <f t="shared" si="29"/>
        <v>45438</v>
      </c>
      <c r="AE56" s="32">
        <v>30</v>
      </c>
      <c r="AF56" s="15">
        <f t="shared" si="11"/>
        <v>45455</v>
      </c>
      <c r="AG56" s="15"/>
      <c r="AH56" s="34">
        <f t="shared" si="12"/>
        <v>17</v>
      </c>
      <c r="AI56" s="3"/>
      <c r="AJ56" s="31">
        <f t="shared" si="30"/>
        <v>45439</v>
      </c>
      <c r="AK56" s="31">
        <f t="shared" si="31"/>
        <v>45453</v>
      </c>
      <c r="AL56" s="32">
        <v>14</v>
      </c>
      <c r="AM56" s="15">
        <f t="shared" si="13"/>
        <v>45469</v>
      </c>
      <c r="AN56" s="15"/>
      <c r="AO56" s="34">
        <f t="shared" si="14"/>
        <v>16</v>
      </c>
      <c r="AP56" s="7"/>
      <c r="AQ56" s="7"/>
      <c r="AR56" s="7"/>
      <c r="AS56" s="7"/>
      <c r="AT56" s="7"/>
      <c r="AU56" s="3"/>
      <c r="AV56" s="31">
        <f t="shared" si="32"/>
        <v>45454</v>
      </c>
      <c r="AW56" s="31">
        <f t="shared" si="33"/>
        <v>45634</v>
      </c>
      <c r="AX56" s="24">
        <v>180</v>
      </c>
      <c r="AY56" s="15">
        <f t="shared" si="15"/>
        <v>45649</v>
      </c>
      <c r="AZ56" s="15"/>
      <c r="BA56" s="7">
        <f t="shared" si="16"/>
        <v>15</v>
      </c>
      <c r="BB56" s="3"/>
      <c r="BC56" s="31">
        <f t="shared" si="34"/>
        <v>45635</v>
      </c>
      <c r="BD56" s="31">
        <f t="shared" si="35"/>
        <v>45635</v>
      </c>
      <c r="BE56" s="32">
        <v>0</v>
      </c>
      <c r="BF56" s="15">
        <f t="shared" si="17"/>
        <v>45649</v>
      </c>
      <c r="BG56" s="15"/>
      <c r="BH56" s="34">
        <f t="shared" si="18"/>
        <v>14</v>
      </c>
      <c r="BI56" s="3"/>
      <c r="BJ56" s="31">
        <f t="shared" si="19"/>
        <v>45635</v>
      </c>
      <c r="BK56" s="31">
        <f t="shared" si="20"/>
        <v>45635</v>
      </c>
      <c r="BL56" s="32">
        <v>0</v>
      </c>
      <c r="BM56" s="15">
        <f t="shared" si="21"/>
        <v>45649</v>
      </c>
      <c r="BN56" s="15"/>
      <c r="BO56" s="34">
        <f t="shared" si="22"/>
        <v>14</v>
      </c>
      <c r="BP56" s="3"/>
      <c r="BQ56" s="31">
        <f t="shared" si="23"/>
        <v>45635</v>
      </c>
      <c r="BR56" s="31">
        <f t="shared" si="24"/>
        <v>45641</v>
      </c>
      <c r="BS56" s="32">
        <v>6</v>
      </c>
      <c r="BT56" s="15">
        <f t="shared" si="25"/>
        <v>45655</v>
      </c>
      <c r="BU56" s="15"/>
      <c r="BV56" s="7">
        <f t="shared" si="26"/>
        <v>14</v>
      </c>
      <c r="BW56" s="11"/>
      <c r="BX56" s="15">
        <v>45641</v>
      </c>
      <c r="BY56" s="7">
        <f t="shared" si="27"/>
        <v>14</v>
      </c>
      <c r="BZ56" s="2"/>
    </row>
    <row r="57" spans="1:78" x14ac:dyDescent="0.25">
      <c r="A57" s="21" t="s">
        <v>85</v>
      </c>
      <c r="B57" s="23"/>
      <c r="C57" s="22" t="s">
        <v>89</v>
      </c>
      <c r="D57" s="7"/>
      <c r="E57" s="30">
        <f t="shared" si="1"/>
        <v>45377</v>
      </c>
      <c r="F57" s="6">
        <v>45397</v>
      </c>
      <c r="G57" s="6"/>
      <c r="H57" s="34">
        <f t="shared" si="2"/>
        <v>20</v>
      </c>
      <c r="I57" s="3"/>
      <c r="J57" s="30">
        <f t="shared" si="3"/>
        <v>45378</v>
      </c>
      <c r="K57" s="30">
        <f t="shared" si="4"/>
        <v>45385</v>
      </c>
      <c r="L57" s="32">
        <v>7</v>
      </c>
      <c r="M57" s="6">
        <f t="shared" si="5"/>
        <v>45404</v>
      </c>
      <c r="N57" s="6"/>
      <c r="O57" s="29">
        <f t="shared" si="6"/>
        <v>19</v>
      </c>
      <c r="P57" s="7"/>
      <c r="Q57" s="3"/>
      <c r="R57" s="30">
        <f t="shared" si="7"/>
        <v>45386</v>
      </c>
      <c r="S57" s="30">
        <f t="shared" si="8"/>
        <v>45407</v>
      </c>
      <c r="T57" s="32">
        <v>21</v>
      </c>
      <c r="U57" s="6">
        <f t="shared" si="9"/>
        <v>45425</v>
      </c>
      <c r="V57" s="6"/>
      <c r="W57" s="29">
        <f t="shared" si="10"/>
        <v>18</v>
      </c>
      <c r="X57" s="3"/>
      <c r="Y57" s="31"/>
      <c r="Z57" s="7"/>
      <c r="AA57" s="6"/>
      <c r="AB57" s="25"/>
      <c r="AC57" s="31">
        <f t="shared" si="28"/>
        <v>45408</v>
      </c>
      <c r="AD57" s="31">
        <f t="shared" si="29"/>
        <v>45438</v>
      </c>
      <c r="AE57" s="32">
        <v>30</v>
      </c>
      <c r="AF57" s="15">
        <f t="shared" si="11"/>
        <v>45455</v>
      </c>
      <c r="AG57" s="15"/>
      <c r="AH57" s="34">
        <f t="shared" si="12"/>
        <v>17</v>
      </c>
      <c r="AI57" s="3"/>
      <c r="AJ57" s="31">
        <f t="shared" si="30"/>
        <v>45439</v>
      </c>
      <c r="AK57" s="31">
        <f t="shared" si="31"/>
        <v>45453</v>
      </c>
      <c r="AL57" s="32">
        <v>14</v>
      </c>
      <c r="AM57" s="15">
        <f t="shared" si="13"/>
        <v>45469</v>
      </c>
      <c r="AN57" s="15"/>
      <c r="AO57" s="34">
        <f t="shared" si="14"/>
        <v>16</v>
      </c>
      <c r="AP57" s="7"/>
      <c r="AQ57" s="7"/>
      <c r="AR57" s="7"/>
      <c r="AS57" s="7"/>
      <c r="AT57" s="7"/>
      <c r="AU57" s="3"/>
      <c r="AV57" s="31">
        <f t="shared" si="32"/>
        <v>45454</v>
      </c>
      <c r="AW57" s="31">
        <f t="shared" si="33"/>
        <v>45634</v>
      </c>
      <c r="AX57" s="24">
        <v>180</v>
      </c>
      <c r="AY57" s="15">
        <f t="shared" si="15"/>
        <v>45649</v>
      </c>
      <c r="AZ57" s="15"/>
      <c r="BA57" s="7">
        <f t="shared" si="16"/>
        <v>15</v>
      </c>
      <c r="BB57" s="3"/>
      <c r="BC57" s="31">
        <f t="shared" si="34"/>
        <v>45635</v>
      </c>
      <c r="BD57" s="31">
        <f t="shared" si="35"/>
        <v>45635</v>
      </c>
      <c r="BE57" s="32">
        <v>0</v>
      </c>
      <c r="BF57" s="15">
        <f t="shared" si="17"/>
        <v>45649</v>
      </c>
      <c r="BG57" s="15"/>
      <c r="BH57" s="34">
        <f t="shared" si="18"/>
        <v>14</v>
      </c>
      <c r="BI57" s="3"/>
      <c r="BJ57" s="31">
        <f t="shared" si="19"/>
        <v>45635</v>
      </c>
      <c r="BK57" s="31">
        <f t="shared" si="20"/>
        <v>45635</v>
      </c>
      <c r="BL57" s="32">
        <v>0</v>
      </c>
      <c r="BM57" s="15">
        <f t="shared" si="21"/>
        <v>45649</v>
      </c>
      <c r="BN57" s="15"/>
      <c r="BO57" s="34">
        <f t="shared" si="22"/>
        <v>14</v>
      </c>
      <c r="BP57" s="3"/>
      <c r="BQ57" s="31">
        <f t="shared" si="23"/>
        <v>45635</v>
      </c>
      <c r="BR57" s="31">
        <f t="shared" si="24"/>
        <v>45641</v>
      </c>
      <c r="BS57" s="32">
        <v>6</v>
      </c>
      <c r="BT57" s="15">
        <f t="shared" si="25"/>
        <v>45655</v>
      </c>
      <c r="BU57" s="15"/>
      <c r="BV57" s="7">
        <f t="shared" si="26"/>
        <v>14</v>
      </c>
      <c r="BW57" s="11"/>
      <c r="BX57" s="15">
        <v>45641</v>
      </c>
      <c r="BY57" s="7">
        <f t="shared" si="27"/>
        <v>14</v>
      </c>
      <c r="BZ57" s="2"/>
    </row>
    <row r="58" spans="1:78" x14ac:dyDescent="0.25">
      <c r="A58" s="21" t="s">
        <v>85</v>
      </c>
      <c r="B58" s="23"/>
      <c r="C58" s="22" t="s">
        <v>90</v>
      </c>
      <c r="D58" s="7"/>
      <c r="E58" s="30">
        <f t="shared" si="1"/>
        <v>45377</v>
      </c>
      <c r="F58" s="6">
        <v>45397</v>
      </c>
      <c r="G58" s="6"/>
      <c r="H58" s="34">
        <f t="shared" si="2"/>
        <v>20</v>
      </c>
      <c r="I58" s="3"/>
      <c r="J58" s="30">
        <f t="shared" si="3"/>
        <v>45378</v>
      </c>
      <c r="K58" s="30">
        <f t="shared" si="4"/>
        <v>45385</v>
      </c>
      <c r="L58" s="32">
        <v>7</v>
      </c>
      <c r="M58" s="6">
        <f t="shared" si="5"/>
        <v>45404</v>
      </c>
      <c r="N58" s="6"/>
      <c r="O58" s="29">
        <f t="shared" si="6"/>
        <v>19</v>
      </c>
      <c r="P58" s="7"/>
      <c r="Q58" s="3"/>
      <c r="R58" s="30">
        <f t="shared" si="7"/>
        <v>45386</v>
      </c>
      <c r="S58" s="30">
        <f t="shared" si="8"/>
        <v>45407</v>
      </c>
      <c r="T58" s="32">
        <v>21</v>
      </c>
      <c r="U58" s="6">
        <f t="shared" si="9"/>
        <v>45425</v>
      </c>
      <c r="V58" s="6"/>
      <c r="W58" s="29">
        <f t="shared" si="10"/>
        <v>18</v>
      </c>
      <c r="X58" s="3"/>
      <c r="Y58" s="31"/>
      <c r="Z58" s="7"/>
      <c r="AA58" s="6"/>
      <c r="AB58" s="25"/>
      <c r="AC58" s="31">
        <f t="shared" si="28"/>
        <v>45408</v>
      </c>
      <c r="AD58" s="31">
        <f t="shared" si="29"/>
        <v>45438</v>
      </c>
      <c r="AE58" s="32">
        <v>30</v>
      </c>
      <c r="AF58" s="15">
        <f t="shared" si="11"/>
        <v>45455</v>
      </c>
      <c r="AG58" s="15"/>
      <c r="AH58" s="34">
        <f t="shared" si="12"/>
        <v>17</v>
      </c>
      <c r="AI58" s="3"/>
      <c r="AJ58" s="31">
        <f t="shared" si="30"/>
        <v>45439</v>
      </c>
      <c r="AK58" s="31">
        <f t="shared" si="31"/>
        <v>45453</v>
      </c>
      <c r="AL58" s="32">
        <v>14</v>
      </c>
      <c r="AM58" s="15">
        <f t="shared" si="13"/>
        <v>45469</v>
      </c>
      <c r="AN58" s="15"/>
      <c r="AO58" s="34">
        <f t="shared" si="14"/>
        <v>16</v>
      </c>
      <c r="AP58" s="7"/>
      <c r="AQ58" s="7"/>
      <c r="AR58" s="7"/>
      <c r="AS58" s="7"/>
      <c r="AT58" s="7"/>
      <c r="AU58" s="3"/>
      <c r="AV58" s="31">
        <f t="shared" si="32"/>
        <v>45454</v>
      </c>
      <c r="AW58" s="31">
        <f t="shared" si="33"/>
        <v>45634</v>
      </c>
      <c r="AX58" s="24">
        <v>180</v>
      </c>
      <c r="AY58" s="15">
        <f t="shared" si="15"/>
        <v>45649</v>
      </c>
      <c r="AZ58" s="15"/>
      <c r="BA58" s="7">
        <f t="shared" si="16"/>
        <v>15</v>
      </c>
      <c r="BB58" s="3"/>
      <c r="BC58" s="31">
        <f t="shared" si="34"/>
        <v>45635</v>
      </c>
      <c r="BD58" s="31">
        <f t="shared" si="35"/>
        <v>45635</v>
      </c>
      <c r="BE58" s="32">
        <v>0</v>
      </c>
      <c r="BF58" s="15">
        <f t="shared" si="17"/>
        <v>45649</v>
      </c>
      <c r="BG58" s="15"/>
      <c r="BH58" s="34">
        <f t="shared" si="18"/>
        <v>14</v>
      </c>
      <c r="BI58" s="3"/>
      <c r="BJ58" s="31">
        <f t="shared" si="19"/>
        <v>45635</v>
      </c>
      <c r="BK58" s="31">
        <f t="shared" si="20"/>
        <v>45635</v>
      </c>
      <c r="BL58" s="32">
        <v>0</v>
      </c>
      <c r="BM58" s="15">
        <f t="shared" si="21"/>
        <v>45649</v>
      </c>
      <c r="BN58" s="15"/>
      <c r="BO58" s="34">
        <f t="shared" si="22"/>
        <v>14</v>
      </c>
      <c r="BP58" s="3"/>
      <c r="BQ58" s="31">
        <f t="shared" si="23"/>
        <v>45635</v>
      </c>
      <c r="BR58" s="31">
        <f t="shared" si="24"/>
        <v>45641</v>
      </c>
      <c r="BS58" s="32">
        <v>6</v>
      </c>
      <c r="BT58" s="15">
        <f t="shared" si="25"/>
        <v>45655</v>
      </c>
      <c r="BU58" s="15"/>
      <c r="BV58" s="7">
        <f t="shared" si="26"/>
        <v>14</v>
      </c>
      <c r="BW58" s="11"/>
      <c r="BX58" s="15">
        <v>45641</v>
      </c>
      <c r="BY58" s="7">
        <f t="shared" si="27"/>
        <v>14</v>
      </c>
      <c r="BZ58" s="2"/>
    </row>
    <row r="59" spans="1:78" x14ac:dyDescent="0.25">
      <c r="A59" s="21" t="s">
        <v>85</v>
      </c>
      <c r="B59" s="23"/>
      <c r="C59" s="22" t="s">
        <v>91</v>
      </c>
      <c r="D59" s="7"/>
      <c r="E59" s="30">
        <f t="shared" si="1"/>
        <v>45377</v>
      </c>
      <c r="F59" s="6">
        <v>45397</v>
      </c>
      <c r="G59" s="6"/>
      <c r="H59" s="34">
        <f t="shared" si="2"/>
        <v>20</v>
      </c>
      <c r="I59" s="3"/>
      <c r="J59" s="30">
        <f t="shared" si="3"/>
        <v>45378</v>
      </c>
      <c r="K59" s="30">
        <f t="shared" si="4"/>
        <v>45385</v>
      </c>
      <c r="L59" s="32">
        <v>7</v>
      </c>
      <c r="M59" s="6">
        <f t="shared" si="5"/>
        <v>45404</v>
      </c>
      <c r="N59" s="6"/>
      <c r="O59" s="29">
        <f t="shared" si="6"/>
        <v>19</v>
      </c>
      <c r="P59" s="7"/>
      <c r="Q59" s="3"/>
      <c r="R59" s="30">
        <f t="shared" si="7"/>
        <v>45386</v>
      </c>
      <c r="S59" s="30">
        <f t="shared" si="8"/>
        <v>45407</v>
      </c>
      <c r="T59" s="32">
        <v>21</v>
      </c>
      <c r="U59" s="6">
        <f t="shared" si="9"/>
        <v>45425</v>
      </c>
      <c r="V59" s="6"/>
      <c r="W59" s="29">
        <f t="shared" si="10"/>
        <v>18</v>
      </c>
      <c r="X59" s="3"/>
      <c r="Y59" s="31"/>
      <c r="Z59" s="7"/>
      <c r="AA59" s="6"/>
      <c r="AB59" s="25"/>
      <c r="AC59" s="31">
        <f t="shared" si="28"/>
        <v>45408</v>
      </c>
      <c r="AD59" s="31">
        <f t="shared" si="29"/>
        <v>45438</v>
      </c>
      <c r="AE59" s="32">
        <v>30</v>
      </c>
      <c r="AF59" s="15">
        <f t="shared" si="11"/>
        <v>45455</v>
      </c>
      <c r="AG59" s="15"/>
      <c r="AH59" s="34">
        <f t="shared" si="12"/>
        <v>17</v>
      </c>
      <c r="AI59" s="3"/>
      <c r="AJ59" s="31">
        <f t="shared" si="30"/>
        <v>45439</v>
      </c>
      <c r="AK59" s="31">
        <f t="shared" si="31"/>
        <v>45453</v>
      </c>
      <c r="AL59" s="32">
        <v>14</v>
      </c>
      <c r="AM59" s="15">
        <f t="shared" si="13"/>
        <v>45469</v>
      </c>
      <c r="AN59" s="15"/>
      <c r="AO59" s="34">
        <f t="shared" si="14"/>
        <v>16</v>
      </c>
      <c r="AP59" s="7"/>
      <c r="AQ59" s="7"/>
      <c r="AR59" s="7"/>
      <c r="AS59" s="7"/>
      <c r="AT59" s="7"/>
      <c r="AU59" s="3"/>
      <c r="AV59" s="31">
        <f t="shared" si="32"/>
        <v>45454</v>
      </c>
      <c r="AW59" s="31">
        <f t="shared" si="33"/>
        <v>45634</v>
      </c>
      <c r="AX59" s="24">
        <v>180</v>
      </c>
      <c r="AY59" s="15">
        <f t="shared" si="15"/>
        <v>45649</v>
      </c>
      <c r="AZ59" s="15"/>
      <c r="BA59" s="7">
        <f t="shared" si="16"/>
        <v>15</v>
      </c>
      <c r="BB59" s="3"/>
      <c r="BC59" s="31">
        <f t="shared" si="34"/>
        <v>45635</v>
      </c>
      <c r="BD59" s="31">
        <f t="shared" si="35"/>
        <v>45635</v>
      </c>
      <c r="BE59" s="32">
        <v>0</v>
      </c>
      <c r="BF59" s="15">
        <f t="shared" si="17"/>
        <v>45649</v>
      </c>
      <c r="BG59" s="15"/>
      <c r="BH59" s="34">
        <f t="shared" si="18"/>
        <v>14</v>
      </c>
      <c r="BI59" s="3"/>
      <c r="BJ59" s="31">
        <f t="shared" si="19"/>
        <v>45635</v>
      </c>
      <c r="BK59" s="31">
        <f t="shared" si="20"/>
        <v>45635</v>
      </c>
      <c r="BL59" s="32">
        <v>0</v>
      </c>
      <c r="BM59" s="15">
        <f t="shared" si="21"/>
        <v>45649</v>
      </c>
      <c r="BN59" s="15"/>
      <c r="BO59" s="34">
        <f t="shared" si="22"/>
        <v>14</v>
      </c>
      <c r="BP59" s="3"/>
      <c r="BQ59" s="31">
        <f t="shared" si="23"/>
        <v>45635</v>
      </c>
      <c r="BR59" s="31">
        <f t="shared" si="24"/>
        <v>45641</v>
      </c>
      <c r="BS59" s="32">
        <v>6</v>
      </c>
      <c r="BT59" s="15">
        <f t="shared" si="25"/>
        <v>45655</v>
      </c>
      <c r="BU59" s="15"/>
      <c r="BV59" s="7">
        <f t="shared" si="26"/>
        <v>14</v>
      </c>
      <c r="BW59" s="11"/>
      <c r="BX59" s="15">
        <v>45641</v>
      </c>
      <c r="BY59" s="7">
        <f t="shared" si="27"/>
        <v>14</v>
      </c>
      <c r="BZ59" s="2"/>
    </row>
    <row r="60" spans="1:78" x14ac:dyDescent="0.25">
      <c r="A60" s="21" t="s">
        <v>85</v>
      </c>
      <c r="B60" s="23"/>
      <c r="C60" s="22" t="s">
        <v>92</v>
      </c>
      <c r="D60" s="7"/>
      <c r="E60" s="30">
        <f t="shared" si="1"/>
        <v>45437</v>
      </c>
      <c r="F60" s="6">
        <v>45397</v>
      </c>
      <c r="G60" s="6"/>
      <c r="H60" s="34">
        <f t="shared" si="2"/>
        <v>-40</v>
      </c>
      <c r="I60" s="3"/>
      <c r="J60" s="30">
        <f t="shared" si="3"/>
        <v>45438</v>
      </c>
      <c r="K60" s="30">
        <f t="shared" si="4"/>
        <v>45445</v>
      </c>
      <c r="L60" s="32">
        <v>7</v>
      </c>
      <c r="M60" s="6">
        <f t="shared" si="5"/>
        <v>45404</v>
      </c>
      <c r="N60" s="6"/>
      <c r="O60" s="29">
        <f t="shared" si="6"/>
        <v>-41</v>
      </c>
      <c r="P60" s="7"/>
      <c r="Q60" s="3"/>
      <c r="R60" s="30">
        <f t="shared" si="7"/>
        <v>45446</v>
      </c>
      <c r="S60" s="30">
        <f t="shared" si="8"/>
        <v>45467</v>
      </c>
      <c r="T60" s="32">
        <v>21</v>
      </c>
      <c r="U60" s="6">
        <f t="shared" si="9"/>
        <v>45425</v>
      </c>
      <c r="V60" s="6"/>
      <c r="W60" s="29">
        <f t="shared" si="10"/>
        <v>-42</v>
      </c>
      <c r="X60" s="3"/>
      <c r="Y60" s="31"/>
      <c r="Z60" s="7"/>
      <c r="AA60" s="6"/>
      <c r="AB60" s="25"/>
      <c r="AC60" s="31">
        <f t="shared" si="28"/>
        <v>45468</v>
      </c>
      <c r="AD60" s="31">
        <f t="shared" si="29"/>
        <v>45498</v>
      </c>
      <c r="AE60" s="32">
        <v>30</v>
      </c>
      <c r="AF60" s="15">
        <f t="shared" si="11"/>
        <v>45455</v>
      </c>
      <c r="AG60" s="15"/>
      <c r="AH60" s="34">
        <f t="shared" si="12"/>
        <v>-43</v>
      </c>
      <c r="AI60" s="3"/>
      <c r="AJ60" s="31">
        <f t="shared" si="30"/>
        <v>45499</v>
      </c>
      <c r="AK60" s="31">
        <f t="shared" si="31"/>
        <v>45513</v>
      </c>
      <c r="AL60" s="32">
        <v>14</v>
      </c>
      <c r="AM60" s="15">
        <f t="shared" si="13"/>
        <v>45469</v>
      </c>
      <c r="AN60" s="15"/>
      <c r="AO60" s="34">
        <f t="shared" si="14"/>
        <v>-44</v>
      </c>
      <c r="AP60" s="7"/>
      <c r="AQ60" s="7"/>
      <c r="AR60" s="7"/>
      <c r="AS60" s="7"/>
      <c r="AT60" s="7"/>
      <c r="AU60" s="3"/>
      <c r="AV60" s="31">
        <f t="shared" si="32"/>
        <v>45514</v>
      </c>
      <c r="AW60" s="31">
        <f t="shared" si="33"/>
        <v>45634</v>
      </c>
      <c r="AX60" s="24">
        <v>120</v>
      </c>
      <c r="AY60" s="15">
        <f t="shared" si="15"/>
        <v>45589</v>
      </c>
      <c r="AZ60" s="15"/>
      <c r="BA60" s="7">
        <f t="shared" si="16"/>
        <v>-45</v>
      </c>
      <c r="BB60" s="3"/>
      <c r="BC60" s="31">
        <f t="shared" si="34"/>
        <v>45635</v>
      </c>
      <c r="BD60" s="31">
        <f t="shared" si="35"/>
        <v>45635</v>
      </c>
      <c r="BE60" s="32">
        <v>0</v>
      </c>
      <c r="BF60" s="15">
        <f t="shared" si="17"/>
        <v>45589</v>
      </c>
      <c r="BG60" s="15"/>
      <c r="BH60" s="34">
        <f t="shared" si="18"/>
        <v>-46</v>
      </c>
      <c r="BI60" s="3"/>
      <c r="BJ60" s="31">
        <f t="shared" si="19"/>
        <v>45635</v>
      </c>
      <c r="BK60" s="31">
        <f t="shared" si="20"/>
        <v>45635</v>
      </c>
      <c r="BL60" s="32">
        <v>0</v>
      </c>
      <c r="BM60" s="15">
        <f t="shared" si="21"/>
        <v>45589</v>
      </c>
      <c r="BN60" s="15"/>
      <c r="BO60" s="34">
        <f t="shared" si="22"/>
        <v>-46</v>
      </c>
      <c r="BP60" s="3"/>
      <c r="BQ60" s="31">
        <f t="shared" si="23"/>
        <v>45635</v>
      </c>
      <c r="BR60" s="31">
        <f t="shared" si="24"/>
        <v>45641</v>
      </c>
      <c r="BS60" s="32">
        <v>6</v>
      </c>
      <c r="BT60" s="15">
        <f t="shared" si="25"/>
        <v>45595</v>
      </c>
      <c r="BU60" s="15"/>
      <c r="BV60" s="7">
        <f t="shared" si="26"/>
        <v>-46</v>
      </c>
      <c r="BW60" s="11"/>
      <c r="BX60" s="15">
        <v>45641</v>
      </c>
      <c r="BY60" s="7">
        <f t="shared" si="27"/>
        <v>-46</v>
      </c>
      <c r="BZ60" s="2"/>
    </row>
    <row r="61" spans="1:78" x14ac:dyDescent="0.25">
      <c r="A61" s="21" t="s">
        <v>85</v>
      </c>
      <c r="B61" s="23"/>
      <c r="C61" s="22" t="s">
        <v>93</v>
      </c>
      <c r="D61" s="7"/>
      <c r="E61" s="30">
        <f t="shared" si="1"/>
        <v>45437</v>
      </c>
      <c r="F61" s="6">
        <v>45397</v>
      </c>
      <c r="G61" s="6"/>
      <c r="H61" s="34">
        <f t="shared" si="2"/>
        <v>-40</v>
      </c>
      <c r="I61" s="3"/>
      <c r="J61" s="30">
        <f t="shared" si="3"/>
        <v>45438</v>
      </c>
      <c r="K61" s="30">
        <f t="shared" si="4"/>
        <v>45445</v>
      </c>
      <c r="L61" s="32">
        <v>7</v>
      </c>
      <c r="M61" s="6">
        <f t="shared" si="5"/>
        <v>45404</v>
      </c>
      <c r="N61" s="6"/>
      <c r="O61" s="29">
        <f t="shared" si="6"/>
        <v>-41</v>
      </c>
      <c r="P61" s="7"/>
      <c r="Q61" s="3"/>
      <c r="R61" s="30">
        <f t="shared" si="7"/>
        <v>45446</v>
      </c>
      <c r="S61" s="30">
        <f t="shared" si="8"/>
        <v>45467</v>
      </c>
      <c r="T61" s="32">
        <v>21</v>
      </c>
      <c r="U61" s="6">
        <f t="shared" si="9"/>
        <v>45425</v>
      </c>
      <c r="V61" s="6"/>
      <c r="W61" s="29">
        <f t="shared" si="10"/>
        <v>-42</v>
      </c>
      <c r="X61" s="3"/>
      <c r="Y61" s="31"/>
      <c r="Z61" s="7"/>
      <c r="AA61" s="6"/>
      <c r="AB61" s="25"/>
      <c r="AC61" s="31">
        <f t="shared" si="28"/>
        <v>45468</v>
      </c>
      <c r="AD61" s="31">
        <f t="shared" si="29"/>
        <v>45498</v>
      </c>
      <c r="AE61" s="32">
        <v>30</v>
      </c>
      <c r="AF61" s="15">
        <f t="shared" si="11"/>
        <v>45455</v>
      </c>
      <c r="AG61" s="15"/>
      <c r="AH61" s="34">
        <f t="shared" si="12"/>
        <v>-43</v>
      </c>
      <c r="AI61" s="3"/>
      <c r="AJ61" s="31">
        <f t="shared" si="30"/>
        <v>45499</v>
      </c>
      <c r="AK61" s="31">
        <f t="shared" si="31"/>
        <v>45513</v>
      </c>
      <c r="AL61" s="32">
        <v>14</v>
      </c>
      <c r="AM61" s="15">
        <f t="shared" si="13"/>
        <v>45469</v>
      </c>
      <c r="AN61" s="15"/>
      <c r="AO61" s="34">
        <f t="shared" si="14"/>
        <v>-44</v>
      </c>
      <c r="AP61" s="7"/>
      <c r="AQ61" s="7"/>
      <c r="AR61" s="7"/>
      <c r="AS61" s="7"/>
      <c r="AT61" s="7"/>
      <c r="AU61" s="3"/>
      <c r="AV61" s="31">
        <f t="shared" si="32"/>
        <v>45514</v>
      </c>
      <c r="AW61" s="31">
        <f t="shared" si="33"/>
        <v>45634</v>
      </c>
      <c r="AX61" s="24">
        <v>120</v>
      </c>
      <c r="AY61" s="15">
        <f t="shared" si="15"/>
        <v>45589</v>
      </c>
      <c r="AZ61" s="15"/>
      <c r="BA61" s="7">
        <f t="shared" si="16"/>
        <v>-45</v>
      </c>
      <c r="BB61" s="3"/>
      <c r="BC61" s="31">
        <f t="shared" si="34"/>
        <v>45635</v>
      </c>
      <c r="BD61" s="31">
        <f t="shared" si="35"/>
        <v>45635</v>
      </c>
      <c r="BE61" s="32">
        <v>0</v>
      </c>
      <c r="BF61" s="15">
        <f t="shared" si="17"/>
        <v>45589</v>
      </c>
      <c r="BG61" s="15"/>
      <c r="BH61" s="34">
        <f t="shared" si="18"/>
        <v>-46</v>
      </c>
      <c r="BI61" s="3"/>
      <c r="BJ61" s="31">
        <f t="shared" si="19"/>
        <v>45635</v>
      </c>
      <c r="BK61" s="31">
        <f t="shared" si="20"/>
        <v>45635</v>
      </c>
      <c r="BL61" s="32">
        <v>0</v>
      </c>
      <c r="BM61" s="15">
        <f t="shared" si="21"/>
        <v>45589</v>
      </c>
      <c r="BN61" s="15"/>
      <c r="BO61" s="34">
        <f t="shared" si="22"/>
        <v>-46</v>
      </c>
      <c r="BP61" s="3"/>
      <c r="BQ61" s="31">
        <f t="shared" si="23"/>
        <v>45635</v>
      </c>
      <c r="BR61" s="31">
        <f t="shared" si="24"/>
        <v>45641</v>
      </c>
      <c r="BS61" s="32">
        <v>6</v>
      </c>
      <c r="BT61" s="15">
        <f t="shared" si="25"/>
        <v>45595</v>
      </c>
      <c r="BU61" s="15"/>
      <c r="BV61" s="7">
        <f t="shared" si="26"/>
        <v>-46</v>
      </c>
      <c r="BW61" s="11"/>
      <c r="BX61" s="15">
        <v>45641</v>
      </c>
      <c r="BY61" s="7">
        <f t="shared" si="27"/>
        <v>-46</v>
      </c>
      <c r="BZ61" s="2"/>
    </row>
    <row r="62" spans="1:78" x14ac:dyDescent="0.25">
      <c r="A62" s="21" t="s">
        <v>85</v>
      </c>
      <c r="B62" s="23"/>
      <c r="C62" s="22" t="s">
        <v>94</v>
      </c>
      <c r="D62" s="7"/>
      <c r="E62" s="30">
        <f t="shared" si="1"/>
        <v>45377</v>
      </c>
      <c r="F62" s="6">
        <v>45397</v>
      </c>
      <c r="G62" s="6"/>
      <c r="H62" s="34">
        <f t="shared" si="2"/>
        <v>20</v>
      </c>
      <c r="I62" s="3"/>
      <c r="J62" s="30">
        <f t="shared" si="3"/>
        <v>45378</v>
      </c>
      <c r="K62" s="30">
        <f t="shared" si="4"/>
        <v>45385</v>
      </c>
      <c r="L62" s="32">
        <v>7</v>
      </c>
      <c r="M62" s="6">
        <f t="shared" si="5"/>
        <v>45404</v>
      </c>
      <c r="N62" s="6"/>
      <c r="O62" s="29">
        <f t="shared" si="6"/>
        <v>19</v>
      </c>
      <c r="P62" s="7"/>
      <c r="Q62" s="3"/>
      <c r="R62" s="30">
        <f t="shared" si="7"/>
        <v>45386</v>
      </c>
      <c r="S62" s="30">
        <f t="shared" si="8"/>
        <v>45407</v>
      </c>
      <c r="T62" s="32">
        <v>21</v>
      </c>
      <c r="U62" s="6">
        <f t="shared" si="9"/>
        <v>45425</v>
      </c>
      <c r="V62" s="6"/>
      <c r="W62" s="29">
        <f t="shared" si="10"/>
        <v>18</v>
      </c>
      <c r="X62" s="3"/>
      <c r="Y62" s="31"/>
      <c r="Z62" s="7"/>
      <c r="AA62" s="6"/>
      <c r="AB62" s="25"/>
      <c r="AC62" s="31">
        <f t="shared" si="28"/>
        <v>45408</v>
      </c>
      <c r="AD62" s="31">
        <f t="shared" si="29"/>
        <v>45438</v>
      </c>
      <c r="AE62" s="32">
        <v>30</v>
      </c>
      <c r="AF62" s="15">
        <f t="shared" si="11"/>
        <v>45455</v>
      </c>
      <c r="AG62" s="15"/>
      <c r="AH62" s="34">
        <f t="shared" si="12"/>
        <v>17</v>
      </c>
      <c r="AI62" s="3"/>
      <c r="AJ62" s="31">
        <f t="shared" si="30"/>
        <v>45439</v>
      </c>
      <c r="AK62" s="31">
        <f t="shared" si="31"/>
        <v>45453</v>
      </c>
      <c r="AL62" s="32">
        <v>14</v>
      </c>
      <c r="AM62" s="15">
        <f t="shared" si="13"/>
        <v>45469</v>
      </c>
      <c r="AN62" s="15"/>
      <c r="AO62" s="34">
        <f t="shared" si="14"/>
        <v>16</v>
      </c>
      <c r="AP62" s="7"/>
      <c r="AQ62" s="7"/>
      <c r="AR62" s="7"/>
      <c r="AS62" s="7"/>
      <c r="AT62" s="7"/>
      <c r="AU62" s="3"/>
      <c r="AV62" s="31">
        <f t="shared" si="32"/>
        <v>45454</v>
      </c>
      <c r="AW62" s="31">
        <f t="shared" si="33"/>
        <v>45634</v>
      </c>
      <c r="AX62" s="24">
        <v>180</v>
      </c>
      <c r="AY62" s="15">
        <f t="shared" si="15"/>
        <v>45649</v>
      </c>
      <c r="AZ62" s="15"/>
      <c r="BA62" s="7">
        <f t="shared" si="16"/>
        <v>15</v>
      </c>
      <c r="BB62" s="3"/>
      <c r="BC62" s="31">
        <f t="shared" si="34"/>
        <v>45635</v>
      </c>
      <c r="BD62" s="31">
        <f t="shared" si="35"/>
        <v>45635</v>
      </c>
      <c r="BE62" s="32">
        <v>0</v>
      </c>
      <c r="BF62" s="15">
        <f t="shared" si="17"/>
        <v>45649</v>
      </c>
      <c r="BG62" s="15"/>
      <c r="BH62" s="34">
        <f t="shared" si="18"/>
        <v>14</v>
      </c>
      <c r="BI62" s="3"/>
      <c r="BJ62" s="31">
        <f t="shared" si="19"/>
        <v>45635</v>
      </c>
      <c r="BK62" s="31">
        <f t="shared" si="20"/>
        <v>45635</v>
      </c>
      <c r="BL62" s="32">
        <v>0</v>
      </c>
      <c r="BM62" s="15">
        <f t="shared" si="21"/>
        <v>45649</v>
      </c>
      <c r="BN62" s="15"/>
      <c r="BO62" s="34">
        <f t="shared" si="22"/>
        <v>14</v>
      </c>
      <c r="BP62" s="3"/>
      <c r="BQ62" s="31">
        <f t="shared" si="23"/>
        <v>45635</v>
      </c>
      <c r="BR62" s="31">
        <f t="shared" si="24"/>
        <v>45641</v>
      </c>
      <c r="BS62" s="32">
        <v>6</v>
      </c>
      <c r="BT62" s="15">
        <f t="shared" si="25"/>
        <v>45655</v>
      </c>
      <c r="BU62" s="15"/>
      <c r="BV62" s="7">
        <f t="shared" si="26"/>
        <v>14</v>
      </c>
      <c r="BW62" s="11"/>
      <c r="BX62" s="15">
        <v>45641</v>
      </c>
      <c r="BY62" s="7">
        <f t="shared" si="27"/>
        <v>14</v>
      </c>
      <c r="BZ62" s="2"/>
    </row>
    <row r="63" spans="1:78" x14ac:dyDescent="0.25">
      <c r="A63" s="21" t="s">
        <v>95</v>
      </c>
      <c r="B63" s="23"/>
      <c r="C63" s="22" t="s">
        <v>96</v>
      </c>
      <c r="D63" s="7"/>
      <c r="E63" s="30">
        <f t="shared" si="1"/>
        <v>45401</v>
      </c>
      <c r="F63" s="6">
        <v>45397</v>
      </c>
      <c r="G63" s="6"/>
      <c r="H63" s="34">
        <f t="shared" si="2"/>
        <v>-4</v>
      </c>
      <c r="I63" s="3"/>
      <c r="J63" s="30">
        <f t="shared" si="3"/>
        <v>45402</v>
      </c>
      <c r="K63" s="30">
        <f t="shared" si="4"/>
        <v>45409</v>
      </c>
      <c r="L63" s="32">
        <v>7</v>
      </c>
      <c r="M63" s="6">
        <f t="shared" si="5"/>
        <v>45404</v>
      </c>
      <c r="N63" s="6"/>
      <c r="O63" s="29">
        <f t="shared" si="6"/>
        <v>-5</v>
      </c>
      <c r="P63" s="7"/>
      <c r="Q63" s="3"/>
      <c r="R63" s="30">
        <f t="shared" si="7"/>
        <v>45410</v>
      </c>
      <c r="S63" s="30">
        <f t="shared" si="8"/>
        <v>45431</v>
      </c>
      <c r="T63" s="32">
        <v>21</v>
      </c>
      <c r="U63" s="6">
        <f t="shared" si="9"/>
        <v>45425</v>
      </c>
      <c r="V63" s="6"/>
      <c r="W63" s="29">
        <f t="shared" si="10"/>
        <v>-6</v>
      </c>
      <c r="X63" s="3"/>
      <c r="Y63" s="31"/>
      <c r="Z63" s="7"/>
      <c r="AA63" s="6"/>
      <c r="AB63" s="25"/>
      <c r="AC63" s="31">
        <f t="shared" si="28"/>
        <v>45432</v>
      </c>
      <c r="AD63" s="31">
        <f t="shared" si="29"/>
        <v>45432</v>
      </c>
      <c r="AE63" s="32">
        <v>0</v>
      </c>
      <c r="AF63" s="15">
        <f t="shared" si="11"/>
        <v>45425</v>
      </c>
      <c r="AG63" s="15"/>
      <c r="AH63" s="34">
        <f t="shared" si="12"/>
        <v>-7</v>
      </c>
      <c r="AI63" s="3"/>
      <c r="AJ63" s="31">
        <f t="shared" si="30"/>
        <v>45433</v>
      </c>
      <c r="AK63" s="31">
        <f t="shared" si="31"/>
        <v>45447</v>
      </c>
      <c r="AL63" s="32">
        <v>14</v>
      </c>
      <c r="AM63" s="15">
        <f t="shared" si="13"/>
        <v>45439</v>
      </c>
      <c r="AN63" s="15"/>
      <c r="AO63" s="34">
        <f t="shared" si="14"/>
        <v>-8</v>
      </c>
      <c r="AP63" s="7"/>
      <c r="AQ63" s="7"/>
      <c r="AR63" s="7"/>
      <c r="AS63" s="7"/>
      <c r="AT63" s="7"/>
      <c r="AU63" s="3"/>
      <c r="AV63" s="31">
        <f t="shared" si="32"/>
        <v>45448</v>
      </c>
      <c r="AW63" s="31">
        <f t="shared" si="33"/>
        <v>45538</v>
      </c>
      <c r="AX63" s="24">
        <v>90</v>
      </c>
      <c r="AY63" s="15">
        <f t="shared" si="15"/>
        <v>45529</v>
      </c>
      <c r="AZ63" s="15"/>
      <c r="BA63" s="7">
        <f t="shared" si="16"/>
        <v>-9</v>
      </c>
      <c r="BB63" s="3"/>
      <c r="BC63" s="31">
        <f t="shared" si="34"/>
        <v>45539</v>
      </c>
      <c r="BD63" s="31">
        <f t="shared" si="35"/>
        <v>45539</v>
      </c>
      <c r="BE63" s="32">
        <v>0</v>
      </c>
      <c r="BF63" s="15">
        <f t="shared" si="17"/>
        <v>45529</v>
      </c>
      <c r="BG63" s="15"/>
      <c r="BH63" s="34">
        <f t="shared" si="18"/>
        <v>-10</v>
      </c>
      <c r="BI63" s="3"/>
      <c r="BJ63" s="31">
        <f t="shared" si="19"/>
        <v>45539</v>
      </c>
      <c r="BK63" s="31">
        <f t="shared" si="20"/>
        <v>45539</v>
      </c>
      <c r="BL63" s="32">
        <v>0</v>
      </c>
      <c r="BM63" s="15">
        <f t="shared" si="21"/>
        <v>45529</v>
      </c>
      <c r="BN63" s="15"/>
      <c r="BO63" s="34">
        <f t="shared" si="22"/>
        <v>-10</v>
      </c>
      <c r="BP63" s="3"/>
      <c r="BQ63" s="31">
        <f t="shared" si="23"/>
        <v>45539</v>
      </c>
      <c r="BR63" s="31">
        <f t="shared" si="24"/>
        <v>45545</v>
      </c>
      <c r="BS63" s="32">
        <v>6</v>
      </c>
      <c r="BT63" s="15">
        <f t="shared" si="25"/>
        <v>45535</v>
      </c>
      <c r="BU63" s="15"/>
      <c r="BV63" s="7">
        <f t="shared" si="26"/>
        <v>-10</v>
      </c>
      <c r="BW63" s="11"/>
      <c r="BX63" s="15">
        <v>45545</v>
      </c>
      <c r="BY63" s="7">
        <f t="shared" si="27"/>
        <v>-10</v>
      </c>
      <c r="BZ63" s="2"/>
    </row>
    <row r="64" spans="1:78" x14ac:dyDescent="0.25">
      <c r="A64" s="21" t="s">
        <v>95</v>
      </c>
      <c r="B64" s="23"/>
      <c r="C64" s="22" t="s">
        <v>97</v>
      </c>
      <c r="D64" s="7"/>
      <c r="E64" s="30">
        <f t="shared" si="1"/>
        <v>45355</v>
      </c>
      <c r="F64" s="6">
        <v>45397</v>
      </c>
      <c r="G64" s="6"/>
      <c r="H64" s="34">
        <f t="shared" si="2"/>
        <v>42</v>
      </c>
      <c r="I64" s="3"/>
      <c r="J64" s="30">
        <f t="shared" si="3"/>
        <v>45356</v>
      </c>
      <c r="K64" s="30">
        <f t="shared" si="4"/>
        <v>45363</v>
      </c>
      <c r="L64" s="32">
        <v>7</v>
      </c>
      <c r="M64" s="6">
        <f t="shared" si="5"/>
        <v>45404</v>
      </c>
      <c r="N64" s="6"/>
      <c r="O64" s="29">
        <f t="shared" si="6"/>
        <v>41</v>
      </c>
      <c r="P64" s="7"/>
      <c r="Q64" s="3"/>
      <c r="R64" s="30">
        <f t="shared" si="7"/>
        <v>45364</v>
      </c>
      <c r="S64" s="30">
        <f t="shared" si="8"/>
        <v>45385</v>
      </c>
      <c r="T64" s="32">
        <v>21</v>
      </c>
      <c r="U64" s="6">
        <f t="shared" si="9"/>
        <v>45425</v>
      </c>
      <c r="V64" s="6"/>
      <c r="W64" s="29">
        <f t="shared" si="10"/>
        <v>40</v>
      </c>
      <c r="X64" s="3"/>
      <c r="Y64" s="31"/>
      <c r="Z64" s="7"/>
      <c r="AA64" s="6"/>
      <c r="AB64" s="25"/>
      <c r="AC64" s="31">
        <f t="shared" si="28"/>
        <v>45386</v>
      </c>
      <c r="AD64" s="31">
        <f t="shared" si="29"/>
        <v>45400</v>
      </c>
      <c r="AE64" s="32">
        <v>14</v>
      </c>
      <c r="AF64" s="15">
        <f t="shared" si="11"/>
        <v>45439</v>
      </c>
      <c r="AG64" s="15"/>
      <c r="AH64" s="34">
        <f t="shared" si="12"/>
        <v>39</v>
      </c>
      <c r="AI64" s="3"/>
      <c r="AJ64" s="31">
        <f t="shared" si="30"/>
        <v>45401</v>
      </c>
      <c r="AK64" s="31">
        <f t="shared" si="31"/>
        <v>45415</v>
      </c>
      <c r="AL64" s="32">
        <v>14</v>
      </c>
      <c r="AM64" s="15">
        <f t="shared" si="13"/>
        <v>45453</v>
      </c>
      <c r="AN64" s="15"/>
      <c r="AO64" s="34">
        <f t="shared" si="14"/>
        <v>38</v>
      </c>
      <c r="AP64" s="7"/>
      <c r="AQ64" s="7"/>
      <c r="AR64" s="7"/>
      <c r="AS64" s="7"/>
      <c r="AT64" s="7"/>
      <c r="AU64" s="3"/>
      <c r="AV64" s="31">
        <f t="shared" si="32"/>
        <v>45416</v>
      </c>
      <c r="AW64" s="31">
        <f t="shared" si="33"/>
        <v>45586</v>
      </c>
      <c r="AX64" s="24">
        <v>170</v>
      </c>
      <c r="AY64" s="15">
        <f t="shared" si="15"/>
        <v>45623</v>
      </c>
      <c r="AZ64" s="15"/>
      <c r="BA64" s="7">
        <f t="shared" si="16"/>
        <v>37</v>
      </c>
      <c r="BB64" s="3"/>
      <c r="BC64" s="31">
        <f t="shared" si="34"/>
        <v>45587</v>
      </c>
      <c r="BD64" s="31">
        <f t="shared" si="35"/>
        <v>45587</v>
      </c>
      <c r="BE64" s="32">
        <v>0</v>
      </c>
      <c r="BF64" s="15">
        <f t="shared" si="17"/>
        <v>45623</v>
      </c>
      <c r="BG64" s="15"/>
      <c r="BH64" s="34">
        <f t="shared" si="18"/>
        <v>36</v>
      </c>
      <c r="BI64" s="3"/>
      <c r="BJ64" s="31">
        <f t="shared" si="19"/>
        <v>45587</v>
      </c>
      <c r="BK64" s="31">
        <f t="shared" si="20"/>
        <v>45587</v>
      </c>
      <c r="BL64" s="32">
        <v>0</v>
      </c>
      <c r="BM64" s="15">
        <f t="shared" si="21"/>
        <v>45623</v>
      </c>
      <c r="BN64" s="15"/>
      <c r="BO64" s="34">
        <f t="shared" si="22"/>
        <v>36</v>
      </c>
      <c r="BP64" s="3"/>
      <c r="BQ64" s="31">
        <f t="shared" si="23"/>
        <v>45587</v>
      </c>
      <c r="BR64" s="31">
        <f t="shared" si="24"/>
        <v>45593</v>
      </c>
      <c r="BS64" s="32">
        <v>6</v>
      </c>
      <c r="BT64" s="15">
        <f t="shared" si="25"/>
        <v>45629</v>
      </c>
      <c r="BU64" s="15"/>
      <c r="BV64" s="7">
        <f t="shared" si="26"/>
        <v>36</v>
      </c>
      <c r="BW64" s="11"/>
      <c r="BX64" s="15">
        <v>45593</v>
      </c>
      <c r="BY64" s="7">
        <f t="shared" si="27"/>
        <v>36</v>
      </c>
      <c r="BZ64" s="2"/>
    </row>
    <row r="65" spans="1:78" x14ac:dyDescent="0.25">
      <c r="A65" s="21" t="s">
        <v>95</v>
      </c>
      <c r="B65" s="23"/>
      <c r="C65" s="22" t="s">
        <v>98</v>
      </c>
      <c r="D65" s="7"/>
      <c r="E65" s="30">
        <f t="shared" si="1"/>
        <v>45407</v>
      </c>
      <c r="F65" s="6">
        <v>45397</v>
      </c>
      <c r="G65" s="6"/>
      <c r="H65" s="34">
        <f t="shared" si="2"/>
        <v>-10</v>
      </c>
      <c r="I65" s="3"/>
      <c r="J65" s="30">
        <f t="shared" si="3"/>
        <v>45408</v>
      </c>
      <c r="K65" s="30">
        <f t="shared" si="4"/>
        <v>45415</v>
      </c>
      <c r="L65" s="32">
        <v>7</v>
      </c>
      <c r="M65" s="6">
        <f t="shared" si="5"/>
        <v>45404</v>
      </c>
      <c r="N65" s="6"/>
      <c r="O65" s="29">
        <f t="shared" si="6"/>
        <v>-11</v>
      </c>
      <c r="P65" s="7"/>
      <c r="Q65" s="3"/>
      <c r="R65" s="30">
        <f t="shared" si="7"/>
        <v>45416</v>
      </c>
      <c r="S65" s="30">
        <f t="shared" si="8"/>
        <v>45437</v>
      </c>
      <c r="T65" s="32">
        <v>21</v>
      </c>
      <c r="U65" s="6">
        <f t="shared" si="9"/>
        <v>45425</v>
      </c>
      <c r="V65" s="6"/>
      <c r="W65" s="29">
        <f t="shared" si="10"/>
        <v>-12</v>
      </c>
      <c r="X65" s="3"/>
      <c r="Y65" s="31"/>
      <c r="Z65" s="7"/>
      <c r="AA65" s="6"/>
      <c r="AB65" s="25"/>
      <c r="AC65" s="31">
        <f t="shared" si="28"/>
        <v>45438</v>
      </c>
      <c r="AD65" s="31">
        <f t="shared" si="29"/>
        <v>45452</v>
      </c>
      <c r="AE65" s="32">
        <v>14</v>
      </c>
      <c r="AF65" s="15">
        <f t="shared" si="11"/>
        <v>45439</v>
      </c>
      <c r="AG65" s="15"/>
      <c r="AH65" s="34">
        <f t="shared" si="12"/>
        <v>-13</v>
      </c>
      <c r="AI65" s="3"/>
      <c r="AJ65" s="31">
        <f t="shared" si="30"/>
        <v>45453</v>
      </c>
      <c r="AK65" s="31">
        <f t="shared" si="31"/>
        <v>45467</v>
      </c>
      <c r="AL65" s="32">
        <v>14</v>
      </c>
      <c r="AM65" s="15">
        <f t="shared" si="13"/>
        <v>45453</v>
      </c>
      <c r="AN65" s="15"/>
      <c r="AO65" s="34">
        <f t="shared" si="14"/>
        <v>-14</v>
      </c>
      <c r="AP65" s="7"/>
      <c r="AQ65" s="7"/>
      <c r="AR65" s="7"/>
      <c r="AS65" s="7"/>
      <c r="AT65" s="7"/>
      <c r="AU65" s="3"/>
      <c r="AV65" s="31">
        <f t="shared" si="32"/>
        <v>45468</v>
      </c>
      <c r="AW65" s="31">
        <f t="shared" si="33"/>
        <v>45558</v>
      </c>
      <c r="AX65" s="24">
        <v>90</v>
      </c>
      <c r="AY65" s="15">
        <f t="shared" si="15"/>
        <v>45543</v>
      </c>
      <c r="AZ65" s="15"/>
      <c r="BA65" s="7">
        <f t="shared" si="16"/>
        <v>-15</v>
      </c>
      <c r="BB65" s="3"/>
      <c r="BC65" s="31">
        <f t="shared" si="34"/>
        <v>45559</v>
      </c>
      <c r="BD65" s="31">
        <f t="shared" si="35"/>
        <v>45559</v>
      </c>
      <c r="BE65" s="32">
        <v>0</v>
      </c>
      <c r="BF65" s="15">
        <f t="shared" si="17"/>
        <v>45543</v>
      </c>
      <c r="BG65" s="15"/>
      <c r="BH65" s="34">
        <f t="shared" si="18"/>
        <v>-16</v>
      </c>
      <c r="BI65" s="3"/>
      <c r="BJ65" s="31">
        <f t="shared" si="19"/>
        <v>45559</v>
      </c>
      <c r="BK65" s="31">
        <f t="shared" si="20"/>
        <v>45559</v>
      </c>
      <c r="BL65" s="32">
        <v>0</v>
      </c>
      <c r="BM65" s="15">
        <f t="shared" si="21"/>
        <v>45543</v>
      </c>
      <c r="BN65" s="15"/>
      <c r="BO65" s="34">
        <f t="shared" si="22"/>
        <v>-16</v>
      </c>
      <c r="BP65" s="3"/>
      <c r="BQ65" s="31">
        <f t="shared" si="23"/>
        <v>45559</v>
      </c>
      <c r="BR65" s="31">
        <f t="shared" si="24"/>
        <v>45565</v>
      </c>
      <c r="BS65" s="32">
        <v>6</v>
      </c>
      <c r="BT65" s="15">
        <f t="shared" si="25"/>
        <v>45549</v>
      </c>
      <c r="BU65" s="15"/>
      <c r="BV65" s="7">
        <f t="shared" si="26"/>
        <v>-16</v>
      </c>
      <c r="BW65" s="11"/>
      <c r="BX65" s="15">
        <v>45565</v>
      </c>
      <c r="BY65" s="7">
        <f t="shared" si="27"/>
        <v>-16</v>
      </c>
      <c r="BZ65" s="2"/>
    </row>
    <row r="66" spans="1:78" x14ac:dyDescent="0.25">
      <c r="A66" s="21" t="s">
        <v>95</v>
      </c>
      <c r="B66" s="23"/>
      <c r="C66" s="22" t="s">
        <v>99</v>
      </c>
      <c r="D66" s="7"/>
      <c r="E66" s="30">
        <f t="shared" si="1"/>
        <v>45405</v>
      </c>
      <c r="F66" s="6">
        <v>45397</v>
      </c>
      <c r="G66" s="6"/>
      <c r="H66" s="34">
        <f t="shared" si="2"/>
        <v>-8</v>
      </c>
      <c r="I66" s="3"/>
      <c r="J66" s="30">
        <f t="shared" si="3"/>
        <v>45406</v>
      </c>
      <c r="K66" s="30">
        <f t="shared" si="4"/>
        <v>45413</v>
      </c>
      <c r="L66" s="32">
        <v>7</v>
      </c>
      <c r="M66" s="6">
        <f t="shared" si="5"/>
        <v>45404</v>
      </c>
      <c r="N66" s="6"/>
      <c r="O66" s="29">
        <f t="shared" si="6"/>
        <v>-9</v>
      </c>
      <c r="P66" s="7"/>
      <c r="Q66" s="3"/>
      <c r="R66" s="30">
        <f t="shared" si="7"/>
        <v>45414</v>
      </c>
      <c r="S66" s="30">
        <f t="shared" si="8"/>
        <v>45435</v>
      </c>
      <c r="T66" s="32">
        <v>21</v>
      </c>
      <c r="U66" s="6">
        <f t="shared" si="9"/>
        <v>45425</v>
      </c>
      <c r="V66" s="6"/>
      <c r="W66" s="29">
        <f t="shared" si="10"/>
        <v>-10</v>
      </c>
      <c r="X66" s="3"/>
      <c r="Y66" s="31"/>
      <c r="Z66" s="7"/>
      <c r="AA66" s="6"/>
      <c r="AB66" s="25"/>
      <c r="AC66" s="31">
        <f t="shared" si="28"/>
        <v>45436</v>
      </c>
      <c r="AD66" s="31">
        <f t="shared" si="29"/>
        <v>45450</v>
      </c>
      <c r="AE66" s="32">
        <v>14</v>
      </c>
      <c r="AF66" s="15">
        <f t="shared" si="11"/>
        <v>45439</v>
      </c>
      <c r="AG66" s="15"/>
      <c r="AH66" s="34">
        <f t="shared" si="12"/>
        <v>-11</v>
      </c>
      <c r="AI66" s="3"/>
      <c r="AJ66" s="31">
        <f t="shared" si="30"/>
        <v>45451</v>
      </c>
      <c r="AK66" s="31">
        <f t="shared" si="31"/>
        <v>45465</v>
      </c>
      <c r="AL66" s="32">
        <v>14</v>
      </c>
      <c r="AM66" s="15">
        <f t="shared" si="13"/>
        <v>45453</v>
      </c>
      <c r="AN66" s="15"/>
      <c r="AO66" s="34">
        <f t="shared" si="14"/>
        <v>-12</v>
      </c>
      <c r="AP66" s="7"/>
      <c r="AQ66" s="7"/>
      <c r="AR66" s="7"/>
      <c r="AS66" s="7"/>
      <c r="AT66" s="7"/>
      <c r="AU66" s="3"/>
      <c r="AV66" s="31">
        <f t="shared" si="32"/>
        <v>45466</v>
      </c>
      <c r="AW66" s="31">
        <f t="shared" si="33"/>
        <v>45586</v>
      </c>
      <c r="AX66" s="24">
        <v>120</v>
      </c>
      <c r="AY66" s="15">
        <f t="shared" si="15"/>
        <v>45573</v>
      </c>
      <c r="AZ66" s="15"/>
      <c r="BA66" s="7">
        <f t="shared" si="16"/>
        <v>-13</v>
      </c>
      <c r="BB66" s="3"/>
      <c r="BC66" s="31">
        <f t="shared" si="34"/>
        <v>45587</v>
      </c>
      <c r="BD66" s="31">
        <f t="shared" si="35"/>
        <v>45587</v>
      </c>
      <c r="BE66" s="32">
        <v>0</v>
      </c>
      <c r="BF66" s="15">
        <f t="shared" si="17"/>
        <v>45573</v>
      </c>
      <c r="BG66" s="15"/>
      <c r="BH66" s="34">
        <f t="shared" si="18"/>
        <v>-14</v>
      </c>
      <c r="BI66" s="3"/>
      <c r="BJ66" s="31">
        <f t="shared" si="19"/>
        <v>45587</v>
      </c>
      <c r="BK66" s="31">
        <f t="shared" si="20"/>
        <v>45587</v>
      </c>
      <c r="BL66" s="32">
        <v>0</v>
      </c>
      <c r="BM66" s="15">
        <f t="shared" si="21"/>
        <v>45573</v>
      </c>
      <c r="BN66" s="15"/>
      <c r="BO66" s="34">
        <f t="shared" si="22"/>
        <v>-14</v>
      </c>
      <c r="BP66" s="3"/>
      <c r="BQ66" s="31">
        <f t="shared" si="23"/>
        <v>45587</v>
      </c>
      <c r="BR66" s="31">
        <f t="shared" si="24"/>
        <v>45593</v>
      </c>
      <c r="BS66" s="32">
        <v>6</v>
      </c>
      <c r="BT66" s="15">
        <f t="shared" si="25"/>
        <v>45579</v>
      </c>
      <c r="BU66" s="15"/>
      <c r="BV66" s="7">
        <f t="shared" si="26"/>
        <v>-14</v>
      </c>
      <c r="BW66" s="11"/>
      <c r="BX66" s="15">
        <v>45593</v>
      </c>
      <c r="BY66" s="7">
        <f t="shared" si="27"/>
        <v>-14</v>
      </c>
      <c r="BZ66" s="2"/>
    </row>
    <row r="67" spans="1:78" x14ac:dyDescent="0.25">
      <c r="A67" s="21" t="s">
        <v>95</v>
      </c>
      <c r="B67" s="23"/>
      <c r="C67" s="22" t="s">
        <v>100</v>
      </c>
      <c r="D67" s="7"/>
      <c r="E67" s="30">
        <f t="shared" si="1"/>
        <v>45435</v>
      </c>
      <c r="F67" s="6">
        <v>45397</v>
      </c>
      <c r="G67" s="6"/>
      <c r="H67" s="34">
        <f t="shared" si="2"/>
        <v>-38</v>
      </c>
      <c r="I67" s="3"/>
      <c r="J67" s="30">
        <f t="shared" si="3"/>
        <v>45436</v>
      </c>
      <c r="K67" s="30">
        <f t="shared" si="4"/>
        <v>45443</v>
      </c>
      <c r="L67" s="32">
        <v>7</v>
      </c>
      <c r="M67" s="6">
        <f t="shared" si="5"/>
        <v>45404</v>
      </c>
      <c r="N67" s="6"/>
      <c r="O67" s="29">
        <f t="shared" si="6"/>
        <v>-39</v>
      </c>
      <c r="P67" s="7"/>
      <c r="Q67" s="3"/>
      <c r="R67" s="30">
        <f t="shared" si="7"/>
        <v>45444</v>
      </c>
      <c r="S67" s="30">
        <f t="shared" si="8"/>
        <v>45465</v>
      </c>
      <c r="T67" s="32">
        <v>21</v>
      </c>
      <c r="U67" s="6">
        <f t="shared" si="9"/>
        <v>45425</v>
      </c>
      <c r="V67" s="6"/>
      <c r="W67" s="29">
        <f t="shared" si="10"/>
        <v>-40</v>
      </c>
      <c r="X67" s="3"/>
      <c r="Y67" s="31"/>
      <c r="Z67" s="7"/>
      <c r="AA67" s="6"/>
      <c r="AB67" s="25"/>
      <c r="AC67" s="31">
        <f t="shared" si="28"/>
        <v>45466</v>
      </c>
      <c r="AD67" s="31">
        <f t="shared" si="29"/>
        <v>45480</v>
      </c>
      <c r="AE67" s="32">
        <v>14</v>
      </c>
      <c r="AF67" s="15">
        <f t="shared" si="11"/>
        <v>45439</v>
      </c>
      <c r="AG67" s="15"/>
      <c r="AH67" s="34">
        <f t="shared" si="12"/>
        <v>-41</v>
      </c>
      <c r="AI67" s="3"/>
      <c r="AJ67" s="31">
        <f t="shared" si="30"/>
        <v>45481</v>
      </c>
      <c r="AK67" s="31">
        <f t="shared" si="31"/>
        <v>45495</v>
      </c>
      <c r="AL67" s="32">
        <v>14</v>
      </c>
      <c r="AM67" s="15">
        <f t="shared" si="13"/>
        <v>45453</v>
      </c>
      <c r="AN67" s="15"/>
      <c r="AO67" s="34">
        <f t="shared" si="14"/>
        <v>-42</v>
      </c>
      <c r="AP67" s="7"/>
      <c r="AQ67" s="7"/>
      <c r="AR67" s="7"/>
      <c r="AS67" s="7"/>
      <c r="AT67" s="7"/>
      <c r="AU67" s="3"/>
      <c r="AV67" s="31">
        <f t="shared" si="32"/>
        <v>45496</v>
      </c>
      <c r="AW67" s="31">
        <f t="shared" si="33"/>
        <v>45586</v>
      </c>
      <c r="AX67" s="24">
        <v>90</v>
      </c>
      <c r="AY67" s="15">
        <f t="shared" si="15"/>
        <v>45543</v>
      </c>
      <c r="AZ67" s="15"/>
      <c r="BA67" s="7">
        <f t="shared" si="16"/>
        <v>-43</v>
      </c>
      <c r="BB67" s="3"/>
      <c r="BC67" s="31">
        <f t="shared" si="34"/>
        <v>45587</v>
      </c>
      <c r="BD67" s="31">
        <f t="shared" si="35"/>
        <v>45587</v>
      </c>
      <c r="BE67" s="32">
        <v>0</v>
      </c>
      <c r="BF67" s="15">
        <f t="shared" si="17"/>
        <v>45543</v>
      </c>
      <c r="BG67" s="15"/>
      <c r="BH67" s="34">
        <f t="shared" si="18"/>
        <v>-44</v>
      </c>
      <c r="BI67" s="3"/>
      <c r="BJ67" s="31">
        <f t="shared" si="19"/>
        <v>45587</v>
      </c>
      <c r="BK67" s="31">
        <f t="shared" si="20"/>
        <v>45587</v>
      </c>
      <c r="BL67" s="32">
        <v>0</v>
      </c>
      <c r="BM67" s="15">
        <f t="shared" si="21"/>
        <v>45543</v>
      </c>
      <c r="BN67" s="15"/>
      <c r="BO67" s="34">
        <f t="shared" si="22"/>
        <v>-44</v>
      </c>
      <c r="BP67" s="3"/>
      <c r="BQ67" s="31">
        <f t="shared" si="23"/>
        <v>45587</v>
      </c>
      <c r="BR67" s="31">
        <f t="shared" si="24"/>
        <v>45593</v>
      </c>
      <c r="BS67" s="32">
        <v>6</v>
      </c>
      <c r="BT67" s="15">
        <f t="shared" si="25"/>
        <v>45549</v>
      </c>
      <c r="BU67" s="15"/>
      <c r="BV67" s="7">
        <f t="shared" si="26"/>
        <v>-44</v>
      </c>
      <c r="BW67" s="11"/>
      <c r="BX67" s="15">
        <v>45593</v>
      </c>
      <c r="BY67" s="7">
        <f t="shared" si="27"/>
        <v>-44</v>
      </c>
      <c r="BZ67" s="2"/>
    </row>
    <row r="68" spans="1:78" x14ac:dyDescent="0.25">
      <c r="A68" s="21" t="s">
        <v>95</v>
      </c>
      <c r="B68" s="23"/>
      <c r="C68" s="22" t="s">
        <v>101</v>
      </c>
      <c r="D68" s="7"/>
      <c r="E68" s="30">
        <f t="shared" si="1"/>
        <v>45435</v>
      </c>
      <c r="F68" s="6">
        <v>45397</v>
      </c>
      <c r="G68" s="6"/>
      <c r="H68" s="34">
        <f t="shared" si="2"/>
        <v>-38</v>
      </c>
      <c r="I68" s="3"/>
      <c r="J68" s="30">
        <f t="shared" si="3"/>
        <v>45436</v>
      </c>
      <c r="K68" s="30">
        <f t="shared" si="4"/>
        <v>45443</v>
      </c>
      <c r="L68" s="32">
        <v>7</v>
      </c>
      <c r="M68" s="6">
        <f t="shared" si="5"/>
        <v>45404</v>
      </c>
      <c r="N68" s="6"/>
      <c r="O68" s="29">
        <f t="shared" si="6"/>
        <v>-39</v>
      </c>
      <c r="P68" s="7"/>
      <c r="Q68" s="3"/>
      <c r="R68" s="30">
        <f t="shared" si="7"/>
        <v>45444</v>
      </c>
      <c r="S68" s="30">
        <f t="shared" si="8"/>
        <v>45465</v>
      </c>
      <c r="T68" s="32">
        <v>21</v>
      </c>
      <c r="U68" s="6">
        <f t="shared" si="9"/>
        <v>45425</v>
      </c>
      <c r="V68" s="6"/>
      <c r="W68" s="29">
        <f t="shared" si="10"/>
        <v>-40</v>
      </c>
      <c r="X68" s="3"/>
      <c r="Y68" s="31"/>
      <c r="Z68" s="7"/>
      <c r="AA68" s="6"/>
      <c r="AB68" s="25"/>
      <c r="AC68" s="31">
        <f t="shared" si="28"/>
        <v>45466</v>
      </c>
      <c r="AD68" s="31">
        <f t="shared" si="29"/>
        <v>45480</v>
      </c>
      <c r="AE68" s="32">
        <v>14</v>
      </c>
      <c r="AF68" s="15">
        <f t="shared" si="11"/>
        <v>45439</v>
      </c>
      <c r="AG68" s="15"/>
      <c r="AH68" s="34">
        <f t="shared" si="12"/>
        <v>-41</v>
      </c>
      <c r="AI68" s="3"/>
      <c r="AJ68" s="31">
        <f t="shared" si="30"/>
        <v>45481</v>
      </c>
      <c r="AK68" s="31">
        <f t="shared" si="31"/>
        <v>45495</v>
      </c>
      <c r="AL68" s="32">
        <v>14</v>
      </c>
      <c r="AM68" s="15">
        <f t="shared" si="13"/>
        <v>45453</v>
      </c>
      <c r="AN68" s="15"/>
      <c r="AO68" s="34">
        <f t="shared" si="14"/>
        <v>-42</v>
      </c>
      <c r="AP68" s="7"/>
      <c r="AQ68" s="7"/>
      <c r="AR68" s="7"/>
      <c r="AS68" s="7"/>
      <c r="AT68" s="7"/>
      <c r="AU68" s="3"/>
      <c r="AV68" s="31">
        <f t="shared" si="32"/>
        <v>45496</v>
      </c>
      <c r="AW68" s="31">
        <f t="shared" si="33"/>
        <v>45586</v>
      </c>
      <c r="AX68" s="24">
        <v>90</v>
      </c>
      <c r="AY68" s="15">
        <f t="shared" si="15"/>
        <v>45543</v>
      </c>
      <c r="AZ68" s="15"/>
      <c r="BA68" s="7">
        <f t="shared" si="16"/>
        <v>-43</v>
      </c>
      <c r="BB68" s="3"/>
      <c r="BC68" s="31">
        <f t="shared" si="34"/>
        <v>45587</v>
      </c>
      <c r="BD68" s="31">
        <f t="shared" si="35"/>
        <v>45587</v>
      </c>
      <c r="BE68" s="32">
        <v>0</v>
      </c>
      <c r="BF68" s="15">
        <f t="shared" si="17"/>
        <v>45543</v>
      </c>
      <c r="BG68" s="15"/>
      <c r="BH68" s="34">
        <f t="shared" si="18"/>
        <v>-44</v>
      </c>
      <c r="BI68" s="3"/>
      <c r="BJ68" s="31">
        <f t="shared" si="19"/>
        <v>45587</v>
      </c>
      <c r="BK68" s="31">
        <f t="shared" si="20"/>
        <v>45587</v>
      </c>
      <c r="BL68" s="32">
        <v>0</v>
      </c>
      <c r="BM68" s="15">
        <f t="shared" si="21"/>
        <v>45543</v>
      </c>
      <c r="BN68" s="15"/>
      <c r="BO68" s="34">
        <f t="shared" si="22"/>
        <v>-44</v>
      </c>
      <c r="BP68" s="3"/>
      <c r="BQ68" s="31">
        <f t="shared" si="23"/>
        <v>45587</v>
      </c>
      <c r="BR68" s="31">
        <f t="shared" si="24"/>
        <v>45593</v>
      </c>
      <c r="BS68" s="32">
        <v>6</v>
      </c>
      <c r="BT68" s="15">
        <f t="shared" si="25"/>
        <v>45549</v>
      </c>
      <c r="BU68" s="15"/>
      <c r="BV68" s="7">
        <f t="shared" si="26"/>
        <v>-44</v>
      </c>
      <c r="BW68" s="11"/>
      <c r="BX68" s="15">
        <v>45593</v>
      </c>
      <c r="BY68" s="7">
        <f t="shared" si="27"/>
        <v>-44</v>
      </c>
      <c r="BZ68" s="2"/>
    </row>
    <row r="69" spans="1:78" x14ac:dyDescent="0.25">
      <c r="A69" s="21" t="s">
        <v>95</v>
      </c>
      <c r="B69" s="23"/>
      <c r="C69" s="22" t="s">
        <v>102</v>
      </c>
      <c r="D69" s="7"/>
      <c r="E69" s="30">
        <f t="shared" ref="E69:E71" si="36">+J69-1</f>
        <v>45435</v>
      </c>
      <c r="F69" s="6">
        <v>45397</v>
      </c>
      <c r="G69" s="6"/>
      <c r="H69" s="34">
        <f t="shared" ref="H69:H71" si="37">+F69-E69</f>
        <v>-38</v>
      </c>
      <c r="I69" s="3"/>
      <c r="J69" s="30">
        <f t="shared" ref="J69:J71" si="38">+K69-L69</f>
        <v>45436</v>
      </c>
      <c r="K69" s="30">
        <f t="shared" ref="K69:K71" si="39">+R69-1</f>
        <v>45443</v>
      </c>
      <c r="L69" s="32">
        <v>7</v>
      </c>
      <c r="M69" s="6">
        <f t="shared" ref="M69:M71" si="40">+F69+L69</f>
        <v>45404</v>
      </c>
      <c r="N69" s="6"/>
      <c r="O69" s="29">
        <f t="shared" ref="O69:O71" si="41">+M69-K69</f>
        <v>-39</v>
      </c>
      <c r="P69" s="7"/>
      <c r="Q69" s="3"/>
      <c r="R69" s="30">
        <f t="shared" ref="R69:R71" si="42">+S69-T69</f>
        <v>45444</v>
      </c>
      <c r="S69" s="30">
        <f t="shared" ref="S69:S71" si="43">+AC69-1</f>
        <v>45465</v>
      </c>
      <c r="T69" s="32">
        <v>21</v>
      </c>
      <c r="U69" s="6">
        <f t="shared" ref="U69:U71" si="44">+M69+T69</f>
        <v>45425</v>
      </c>
      <c r="V69" s="6"/>
      <c r="W69" s="29">
        <f t="shared" ref="W69:W71" si="45">+U69-S69</f>
        <v>-40</v>
      </c>
      <c r="X69" s="3"/>
      <c r="Y69" s="31"/>
      <c r="Z69" s="7"/>
      <c r="AA69" s="6"/>
      <c r="AB69" s="25"/>
      <c r="AC69" s="31">
        <f t="shared" si="28"/>
        <v>45466</v>
      </c>
      <c r="AD69" s="31">
        <f t="shared" si="29"/>
        <v>45480</v>
      </c>
      <c r="AE69" s="32">
        <v>14</v>
      </c>
      <c r="AF69" s="15">
        <f t="shared" ref="AF69:AF71" si="46">+IF(V69=0,U69,V69)+AE69</f>
        <v>45439</v>
      </c>
      <c r="AG69" s="15"/>
      <c r="AH69" s="34">
        <f t="shared" ref="AH69:AH71" si="47">+AF69-AD69</f>
        <v>-41</v>
      </c>
      <c r="AI69" s="3"/>
      <c r="AJ69" s="31">
        <f t="shared" si="30"/>
        <v>45481</v>
      </c>
      <c r="AK69" s="31">
        <f t="shared" si="31"/>
        <v>45495</v>
      </c>
      <c r="AL69" s="32">
        <v>14</v>
      </c>
      <c r="AM69" s="15">
        <f t="shared" ref="AM69:AM71" si="48">+IF(AG69=0,AF69,AG69)+AL69</f>
        <v>45453</v>
      </c>
      <c r="AN69" s="15"/>
      <c r="AO69" s="34">
        <f t="shared" ref="AO69:AO71" si="49">+AM69-AK69</f>
        <v>-42</v>
      </c>
      <c r="AP69" s="7"/>
      <c r="AQ69" s="7"/>
      <c r="AR69" s="7"/>
      <c r="AS69" s="7"/>
      <c r="AT69" s="7"/>
      <c r="AU69" s="3"/>
      <c r="AV69" s="31">
        <f t="shared" si="32"/>
        <v>45496</v>
      </c>
      <c r="AW69" s="31">
        <f t="shared" si="33"/>
        <v>45586</v>
      </c>
      <c r="AX69" s="24">
        <v>90</v>
      </c>
      <c r="AY69" s="15">
        <f t="shared" ref="AY69:AY71" si="50">+IF(AN69=0,AM69,AN69)+AX69</f>
        <v>45543</v>
      </c>
      <c r="AZ69" s="15"/>
      <c r="BA69" s="7">
        <f t="shared" ref="BA69:BA71" si="51">+AY69-AW69</f>
        <v>-43</v>
      </c>
      <c r="BB69" s="3"/>
      <c r="BC69" s="31">
        <f t="shared" si="34"/>
        <v>45587</v>
      </c>
      <c r="BD69" s="31">
        <f t="shared" si="35"/>
        <v>45587</v>
      </c>
      <c r="BE69" s="32">
        <v>0</v>
      </c>
      <c r="BF69" s="15">
        <f t="shared" ref="BF69:BF71" si="52">+IF(AZ69=0,AY69,AZ69)+BE69</f>
        <v>45543</v>
      </c>
      <c r="BG69" s="15"/>
      <c r="BH69" s="34">
        <f t="shared" ref="BH69:BH71" si="53">+BF69-BD69</f>
        <v>-44</v>
      </c>
      <c r="BI69" s="3"/>
      <c r="BJ69" s="31">
        <f t="shared" ref="BJ69:BJ71" si="54">+BK69-BL69</f>
        <v>45587</v>
      </c>
      <c r="BK69" s="31">
        <f t="shared" ref="BK69:BK71" si="55">+BQ69</f>
        <v>45587</v>
      </c>
      <c r="BL69" s="32">
        <v>0</v>
      </c>
      <c r="BM69" s="15">
        <f t="shared" ref="BM69:BM71" si="56">+IF(BG69=0,BF69,BG69)+BL69</f>
        <v>45543</v>
      </c>
      <c r="BN69" s="15"/>
      <c r="BO69" s="34">
        <f t="shared" ref="BO69:BO71" si="57">+BM69-BK69</f>
        <v>-44</v>
      </c>
      <c r="BP69" s="3"/>
      <c r="BQ69" s="31">
        <f t="shared" ref="BQ69:BQ71" si="58">+BR69-BS69</f>
        <v>45587</v>
      </c>
      <c r="BR69" s="31">
        <f t="shared" ref="BR69:BR71" si="59">+BX69</f>
        <v>45593</v>
      </c>
      <c r="BS69" s="32">
        <v>6</v>
      </c>
      <c r="BT69" s="15">
        <f t="shared" ref="BT69:BT71" si="60">+IF(BN69=0,BM69,BN69)+BS69</f>
        <v>45549</v>
      </c>
      <c r="BU69" s="15"/>
      <c r="BV69" s="7">
        <f t="shared" ref="BV69:BV71" si="61">+BT69-BR69</f>
        <v>-44</v>
      </c>
      <c r="BW69" s="11"/>
      <c r="BX69" s="15">
        <v>45593</v>
      </c>
      <c r="BY69" s="7">
        <f t="shared" ref="BY69:BY71" si="62">+BT69-BX69</f>
        <v>-44</v>
      </c>
      <c r="BZ69" s="2"/>
    </row>
    <row r="70" spans="1:78" x14ac:dyDescent="0.25">
      <c r="A70" s="21" t="s">
        <v>95</v>
      </c>
      <c r="B70" s="23"/>
      <c r="C70" s="22" t="s">
        <v>103</v>
      </c>
      <c r="D70" s="7"/>
      <c r="E70" s="30">
        <f t="shared" si="36"/>
        <v>45435</v>
      </c>
      <c r="F70" s="6">
        <v>45397</v>
      </c>
      <c r="G70" s="6"/>
      <c r="H70" s="34">
        <f t="shared" si="37"/>
        <v>-38</v>
      </c>
      <c r="I70" s="3"/>
      <c r="J70" s="30">
        <f t="shared" si="38"/>
        <v>45436</v>
      </c>
      <c r="K70" s="30">
        <f t="shared" si="39"/>
        <v>45443</v>
      </c>
      <c r="L70" s="32">
        <v>7</v>
      </c>
      <c r="M70" s="6">
        <f t="shared" si="40"/>
        <v>45404</v>
      </c>
      <c r="N70" s="6"/>
      <c r="O70" s="29">
        <f t="shared" si="41"/>
        <v>-39</v>
      </c>
      <c r="P70" s="7"/>
      <c r="Q70" s="3"/>
      <c r="R70" s="30">
        <f t="shared" si="42"/>
        <v>45444</v>
      </c>
      <c r="S70" s="30">
        <f t="shared" si="43"/>
        <v>45465</v>
      </c>
      <c r="T70" s="32">
        <v>21</v>
      </c>
      <c r="U70" s="6">
        <f t="shared" si="44"/>
        <v>45425</v>
      </c>
      <c r="V70" s="6"/>
      <c r="W70" s="29">
        <f t="shared" si="45"/>
        <v>-40</v>
      </c>
      <c r="X70" s="3"/>
      <c r="Y70" s="31"/>
      <c r="Z70" s="7"/>
      <c r="AA70" s="6"/>
      <c r="AB70" s="25"/>
      <c r="AC70" s="31">
        <f t="shared" ref="AC70:AC71" si="63">+AD70-AE70</f>
        <v>45466</v>
      </c>
      <c r="AD70" s="31">
        <f t="shared" ref="AD70:AD71" si="64">+AJ70-1</f>
        <v>45480</v>
      </c>
      <c r="AE70" s="32">
        <v>14</v>
      </c>
      <c r="AF70" s="15">
        <f t="shared" si="46"/>
        <v>45439</v>
      </c>
      <c r="AG70" s="15"/>
      <c r="AH70" s="34">
        <f t="shared" si="47"/>
        <v>-41</v>
      </c>
      <c r="AI70" s="3"/>
      <c r="AJ70" s="31">
        <f t="shared" ref="AJ70:AJ71" si="65">+AK70-AL70</f>
        <v>45481</v>
      </c>
      <c r="AK70" s="31">
        <f t="shared" ref="AK70:AK71" si="66">+AV70-1</f>
        <v>45495</v>
      </c>
      <c r="AL70" s="32">
        <v>14</v>
      </c>
      <c r="AM70" s="15">
        <f t="shared" si="48"/>
        <v>45453</v>
      </c>
      <c r="AN70" s="15"/>
      <c r="AO70" s="34">
        <f t="shared" si="49"/>
        <v>-42</v>
      </c>
      <c r="AP70" s="7"/>
      <c r="AQ70" s="7"/>
      <c r="AR70" s="7"/>
      <c r="AS70" s="7"/>
      <c r="AT70" s="7"/>
      <c r="AU70" s="3"/>
      <c r="AV70" s="31">
        <f t="shared" ref="AV70:AV71" si="67">+AW70-AX70</f>
        <v>45496</v>
      </c>
      <c r="AW70" s="31">
        <f t="shared" ref="AW70:AW71" si="68">+BQ70-1</f>
        <v>45586</v>
      </c>
      <c r="AX70" s="24">
        <v>90</v>
      </c>
      <c r="AY70" s="15">
        <f t="shared" si="50"/>
        <v>45543</v>
      </c>
      <c r="AZ70" s="15"/>
      <c r="BA70" s="7">
        <f t="shared" si="51"/>
        <v>-43</v>
      </c>
      <c r="BB70" s="3"/>
      <c r="BC70" s="31">
        <f t="shared" ref="BC70:BC71" si="69">+BD70-BE70</f>
        <v>45587</v>
      </c>
      <c r="BD70" s="31">
        <f t="shared" ref="BD70:BD71" si="70">+BJ70</f>
        <v>45587</v>
      </c>
      <c r="BE70" s="32">
        <v>0</v>
      </c>
      <c r="BF70" s="15">
        <f t="shared" si="52"/>
        <v>45543</v>
      </c>
      <c r="BG70" s="15"/>
      <c r="BH70" s="34">
        <f t="shared" si="53"/>
        <v>-44</v>
      </c>
      <c r="BI70" s="3"/>
      <c r="BJ70" s="31">
        <f t="shared" si="54"/>
        <v>45587</v>
      </c>
      <c r="BK70" s="31">
        <f t="shared" si="55"/>
        <v>45587</v>
      </c>
      <c r="BL70" s="32">
        <v>0</v>
      </c>
      <c r="BM70" s="15">
        <f t="shared" si="56"/>
        <v>45543</v>
      </c>
      <c r="BN70" s="15"/>
      <c r="BO70" s="34">
        <f t="shared" si="57"/>
        <v>-44</v>
      </c>
      <c r="BP70" s="3"/>
      <c r="BQ70" s="31">
        <f t="shared" si="58"/>
        <v>45587</v>
      </c>
      <c r="BR70" s="31">
        <f t="shared" si="59"/>
        <v>45593</v>
      </c>
      <c r="BS70" s="32">
        <v>6</v>
      </c>
      <c r="BT70" s="15">
        <f t="shared" si="60"/>
        <v>45549</v>
      </c>
      <c r="BU70" s="15"/>
      <c r="BV70" s="7">
        <f t="shared" si="61"/>
        <v>-44</v>
      </c>
      <c r="BW70" s="11"/>
      <c r="BX70" s="15">
        <v>45593</v>
      </c>
      <c r="BY70" s="7">
        <f t="shared" si="62"/>
        <v>-44</v>
      </c>
      <c r="BZ70" s="2"/>
    </row>
    <row r="71" spans="1:78" x14ac:dyDescent="0.25">
      <c r="A71" s="21" t="s">
        <v>95</v>
      </c>
      <c r="B71" s="23"/>
      <c r="C71" s="22" t="s">
        <v>104</v>
      </c>
      <c r="D71" s="7"/>
      <c r="E71" s="30">
        <f t="shared" si="36"/>
        <v>45435</v>
      </c>
      <c r="F71" s="6">
        <v>45397</v>
      </c>
      <c r="G71" s="6"/>
      <c r="H71" s="34">
        <f t="shared" si="37"/>
        <v>-38</v>
      </c>
      <c r="I71" s="3"/>
      <c r="J71" s="30">
        <f t="shared" si="38"/>
        <v>45436</v>
      </c>
      <c r="K71" s="30">
        <f t="shared" si="39"/>
        <v>45443</v>
      </c>
      <c r="L71" s="32">
        <v>7</v>
      </c>
      <c r="M71" s="6">
        <f t="shared" si="40"/>
        <v>45404</v>
      </c>
      <c r="N71" s="6"/>
      <c r="O71" s="29">
        <f t="shared" si="41"/>
        <v>-39</v>
      </c>
      <c r="P71" s="7"/>
      <c r="Q71" s="3"/>
      <c r="R71" s="30">
        <f t="shared" si="42"/>
        <v>45444</v>
      </c>
      <c r="S71" s="30">
        <f t="shared" si="43"/>
        <v>45465</v>
      </c>
      <c r="T71" s="32">
        <v>21</v>
      </c>
      <c r="U71" s="6">
        <f t="shared" si="44"/>
        <v>45425</v>
      </c>
      <c r="V71" s="6"/>
      <c r="W71" s="29">
        <f t="shared" si="45"/>
        <v>-40</v>
      </c>
      <c r="X71" s="3"/>
      <c r="Y71" s="31"/>
      <c r="Z71" s="7"/>
      <c r="AA71" s="6"/>
      <c r="AB71" s="25"/>
      <c r="AC71" s="31">
        <f t="shared" si="63"/>
        <v>45466</v>
      </c>
      <c r="AD71" s="31">
        <f t="shared" si="64"/>
        <v>45480</v>
      </c>
      <c r="AE71" s="32">
        <v>14</v>
      </c>
      <c r="AF71" s="15">
        <f t="shared" si="46"/>
        <v>45439</v>
      </c>
      <c r="AG71" s="15"/>
      <c r="AH71" s="34">
        <f t="shared" si="47"/>
        <v>-41</v>
      </c>
      <c r="AI71" s="3"/>
      <c r="AJ71" s="31">
        <f t="shared" si="65"/>
        <v>45481</v>
      </c>
      <c r="AK71" s="31">
        <f t="shared" si="66"/>
        <v>45495</v>
      </c>
      <c r="AL71" s="32">
        <v>14</v>
      </c>
      <c r="AM71" s="15">
        <f t="shared" si="48"/>
        <v>45453</v>
      </c>
      <c r="AN71" s="15"/>
      <c r="AO71" s="34">
        <f t="shared" si="49"/>
        <v>-42</v>
      </c>
      <c r="AP71" s="7"/>
      <c r="AQ71" s="7"/>
      <c r="AR71" s="7"/>
      <c r="AS71" s="7"/>
      <c r="AT71" s="7"/>
      <c r="AU71" s="3"/>
      <c r="AV71" s="31">
        <f t="shared" si="67"/>
        <v>45496</v>
      </c>
      <c r="AW71" s="31">
        <f t="shared" si="68"/>
        <v>45586</v>
      </c>
      <c r="AX71" s="24">
        <v>90</v>
      </c>
      <c r="AY71" s="15">
        <f t="shared" si="50"/>
        <v>45543</v>
      </c>
      <c r="AZ71" s="15"/>
      <c r="BA71" s="7">
        <f t="shared" si="51"/>
        <v>-43</v>
      </c>
      <c r="BB71" s="3"/>
      <c r="BC71" s="31">
        <f t="shared" si="69"/>
        <v>45587</v>
      </c>
      <c r="BD71" s="31">
        <f t="shared" si="70"/>
        <v>45587</v>
      </c>
      <c r="BE71" s="32">
        <v>0</v>
      </c>
      <c r="BF71" s="15">
        <f t="shared" si="52"/>
        <v>45543</v>
      </c>
      <c r="BG71" s="15"/>
      <c r="BH71" s="34">
        <f t="shared" si="53"/>
        <v>-44</v>
      </c>
      <c r="BI71" s="3"/>
      <c r="BJ71" s="31">
        <f t="shared" si="54"/>
        <v>45587</v>
      </c>
      <c r="BK71" s="31">
        <f t="shared" si="55"/>
        <v>45587</v>
      </c>
      <c r="BL71" s="32">
        <v>0</v>
      </c>
      <c r="BM71" s="15">
        <f t="shared" si="56"/>
        <v>45543</v>
      </c>
      <c r="BN71" s="15"/>
      <c r="BO71" s="34">
        <f t="shared" si="57"/>
        <v>-44</v>
      </c>
      <c r="BP71" s="3"/>
      <c r="BQ71" s="31">
        <f t="shared" si="58"/>
        <v>45587</v>
      </c>
      <c r="BR71" s="31">
        <f t="shared" si="59"/>
        <v>45593</v>
      </c>
      <c r="BS71" s="32">
        <v>6</v>
      </c>
      <c r="BT71" s="15">
        <f t="shared" si="60"/>
        <v>45549</v>
      </c>
      <c r="BU71" s="15"/>
      <c r="BV71" s="7">
        <f t="shared" si="61"/>
        <v>-44</v>
      </c>
      <c r="BW71" s="11"/>
      <c r="BX71" s="15">
        <v>45593</v>
      </c>
      <c r="BY71" s="7">
        <f t="shared" si="62"/>
        <v>-44</v>
      </c>
      <c r="BZ71" s="2"/>
    </row>
    <row r="72" spans="1:78" s="4" customFormat="1" x14ac:dyDescent="0.25">
      <c r="A72" s="17"/>
      <c r="B72"/>
      <c r="C72"/>
      <c r="J72" s="2"/>
      <c r="K72" s="2"/>
      <c r="L72" s="2"/>
      <c r="M72"/>
      <c r="N72"/>
      <c r="O72"/>
      <c r="P72"/>
      <c r="R72"/>
      <c r="S72"/>
      <c r="T72"/>
      <c r="U72" s="2"/>
      <c r="V72" s="2"/>
      <c r="W72"/>
      <c r="Y72"/>
      <c r="Z72"/>
      <c r="AA72"/>
      <c r="AJ72" s="18"/>
      <c r="AK72" s="18"/>
      <c r="AL72" s="18"/>
      <c r="AM72"/>
      <c r="AN72"/>
      <c r="AO72"/>
      <c r="AP72" s="2"/>
      <c r="AQ72" s="2"/>
      <c r="AR72"/>
      <c r="AS72"/>
      <c r="AT72"/>
      <c r="AV72" s="2"/>
      <c r="AW72"/>
      <c r="AX72" s="18"/>
      <c r="AY72"/>
      <c r="AZ72"/>
      <c r="BA72"/>
      <c r="BC72"/>
      <c r="BD72"/>
      <c r="BE72"/>
      <c r="BF72"/>
      <c r="BG72"/>
      <c r="BH72"/>
      <c r="BJ72" s="2"/>
      <c r="BK72"/>
      <c r="BL72"/>
      <c r="BM72"/>
      <c r="BN72"/>
      <c r="BO72"/>
      <c r="BQ72" s="2"/>
      <c r="BR72"/>
      <c r="BS72"/>
      <c r="BT72"/>
      <c r="BU72"/>
      <c r="BV72"/>
      <c r="BW72"/>
      <c r="BX72"/>
      <c r="BY72"/>
      <c r="BZ72"/>
    </row>
    <row r="73" spans="1:78" s="4" customFormat="1" x14ac:dyDescent="0.25">
      <c r="A73" s="17"/>
      <c r="B73"/>
      <c r="C73"/>
      <c r="E73" s="568" t="s">
        <v>105</v>
      </c>
      <c r="F73" s="578"/>
      <c r="G73" s="578"/>
      <c r="H73" s="569"/>
      <c r="J73" s="2"/>
      <c r="K73" s="2"/>
      <c r="L73" s="2"/>
      <c r="M73"/>
      <c r="N73"/>
      <c r="O73"/>
      <c r="P73"/>
      <c r="R73"/>
      <c r="S73"/>
      <c r="T73"/>
      <c r="U73" s="2"/>
      <c r="V73" s="2"/>
      <c r="W73"/>
      <c r="Y73" s="591" t="s">
        <v>106</v>
      </c>
      <c r="Z73" s="592"/>
      <c r="AA73" s="592"/>
      <c r="AB73" s="592"/>
      <c r="AC73" s="592"/>
      <c r="AD73" s="592"/>
      <c r="AE73" s="592"/>
      <c r="AF73" s="592"/>
      <c r="AG73" s="592"/>
      <c r="AH73" s="593"/>
      <c r="AJ73" s="18"/>
      <c r="AK73" s="18"/>
      <c r="AL73" s="18"/>
      <c r="AM73"/>
      <c r="AN73"/>
      <c r="AO73"/>
      <c r="AP73" s="2"/>
      <c r="AQ73" s="2"/>
      <c r="AR73"/>
      <c r="AS73"/>
      <c r="AT73"/>
      <c r="AV73" s="591" t="s">
        <v>107</v>
      </c>
      <c r="AW73" s="592"/>
      <c r="AX73" s="592"/>
      <c r="AY73" s="592"/>
      <c r="AZ73" s="592"/>
      <c r="BA73" s="593"/>
      <c r="BC73" s="591" t="s">
        <v>108</v>
      </c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3"/>
      <c r="BQ73" s="591" t="s">
        <v>109</v>
      </c>
      <c r="BR73" s="592"/>
      <c r="BS73" s="592"/>
      <c r="BT73" s="592"/>
      <c r="BU73" s="592"/>
      <c r="BV73" s="593"/>
      <c r="BW73"/>
      <c r="BX73" s="568" t="s">
        <v>110</v>
      </c>
      <c r="BY73" s="569"/>
      <c r="BZ73"/>
    </row>
    <row r="74" spans="1:78" s="4" customFormat="1" x14ac:dyDescent="0.25">
      <c r="A74" s="17"/>
      <c r="B74"/>
      <c r="C74"/>
      <c r="E74" s="579"/>
      <c r="F74" s="580"/>
      <c r="G74" s="580"/>
      <c r="H74" s="581"/>
      <c r="J74" s="2"/>
      <c r="K74" s="2"/>
      <c r="L74" s="2"/>
      <c r="M74"/>
      <c r="N74"/>
      <c r="O74"/>
      <c r="P74"/>
      <c r="R74"/>
      <c r="S74"/>
      <c r="T74"/>
      <c r="U74" s="2"/>
      <c r="V74" s="2"/>
      <c r="W74"/>
      <c r="Y74"/>
      <c r="Z74"/>
      <c r="AA74"/>
      <c r="AJ74" s="18"/>
      <c r="AK74" s="18"/>
      <c r="AL74" s="18"/>
      <c r="AM74"/>
      <c r="AN74"/>
      <c r="AO74"/>
      <c r="AP74" s="2"/>
      <c r="AQ74" s="2"/>
      <c r="AR74"/>
      <c r="AS74"/>
      <c r="AT74"/>
      <c r="AV74" s="2"/>
      <c r="AW74"/>
      <c r="AX74"/>
      <c r="AY74"/>
      <c r="AZ74"/>
      <c r="BA74"/>
      <c r="BC74"/>
      <c r="BD74"/>
      <c r="BE74"/>
      <c r="BF74"/>
      <c r="BG74"/>
      <c r="BH74"/>
      <c r="BJ74" s="2"/>
      <c r="BK74"/>
      <c r="BL74"/>
      <c r="BM74"/>
      <c r="BN74"/>
      <c r="BO74"/>
      <c r="BQ74" s="2"/>
      <c r="BR74"/>
      <c r="BS74"/>
      <c r="BT74"/>
      <c r="BU74"/>
      <c r="BV74"/>
      <c r="BW74"/>
      <c r="BX74" s="570"/>
      <c r="BY74" s="571"/>
      <c r="BZ74"/>
    </row>
    <row r="75" spans="1:78" s="4" customFormat="1" x14ac:dyDescent="0.25">
      <c r="A75" s="17"/>
      <c r="B75"/>
      <c r="C75"/>
      <c r="E75" s="570"/>
      <c r="F75" s="582"/>
      <c r="G75" s="582"/>
      <c r="H75" s="571"/>
      <c r="J75" s="2"/>
      <c r="K75" s="2"/>
      <c r="L75" s="2"/>
      <c r="M75"/>
      <c r="N75"/>
      <c r="O75"/>
      <c r="P75"/>
      <c r="R75"/>
      <c r="S75"/>
      <c r="T75"/>
      <c r="U75" s="2"/>
      <c r="V75" s="2"/>
      <c r="W75"/>
      <c r="Y75"/>
      <c r="Z75"/>
      <c r="AA75"/>
      <c r="AJ75" s="18"/>
      <c r="AK75" s="18"/>
      <c r="AL75" s="18"/>
      <c r="AM75"/>
      <c r="AN75"/>
      <c r="AO75"/>
      <c r="AP75" s="2"/>
      <c r="AQ75" s="2"/>
      <c r="AR75"/>
      <c r="AS75"/>
      <c r="AT75"/>
      <c r="AV75" s="2"/>
      <c r="AW75"/>
      <c r="AX75"/>
      <c r="AY75"/>
      <c r="AZ75"/>
      <c r="BA75"/>
      <c r="BC75"/>
      <c r="BD75"/>
      <c r="BE75"/>
      <c r="BF75"/>
      <c r="BG75"/>
      <c r="BH75"/>
      <c r="BJ75" s="2"/>
      <c r="BK75"/>
      <c r="BL75"/>
      <c r="BM75"/>
      <c r="BN75"/>
      <c r="BO75"/>
      <c r="BQ75" s="2"/>
      <c r="BR75"/>
      <c r="BS75"/>
      <c r="BT75"/>
      <c r="BU75"/>
      <c r="BV75"/>
      <c r="BW75"/>
      <c r="BX75"/>
      <c r="BY75"/>
      <c r="BZ75"/>
    </row>
    <row r="76" spans="1:78" s="4" customFormat="1" x14ac:dyDescent="0.25">
      <c r="A76" s="17"/>
      <c r="B76"/>
      <c r="C76"/>
      <c r="E76" s="11"/>
      <c r="F76" s="11"/>
      <c r="G76" s="11"/>
      <c r="H76" s="1"/>
      <c r="J76" s="2"/>
      <c r="K76" s="2"/>
      <c r="L76" s="2"/>
      <c r="M76"/>
      <c r="N76"/>
      <c r="O76"/>
      <c r="P76"/>
      <c r="R76"/>
      <c r="S76"/>
      <c r="T76"/>
      <c r="U76" s="2"/>
      <c r="V76" s="2"/>
      <c r="W76"/>
      <c r="Y76"/>
      <c r="Z76"/>
      <c r="AA76"/>
      <c r="AJ76" s="18"/>
      <c r="AK76" s="18"/>
      <c r="AL76" s="18"/>
      <c r="AM76"/>
      <c r="AN76"/>
      <c r="AO76"/>
      <c r="AP76" s="2"/>
      <c r="AQ76" s="2"/>
      <c r="AR76"/>
      <c r="AS76"/>
      <c r="AT76"/>
      <c r="AV76" s="2"/>
      <c r="AW76"/>
      <c r="AX76"/>
      <c r="AY76"/>
      <c r="AZ76"/>
      <c r="BA76"/>
      <c r="BC76"/>
      <c r="BD76"/>
      <c r="BE76"/>
      <c r="BF76"/>
      <c r="BG76"/>
      <c r="BH76"/>
      <c r="BJ76" s="2"/>
      <c r="BK76"/>
      <c r="BL76"/>
      <c r="BM76"/>
      <c r="BN76"/>
      <c r="BO76"/>
      <c r="BQ76" s="2"/>
      <c r="BR76"/>
      <c r="BS76"/>
      <c r="BT76"/>
      <c r="BU76"/>
      <c r="BV76"/>
      <c r="BW76"/>
      <c r="BX76"/>
      <c r="BY76"/>
      <c r="BZ76"/>
    </row>
    <row r="77" spans="1:78" s="4" customFormat="1" x14ac:dyDescent="0.25">
      <c r="A77" s="17"/>
      <c r="B77"/>
      <c r="C77"/>
      <c r="E77" s="583" t="s">
        <v>111</v>
      </c>
      <c r="F77" s="584"/>
      <c r="G77" s="584"/>
      <c r="H77" s="585"/>
      <c r="J77" s="572" t="s">
        <v>112</v>
      </c>
      <c r="K77" s="573"/>
      <c r="L77" s="573"/>
      <c r="M77" s="573"/>
      <c r="N77" s="573"/>
      <c r="O77" s="573"/>
      <c r="P77" s="574"/>
      <c r="R77" s="572" t="s">
        <v>113</v>
      </c>
      <c r="S77" s="573"/>
      <c r="T77" s="573"/>
      <c r="U77" s="573"/>
      <c r="V77" s="573"/>
      <c r="W77" s="574"/>
      <c r="Y77" s="572" t="s">
        <v>114</v>
      </c>
      <c r="Z77" s="573"/>
      <c r="AA77" s="573"/>
      <c r="AB77" s="573"/>
      <c r="AC77" s="573"/>
      <c r="AD77" s="573"/>
      <c r="AE77" s="573"/>
      <c r="AF77" s="573"/>
      <c r="AG77" s="573"/>
      <c r="AH77" s="574"/>
      <c r="AJ77" s="575" t="s">
        <v>115</v>
      </c>
      <c r="AK77" s="576"/>
      <c r="AL77" s="576"/>
      <c r="AM77" s="576"/>
      <c r="AN77" s="576"/>
      <c r="AO77" s="576"/>
      <c r="AP77" s="576"/>
      <c r="AQ77" s="576"/>
      <c r="AR77" s="576"/>
      <c r="AS77" s="576"/>
      <c r="AT77" s="577"/>
      <c r="AV77" s="572" t="s">
        <v>116</v>
      </c>
      <c r="AW77" s="573"/>
      <c r="AX77" s="573"/>
      <c r="AY77" s="573"/>
      <c r="AZ77" s="573"/>
      <c r="BA77" s="574"/>
      <c r="BC77" s="572" t="s">
        <v>117</v>
      </c>
      <c r="BD77" s="573"/>
      <c r="BE77" s="573"/>
      <c r="BF77" s="573"/>
      <c r="BG77" s="573"/>
      <c r="BH77" s="574"/>
      <c r="BJ77" s="572" t="s">
        <v>117</v>
      </c>
      <c r="BK77" s="573"/>
      <c r="BL77" s="573"/>
      <c r="BM77" s="573"/>
      <c r="BN77" s="573"/>
      <c r="BO77" s="574"/>
      <c r="BQ77" s="572" t="s">
        <v>118</v>
      </c>
      <c r="BR77" s="573"/>
      <c r="BS77" s="573"/>
      <c r="BT77" s="573"/>
      <c r="BU77" s="573"/>
      <c r="BV77" s="574"/>
      <c r="BW77"/>
      <c r="BX77"/>
      <c r="BY77"/>
      <c r="BZ77"/>
    </row>
    <row r="78" spans="1:78" s="4" customFormat="1" x14ac:dyDescent="0.25">
      <c r="A78" s="17"/>
      <c r="B78"/>
      <c r="C78"/>
      <c r="E78" s="11"/>
      <c r="F78" s="11"/>
      <c r="G78" s="11"/>
      <c r="H78" s="1"/>
      <c r="J78" s="2"/>
      <c r="K78" s="2"/>
      <c r="L78" s="2"/>
      <c r="M78"/>
      <c r="N78"/>
      <c r="O78"/>
      <c r="P78"/>
      <c r="R78"/>
      <c r="S78"/>
      <c r="T78"/>
      <c r="U78" s="2"/>
      <c r="V78" s="2"/>
      <c r="W78"/>
      <c r="Y78"/>
      <c r="Z78"/>
      <c r="AA78"/>
      <c r="AJ78" s="18"/>
      <c r="AK78" s="18"/>
      <c r="AL78" s="18"/>
      <c r="AM78"/>
      <c r="AN78"/>
      <c r="AO78"/>
      <c r="AP78" s="2"/>
      <c r="AQ78" s="2"/>
      <c r="AR78"/>
      <c r="AS78"/>
      <c r="AT78"/>
      <c r="AV78" s="2"/>
      <c r="AW78"/>
      <c r="AX78"/>
      <c r="AY78"/>
      <c r="AZ78"/>
      <c r="BA78"/>
      <c r="BC78"/>
      <c r="BD78"/>
      <c r="BE78"/>
      <c r="BF78"/>
      <c r="BG78"/>
      <c r="BH78"/>
      <c r="BJ78" s="2"/>
      <c r="BK78"/>
      <c r="BL78"/>
      <c r="BM78"/>
      <c r="BN78"/>
      <c r="BO78"/>
      <c r="BQ78" s="2"/>
      <c r="BR78"/>
      <c r="BS78"/>
      <c r="BT78"/>
      <c r="BU78"/>
      <c r="BV78"/>
      <c r="BW78"/>
      <c r="BX78"/>
      <c r="BY78"/>
      <c r="BZ78"/>
    </row>
  </sheetData>
  <autoFilter ref="A3:CC71" xr:uid="{00000000-0009-0000-0000-000000000000}"/>
  <mergeCells count="26">
    <mergeCell ref="A1:C1"/>
    <mergeCell ref="R1:W1"/>
    <mergeCell ref="J1:P1"/>
    <mergeCell ref="E1:H1"/>
    <mergeCell ref="Y1:AA1"/>
    <mergeCell ref="E73:H75"/>
    <mergeCell ref="E77:H77"/>
    <mergeCell ref="J77:P77"/>
    <mergeCell ref="R77:W77"/>
    <mergeCell ref="BQ1:BV1"/>
    <mergeCell ref="AV1:BA1"/>
    <mergeCell ref="BC1:BH1"/>
    <mergeCell ref="BJ1:BO1"/>
    <mergeCell ref="AJ1:AT1"/>
    <mergeCell ref="AC1:AH1"/>
    <mergeCell ref="Y73:AH73"/>
    <mergeCell ref="BC73:BO73"/>
    <mergeCell ref="BQ73:BV73"/>
    <mergeCell ref="AV73:BA73"/>
    <mergeCell ref="BQ77:BV77"/>
    <mergeCell ref="BX73:BY74"/>
    <mergeCell ref="Y77:AH77"/>
    <mergeCell ref="AJ77:AT77"/>
    <mergeCell ref="AV77:BA77"/>
    <mergeCell ref="BC77:BH77"/>
    <mergeCell ref="BJ77:BO77"/>
  </mergeCells>
  <conditionalFormatting sqref="Y4:Y71 AJ4:AL71 AW4:AW71 BD4:BD71 BK4:BK71 BR4:BR71">
    <cfRule type="cellIs" dxfId="46" priority="5182" operator="between">
      <formula>#REF!</formula>
      <formula>#REF!</formula>
    </cfRule>
  </conditionalFormatting>
  <conditionalFormatting sqref="BX4:BX71">
    <cfRule type="cellIs" dxfId="45" priority="9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236" id="{7FB6F258-8D41-4D61-A982-40BEC7F947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H4:H71</xm:sqref>
        </x14:conditionalFormatting>
        <x14:conditionalFormatting xmlns:xm="http://schemas.microsoft.com/office/excel/2006/main">
          <x14:cfRule type="iconSet" priority="5233" id="{2A7025DC-7A6A-480F-96EB-C3F4535F710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O4:O71</xm:sqref>
        </x14:conditionalFormatting>
        <x14:conditionalFormatting xmlns:xm="http://schemas.microsoft.com/office/excel/2006/main">
          <x14:cfRule type="iconSet" priority="5235" id="{D06E1204-D68F-4BEF-8A16-26E724FD1CC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W4:W71</xm:sqref>
        </x14:conditionalFormatting>
        <x14:conditionalFormatting xmlns:xm="http://schemas.microsoft.com/office/excel/2006/main">
          <x14:cfRule type="iconSet" priority="5234" id="{0C7C9A52-B111-4615-BA66-D7F85FBE1F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AA4:AA71</xm:sqref>
        </x14:conditionalFormatting>
        <x14:conditionalFormatting xmlns:xm="http://schemas.microsoft.com/office/excel/2006/main">
          <x14:cfRule type="iconSet" priority="5232" id="{484B6C41-6123-45C7-8E7A-40FB220DE063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AH4:AH71</xm:sqref>
        </x14:conditionalFormatting>
        <x14:conditionalFormatting xmlns:xm="http://schemas.microsoft.com/office/excel/2006/main">
          <x14:cfRule type="iconSet" priority="5237" id="{DE373CB2-6606-4BAD-976C-E938633F4C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AO4:AO71</xm:sqref>
        </x14:conditionalFormatting>
        <x14:conditionalFormatting xmlns:xm="http://schemas.microsoft.com/office/excel/2006/main">
          <x14:cfRule type="iconSet" priority="5239" id="{A27134CD-972D-4FA3-AB5E-063D1B6E12B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BA4:BA71</xm:sqref>
        </x14:conditionalFormatting>
        <x14:conditionalFormatting xmlns:xm="http://schemas.microsoft.com/office/excel/2006/main">
          <x14:cfRule type="iconSet" priority="5229" id="{DA30E538-DAD8-4445-9C0D-A4D100169CD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BH4:BH71</xm:sqref>
        </x14:conditionalFormatting>
        <x14:conditionalFormatting xmlns:xm="http://schemas.microsoft.com/office/excel/2006/main">
          <x14:cfRule type="iconSet" priority="5230" id="{9004F2AD-6E31-40CC-9C0C-D27068D1CE5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BO4:BO71</xm:sqref>
        </x14:conditionalFormatting>
        <x14:conditionalFormatting xmlns:xm="http://schemas.microsoft.com/office/excel/2006/main">
          <x14:cfRule type="iconSet" priority="5240" id="{D2C33B56-30A0-4B9B-9327-72F18E3508D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BV4:BV71</xm:sqref>
        </x14:conditionalFormatting>
        <x14:conditionalFormatting xmlns:xm="http://schemas.microsoft.com/office/excel/2006/main">
          <x14:cfRule type="iconSet" priority="5231" id="{DCA41D74-6C19-48E7-BF3E-93C1BB77DDE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BW4:BW71</xm:sqref>
        </x14:conditionalFormatting>
        <x14:conditionalFormatting xmlns:xm="http://schemas.microsoft.com/office/excel/2006/main">
          <x14:cfRule type="iconSet" priority="5238" id="{6BC538DF-46D1-4257-B7BD-D69B02DDB36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99E0-1019-4923-B9DC-067956E82210}">
  <sheetPr>
    <pageSetUpPr fitToPage="1"/>
  </sheetPr>
  <dimension ref="A1:CC87"/>
  <sheetViews>
    <sheetView showGridLines="0" view="pageBreakPreview" zoomScaleNormal="70" zoomScaleSheetLayoutView="85" workbookViewId="0">
      <pane xSplit="3" ySplit="3" topLeftCell="AL63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11.42578125" defaultRowHeight="15" outlineLevelCol="1" x14ac:dyDescent="0.25"/>
  <cols>
    <col min="1" max="1" width="14.140625" style="17" customWidth="1"/>
    <col min="2" max="2" width="4" customWidth="1"/>
    <col min="3" max="3" width="46.42578125" customWidth="1"/>
    <col min="4" max="4" width="17.85546875" style="4" customWidth="1"/>
    <col min="5" max="5" width="12.71093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bestFit="1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bestFit="1" customWidth="1"/>
    <col min="30" max="30" width="18.42578125" style="4" bestFit="1" customWidth="1" outlineLevel="1"/>
    <col min="31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bestFit="1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41" customWidth="1" outlineLevel="1"/>
    <col min="77" max="77" width="16.5703125" customWidth="1" outlineLevel="1"/>
    <col min="78" max="78" width="3.7109375" customWidth="1"/>
    <col min="79" max="79" width="13" customWidth="1"/>
  </cols>
  <sheetData>
    <row r="1" spans="1:81" ht="48" customHeight="1" x14ac:dyDescent="0.25">
      <c r="A1" s="594" t="s">
        <v>0</v>
      </c>
      <c r="B1" s="595"/>
      <c r="C1" s="595"/>
      <c r="D1" s="8" t="s">
        <v>1</v>
      </c>
      <c r="E1" s="586" t="s">
        <v>2</v>
      </c>
      <c r="F1" s="586"/>
      <c r="G1" s="586"/>
      <c r="H1" s="586"/>
      <c r="I1" s="5"/>
      <c r="J1" s="586" t="s">
        <v>3</v>
      </c>
      <c r="K1" s="586"/>
      <c r="L1" s="586"/>
      <c r="M1" s="586"/>
      <c r="N1" s="586"/>
      <c r="O1" s="586"/>
      <c r="P1" s="586"/>
      <c r="Q1" s="5"/>
      <c r="R1" s="586" t="s">
        <v>4</v>
      </c>
      <c r="S1" s="586"/>
      <c r="T1" s="586"/>
      <c r="U1" s="586"/>
      <c r="V1" s="586"/>
      <c r="W1" s="586"/>
      <c r="X1" s="5"/>
      <c r="Y1" s="590" t="s">
        <v>5</v>
      </c>
      <c r="Z1" s="590"/>
      <c r="AA1" s="596"/>
      <c r="AB1" s="5"/>
      <c r="AC1" s="590" t="s">
        <v>6</v>
      </c>
      <c r="AD1" s="590"/>
      <c r="AE1" s="590"/>
      <c r="AF1" s="590"/>
      <c r="AG1" s="590"/>
      <c r="AH1" s="590"/>
      <c r="AI1" s="5"/>
      <c r="AJ1" s="587" t="s">
        <v>7</v>
      </c>
      <c r="AK1" s="588"/>
      <c r="AL1" s="588"/>
      <c r="AM1" s="588"/>
      <c r="AN1" s="588"/>
      <c r="AO1" s="588"/>
      <c r="AP1" s="588"/>
      <c r="AQ1" s="588"/>
      <c r="AR1" s="588"/>
      <c r="AS1" s="588"/>
      <c r="AT1" s="589"/>
      <c r="AU1" s="5"/>
      <c r="AV1" s="586" t="s">
        <v>8</v>
      </c>
      <c r="AW1" s="586"/>
      <c r="AX1" s="586"/>
      <c r="AY1" s="586"/>
      <c r="AZ1" s="586"/>
      <c r="BA1" s="586"/>
      <c r="BB1" s="5"/>
      <c r="BC1" s="586" t="s">
        <v>9</v>
      </c>
      <c r="BD1" s="586"/>
      <c r="BE1" s="586"/>
      <c r="BF1" s="586"/>
      <c r="BG1" s="586"/>
      <c r="BH1" s="586"/>
      <c r="BJ1" s="586" t="s">
        <v>10</v>
      </c>
      <c r="BK1" s="586"/>
      <c r="BL1" s="586"/>
      <c r="BM1" s="586"/>
      <c r="BN1" s="586"/>
      <c r="BO1" s="586"/>
      <c r="BP1" s="3"/>
      <c r="BQ1" s="586" t="s">
        <v>11</v>
      </c>
      <c r="BR1" s="586"/>
      <c r="BS1" s="586"/>
      <c r="BT1" s="586"/>
      <c r="BU1" s="586"/>
      <c r="BV1" s="586"/>
      <c r="BW1" s="12"/>
      <c r="BX1" s="33" t="s">
        <v>12</v>
      </c>
      <c r="BY1" s="33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18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/>
      <c r="BX3" s="28"/>
      <c r="BY3" s="28"/>
      <c r="BZ3" s="10"/>
    </row>
    <row r="4" spans="1:81" x14ac:dyDescent="0.25">
      <c r="A4" s="21" t="s">
        <v>85</v>
      </c>
      <c r="B4" s="23"/>
      <c r="C4" s="36" t="s">
        <v>119</v>
      </c>
      <c r="D4" s="7" t="s">
        <v>33</v>
      </c>
      <c r="E4" s="30">
        <f>+J4-1</f>
        <v>45744</v>
      </c>
      <c r="F4" s="6"/>
      <c r="G4" s="6"/>
      <c r="H4" s="34">
        <f>+F4-E4</f>
        <v>-45744</v>
      </c>
      <c r="I4" s="3"/>
      <c r="J4" s="30">
        <f>+K4-L4</f>
        <v>45745</v>
      </c>
      <c r="K4" s="30">
        <f>+R4-1</f>
        <v>45752</v>
      </c>
      <c r="L4" s="37">
        <v>7</v>
      </c>
      <c r="M4" s="6">
        <f>+F4+L4</f>
        <v>7</v>
      </c>
      <c r="N4" s="6"/>
      <c r="O4" s="29">
        <f>+M4-K4</f>
        <v>-45745</v>
      </c>
      <c r="P4" s="7"/>
      <c r="Q4" s="3"/>
      <c r="R4" s="30">
        <f t="shared" ref="R4:R77" si="0">+S4-T4</f>
        <v>45753</v>
      </c>
      <c r="S4" s="30">
        <f>+AC4-1</f>
        <v>45783</v>
      </c>
      <c r="T4" s="37">
        <v>30</v>
      </c>
      <c r="U4" s="6">
        <f>+M4+T4</f>
        <v>37</v>
      </c>
      <c r="V4" s="6"/>
      <c r="W4" s="29">
        <f>+U4-S4</f>
        <v>-45746</v>
      </c>
      <c r="X4" s="3"/>
      <c r="Y4" s="31" t="s">
        <v>33</v>
      </c>
      <c r="Z4" s="7" t="s">
        <v>33</v>
      </c>
      <c r="AA4" s="6" t="s">
        <v>33</v>
      </c>
      <c r="AB4" s="25"/>
      <c r="AC4" s="31">
        <f>+AD4-AE4</f>
        <v>45784</v>
      </c>
      <c r="AD4" s="31">
        <f>+AJ4-1</f>
        <v>45829</v>
      </c>
      <c r="AE4" s="37">
        <v>45</v>
      </c>
      <c r="AF4" s="15">
        <f>+IF(V4=0,U4,V4)+AE4</f>
        <v>82</v>
      </c>
      <c r="AG4" s="15"/>
      <c r="AH4" s="34">
        <f>+AF4-AD4</f>
        <v>-45747</v>
      </c>
      <c r="AI4" s="3"/>
      <c r="AJ4" s="31">
        <f>+AK4-AL4</f>
        <v>45830</v>
      </c>
      <c r="AK4" s="31">
        <f t="shared" ref="AK4:AK12" si="1">+AV4-1</f>
        <v>45844</v>
      </c>
      <c r="AL4" s="37">
        <v>14</v>
      </c>
      <c r="AM4" s="15">
        <f t="shared" ref="AM4:AM12" si="2">+IF(AG4=0,AF4,AG4)+AL4</f>
        <v>96</v>
      </c>
      <c r="AN4" s="15"/>
      <c r="AO4" s="34">
        <f>+AM4-AK4</f>
        <v>-45748</v>
      </c>
      <c r="AP4" s="7"/>
      <c r="AQ4" s="7"/>
      <c r="AR4" s="7"/>
      <c r="AS4" s="7"/>
      <c r="AT4" s="7"/>
      <c r="AU4" s="3"/>
      <c r="AV4" s="31">
        <f>+AW4-AX4</f>
        <v>45845</v>
      </c>
      <c r="AW4" s="31">
        <f>+BQ4-1</f>
        <v>46145</v>
      </c>
      <c r="AX4" s="38">
        <v>300</v>
      </c>
      <c r="AY4" s="15">
        <f>+IF(AN4=0,AM4,AN4)+AX4</f>
        <v>396</v>
      </c>
      <c r="AZ4" s="15"/>
      <c r="BA4" s="7">
        <f>+AY4-AW4</f>
        <v>-45749</v>
      </c>
      <c r="BB4" s="3"/>
      <c r="BC4" s="31">
        <f>+BD4-BE4</f>
        <v>46146</v>
      </c>
      <c r="BD4" s="31">
        <f>+BJ4</f>
        <v>46146</v>
      </c>
      <c r="BE4" s="32">
        <v>0</v>
      </c>
      <c r="BF4" s="15">
        <f>+IF(AZ4=0,AY4,AZ4)+BE4</f>
        <v>396</v>
      </c>
      <c r="BG4" s="15"/>
      <c r="BH4" s="34">
        <f>+BF4-BD4</f>
        <v>-45750</v>
      </c>
      <c r="BI4" s="3"/>
      <c r="BJ4" s="31">
        <f>+BK4-BL4</f>
        <v>46146</v>
      </c>
      <c r="BK4" s="31">
        <f>+BQ4</f>
        <v>46146</v>
      </c>
      <c r="BL4" s="32">
        <v>0</v>
      </c>
      <c r="BM4" s="15">
        <f>+IF(BG4=0,BF4,BG4)+BL4</f>
        <v>396</v>
      </c>
      <c r="BN4" s="15"/>
      <c r="BO4" s="34">
        <f>+BM4-BK4</f>
        <v>-45750</v>
      </c>
      <c r="BP4" s="3"/>
      <c r="BQ4" s="31">
        <f>+BR4-BS4</f>
        <v>46146</v>
      </c>
      <c r="BR4" s="31">
        <f>+BX4</f>
        <v>46153</v>
      </c>
      <c r="BS4" s="37">
        <v>7</v>
      </c>
      <c r="BT4" s="15">
        <f>+IF(BN4=0,BM4,BN4)+BS4</f>
        <v>403</v>
      </c>
      <c r="BU4" s="15"/>
      <c r="BV4" s="7">
        <f>+BT4-BR4</f>
        <v>-45750</v>
      </c>
      <c r="BW4" s="11"/>
      <c r="BX4" s="39">
        <v>46153</v>
      </c>
      <c r="BY4" s="7">
        <f>+BT4-BX4</f>
        <v>-45750</v>
      </c>
      <c r="BZ4" s="2"/>
      <c r="CA4" t="s">
        <v>120</v>
      </c>
    </row>
    <row r="5" spans="1:81" x14ac:dyDescent="0.25">
      <c r="A5" s="21" t="s">
        <v>85</v>
      </c>
      <c r="B5" s="23"/>
      <c r="C5" s="36" t="s">
        <v>121</v>
      </c>
      <c r="D5" s="7"/>
      <c r="E5" s="30">
        <f t="shared" ref="E5:E77" si="3">+J5-1</f>
        <v>45774</v>
      </c>
      <c r="F5" s="6"/>
      <c r="G5" s="6"/>
      <c r="H5" s="34">
        <f t="shared" ref="H5:H77" si="4">+F5-E5</f>
        <v>-45774</v>
      </c>
      <c r="I5" s="3"/>
      <c r="J5" s="30">
        <f t="shared" ref="J5:J77" si="5">+K5-L5</f>
        <v>45775</v>
      </c>
      <c r="K5" s="30">
        <f t="shared" ref="K5:K77" si="6">+R5-1</f>
        <v>45782</v>
      </c>
      <c r="L5" s="37">
        <v>7</v>
      </c>
      <c r="M5" s="6">
        <f t="shared" ref="M5:M77" si="7">+F5+L5</f>
        <v>7</v>
      </c>
      <c r="N5" s="6"/>
      <c r="O5" s="29">
        <f t="shared" ref="O5:O77" si="8">+M5-K5</f>
        <v>-45775</v>
      </c>
      <c r="P5" s="7"/>
      <c r="Q5" s="3"/>
      <c r="R5" s="30">
        <f t="shared" si="0"/>
        <v>45783</v>
      </c>
      <c r="S5" s="30">
        <f t="shared" ref="S5:S77" si="9">+AC5-1</f>
        <v>45813</v>
      </c>
      <c r="T5" s="37">
        <v>30</v>
      </c>
      <c r="U5" s="6">
        <f t="shared" ref="U5:U77" si="10">+M5+T5</f>
        <v>37</v>
      </c>
      <c r="V5" s="6"/>
      <c r="W5" s="29">
        <f t="shared" ref="W5:W77" si="11">+U5-S5</f>
        <v>-45776</v>
      </c>
      <c r="X5" s="3"/>
      <c r="Y5" s="31"/>
      <c r="Z5" s="7"/>
      <c r="AA5" s="6"/>
      <c r="AB5" s="25"/>
      <c r="AC5" s="31">
        <f>+AD5-AE5</f>
        <v>45814</v>
      </c>
      <c r="AD5" s="31">
        <f>+AJ5-1</f>
        <v>45859</v>
      </c>
      <c r="AE5" s="37">
        <v>45</v>
      </c>
      <c r="AF5" s="15">
        <f t="shared" ref="AF5:AF77" si="12">+IF(V5=0,U5,V5)+AE5</f>
        <v>82</v>
      </c>
      <c r="AG5" s="15"/>
      <c r="AH5" s="34">
        <f t="shared" ref="AH5:AH77" si="13">+AF5-AD5</f>
        <v>-45777</v>
      </c>
      <c r="AI5" s="3"/>
      <c r="AJ5" s="31">
        <f>+AK5-AL5</f>
        <v>45860</v>
      </c>
      <c r="AK5" s="31">
        <f t="shared" si="1"/>
        <v>45874</v>
      </c>
      <c r="AL5" s="37">
        <v>14</v>
      </c>
      <c r="AM5" s="15">
        <f t="shared" si="2"/>
        <v>96</v>
      </c>
      <c r="AN5" s="15"/>
      <c r="AO5" s="34">
        <f t="shared" ref="AO5:AO77" si="14">+AM5-AK5</f>
        <v>-45778</v>
      </c>
      <c r="AP5" s="7"/>
      <c r="AQ5" s="7"/>
      <c r="AR5" s="7"/>
      <c r="AS5" s="7"/>
      <c r="AT5" s="7"/>
      <c r="AU5" s="3"/>
      <c r="AV5" s="31">
        <f>+AW5-AX5</f>
        <v>45875</v>
      </c>
      <c r="AW5" s="31">
        <f>+BQ5-1</f>
        <v>46145</v>
      </c>
      <c r="AX5" s="38">
        <v>270</v>
      </c>
      <c r="AY5" s="15">
        <f t="shared" ref="AY5:AY77" si="15">+IF(AN5=0,AM5,AN5)+AX5</f>
        <v>366</v>
      </c>
      <c r="AZ5" s="15"/>
      <c r="BA5" s="7">
        <f t="shared" ref="BA5:BA77" si="16">+AY5-AW5</f>
        <v>-45779</v>
      </c>
      <c r="BB5" s="3"/>
      <c r="BC5" s="31">
        <f>+BD5-BE5</f>
        <v>46146</v>
      </c>
      <c r="BD5" s="31">
        <f>+BJ5</f>
        <v>46146</v>
      </c>
      <c r="BE5" s="32">
        <v>0</v>
      </c>
      <c r="BF5" s="15">
        <f t="shared" ref="BF5:BF77" si="17">+IF(AZ5=0,AY5,AZ5)+BE5</f>
        <v>366</v>
      </c>
      <c r="BG5" s="15"/>
      <c r="BH5" s="34">
        <f t="shared" ref="BH5:BH77" si="18">+BF5-BD5</f>
        <v>-45780</v>
      </c>
      <c r="BI5" s="3"/>
      <c r="BJ5" s="31">
        <f t="shared" ref="BJ5:BJ77" si="19">+BK5-BL5</f>
        <v>46146</v>
      </c>
      <c r="BK5" s="31">
        <f t="shared" ref="BK5:BK77" si="20">+BQ5</f>
        <v>46146</v>
      </c>
      <c r="BL5" s="32">
        <v>0</v>
      </c>
      <c r="BM5" s="15">
        <f t="shared" ref="BM5:BM77" si="21">+IF(BG5=0,BF5,BG5)+BL5</f>
        <v>366</v>
      </c>
      <c r="BN5" s="15"/>
      <c r="BO5" s="34">
        <f t="shared" ref="BO5:BO77" si="22">+BM5-BK5</f>
        <v>-45780</v>
      </c>
      <c r="BP5" s="3"/>
      <c r="BQ5" s="31">
        <f t="shared" ref="BQ5:BQ77" si="23">+BR5-BS5</f>
        <v>46146</v>
      </c>
      <c r="BR5" s="31">
        <f t="shared" ref="BR5:BR77" si="24">+BX5</f>
        <v>46153</v>
      </c>
      <c r="BS5" s="37">
        <v>7</v>
      </c>
      <c r="BT5" s="15">
        <f t="shared" ref="BT5:BT77" si="25">+IF(BN5=0,BM5,BN5)+BS5</f>
        <v>373</v>
      </c>
      <c r="BU5" s="15"/>
      <c r="BV5" s="7">
        <f t="shared" ref="BV5:BV77" si="26">+BT5-BR5</f>
        <v>-45780</v>
      </c>
      <c r="BW5" s="11"/>
      <c r="BX5" s="39">
        <v>46153</v>
      </c>
      <c r="BY5" s="7">
        <f t="shared" ref="BY5:BY77" si="27">+BT5-BX5</f>
        <v>-45780</v>
      </c>
      <c r="BZ5" s="2"/>
      <c r="CA5" t="s">
        <v>120</v>
      </c>
    </row>
    <row r="6" spans="1:81" x14ac:dyDescent="0.25">
      <c r="A6" s="21" t="s">
        <v>85</v>
      </c>
      <c r="B6" s="23"/>
      <c r="C6" s="36" t="s">
        <v>122</v>
      </c>
      <c r="D6" s="7"/>
      <c r="E6" s="30">
        <f t="shared" si="3"/>
        <v>45744</v>
      </c>
      <c r="F6" s="6"/>
      <c r="G6" s="6"/>
      <c r="H6" s="34">
        <f t="shared" si="4"/>
        <v>-45744</v>
      </c>
      <c r="I6" s="3"/>
      <c r="J6" s="30">
        <f t="shared" si="5"/>
        <v>45745</v>
      </c>
      <c r="K6" s="30">
        <f t="shared" si="6"/>
        <v>45752</v>
      </c>
      <c r="L6" s="37">
        <v>7</v>
      </c>
      <c r="M6" s="6">
        <f t="shared" si="7"/>
        <v>7</v>
      </c>
      <c r="N6" s="6"/>
      <c r="O6" s="29">
        <f t="shared" si="8"/>
        <v>-45745</v>
      </c>
      <c r="P6" s="7"/>
      <c r="Q6" s="3"/>
      <c r="R6" s="30">
        <f t="shared" si="0"/>
        <v>45753</v>
      </c>
      <c r="S6" s="30">
        <f t="shared" si="9"/>
        <v>45783</v>
      </c>
      <c r="T6" s="37">
        <v>30</v>
      </c>
      <c r="U6" s="6">
        <f t="shared" si="10"/>
        <v>37</v>
      </c>
      <c r="V6" s="6"/>
      <c r="W6" s="29">
        <f t="shared" si="11"/>
        <v>-45746</v>
      </c>
      <c r="X6" s="3"/>
      <c r="Y6" s="31"/>
      <c r="Z6" s="7"/>
      <c r="AA6" s="6"/>
      <c r="AB6" s="25"/>
      <c r="AC6" s="31">
        <f t="shared" ref="AC6:AC77" si="28">+AD6-AE6</f>
        <v>45784</v>
      </c>
      <c r="AD6" s="31">
        <f t="shared" ref="AD6:AD77" si="29">+AJ6-1</f>
        <v>45829</v>
      </c>
      <c r="AE6" s="37">
        <v>45</v>
      </c>
      <c r="AF6" s="15">
        <f t="shared" si="12"/>
        <v>82</v>
      </c>
      <c r="AG6" s="15"/>
      <c r="AH6" s="34">
        <f t="shared" si="13"/>
        <v>-45747</v>
      </c>
      <c r="AI6" s="3"/>
      <c r="AJ6" s="31">
        <f t="shared" ref="AJ6:AJ77" si="30">+AK6-AL6</f>
        <v>45830</v>
      </c>
      <c r="AK6" s="31">
        <f t="shared" si="1"/>
        <v>45844</v>
      </c>
      <c r="AL6" s="37">
        <v>14</v>
      </c>
      <c r="AM6" s="15">
        <f t="shared" si="2"/>
        <v>96</v>
      </c>
      <c r="AN6" s="15"/>
      <c r="AO6" s="34">
        <f t="shared" si="14"/>
        <v>-45748</v>
      </c>
      <c r="AP6" s="7"/>
      <c r="AQ6" s="7"/>
      <c r="AR6" s="7"/>
      <c r="AS6" s="7"/>
      <c r="AT6" s="7"/>
      <c r="AU6" s="3"/>
      <c r="AV6" s="31">
        <f t="shared" ref="AV6:AV77" si="31">+AW6-AX6</f>
        <v>45845</v>
      </c>
      <c r="AW6" s="31">
        <f t="shared" ref="AW6:AW76" si="32">+BQ6-1</f>
        <v>46145</v>
      </c>
      <c r="AX6" s="38">
        <v>300</v>
      </c>
      <c r="AY6" s="15">
        <f t="shared" si="15"/>
        <v>396</v>
      </c>
      <c r="AZ6" s="15"/>
      <c r="BA6" s="7">
        <f t="shared" si="16"/>
        <v>-45749</v>
      </c>
      <c r="BB6" s="3"/>
      <c r="BC6" s="31">
        <f t="shared" ref="BC6:BC77" si="33">+BD6-BE6</f>
        <v>46146</v>
      </c>
      <c r="BD6" s="31">
        <f t="shared" ref="BD6:BD77" si="34">+BJ6</f>
        <v>46146</v>
      </c>
      <c r="BE6" s="32">
        <v>0</v>
      </c>
      <c r="BF6" s="15">
        <f t="shared" si="17"/>
        <v>396</v>
      </c>
      <c r="BG6" s="15"/>
      <c r="BH6" s="34">
        <f t="shared" si="18"/>
        <v>-45750</v>
      </c>
      <c r="BI6" s="3"/>
      <c r="BJ6" s="31">
        <f t="shared" si="19"/>
        <v>46146</v>
      </c>
      <c r="BK6" s="31">
        <f t="shared" si="20"/>
        <v>46146</v>
      </c>
      <c r="BL6" s="32">
        <v>0</v>
      </c>
      <c r="BM6" s="15">
        <f t="shared" si="21"/>
        <v>396</v>
      </c>
      <c r="BN6" s="15"/>
      <c r="BO6" s="34">
        <f t="shared" si="22"/>
        <v>-45750</v>
      </c>
      <c r="BP6" s="3"/>
      <c r="BQ6" s="31">
        <f t="shared" si="23"/>
        <v>46146</v>
      </c>
      <c r="BR6" s="31">
        <f t="shared" si="24"/>
        <v>46153</v>
      </c>
      <c r="BS6" s="37">
        <v>7</v>
      </c>
      <c r="BT6" s="15">
        <f t="shared" si="25"/>
        <v>403</v>
      </c>
      <c r="BU6" s="15"/>
      <c r="BV6" s="7">
        <f t="shared" si="26"/>
        <v>-45750</v>
      </c>
      <c r="BW6" s="11"/>
      <c r="BX6" s="39">
        <v>46153</v>
      </c>
      <c r="BY6" s="7">
        <f t="shared" si="27"/>
        <v>-45750</v>
      </c>
      <c r="BZ6" s="2"/>
      <c r="CA6" t="s">
        <v>120</v>
      </c>
    </row>
    <row r="7" spans="1:81" x14ac:dyDescent="0.25">
      <c r="A7" s="21" t="s">
        <v>85</v>
      </c>
      <c r="B7" s="23"/>
      <c r="C7" s="36" t="s">
        <v>123</v>
      </c>
      <c r="D7" s="7"/>
      <c r="E7" s="30">
        <f t="shared" si="3"/>
        <v>45794</v>
      </c>
      <c r="F7" s="6"/>
      <c r="G7" s="6"/>
      <c r="H7" s="34">
        <f t="shared" si="4"/>
        <v>-45794</v>
      </c>
      <c r="I7" s="3"/>
      <c r="J7" s="30">
        <f t="shared" si="5"/>
        <v>45795</v>
      </c>
      <c r="K7" s="30">
        <f t="shared" si="6"/>
        <v>45802</v>
      </c>
      <c r="L7" s="37">
        <v>7</v>
      </c>
      <c r="M7" s="6">
        <f t="shared" si="7"/>
        <v>7</v>
      </c>
      <c r="N7" s="6"/>
      <c r="O7" s="29">
        <f t="shared" si="8"/>
        <v>-45795</v>
      </c>
      <c r="P7" s="7"/>
      <c r="Q7" s="3"/>
      <c r="R7" s="30">
        <f t="shared" si="0"/>
        <v>45803</v>
      </c>
      <c r="S7" s="30">
        <f t="shared" si="9"/>
        <v>45833</v>
      </c>
      <c r="T7" s="37">
        <v>30</v>
      </c>
      <c r="U7" s="6">
        <f t="shared" si="10"/>
        <v>37</v>
      </c>
      <c r="V7" s="6"/>
      <c r="W7" s="29">
        <f t="shared" si="11"/>
        <v>-45796</v>
      </c>
      <c r="X7" s="3"/>
      <c r="Y7" s="31"/>
      <c r="Z7" s="7"/>
      <c r="AA7" s="6"/>
      <c r="AB7" s="25"/>
      <c r="AC7" s="31">
        <f t="shared" si="28"/>
        <v>45834</v>
      </c>
      <c r="AD7" s="31">
        <f t="shared" si="29"/>
        <v>45879</v>
      </c>
      <c r="AE7" s="37">
        <v>45</v>
      </c>
      <c r="AF7" s="15">
        <f t="shared" si="12"/>
        <v>82</v>
      </c>
      <c r="AG7" s="15"/>
      <c r="AH7" s="34">
        <f t="shared" si="13"/>
        <v>-45797</v>
      </c>
      <c r="AI7" s="3"/>
      <c r="AJ7" s="31">
        <f t="shared" si="30"/>
        <v>45880</v>
      </c>
      <c r="AK7" s="31">
        <f t="shared" si="1"/>
        <v>45894</v>
      </c>
      <c r="AL7" s="37">
        <v>14</v>
      </c>
      <c r="AM7" s="15">
        <f t="shared" si="2"/>
        <v>96</v>
      </c>
      <c r="AN7" s="15"/>
      <c r="AO7" s="34">
        <f t="shared" si="14"/>
        <v>-45798</v>
      </c>
      <c r="AP7" s="7"/>
      <c r="AQ7" s="7"/>
      <c r="AR7" s="7"/>
      <c r="AS7" s="7"/>
      <c r="AT7" s="7"/>
      <c r="AU7" s="3"/>
      <c r="AV7" s="31">
        <f t="shared" si="31"/>
        <v>45895</v>
      </c>
      <c r="AW7" s="31">
        <f t="shared" si="32"/>
        <v>46145</v>
      </c>
      <c r="AX7" s="38">
        <v>250</v>
      </c>
      <c r="AY7" s="15">
        <f t="shared" si="15"/>
        <v>346</v>
      </c>
      <c r="AZ7" s="15"/>
      <c r="BA7" s="7">
        <f t="shared" si="16"/>
        <v>-45799</v>
      </c>
      <c r="BB7" s="3"/>
      <c r="BC7" s="31">
        <f t="shared" si="33"/>
        <v>46146</v>
      </c>
      <c r="BD7" s="31">
        <f t="shared" si="34"/>
        <v>46146</v>
      </c>
      <c r="BE7" s="32">
        <v>0</v>
      </c>
      <c r="BF7" s="15">
        <f t="shared" si="17"/>
        <v>346</v>
      </c>
      <c r="BG7" s="15"/>
      <c r="BH7" s="34">
        <f t="shared" si="18"/>
        <v>-45800</v>
      </c>
      <c r="BI7" s="3"/>
      <c r="BJ7" s="31">
        <f t="shared" si="19"/>
        <v>46146</v>
      </c>
      <c r="BK7" s="31">
        <f t="shared" si="20"/>
        <v>46146</v>
      </c>
      <c r="BL7" s="32">
        <v>0</v>
      </c>
      <c r="BM7" s="15">
        <f t="shared" si="21"/>
        <v>346</v>
      </c>
      <c r="BN7" s="15"/>
      <c r="BO7" s="34">
        <f t="shared" si="22"/>
        <v>-45800</v>
      </c>
      <c r="BP7" s="3"/>
      <c r="BQ7" s="31">
        <f t="shared" si="23"/>
        <v>46146</v>
      </c>
      <c r="BR7" s="31">
        <f t="shared" si="24"/>
        <v>46153</v>
      </c>
      <c r="BS7" s="37">
        <v>7</v>
      </c>
      <c r="BT7" s="15">
        <f t="shared" si="25"/>
        <v>353</v>
      </c>
      <c r="BU7" s="15"/>
      <c r="BV7" s="7">
        <f t="shared" si="26"/>
        <v>-45800</v>
      </c>
      <c r="BW7" s="11"/>
      <c r="BX7" s="39">
        <v>46153</v>
      </c>
      <c r="BY7" s="7">
        <f t="shared" si="27"/>
        <v>-45800</v>
      </c>
      <c r="BZ7" s="2"/>
      <c r="CA7" t="s">
        <v>120</v>
      </c>
    </row>
    <row r="8" spans="1:81" x14ac:dyDescent="0.25">
      <c r="A8" s="21" t="s">
        <v>85</v>
      </c>
      <c r="B8" s="23"/>
      <c r="C8" s="36" t="s">
        <v>124</v>
      </c>
      <c r="D8" s="7"/>
      <c r="E8" s="30">
        <f t="shared" si="3"/>
        <v>45794</v>
      </c>
      <c r="F8" s="6"/>
      <c r="G8" s="6"/>
      <c r="H8" s="34">
        <f t="shared" si="4"/>
        <v>-45794</v>
      </c>
      <c r="I8" s="3"/>
      <c r="J8" s="30">
        <f t="shared" si="5"/>
        <v>45795</v>
      </c>
      <c r="K8" s="30">
        <f t="shared" si="6"/>
        <v>45802</v>
      </c>
      <c r="L8" s="37">
        <v>7</v>
      </c>
      <c r="M8" s="6">
        <f t="shared" si="7"/>
        <v>7</v>
      </c>
      <c r="N8" s="6"/>
      <c r="O8" s="29">
        <f t="shared" si="8"/>
        <v>-45795</v>
      </c>
      <c r="P8" s="7"/>
      <c r="Q8" s="3"/>
      <c r="R8" s="30">
        <f t="shared" si="0"/>
        <v>45803</v>
      </c>
      <c r="S8" s="30">
        <f t="shared" si="9"/>
        <v>45833</v>
      </c>
      <c r="T8" s="37">
        <v>30</v>
      </c>
      <c r="U8" s="6">
        <f t="shared" si="10"/>
        <v>37</v>
      </c>
      <c r="V8" s="6"/>
      <c r="W8" s="29">
        <f t="shared" si="11"/>
        <v>-45796</v>
      </c>
      <c r="X8" s="3"/>
      <c r="Y8" s="31"/>
      <c r="Z8" s="7"/>
      <c r="AA8" s="6"/>
      <c r="AB8" s="25"/>
      <c r="AC8" s="31">
        <f t="shared" si="28"/>
        <v>45834</v>
      </c>
      <c r="AD8" s="31">
        <f t="shared" si="29"/>
        <v>45879</v>
      </c>
      <c r="AE8" s="37">
        <v>45</v>
      </c>
      <c r="AF8" s="15">
        <f t="shared" si="12"/>
        <v>82</v>
      </c>
      <c r="AG8" s="15"/>
      <c r="AH8" s="34">
        <f t="shared" si="13"/>
        <v>-45797</v>
      </c>
      <c r="AI8" s="3"/>
      <c r="AJ8" s="31">
        <f t="shared" si="30"/>
        <v>45880</v>
      </c>
      <c r="AK8" s="31">
        <f t="shared" si="1"/>
        <v>45894</v>
      </c>
      <c r="AL8" s="37">
        <v>14</v>
      </c>
      <c r="AM8" s="15">
        <f t="shared" si="2"/>
        <v>96</v>
      </c>
      <c r="AN8" s="15"/>
      <c r="AO8" s="34">
        <f t="shared" si="14"/>
        <v>-45798</v>
      </c>
      <c r="AP8" s="7"/>
      <c r="AQ8" s="7"/>
      <c r="AR8" s="7"/>
      <c r="AS8" s="7"/>
      <c r="AT8" s="7"/>
      <c r="AU8" s="3"/>
      <c r="AV8" s="31">
        <f t="shared" si="31"/>
        <v>45895</v>
      </c>
      <c r="AW8" s="31">
        <f t="shared" si="32"/>
        <v>46145</v>
      </c>
      <c r="AX8" s="38">
        <v>250</v>
      </c>
      <c r="AY8" s="15">
        <f t="shared" si="15"/>
        <v>346</v>
      </c>
      <c r="AZ8" s="15"/>
      <c r="BA8" s="7">
        <f t="shared" si="16"/>
        <v>-45799</v>
      </c>
      <c r="BB8" s="3"/>
      <c r="BC8" s="31">
        <f t="shared" si="33"/>
        <v>46146</v>
      </c>
      <c r="BD8" s="31">
        <f t="shared" si="34"/>
        <v>46146</v>
      </c>
      <c r="BE8" s="32">
        <v>0</v>
      </c>
      <c r="BF8" s="15">
        <f t="shared" si="17"/>
        <v>346</v>
      </c>
      <c r="BG8" s="15"/>
      <c r="BH8" s="34">
        <f t="shared" si="18"/>
        <v>-45800</v>
      </c>
      <c r="BI8" s="3"/>
      <c r="BJ8" s="31">
        <f t="shared" si="19"/>
        <v>46146</v>
      </c>
      <c r="BK8" s="31">
        <f t="shared" si="20"/>
        <v>46146</v>
      </c>
      <c r="BL8" s="32">
        <v>0</v>
      </c>
      <c r="BM8" s="15">
        <f t="shared" si="21"/>
        <v>346</v>
      </c>
      <c r="BN8" s="15"/>
      <c r="BO8" s="34">
        <f t="shared" si="22"/>
        <v>-45800</v>
      </c>
      <c r="BP8" s="3"/>
      <c r="BQ8" s="31">
        <f t="shared" si="23"/>
        <v>46146</v>
      </c>
      <c r="BR8" s="31">
        <f t="shared" si="24"/>
        <v>46153</v>
      </c>
      <c r="BS8" s="37">
        <v>7</v>
      </c>
      <c r="BT8" s="15">
        <f t="shared" si="25"/>
        <v>353</v>
      </c>
      <c r="BU8" s="15"/>
      <c r="BV8" s="7">
        <f t="shared" si="26"/>
        <v>-45800</v>
      </c>
      <c r="BW8" s="11"/>
      <c r="BX8" s="39">
        <v>46153</v>
      </c>
      <c r="BY8" s="7">
        <f t="shared" si="27"/>
        <v>-45800</v>
      </c>
      <c r="BZ8" s="2"/>
      <c r="CA8" t="s">
        <v>120</v>
      </c>
    </row>
    <row r="9" spans="1:81" x14ac:dyDescent="0.25">
      <c r="A9" s="21" t="s">
        <v>85</v>
      </c>
      <c r="B9" s="23"/>
      <c r="C9" s="36" t="s">
        <v>125</v>
      </c>
      <c r="D9" s="7"/>
      <c r="E9" s="30">
        <f t="shared" si="3"/>
        <v>45804</v>
      </c>
      <c r="F9" s="6"/>
      <c r="G9" s="6"/>
      <c r="H9" s="34">
        <f t="shared" si="4"/>
        <v>-45804</v>
      </c>
      <c r="I9" s="3"/>
      <c r="J9" s="30">
        <f t="shared" si="5"/>
        <v>45805</v>
      </c>
      <c r="K9" s="30">
        <f t="shared" si="6"/>
        <v>45812</v>
      </c>
      <c r="L9" s="37">
        <v>7</v>
      </c>
      <c r="M9" s="6">
        <f t="shared" si="7"/>
        <v>7</v>
      </c>
      <c r="N9" s="6"/>
      <c r="O9" s="29">
        <f t="shared" si="8"/>
        <v>-45805</v>
      </c>
      <c r="P9" s="7"/>
      <c r="Q9" s="3"/>
      <c r="R9" s="30">
        <f t="shared" si="0"/>
        <v>45813</v>
      </c>
      <c r="S9" s="30">
        <f t="shared" si="9"/>
        <v>45843</v>
      </c>
      <c r="T9" s="37">
        <v>30</v>
      </c>
      <c r="U9" s="6">
        <f t="shared" si="10"/>
        <v>37</v>
      </c>
      <c r="V9" s="6"/>
      <c r="W9" s="29">
        <f t="shared" si="11"/>
        <v>-45806</v>
      </c>
      <c r="X9" s="3"/>
      <c r="Y9" s="31"/>
      <c r="Z9" s="7"/>
      <c r="AA9" s="6"/>
      <c r="AB9" s="25"/>
      <c r="AC9" s="31">
        <f t="shared" si="28"/>
        <v>45844</v>
      </c>
      <c r="AD9" s="31">
        <f t="shared" si="29"/>
        <v>45889</v>
      </c>
      <c r="AE9" s="37">
        <v>45</v>
      </c>
      <c r="AF9" s="15">
        <f t="shared" si="12"/>
        <v>82</v>
      </c>
      <c r="AG9" s="15"/>
      <c r="AH9" s="34">
        <f t="shared" si="13"/>
        <v>-45807</v>
      </c>
      <c r="AI9" s="3"/>
      <c r="AJ9" s="31">
        <f t="shared" si="30"/>
        <v>45890</v>
      </c>
      <c r="AK9" s="31">
        <f t="shared" si="1"/>
        <v>45904</v>
      </c>
      <c r="AL9" s="37">
        <v>14</v>
      </c>
      <c r="AM9" s="15">
        <f t="shared" si="2"/>
        <v>96</v>
      </c>
      <c r="AN9" s="15"/>
      <c r="AO9" s="34">
        <f t="shared" si="14"/>
        <v>-45808</v>
      </c>
      <c r="AP9" s="7"/>
      <c r="AQ9" s="7"/>
      <c r="AR9" s="7"/>
      <c r="AS9" s="7"/>
      <c r="AT9" s="7"/>
      <c r="AU9" s="3"/>
      <c r="AV9" s="31">
        <f t="shared" si="31"/>
        <v>45905</v>
      </c>
      <c r="AW9" s="31">
        <f t="shared" si="32"/>
        <v>46145</v>
      </c>
      <c r="AX9" s="38">
        <v>240</v>
      </c>
      <c r="AY9" s="15">
        <f t="shared" si="15"/>
        <v>336</v>
      </c>
      <c r="AZ9" s="15"/>
      <c r="BA9" s="7">
        <f t="shared" si="16"/>
        <v>-45809</v>
      </c>
      <c r="BB9" s="3"/>
      <c r="BC9" s="31">
        <f t="shared" si="33"/>
        <v>46146</v>
      </c>
      <c r="BD9" s="31">
        <f t="shared" si="34"/>
        <v>46146</v>
      </c>
      <c r="BE9" s="32">
        <v>0</v>
      </c>
      <c r="BF9" s="15">
        <f t="shared" si="17"/>
        <v>336</v>
      </c>
      <c r="BG9" s="15"/>
      <c r="BH9" s="34">
        <f t="shared" si="18"/>
        <v>-45810</v>
      </c>
      <c r="BI9" s="3"/>
      <c r="BJ9" s="31">
        <f t="shared" si="19"/>
        <v>46146</v>
      </c>
      <c r="BK9" s="31">
        <f t="shared" si="20"/>
        <v>46146</v>
      </c>
      <c r="BL9" s="32">
        <v>0</v>
      </c>
      <c r="BM9" s="15">
        <f t="shared" si="21"/>
        <v>336</v>
      </c>
      <c r="BN9" s="15"/>
      <c r="BO9" s="34">
        <f t="shared" si="22"/>
        <v>-45810</v>
      </c>
      <c r="BP9" s="3"/>
      <c r="BQ9" s="31">
        <f t="shared" si="23"/>
        <v>46146</v>
      </c>
      <c r="BR9" s="31">
        <f t="shared" si="24"/>
        <v>46153</v>
      </c>
      <c r="BS9" s="37">
        <v>7</v>
      </c>
      <c r="BT9" s="15">
        <f t="shared" si="25"/>
        <v>343</v>
      </c>
      <c r="BU9" s="15"/>
      <c r="BV9" s="7">
        <f t="shared" si="26"/>
        <v>-45810</v>
      </c>
      <c r="BW9" s="11"/>
      <c r="BX9" s="39">
        <v>46153</v>
      </c>
      <c r="BY9" s="7">
        <f t="shared" si="27"/>
        <v>-45810</v>
      </c>
      <c r="BZ9" s="2"/>
      <c r="CA9" t="s">
        <v>120</v>
      </c>
    </row>
    <row r="10" spans="1:81" x14ac:dyDescent="0.25">
      <c r="A10" s="21" t="s">
        <v>85</v>
      </c>
      <c r="B10" s="23"/>
      <c r="C10" s="36" t="s">
        <v>126</v>
      </c>
      <c r="D10" s="7"/>
      <c r="E10" s="30">
        <f t="shared" si="3"/>
        <v>45774</v>
      </c>
      <c r="F10" s="6"/>
      <c r="G10" s="6"/>
      <c r="H10" s="34">
        <f t="shared" si="4"/>
        <v>-45774</v>
      </c>
      <c r="I10" s="3"/>
      <c r="J10" s="30">
        <f t="shared" si="5"/>
        <v>45775</v>
      </c>
      <c r="K10" s="30">
        <f t="shared" si="6"/>
        <v>45782</v>
      </c>
      <c r="L10" s="37">
        <v>7</v>
      </c>
      <c r="M10" s="6">
        <f t="shared" si="7"/>
        <v>7</v>
      </c>
      <c r="N10" s="6"/>
      <c r="O10" s="29">
        <f t="shared" si="8"/>
        <v>-45775</v>
      </c>
      <c r="P10" s="7"/>
      <c r="Q10" s="3"/>
      <c r="R10" s="30">
        <f t="shared" si="0"/>
        <v>45783</v>
      </c>
      <c r="S10" s="30">
        <f t="shared" si="9"/>
        <v>45813</v>
      </c>
      <c r="T10" s="37">
        <v>30</v>
      </c>
      <c r="U10" s="6">
        <f t="shared" si="10"/>
        <v>37</v>
      </c>
      <c r="V10" s="6"/>
      <c r="W10" s="29">
        <f t="shared" si="11"/>
        <v>-45776</v>
      </c>
      <c r="X10" s="3"/>
      <c r="Y10" s="31"/>
      <c r="Z10" s="7"/>
      <c r="AA10" s="6"/>
      <c r="AB10" s="25"/>
      <c r="AC10" s="31">
        <f t="shared" si="28"/>
        <v>45814</v>
      </c>
      <c r="AD10" s="31">
        <f t="shared" si="29"/>
        <v>45859</v>
      </c>
      <c r="AE10" s="37">
        <v>45</v>
      </c>
      <c r="AF10" s="15">
        <f t="shared" si="12"/>
        <v>82</v>
      </c>
      <c r="AG10" s="15"/>
      <c r="AH10" s="34">
        <f t="shared" si="13"/>
        <v>-45777</v>
      </c>
      <c r="AI10" s="3"/>
      <c r="AJ10" s="31">
        <f t="shared" si="30"/>
        <v>45860</v>
      </c>
      <c r="AK10" s="31">
        <f t="shared" si="1"/>
        <v>45874</v>
      </c>
      <c r="AL10" s="37">
        <v>14</v>
      </c>
      <c r="AM10" s="15">
        <f t="shared" si="2"/>
        <v>96</v>
      </c>
      <c r="AN10" s="15"/>
      <c r="AO10" s="34">
        <f t="shared" si="14"/>
        <v>-45778</v>
      </c>
      <c r="AP10" s="7"/>
      <c r="AQ10" s="7"/>
      <c r="AR10" s="7"/>
      <c r="AS10" s="7"/>
      <c r="AT10" s="7"/>
      <c r="AU10" s="3"/>
      <c r="AV10" s="31">
        <f t="shared" si="31"/>
        <v>45875</v>
      </c>
      <c r="AW10" s="31">
        <f t="shared" si="32"/>
        <v>46145</v>
      </c>
      <c r="AX10" s="38">
        <v>270</v>
      </c>
      <c r="AY10" s="15">
        <f t="shared" si="15"/>
        <v>366</v>
      </c>
      <c r="AZ10" s="15"/>
      <c r="BA10" s="7">
        <f t="shared" si="16"/>
        <v>-45779</v>
      </c>
      <c r="BB10" s="3"/>
      <c r="BC10" s="31">
        <f t="shared" si="33"/>
        <v>46146</v>
      </c>
      <c r="BD10" s="31">
        <f t="shared" si="34"/>
        <v>46146</v>
      </c>
      <c r="BE10" s="32">
        <v>0</v>
      </c>
      <c r="BF10" s="15">
        <f t="shared" si="17"/>
        <v>366</v>
      </c>
      <c r="BG10" s="15"/>
      <c r="BH10" s="34">
        <f t="shared" si="18"/>
        <v>-45780</v>
      </c>
      <c r="BI10" s="3"/>
      <c r="BJ10" s="31">
        <f t="shared" si="19"/>
        <v>46146</v>
      </c>
      <c r="BK10" s="31">
        <f t="shared" si="20"/>
        <v>46146</v>
      </c>
      <c r="BL10" s="32">
        <v>0</v>
      </c>
      <c r="BM10" s="15">
        <f t="shared" si="21"/>
        <v>366</v>
      </c>
      <c r="BN10" s="15"/>
      <c r="BO10" s="34">
        <f t="shared" si="22"/>
        <v>-45780</v>
      </c>
      <c r="BP10" s="3"/>
      <c r="BQ10" s="31">
        <f t="shared" si="23"/>
        <v>46146</v>
      </c>
      <c r="BR10" s="31">
        <f t="shared" si="24"/>
        <v>46153</v>
      </c>
      <c r="BS10" s="37">
        <v>7</v>
      </c>
      <c r="BT10" s="15">
        <f t="shared" si="25"/>
        <v>373</v>
      </c>
      <c r="BU10" s="15"/>
      <c r="BV10" s="7">
        <f t="shared" si="26"/>
        <v>-45780</v>
      </c>
      <c r="BW10" s="11"/>
      <c r="BX10" s="39">
        <v>46153</v>
      </c>
      <c r="BY10" s="7">
        <f t="shared" si="27"/>
        <v>-45780</v>
      </c>
      <c r="BZ10" s="2"/>
      <c r="CA10" t="s">
        <v>120</v>
      </c>
    </row>
    <row r="11" spans="1:81" x14ac:dyDescent="0.25">
      <c r="A11" s="21" t="s">
        <v>85</v>
      </c>
      <c r="B11" s="23"/>
      <c r="C11" s="36" t="s">
        <v>127</v>
      </c>
      <c r="D11" s="7"/>
      <c r="E11" s="30">
        <f t="shared" si="3"/>
        <v>45714</v>
      </c>
      <c r="F11" s="6"/>
      <c r="G11" s="6"/>
      <c r="H11" s="34">
        <f t="shared" si="4"/>
        <v>-45714</v>
      </c>
      <c r="I11" s="3"/>
      <c r="J11" s="30">
        <f t="shared" si="5"/>
        <v>45715</v>
      </c>
      <c r="K11" s="30">
        <f t="shared" si="6"/>
        <v>45722</v>
      </c>
      <c r="L11" s="37">
        <v>7</v>
      </c>
      <c r="M11" s="6">
        <f t="shared" si="7"/>
        <v>7</v>
      </c>
      <c r="N11" s="6"/>
      <c r="O11" s="29">
        <f t="shared" si="8"/>
        <v>-45715</v>
      </c>
      <c r="P11" s="7"/>
      <c r="Q11" s="3"/>
      <c r="R11" s="30">
        <f t="shared" si="0"/>
        <v>45723</v>
      </c>
      <c r="S11" s="30">
        <f t="shared" si="9"/>
        <v>45753</v>
      </c>
      <c r="T11" s="37">
        <v>30</v>
      </c>
      <c r="U11" s="6">
        <f t="shared" si="10"/>
        <v>37</v>
      </c>
      <c r="V11" s="6"/>
      <c r="W11" s="29">
        <f t="shared" si="11"/>
        <v>-45716</v>
      </c>
      <c r="X11" s="3"/>
      <c r="Y11" s="31"/>
      <c r="Z11" s="7"/>
      <c r="AA11" s="6"/>
      <c r="AB11" s="25"/>
      <c r="AC11" s="31">
        <f t="shared" si="28"/>
        <v>45754</v>
      </c>
      <c r="AD11" s="31">
        <f t="shared" si="29"/>
        <v>45799</v>
      </c>
      <c r="AE11" s="37">
        <v>45</v>
      </c>
      <c r="AF11" s="15">
        <f t="shared" si="12"/>
        <v>82</v>
      </c>
      <c r="AG11" s="15"/>
      <c r="AH11" s="34">
        <f t="shared" si="13"/>
        <v>-45717</v>
      </c>
      <c r="AI11" s="3"/>
      <c r="AJ11" s="31">
        <f t="shared" si="30"/>
        <v>45800</v>
      </c>
      <c r="AK11" s="31">
        <f t="shared" si="1"/>
        <v>45814</v>
      </c>
      <c r="AL11" s="37">
        <v>14</v>
      </c>
      <c r="AM11" s="15">
        <f t="shared" si="2"/>
        <v>96</v>
      </c>
      <c r="AN11" s="15"/>
      <c r="AO11" s="34">
        <f t="shared" si="14"/>
        <v>-45718</v>
      </c>
      <c r="AP11" s="7"/>
      <c r="AQ11" s="7"/>
      <c r="AR11" s="7"/>
      <c r="AS11" s="7"/>
      <c r="AT11" s="7"/>
      <c r="AU11" s="3"/>
      <c r="AV11" s="31">
        <f t="shared" si="31"/>
        <v>45815</v>
      </c>
      <c r="AW11" s="31">
        <f t="shared" si="32"/>
        <v>46145</v>
      </c>
      <c r="AX11" s="38">
        <v>330</v>
      </c>
      <c r="AY11" s="15">
        <f t="shared" si="15"/>
        <v>426</v>
      </c>
      <c r="AZ11" s="15"/>
      <c r="BA11" s="7">
        <f t="shared" si="16"/>
        <v>-45719</v>
      </c>
      <c r="BB11" s="3"/>
      <c r="BC11" s="31">
        <f t="shared" si="33"/>
        <v>46146</v>
      </c>
      <c r="BD11" s="31">
        <f t="shared" si="34"/>
        <v>46146</v>
      </c>
      <c r="BE11" s="32">
        <v>0</v>
      </c>
      <c r="BF11" s="15">
        <f t="shared" si="17"/>
        <v>426</v>
      </c>
      <c r="BG11" s="15"/>
      <c r="BH11" s="34">
        <f t="shared" si="18"/>
        <v>-45720</v>
      </c>
      <c r="BI11" s="3"/>
      <c r="BJ11" s="31">
        <f t="shared" si="19"/>
        <v>46146</v>
      </c>
      <c r="BK11" s="31">
        <f t="shared" si="20"/>
        <v>46146</v>
      </c>
      <c r="BL11" s="32">
        <v>0</v>
      </c>
      <c r="BM11" s="15">
        <f t="shared" si="21"/>
        <v>426</v>
      </c>
      <c r="BN11" s="15"/>
      <c r="BO11" s="34">
        <f t="shared" si="22"/>
        <v>-45720</v>
      </c>
      <c r="BP11" s="3"/>
      <c r="BQ11" s="31">
        <f t="shared" si="23"/>
        <v>46146</v>
      </c>
      <c r="BR11" s="31">
        <f t="shared" si="24"/>
        <v>46153</v>
      </c>
      <c r="BS11" s="37">
        <v>7</v>
      </c>
      <c r="BT11" s="15">
        <f t="shared" si="25"/>
        <v>433</v>
      </c>
      <c r="BU11" s="15"/>
      <c r="BV11" s="7">
        <f t="shared" si="26"/>
        <v>-45720</v>
      </c>
      <c r="BW11" s="11"/>
      <c r="BX11" s="39">
        <v>46153</v>
      </c>
      <c r="BY11" s="7">
        <f t="shared" si="27"/>
        <v>-45720</v>
      </c>
      <c r="BZ11" s="2"/>
      <c r="CA11" t="s">
        <v>120</v>
      </c>
    </row>
    <row r="12" spans="1:81" x14ac:dyDescent="0.25">
      <c r="A12" s="21" t="s">
        <v>85</v>
      </c>
      <c r="B12" s="23"/>
      <c r="C12" s="36" t="s">
        <v>128</v>
      </c>
      <c r="D12" s="7"/>
      <c r="E12" s="30">
        <f t="shared" si="3"/>
        <v>45714</v>
      </c>
      <c r="F12" s="6"/>
      <c r="G12" s="6"/>
      <c r="H12" s="34">
        <f t="shared" si="4"/>
        <v>-45714</v>
      </c>
      <c r="I12" s="3"/>
      <c r="J12" s="30">
        <f t="shared" si="5"/>
        <v>45715</v>
      </c>
      <c r="K12" s="30">
        <f t="shared" si="6"/>
        <v>45722</v>
      </c>
      <c r="L12" s="37">
        <v>7</v>
      </c>
      <c r="M12" s="6">
        <f t="shared" si="7"/>
        <v>7</v>
      </c>
      <c r="N12" s="6"/>
      <c r="O12" s="29">
        <f t="shared" si="8"/>
        <v>-45715</v>
      </c>
      <c r="P12" s="7"/>
      <c r="Q12" s="3"/>
      <c r="R12" s="30">
        <f t="shared" si="0"/>
        <v>45723</v>
      </c>
      <c r="S12" s="30">
        <f t="shared" si="9"/>
        <v>45753</v>
      </c>
      <c r="T12" s="37">
        <v>30</v>
      </c>
      <c r="U12" s="6">
        <f t="shared" si="10"/>
        <v>37</v>
      </c>
      <c r="V12" s="6"/>
      <c r="W12" s="29">
        <f t="shared" si="11"/>
        <v>-45716</v>
      </c>
      <c r="X12" s="3"/>
      <c r="Y12" s="31"/>
      <c r="Z12" s="7"/>
      <c r="AA12" s="6"/>
      <c r="AB12" s="25"/>
      <c r="AC12" s="31">
        <f t="shared" si="28"/>
        <v>45754</v>
      </c>
      <c r="AD12" s="31">
        <f t="shared" si="29"/>
        <v>45799</v>
      </c>
      <c r="AE12" s="37">
        <v>45</v>
      </c>
      <c r="AF12" s="15">
        <f t="shared" si="12"/>
        <v>82</v>
      </c>
      <c r="AG12" s="15"/>
      <c r="AH12" s="34">
        <f t="shared" si="13"/>
        <v>-45717</v>
      </c>
      <c r="AI12" s="3"/>
      <c r="AJ12" s="31">
        <f t="shared" si="30"/>
        <v>45800</v>
      </c>
      <c r="AK12" s="31">
        <f t="shared" si="1"/>
        <v>45814</v>
      </c>
      <c r="AL12" s="37">
        <v>14</v>
      </c>
      <c r="AM12" s="15">
        <f t="shared" si="2"/>
        <v>96</v>
      </c>
      <c r="AN12" s="15"/>
      <c r="AO12" s="34">
        <f t="shared" si="14"/>
        <v>-45718</v>
      </c>
      <c r="AP12" s="7"/>
      <c r="AQ12" s="7"/>
      <c r="AR12" s="7"/>
      <c r="AS12" s="7"/>
      <c r="AT12" s="7"/>
      <c r="AU12" s="3"/>
      <c r="AV12" s="31">
        <f t="shared" si="31"/>
        <v>45815</v>
      </c>
      <c r="AW12" s="31">
        <f t="shared" si="32"/>
        <v>46145</v>
      </c>
      <c r="AX12" s="38">
        <v>330</v>
      </c>
      <c r="AY12" s="15">
        <f t="shared" si="15"/>
        <v>426</v>
      </c>
      <c r="AZ12" s="15"/>
      <c r="BA12" s="7">
        <f t="shared" si="16"/>
        <v>-45719</v>
      </c>
      <c r="BB12" s="3"/>
      <c r="BC12" s="31">
        <f t="shared" si="33"/>
        <v>46146</v>
      </c>
      <c r="BD12" s="31">
        <f t="shared" si="34"/>
        <v>46146</v>
      </c>
      <c r="BE12" s="32">
        <v>0</v>
      </c>
      <c r="BF12" s="15">
        <f t="shared" si="17"/>
        <v>426</v>
      </c>
      <c r="BG12" s="15"/>
      <c r="BH12" s="34">
        <f t="shared" si="18"/>
        <v>-45720</v>
      </c>
      <c r="BI12" s="3"/>
      <c r="BJ12" s="31">
        <f t="shared" si="19"/>
        <v>46146</v>
      </c>
      <c r="BK12" s="31">
        <f t="shared" si="20"/>
        <v>46146</v>
      </c>
      <c r="BL12" s="32">
        <v>0</v>
      </c>
      <c r="BM12" s="15">
        <f t="shared" si="21"/>
        <v>426</v>
      </c>
      <c r="BN12" s="15"/>
      <c r="BO12" s="34">
        <f t="shared" si="22"/>
        <v>-45720</v>
      </c>
      <c r="BP12" s="3"/>
      <c r="BQ12" s="31">
        <f t="shared" si="23"/>
        <v>46146</v>
      </c>
      <c r="BR12" s="31">
        <f t="shared" si="24"/>
        <v>46153</v>
      </c>
      <c r="BS12" s="37">
        <v>7</v>
      </c>
      <c r="BT12" s="15">
        <f t="shared" si="25"/>
        <v>433</v>
      </c>
      <c r="BU12" s="15"/>
      <c r="BV12" s="7">
        <f t="shared" si="26"/>
        <v>-45720</v>
      </c>
      <c r="BW12" s="11"/>
      <c r="BX12" s="39">
        <v>46153</v>
      </c>
      <c r="BY12" s="7">
        <f t="shared" si="27"/>
        <v>-45720</v>
      </c>
      <c r="BZ12" s="2"/>
      <c r="CA12" t="s">
        <v>120</v>
      </c>
    </row>
    <row r="13" spans="1:81" x14ac:dyDescent="0.25">
      <c r="A13" s="21" t="s">
        <v>85</v>
      </c>
      <c r="B13" s="23"/>
      <c r="C13" s="36" t="s">
        <v>129</v>
      </c>
      <c r="D13" s="7"/>
      <c r="E13" s="30">
        <f t="shared" si="3"/>
        <v>45834</v>
      </c>
      <c r="F13" s="6"/>
      <c r="G13" s="6"/>
      <c r="H13" s="34">
        <f t="shared" si="4"/>
        <v>-45834</v>
      </c>
      <c r="I13" s="3"/>
      <c r="J13" s="30">
        <f t="shared" si="5"/>
        <v>45835</v>
      </c>
      <c r="K13" s="30">
        <f t="shared" si="6"/>
        <v>45842</v>
      </c>
      <c r="L13" s="37">
        <v>7</v>
      </c>
      <c r="M13" s="6">
        <f t="shared" si="7"/>
        <v>7</v>
      </c>
      <c r="N13" s="6"/>
      <c r="O13" s="29">
        <f t="shared" si="8"/>
        <v>-45835</v>
      </c>
      <c r="P13" s="7"/>
      <c r="Q13" s="3"/>
      <c r="R13" s="30">
        <f t="shared" si="0"/>
        <v>45843</v>
      </c>
      <c r="S13" s="30">
        <f t="shared" si="9"/>
        <v>45873</v>
      </c>
      <c r="T13" s="37">
        <v>30</v>
      </c>
      <c r="U13" s="6">
        <f t="shared" si="10"/>
        <v>37</v>
      </c>
      <c r="V13" s="6"/>
      <c r="W13" s="29">
        <f t="shared" si="11"/>
        <v>-45836</v>
      </c>
      <c r="X13" s="3"/>
      <c r="Y13" s="31"/>
      <c r="Z13" s="7"/>
      <c r="AA13" s="6"/>
      <c r="AB13" s="25"/>
      <c r="AC13" s="31">
        <f t="shared" si="28"/>
        <v>45874</v>
      </c>
      <c r="AD13" s="31">
        <f t="shared" si="29"/>
        <v>45919</v>
      </c>
      <c r="AE13" s="37">
        <v>45</v>
      </c>
      <c r="AF13" s="15">
        <f t="shared" si="12"/>
        <v>82</v>
      </c>
      <c r="AG13" s="15"/>
      <c r="AH13" s="34">
        <f t="shared" si="13"/>
        <v>-45837</v>
      </c>
      <c r="AI13" s="3"/>
      <c r="AJ13" s="31">
        <f t="shared" si="30"/>
        <v>45920</v>
      </c>
      <c r="AK13" s="31">
        <f t="shared" ref="AK13:AK77" si="35">+AV13-1</f>
        <v>45934</v>
      </c>
      <c r="AL13" s="37">
        <v>14</v>
      </c>
      <c r="AM13" s="15">
        <f t="shared" ref="AM13:AM74" si="36">+IF(AG13=0,AF13,AG13)+AL13</f>
        <v>96</v>
      </c>
      <c r="AN13" s="15"/>
      <c r="AO13" s="34">
        <f t="shared" si="14"/>
        <v>-45838</v>
      </c>
      <c r="AP13" s="7"/>
      <c r="AQ13" s="7"/>
      <c r="AR13" s="7"/>
      <c r="AS13" s="7"/>
      <c r="AT13" s="7"/>
      <c r="AU13" s="3"/>
      <c r="AV13" s="31">
        <f t="shared" si="31"/>
        <v>45935</v>
      </c>
      <c r="AW13" s="31">
        <f t="shared" si="32"/>
        <v>46145</v>
      </c>
      <c r="AX13" s="38">
        <v>210</v>
      </c>
      <c r="AY13" s="15">
        <f t="shared" si="15"/>
        <v>306</v>
      </c>
      <c r="AZ13" s="15"/>
      <c r="BA13" s="7">
        <f t="shared" si="16"/>
        <v>-45839</v>
      </c>
      <c r="BB13" s="3"/>
      <c r="BC13" s="31">
        <f t="shared" si="33"/>
        <v>46146</v>
      </c>
      <c r="BD13" s="31">
        <f t="shared" si="34"/>
        <v>46146</v>
      </c>
      <c r="BE13" s="32">
        <v>0</v>
      </c>
      <c r="BF13" s="15">
        <f t="shared" si="17"/>
        <v>306</v>
      </c>
      <c r="BG13" s="15"/>
      <c r="BH13" s="34">
        <f t="shared" si="18"/>
        <v>-45840</v>
      </c>
      <c r="BI13" s="3"/>
      <c r="BJ13" s="31">
        <f t="shared" si="19"/>
        <v>46146</v>
      </c>
      <c r="BK13" s="31">
        <f t="shared" si="20"/>
        <v>46146</v>
      </c>
      <c r="BL13" s="32">
        <v>0</v>
      </c>
      <c r="BM13" s="15">
        <f t="shared" si="21"/>
        <v>306</v>
      </c>
      <c r="BN13" s="15"/>
      <c r="BO13" s="34">
        <f t="shared" si="22"/>
        <v>-45840</v>
      </c>
      <c r="BP13" s="3"/>
      <c r="BQ13" s="31">
        <f t="shared" si="23"/>
        <v>46146</v>
      </c>
      <c r="BR13" s="31">
        <f t="shared" si="24"/>
        <v>46153</v>
      </c>
      <c r="BS13" s="37">
        <v>7</v>
      </c>
      <c r="BT13" s="15">
        <f t="shared" si="25"/>
        <v>313</v>
      </c>
      <c r="BU13" s="15"/>
      <c r="BV13" s="7">
        <f t="shared" si="26"/>
        <v>-45840</v>
      </c>
      <c r="BW13" s="11"/>
      <c r="BX13" s="39">
        <v>46153</v>
      </c>
      <c r="BY13" s="7">
        <f t="shared" si="27"/>
        <v>-45840</v>
      </c>
      <c r="BZ13" s="2"/>
      <c r="CA13" t="s">
        <v>120</v>
      </c>
    </row>
    <row r="14" spans="1:81" x14ac:dyDescent="0.25">
      <c r="A14" s="21" t="s">
        <v>85</v>
      </c>
      <c r="B14" s="23"/>
      <c r="C14" s="36" t="s">
        <v>130</v>
      </c>
      <c r="D14" s="7"/>
      <c r="E14" s="30">
        <f t="shared" si="3"/>
        <v>45714</v>
      </c>
      <c r="F14" s="6"/>
      <c r="G14" s="6"/>
      <c r="H14" s="34">
        <f t="shared" si="4"/>
        <v>-45714</v>
      </c>
      <c r="I14" s="3"/>
      <c r="J14" s="30">
        <f t="shared" si="5"/>
        <v>45715</v>
      </c>
      <c r="K14" s="30">
        <f t="shared" si="6"/>
        <v>45722</v>
      </c>
      <c r="L14" s="37">
        <v>7</v>
      </c>
      <c r="M14" s="6">
        <f t="shared" si="7"/>
        <v>7</v>
      </c>
      <c r="N14" s="6"/>
      <c r="O14" s="29">
        <f t="shared" si="8"/>
        <v>-45715</v>
      </c>
      <c r="P14" s="7"/>
      <c r="Q14" s="3"/>
      <c r="R14" s="30">
        <f t="shared" si="0"/>
        <v>45723</v>
      </c>
      <c r="S14" s="30">
        <f t="shared" si="9"/>
        <v>45753</v>
      </c>
      <c r="T14" s="37">
        <v>30</v>
      </c>
      <c r="U14" s="6">
        <f t="shared" si="10"/>
        <v>37</v>
      </c>
      <c r="V14" s="6"/>
      <c r="W14" s="29">
        <f t="shared" si="11"/>
        <v>-45716</v>
      </c>
      <c r="X14" s="3"/>
      <c r="Y14" s="31"/>
      <c r="Z14" s="7"/>
      <c r="AA14" s="6"/>
      <c r="AB14" s="25"/>
      <c r="AC14" s="31">
        <f t="shared" si="28"/>
        <v>45754</v>
      </c>
      <c r="AD14" s="31">
        <f t="shared" si="29"/>
        <v>45799</v>
      </c>
      <c r="AE14" s="37">
        <v>45</v>
      </c>
      <c r="AF14" s="15">
        <f t="shared" si="12"/>
        <v>82</v>
      </c>
      <c r="AG14" s="15"/>
      <c r="AH14" s="34">
        <f t="shared" si="13"/>
        <v>-45717</v>
      </c>
      <c r="AI14" s="3"/>
      <c r="AJ14" s="31">
        <f t="shared" si="30"/>
        <v>45800</v>
      </c>
      <c r="AK14" s="31">
        <f t="shared" si="35"/>
        <v>45814</v>
      </c>
      <c r="AL14" s="37">
        <v>14</v>
      </c>
      <c r="AM14" s="15">
        <f t="shared" si="36"/>
        <v>96</v>
      </c>
      <c r="AN14" s="15"/>
      <c r="AO14" s="34">
        <f t="shared" si="14"/>
        <v>-45718</v>
      </c>
      <c r="AP14" s="7"/>
      <c r="AQ14" s="7"/>
      <c r="AR14" s="7"/>
      <c r="AS14" s="7"/>
      <c r="AT14" s="7"/>
      <c r="AU14" s="3"/>
      <c r="AV14" s="31">
        <f t="shared" si="31"/>
        <v>45815</v>
      </c>
      <c r="AW14" s="31">
        <f t="shared" si="32"/>
        <v>46145</v>
      </c>
      <c r="AX14" s="38">
        <v>330</v>
      </c>
      <c r="AY14" s="15">
        <f t="shared" si="15"/>
        <v>426</v>
      </c>
      <c r="AZ14" s="15"/>
      <c r="BA14" s="7">
        <f t="shared" si="16"/>
        <v>-45719</v>
      </c>
      <c r="BB14" s="3"/>
      <c r="BC14" s="31">
        <f t="shared" si="33"/>
        <v>46146</v>
      </c>
      <c r="BD14" s="31">
        <f t="shared" si="34"/>
        <v>46146</v>
      </c>
      <c r="BE14" s="32">
        <v>0</v>
      </c>
      <c r="BF14" s="15">
        <f t="shared" si="17"/>
        <v>426</v>
      </c>
      <c r="BG14" s="15"/>
      <c r="BH14" s="34">
        <f t="shared" si="18"/>
        <v>-45720</v>
      </c>
      <c r="BI14" s="3"/>
      <c r="BJ14" s="31">
        <f t="shared" si="19"/>
        <v>46146</v>
      </c>
      <c r="BK14" s="31">
        <f t="shared" si="20"/>
        <v>46146</v>
      </c>
      <c r="BL14" s="32">
        <v>0</v>
      </c>
      <c r="BM14" s="15">
        <f t="shared" si="21"/>
        <v>426</v>
      </c>
      <c r="BN14" s="15"/>
      <c r="BO14" s="34">
        <f t="shared" si="22"/>
        <v>-45720</v>
      </c>
      <c r="BP14" s="3"/>
      <c r="BQ14" s="31">
        <f t="shared" si="23"/>
        <v>46146</v>
      </c>
      <c r="BR14" s="31">
        <f t="shared" si="24"/>
        <v>46153</v>
      </c>
      <c r="BS14" s="37">
        <v>7</v>
      </c>
      <c r="BT14" s="15">
        <f t="shared" si="25"/>
        <v>433</v>
      </c>
      <c r="BU14" s="15"/>
      <c r="BV14" s="7">
        <f t="shared" si="26"/>
        <v>-45720</v>
      </c>
      <c r="BW14" s="11"/>
      <c r="BX14" s="39">
        <v>46153</v>
      </c>
      <c r="BY14" s="7">
        <f t="shared" si="27"/>
        <v>-45720</v>
      </c>
      <c r="BZ14" s="2"/>
      <c r="CA14" t="s">
        <v>120</v>
      </c>
    </row>
    <row r="15" spans="1:81" x14ac:dyDescent="0.25">
      <c r="A15" s="21" t="s">
        <v>85</v>
      </c>
      <c r="B15" s="23"/>
      <c r="C15" s="36" t="s">
        <v>131</v>
      </c>
      <c r="D15" s="7"/>
      <c r="E15" s="30">
        <f t="shared" si="3"/>
        <v>45764</v>
      </c>
      <c r="F15" s="6"/>
      <c r="G15" s="6"/>
      <c r="H15" s="34">
        <f t="shared" si="4"/>
        <v>-45764</v>
      </c>
      <c r="I15" s="3"/>
      <c r="J15" s="30">
        <f t="shared" si="5"/>
        <v>45765</v>
      </c>
      <c r="K15" s="30">
        <f t="shared" si="6"/>
        <v>45772</v>
      </c>
      <c r="L15" s="37">
        <v>7</v>
      </c>
      <c r="M15" s="6">
        <f t="shared" si="7"/>
        <v>7</v>
      </c>
      <c r="N15" s="6"/>
      <c r="O15" s="29">
        <f t="shared" si="8"/>
        <v>-45765</v>
      </c>
      <c r="P15" s="7"/>
      <c r="Q15" s="3"/>
      <c r="R15" s="30">
        <f t="shared" si="0"/>
        <v>45773</v>
      </c>
      <c r="S15" s="30">
        <f t="shared" si="9"/>
        <v>45803</v>
      </c>
      <c r="T15" s="37">
        <v>30</v>
      </c>
      <c r="U15" s="6">
        <f t="shared" si="10"/>
        <v>37</v>
      </c>
      <c r="V15" s="6"/>
      <c r="W15" s="29">
        <f t="shared" si="11"/>
        <v>-45766</v>
      </c>
      <c r="X15" s="3"/>
      <c r="Y15" s="31"/>
      <c r="Z15" s="7"/>
      <c r="AA15" s="6"/>
      <c r="AB15" s="25"/>
      <c r="AC15" s="31">
        <f t="shared" si="28"/>
        <v>45804</v>
      </c>
      <c r="AD15" s="31">
        <f t="shared" si="29"/>
        <v>45849</v>
      </c>
      <c r="AE15" s="37">
        <v>45</v>
      </c>
      <c r="AF15" s="15">
        <f t="shared" si="12"/>
        <v>82</v>
      </c>
      <c r="AG15" s="15"/>
      <c r="AH15" s="34">
        <f t="shared" si="13"/>
        <v>-45767</v>
      </c>
      <c r="AI15" s="3"/>
      <c r="AJ15" s="31">
        <f t="shared" si="30"/>
        <v>45850</v>
      </c>
      <c r="AK15" s="31">
        <f t="shared" si="35"/>
        <v>45864</v>
      </c>
      <c r="AL15" s="37">
        <v>14</v>
      </c>
      <c r="AM15" s="15">
        <f t="shared" si="36"/>
        <v>96</v>
      </c>
      <c r="AN15" s="15"/>
      <c r="AO15" s="34">
        <f t="shared" si="14"/>
        <v>-45768</v>
      </c>
      <c r="AP15" s="7"/>
      <c r="AQ15" s="7"/>
      <c r="AR15" s="7"/>
      <c r="AS15" s="7"/>
      <c r="AT15" s="7"/>
      <c r="AU15" s="3"/>
      <c r="AV15" s="31">
        <f t="shared" si="31"/>
        <v>45865</v>
      </c>
      <c r="AW15" s="31">
        <f t="shared" si="32"/>
        <v>46145</v>
      </c>
      <c r="AX15" s="38">
        <v>280</v>
      </c>
      <c r="AY15" s="15">
        <f t="shared" si="15"/>
        <v>376</v>
      </c>
      <c r="AZ15" s="15"/>
      <c r="BA15" s="7">
        <f t="shared" si="16"/>
        <v>-45769</v>
      </c>
      <c r="BB15" s="3"/>
      <c r="BC15" s="31">
        <f t="shared" si="33"/>
        <v>46146</v>
      </c>
      <c r="BD15" s="31">
        <f t="shared" si="34"/>
        <v>46146</v>
      </c>
      <c r="BE15" s="32">
        <v>0</v>
      </c>
      <c r="BF15" s="15">
        <f t="shared" si="17"/>
        <v>376</v>
      </c>
      <c r="BG15" s="15"/>
      <c r="BH15" s="34">
        <f t="shared" si="18"/>
        <v>-45770</v>
      </c>
      <c r="BI15" s="3"/>
      <c r="BJ15" s="31">
        <f t="shared" si="19"/>
        <v>46146</v>
      </c>
      <c r="BK15" s="31">
        <f t="shared" si="20"/>
        <v>46146</v>
      </c>
      <c r="BL15" s="32">
        <v>0</v>
      </c>
      <c r="BM15" s="15">
        <f t="shared" si="21"/>
        <v>376</v>
      </c>
      <c r="BN15" s="15"/>
      <c r="BO15" s="34">
        <f t="shared" si="22"/>
        <v>-45770</v>
      </c>
      <c r="BP15" s="3"/>
      <c r="BQ15" s="31">
        <f t="shared" si="23"/>
        <v>46146</v>
      </c>
      <c r="BR15" s="31">
        <f t="shared" si="24"/>
        <v>46153</v>
      </c>
      <c r="BS15" s="37">
        <v>7</v>
      </c>
      <c r="BT15" s="15">
        <f t="shared" si="25"/>
        <v>383</v>
      </c>
      <c r="BU15" s="15"/>
      <c r="BV15" s="7">
        <f t="shared" si="26"/>
        <v>-45770</v>
      </c>
      <c r="BW15" s="11"/>
      <c r="BX15" s="39">
        <v>46153</v>
      </c>
      <c r="BY15" s="7">
        <f t="shared" si="27"/>
        <v>-45770</v>
      </c>
      <c r="BZ15" s="2"/>
      <c r="CA15" t="s">
        <v>120</v>
      </c>
    </row>
    <row r="16" spans="1:81" x14ac:dyDescent="0.25">
      <c r="A16" s="21" t="s">
        <v>85</v>
      </c>
      <c r="B16" s="23"/>
      <c r="C16" s="36" t="s">
        <v>132</v>
      </c>
      <c r="D16" s="7"/>
      <c r="E16" s="30">
        <f t="shared" si="3"/>
        <v>45804</v>
      </c>
      <c r="F16" s="6"/>
      <c r="G16" s="6"/>
      <c r="H16" s="34">
        <f t="shared" si="4"/>
        <v>-45804</v>
      </c>
      <c r="I16" s="3"/>
      <c r="J16" s="30">
        <f t="shared" si="5"/>
        <v>45805</v>
      </c>
      <c r="K16" s="30">
        <f t="shared" si="6"/>
        <v>45812</v>
      </c>
      <c r="L16" s="37">
        <v>7</v>
      </c>
      <c r="M16" s="6">
        <f t="shared" si="7"/>
        <v>7</v>
      </c>
      <c r="N16" s="6"/>
      <c r="O16" s="29">
        <f t="shared" si="8"/>
        <v>-45805</v>
      </c>
      <c r="P16" s="7"/>
      <c r="Q16" s="3"/>
      <c r="R16" s="30">
        <f t="shared" si="0"/>
        <v>45813</v>
      </c>
      <c r="S16" s="30">
        <f t="shared" si="9"/>
        <v>45843</v>
      </c>
      <c r="T16" s="37">
        <v>30</v>
      </c>
      <c r="U16" s="6">
        <f t="shared" si="10"/>
        <v>37</v>
      </c>
      <c r="V16" s="6"/>
      <c r="W16" s="29">
        <f t="shared" si="11"/>
        <v>-45806</v>
      </c>
      <c r="X16" s="3"/>
      <c r="Y16" s="31"/>
      <c r="Z16" s="7"/>
      <c r="AA16" s="6"/>
      <c r="AB16" s="25"/>
      <c r="AC16" s="31">
        <f t="shared" si="28"/>
        <v>45844</v>
      </c>
      <c r="AD16" s="31">
        <f t="shared" si="29"/>
        <v>45889</v>
      </c>
      <c r="AE16" s="37">
        <v>45</v>
      </c>
      <c r="AF16" s="15">
        <f t="shared" si="12"/>
        <v>82</v>
      </c>
      <c r="AG16" s="15"/>
      <c r="AH16" s="34">
        <f t="shared" si="13"/>
        <v>-45807</v>
      </c>
      <c r="AI16" s="3"/>
      <c r="AJ16" s="31">
        <f t="shared" si="30"/>
        <v>45890</v>
      </c>
      <c r="AK16" s="31">
        <f t="shared" si="35"/>
        <v>45904</v>
      </c>
      <c r="AL16" s="37">
        <v>14</v>
      </c>
      <c r="AM16" s="15">
        <f t="shared" si="36"/>
        <v>96</v>
      </c>
      <c r="AN16" s="15"/>
      <c r="AO16" s="34">
        <f t="shared" si="14"/>
        <v>-45808</v>
      </c>
      <c r="AP16" s="7"/>
      <c r="AQ16" s="7"/>
      <c r="AR16" s="7"/>
      <c r="AS16" s="7"/>
      <c r="AT16" s="7"/>
      <c r="AU16" s="3"/>
      <c r="AV16" s="31">
        <f t="shared" si="31"/>
        <v>45905</v>
      </c>
      <c r="AW16" s="31">
        <f t="shared" si="32"/>
        <v>46145</v>
      </c>
      <c r="AX16" s="38">
        <v>240</v>
      </c>
      <c r="AY16" s="15">
        <f t="shared" si="15"/>
        <v>336</v>
      </c>
      <c r="AZ16" s="15"/>
      <c r="BA16" s="7">
        <f t="shared" si="16"/>
        <v>-45809</v>
      </c>
      <c r="BB16" s="3"/>
      <c r="BC16" s="31">
        <f t="shared" si="33"/>
        <v>46146</v>
      </c>
      <c r="BD16" s="31">
        <f t="shared" si="34"/>
        <v>46146</v>
      </c>
      <c r="BE16" s="32">
        <v>0</v>
      </c>
      <c r="BF16" s="15">
        <f t="shared" si="17"/>
        <v>336</v>
      </c>
      <c r="BG16" s="15"/>
      <c r="BH16" s="34">
        <f t="shared" si="18"/>
        <v>-45810</v>
      </c>
      <c r="BI16" s="3"/>
      <c r="BJ16" s="31">
        <f t="shared" si="19"/>
        <v>46146</v>
      </c>
      <c r="BK16" s="31">
        <f t="shared" si="20"/>
        <v>46146</v>
      </c>
      <c r="BL16" s="32">
        <v>0</v>
      </c>
      <c r="BM16" s="15">
        <f t="shared" si="21"/>
        <v>336</v>
      </c>
      <c r="BN16" s="15"/>
      <c r="BO16" s="34">
        <f t="shared" si="22"/>
        <v>-45810</v>
      </c>
      <c r="BP16" s="3"/>
      <c r="BQ16" s="31">
        <f t="shared" si="23"/>
        <v>46146</v>
      </c>
      <c r="BR16" s="31">
        <f t="shared" si="24"/>
        <v>46153</v>
      </c>
      <c r="BS16" s="37">
        <v>7</v>
      </c>
      <c r="BT16" s="15">
        <f t="shared" si="25"/>
        <v>343</v>
      </c>
      <c r="BU16" s="15"/>
      <c r="BV16" s="7">
        <f t="shared" si="26"/>
        <v>-45810</v>
      </c>
      <c r="BW16" s="11"/>
      <c r="BX16" s="39">
        <v>46153</v>
      </c>
      <c r="BY16" s="7">
        <f t="shared" si="27"/>
        <v>-45810</v>
      </c>
      <c r="BZ16" s="2"/>
      <c r="CA16" t="s">
        <v>120</v>
      </c>
    </row>
    <row r="17" spans="1:79" x14ac:dyDescent="0.25">
      <c r="A17" s="21" t="s">
        <v>85</v>
      </c>
      <c r="B17" s="23"/>
      <c r="C17" s="36" t="s">
        <v>133</v>
      </c>
      <c r="D17" s="7"/>
      <c r="E17" s="30">
        <f t="shared" si="3"/>
        <v>45684</v>
      </c>
      <c r="F17" s="6"/>
      <c r="G17" s="6"/>
      <c r="H17" s="34">
        <f t="shared" si="4"/>
        <v>-45684</v>
      </c>
      <c r="I17" s="3"/>
      <c r="J17" s="30">
        <f t="shared" si="5"/>
        <v>45685</v>
      </c>
      <c r="K17" s="30">
        <f t="shared" si="6"/>
        <v>45692</v>
      </c>
      <c r="L17" s="37">
        <v>7</v>
      </c>
      <c r="M17" s="6">
        <f t="shared" si="7"/>
        <v>7</v>
      </c>
      <c r="N17" s="6"/>
      <c r="O17" s="29">
        <f t="shared" si="8"/>
        <v>-45685</v>
      </c>
      <c r="P17" s="7"/>
      <c r="Q17" s="3"/>
      <c r="R17" s="30">
        <f t="shared" si="0"/>
        <v>45693</v>
      </c>
      <c r="S17" s="30">
        <f t="shared" si="9"/>
        <v>45723</v>
      </c>
      <c r="T17" s="37">
        <v>30</v>
      </c>
      <c r="U17" s="6">
        <f t="shared" si="10"/>
        <v>37</v>
      </c>
      <c r="V17" s="6"/>
      <c r="W17" s="29">
        <f t="shared" si="11"/>
        <v>-45686</v>
      </c>
      <c r="X17" s="3"/>
      <c r="Y17" s="31"/>
      <c r="Z17" s="7"/>
      <c r="AA17" s="6"/>
      <c r="AB17" s="25"/>
      <c r="AC17" s="31">
        <f t="shared" si="28"/>
        <v>45724</v>
      </c>
      <c r="AD17" s="31">
        <f t="shared" si="29"/>
        <v>45769</v>
      </c>
      <c r="AE17" s="37">
        <v>45</v>
      </c>
      <c r="AF17" s="15">
        <f t="shared" si="12"/>
        <v>82</v>
      </c>
      <c r="AG17" s="15"/>
      <c r="AH17" s="34">
        <f t="shared" si="13"/>
        <v>-45687</v>
      </c>
      <c r="AI17" s="3"/>
      <c r="AJ17" s="31">
        <f t="shared" si="30"/>
        <v>45770</v>
      </c>
      <c r="AK17" s="31">
        <f t="shared" si="35"/>
        <v>45784</v>
      </c>
      <c r="AL17" s="37">
        <v>14</v>
      </c>
      <c r="AM17" s="15">
        <f t="shared" si="36"/>
        <v>96</v>
      </c>
      <c r="AN17" s="15"/>
      <c r="AO17" s="34">
        <f t="shared" si="14"/>
        <v>-45688</v>
      </c>
      <c r="AP17" s="7"/>
      <c r="AQ17" s="7"/>
      <c r="AR17" s="7"/>
      <c r="AS17" s="7"/>
      <c r="AT17" s="7"/>
      <c r="AU17" s="3"/>
      <c r="AV17" s="31">
        <f t="shared" si="31"/>
        <v>45785</v>
      </c>
      <c r="AW17" s="31">
        <f t="shared" si="32"/>
        <v>46145</v>
      </c>
      <c r="AX17" s="38">
        <v>360</v>
      </c>
      <c r="AY17" s="15">
        <f t="shared" si="15"/>
        <v>456</v>
      </c>
      <c r="AZ17" s="15"/>
      <c r="BA17" s="7">
        <f t="shared" si="16"/>
        <v>-45689</v>
      </c>
      <c r="BB17" s="3"/>
      <c r="BC17" s="31">
        <f t="shared" si="33"/>
        <v>46146</v>
      </c>
      <c r="BD17" s="31">
        <f t="shared" si="34"/>
        <v>46146</v>
      </c>
      <c r="BE17" s="32">
        <v>0</v>
      </c>
      <c r="BF17" s="15">
        <f t="shared" si="17"/>
        <v>456</v>
      </c>
      <c r="BG17" s="15"/>
      <c r="BH17" s="34">
        <f t="shared" si="18"/>
        <v>-45690</v>
      </c>
      <c r="BI17" s="3"/>
      <c r="BJ17" s="31">
        <f t="shared" si="19"/>
        <v>46146</v>
      </c>
      <c r="BK17" s="31">
        <f t="shared" si="20"/>
        <v>46146</v>
      </c>
      <c r="BL17" s="32">
        <v>0</v>
      </c>
      <c r="BM17" s="15">
        <f t="shared" si="21"/>
        <v>456</v>
      </c>
      <c r="BN17" s="15"/>
      <c r="BO17" s="34">
        <f t="shared" si="22"/>
        <v>-45690</v>
      </c>
      <c r="BP17" s="3"/>
      <c r="BQ17" s="31">
        <f t="shared" si="23"/>
        <v>46146</v>
      </c>
      <c r="BR17" s="31">
        <f t="shared" si="24"/>
        <v>46153</v>
      </c>
      <c r="BS17" s="37">
        <v>7</v>
      </c>
      <c r="BT17" s="15">
        <f t="shared" si="25"/>
        <v>463</v>
      </c>
      <c r="BU17" s="15"/>
      <c r="BV17" s="7">
        <f t="shared" si="26"/>
        <v>-45690</v>
      </c>
      <c r="BW17" s="11"/>
      <c r="BX17" s="39">
        <v>46153</v>
      </c>
      <c r="BY17" s="7">
        <f t="shared" si="27"/>
        <v>-45690</v>
      </c>
      <c r="BZ17" s="2"/>
      <c r="CA17" t="s">
        <v>134</v>
      </c>
    </row>
    <row r="18" spans="1:79" x14ac:dyDescent="0.25">
      <c r="A18" s="21" t="s">
        <v>85</v>
      </c>
      <c r="B18" s="23"/>
      <c r="C18" s="36" t="s">
        <v>135</v>
      </c>
      <c r="D18" s="7"/>
      <c r="E18" s="30">
        <f t="shared" si="3"/>
        <v>45684</v>
      </c>
      <c r="F18" s="6"/>
      <c r="G18" s="6"/>
      <c r="H18" s="34">
        <f t="shared" si="4"/>
        <v>-45684</v>
      </c>
      <c r="I18" s="3"/>
      <c r="J18" s="30">
        <f t="shared" si="5"/>
        <v>45685</v>
      </c>
      <c r="K18" s="30">
        <f t="shared" si="6"/>
        <v>45692</v>
      </c>
      <c r="L18" s="37">
        <v>7</v>
      </c>
      <c r="M18" s="6">
        <f t="shared" si="7"/>
        <v>7</v>
      </c>
      <c r="N18" s="6"/>
      <c r="O18" s="29">
        <f t="shared" si="8"/>
        <v>-45685</v>
      </c>
      <c r="P18" s="7"/>
      <c r="Q18" s="3"/>
      <c r="R18" s="30">
        <f t="shared" si="0"/>
        <v>45693</v>
      </c>
      <c r="S18" s="30">
        <f t="shared" si="9"/>
        <v>45723</v>
      </c>
      <c r="T18" s="37">
        <v>30</v>
      </c>
      <c r="U18" s="6">
        <f t="shared" si="10"/>
        <v>37</v>
      </c>
      <c r="V18" s="6"/>
      <c r="W18" s="29">
        <f t="shared" si="11"/>
        <v>-45686</v>
      </c>
      <c r="X18" s="3"/>
      <c r="Y18" s="31"/>
      <c r="Z18" s="7"/>
      <c r="AA18" s="6"/>
      <c r="AB18" s="25"/>
      <c r="AC18" s="31">
        <f t="shared" si="28"/>
        <v>45724</v>
      </c>
      <c r="AD18" s="31">
        <f t="shared" si="29"/>
        <v>45769</v>
      </c>
      <c r="AE18" s="37">
        <v>45</v>
      </c>
      <c r="AF18" s="15">
        <f t="shared" si="12"/>
        <v>82</v>
      </c>
      <c r="AG18" s="15"/>
      <c r="AH18" s="34">
        <f t="shared" si="13"/>
        <v>-45687</v>
      </c>
      <c r="AI18" s="3"/>
      <c r="AJ18" s="31">
        <f t="shared" si="30"/>
        <v>45770</v>
      </c>
      <c r="AK18" s="31">
        <f t="shared" si="35"/>
        <v>45784</v>
      </c>
      <c r="AL18" s="37">
        <v>14</v>
      </c>
      <c r="AM18" s="15">
        <f t="shared" si="36"/>
        <v>96</v>
      </c>
      <c r="AN18" s="15"/>
      <c r="AO18" s="34">
        <f t="shared" si="14"/>
        <v>-45688</v>
      </c>
      <c r="AP18" s="7"/>
      <c r="AQ18" s="7"/>
      <c r="AR18" s="7"/>
      <c r="AS18" s="7"/>
      <c r="AT18" s="7"/>
      <c r="AU18" s="3"/>
      <c r="AV18" s="31">
        <f t="shared" si="31"/>
        <v>45785</v>
      </c>
      <c r="AW18" s="31">
        <f t="shared" si="32"/>
        <v>46145</v>
      </c>
      <c r="AX18" s="38">
        <v>360</v>
      </c>
      <c r="AY18" s="15">
        <f t="shared" si="15"/>
        <v>456</v>
      </c>
      <c r="AZ18" s="15"/>
      <c r="BA18" s="7">
        <f t="shared" si="16"/>
        <v>-45689</v>
      </c>
      <c r="BB18" s="3"/>
      <c r="BC18" s="31">
        <f t="shared" si="33"/>
        <v>46146</v>
      </c>
      <c r="BD18" s="31">
        <f t="shared" si="34"/>
        <v>46146</v>
      </c>
      <c r="BE18" s="32">
        <v>0</v>
      </c>
      <c r="BF18" s="15">
        <f t="shared" si="17"/>
        <v>456</v>
      </c>
      <c r="BG18" s="15"/>
      <c r="BH18" s="34">
        <f t="shared" si="18"/>
        <v>-45690</v>
      </c>
      <c r="BI18" s="3"/>
      <c r="BJ18" s="31">
        <f t="shared" si="19"/>
        <v>46146</v>
      </c>
      <c r="BK18" s="31">
        <f t="shared" si="20"/>
        <v>46146</v>
      </c>
      <c r="BL18" s="32">
        <v>0</v>
      </c>
      <c r="BM18" s="15">
        <f t="shared" si="21"/>
        <v>456</v>
      </c>
      <c r="BN18" s="15"/>
      <c r="BO18" s="34">
        <f t="shared" si="22"/>
        <v>-45690</v>
      </c>
      <c r="BP18" s="3"/>
      <c r="BQ18" s="31">
        <f t="shared" si="23"/>
        <v>46146</v>
      </c>
      <c r="BR18" s="31">
        <f t="shared" si="24"/>
        <v>46153</v>
      </c>
      <c r="BS18" s="37">
        <v>7</v>
      </c>
      <c r="BT18" s="15">
        <f t="shared" si="25"/>
        <v>463</v>
      </c>
      <c r="BU18" s="15"/>
      <c r="BV18" s="7">
        <f t="shared" si="26"/>
        <v>-45690</v>
      </c>
      <c r="BW18" s="11"/>
      <c r="BX18" s="39">
        <v>46153</v>
      </c>
      <c r="BY18" s="7">
        <f t="shared" si="27"/>
        <v>-45690</v>
      </c>
      <c r="BZ18" s="2"/>
      <c r="CA18" t="s">
        <v>120</v>
      </c>
    </row>
    <row r="19" spans="1:79" x14ac:dyDescent="0.25">
      <c r="A19" s="21" t="s">
        <v>85</v>
      </c>
      <c r="B19" s="23"/>
      <c r="C19" s="36" t="s">
        <v>136</v>
      </c>
      <c r="D19" s="7"/>
      <c r="E19" s="30">
        <f t="shared" si="3"/>
        <v>45742</v>
      </c>
      <c r="F19" s="6"/>
      <c r="G19" s="6"/>
      <c r="H19" s="34">
        <f t="shared" si="4"/>
        <v>-45742</v>
      </c>
      <c r="I19" s="3"/>
      <c r="J19" s="30">
        <f t="shared" si="5"/>
        <v>45743</v>
      </c>
      <c r="K19" s="30">
        <f t="shared" si="6"/>
        <v>45750</v>
      </c>
      <c r="L19" s="37">
        <v>7</v>
      </c>
      <c r="M19" s="6">
        <f t="shared" si="7"/>
        <v>7</v>
      </c>
      <c r="N19" s="6"/>
      <c r="O19" s="29">
        <f t="shared" si="8"/>
        <v>-45743</v>
      </c>
      <c r="P19" s="7"/>
      <c r="Q19" s="3"/>
      <c r="R19" s="30">
        <f t="shared" si="0"/>
        <v>45751</v>
      </c>
      <c r="S19" s="30">
        <f t="shared" si="9"/>
        <v>45781</v>
      </c>
      <c r="T19" s="37">
        <v>30</v>
      </c>
      <c r="U19" s="6">
        <f t="shared" si="10"/>
        <v>37</v>
      </c>
      <c r="V19" s="6"/>
      <c r="W19" s="29">
        <f t="shared" si="11"/>
        <v>-45744</v>
      </c>
      <c r="X19" s="3"/>
      <c r="Y19" s="31"/>
      <c r="Z19" s="7"/>
      <c r="AA19" s="6"/>
      <c r="AB19" s="25"/>
      <c r="AC19" s="31">
        <f t="shared" si="28"/>
        <v>45782</v>
      </c>
      <c r="AD19" s="31">
        <f t="shared" si="29"/>
        <v>45827</v>
      </c>
      <c r="AE19" s="37">
        <v>45</v>
      </c>
      <c r="AF19" s="15">
        <f t="shared" si="12"/>
        <v>82</v>
      </c>
      <c r="AG19" s="15"/>
      <c r="AH19" s="34">
        <f t="shared" si="13"/>
        <v>-45745</v>
      </c>
      <c r="AI19" s="3"/>
      <c r="AJ19" s="31">
        <f t="shared" si="30"/>
        <v>45828</v>
      </c>
      <c r="AK19" s="31">
        <f t="shared" si="35"/>
        <v>45842</v>
      </c>
      <c r="AL19" s="37">
        <v>14</v>
      </c>
      <c r="AM19" s="15">
        <f t="shared" si="36"/>
        <v>96</v>
      </c>
      <c r="AN19" s="15"/>
      <c r="AO19" s="34">
        <f t="shared" si="14"/>
        <v>-45746</v>
      </c>
      <c r="AP19" s="7"/>
      <c r="AQ19" s="7"/>
      <c r="AR19" s="7"/>
      <c r="AS19" s="7"/>
      <c r="AT19" s="7"/>
      <c r="AU19" s="3"/>
      <c r="AV19" s="31">
        <f t="shared" si="31"/>
        <v>45843</v>
      </c>
      <c r="AW19" s="31">
        <f t="shared" si="32"/>
        <v>46123</v>
      </c>
      <c r="AX19" s="38">
        <v>280</v>
      </c>
      <c r="AY19" s="15">
        <f t="shared" si="15"/>
        <v>376</v>
      </c>
      <c r="AZ19" s="15"/>
      <c r="BA19" s="7">
        <f t="shared" si="16"/>
        <v>-45747</v>
      </c>
      <c r="BB19" s="3"/>
      <c r="BC19" s="31">
        <f t="shared" si="33"/>
        <v>46124</v>
      </c>
      <c r="BD19" s="31">
        <f t="shared" si="34"/>
        <v>46124</v>
      </c>
      <c r="BE19" s="32">
        <v>0</v>
      </c>
      <c r="BF19" s="15">
        <f t="shared" si="17"/>
        <v>376</v>
      </c>
      <c r="BG19" s="15"/>
      <c r="BH19" s="34">
        <f t="shared" si="18"/>
        <v>-45748</v>
      </c>
      <c r="BI19" s="3"/>
      <c r="BJ19" s="31">
        <f t="shared" si="19"/>
        <v>46124</v>
      </c>
      <c r="BK19" s="31">
        <f t="shared" si="20"/>
        <v>46124</v>
      </c>
      <c r="BL19" s="32">
        <v>0</v>
      </c>
      <c r="BM19" s="15">
        <f t="shared" si="21"/>
        <v>376</v>
      </c>
      <c r="BN19" s="15"/>
      <c r="BO19" s="34">
        <f t="shared" si="22"/>
        <v>-45748</v>
      </c>
      <c r="BP19" s="3"/>
      <c r="BQ19" s="31">
        <f t="shared" si="23"/>
        <v>46124</v>
      </c>
      <c r="BR19" s="31">
        <f t="shared" si="24"/>
        <v>46169</v>
      </c>
      <c r="BS19" s="37">
        <v>45</v>
      </c>
      <c r="BT19" s="15">
        <f t="shared" si="25"/>
        <v>421</v>
      </c>
      <c r="BU19" s="15"/>
      <c r="BV19" s="7">
        <f t="shared" si="26"/>
        <v>-45748</v>
      </c>
      <c r="BW19" s="11"/>
      <c r="BX19" s="39">
        <v>46169</v>
      </c>
      <c r="BY19" s="7">
        <f t="shared" si="27"/>
        <v>-45748</v>
      </c>
      <c r="BZ19" s="2"/>
      <c r="CA19" t="s">
        <v>137</v>
      </c>
    </row>
    <row r="20" spans="1:79" x14ac:dyDescent="0.25">
      <c r="A20" s="21" t="s">
        <v>85</v>
      </c>
      <c r="B20" s="23"/>
      <c r="C20" s="36" t="s">
        <v>138</v>
      </c>
      <c r="D20" s="7"/>
      <c r="E20" s="30">
        <f t="shared" si="3"/>
        <v>45684</v>
      </c>
      <c r="F20" s="6"/>
      <c r="G20" s="6"/>
      <c r="H20" s="34">
        <f t="shared" si="4"/>
        <v>-45684</v>
      </c>
      <c r="I20" s="3"/>
      <c r="J20" s="30">
        <f t="shared" si="5"/>
        <v>45685</v>
      </c>
      <c r="K20" s="30">
        <f t="shared" si="6"/>
        <v>45692</v>
      </c>
      <c r="L20" s="37">
        <v>7</v>
      </c>
      <c r="M20" s="6">
        <f t="shared" si="7"/>
        <v>7</v>
      </c>
      <c r="N20" s="6"/>
      <c r="O20" s="29">
        <f t="shared" si="8"/>
        <v>-45685</v>
      </c>
      <c r="P20" s="7"/>
      <c r="Q20" s="3"/>
      <c r="R20" s="30">
        <f t="shared" si="0"/>
        <v>45693</v>
      </c>
      <c r="S20" s="30">
        <f t="shared" si="9"/>
        <v>45723</v>
      </c>
      <c r="T20" s="37">
        <v>30</v>
      </c>
      <c r="U20" s="6">
        <f t="shared" si="10"/>
        <v>37</v>
      </c>
      <c r="V20" s="6"/>
      <c r="W20" s="29">
        <f t="shared" si="11"/>
        <v>-45686</v>
      </c>
      <c r="X20" s="3"/>
      <c r="Y20" s="31"/>
      <c r="Z20" s="7"/>
      <c r="AA20" s="6"/>
      <c r="AB20" s="25"/>
      <c r="AC20" s="31">
        <f t="shared" si="28"/>
        <v>45724</v>
      </c>
      <c r="AD20" s="31">
        <f t="shared" si="29"/>
        <v>45769</v>
      </c>
      <c r="AE20" s="37">
        <v>45</v>
      </c>
      <c r="AF20" s="15">
        <f t="shared" si="12"/>
        <v>82</v>
      </c>
      <c r="AG20" s="15"/>
      <c r="AH20" s="34">
        <f t="shared" si="13"/>
        <v>-45687</v>
      </c>
      <c r="AI20" s="3"/>
      <c r="AJ20" s="31">
        <f t="shared" si="30"/>
        <v>45770</v>
      </c>
      <c r="AK20" s="31">
        <f t="shared" si="35"/>
        <v>45784</v>
      </c>
      <c r="AL20" s="37">
        <v>14</v>
      </c>
      <c r="AM20" s="15">
        <f t="shared" si="36"/>
        <v>96</v>
      </c>
      <c r="AN20" s="15"/>
      <c r="AO20" s="34">
        <f t="shared" si="14"/>
        <v>-45688</v>
      </c>
      <c r="AP20" s="7"/>
      <c r="AQ20" s="7"/>
      <c r="AR20" s="7"/>
      <c r="AS20" s="7"/>
      <c r="AT20" s="7"/>
      <c r="AU20" s="3"/>
      <c r="AV20" s="31">
        <f t="shared" si="31"/>
        <v>45785</v>
      </c>
      <c r="AW20" s="31">
        <f t="shared" si="32"/>
        <v>46145</v>
      </c>
      <c r="AX20" s="38">
        <v>360</v>
      </c>
      <c r="AY20" s="15">
        <f t="shared" si="15"/>
        <v>456</v>
      </c>
      <c r="AZ20" s="15"/>
      <c r="BA20" s="7">
        <f t="shared" si="16"/>
        <v>-45689</v>
      </c>
      <c r="BB20" s="3"/>
      <c r="BC20" s="31">
        <f t="shared" si="33"/>
        <v>46146</v>
      </c>
      <c r="BD20" s="31">
        <f t="shared" si="34"/>
        <v>46146</v>
      </c>
      <c r="BE20" s="32">
        <v>0</v>
      </c>
      <c r="BF20" s="15">
        <f t="shared" si="17"/>
        <v>456</v>
      </c>
      <c r="BG20" s="15"/>
      <c r="BH20" s="34">
        <f t="shared" si="18"/>
        <v>-45690</v>
      </c>
      <c r="BI20" s="3"/>
      <c r="BJ20" s="31">
        <f t="shared" si="19"/>
        <v>46146</v>
      </c>
      <c r="BK20" s="31">
        <f t="shared" si="20"/>
        <v>46146</v>
      </c>
      <c r="BL20" s="32">
        <v>0</v>
      </c>
      <c r="BM20" s="15">
        <f t="shared" si="21"/>
        <v>456</v>
      </c>
      <c r="BN20" s="15"/>
      <c r="BO20" s="34">
        <f t="shared" si="22"/>
        <v>-45690</v>
      </c>
      <c r="BP20" s="3"/>
      <c r="BQ20" s="31">
        <f t="shared" si="23"/>
        <v>46146</v>
      </c>
      <c r="BR20" s="31">
        <f t="shared" si="24"/>
        <v>46153</v>
      </c>
      <c r="BS20" s="37">
        <v>7</v>
      </c>
      <c r="BT20" s="15">
        <f t="shared" si="25"/>
        <v>463</v>
      </c>
      <c r="BU20" s="15"/>
      <c r="BV20" s="7">
        <f t="shared" si="26"/>
        <v>-45690</v>
      </c>
      <c r="BW20" s="11"/>
      <c r="BX20" s="39">
        <v>46153</v>
      </c>
      <c r="BY20" s="7">
        <f t="shared" si="27"/>
        <v>-45690</v>
      </c>
      <c r="BZ20" s="2"/>
      <c r="CA20" t="s">
        <v>134</v>
      </c>
    </row>
    <row r="21" spans="1:79" x14ac:dyDescent="0.25">
      <c r="A21" s="21" t="s">
        <v>85</v>
      </c>
      <c r="B21" s="23"/>
      <c r="C21" s="36" t="s">
        <v>139</v>
      </c>
      <c r="D21" s="7"/>
      <c r="E21" s="30">
        <f t="shared" si="3"/>
        <v>45684</v>
      </c>
      <c r="F21" s="6"/>
      <c r="G21" s="6"/>
      <c r="H21" s="34">
        <f t="shared" si="4"/>
        <v>-45684</v>
      </c>
      <c r="I21" s="3"/>
      <c r="J21" s="30">
        <f t="shared" si="5"/>
        <v>45685</v>
      </c>
      <c r="K21" s="30">
        <f t="shared" si="6"/>
        <v>45692</v>
      </c>
      <c r="L21" s="37">
        <v>7</v>
      </c>
      <c r="M21" s="6">
        <f t="shared" si="7"/>
        <v>7</v>
      </c>
      <c r="N21" s="6"/>
      <c r="O21" s="29">
        <f t="shared" si="8"/>
        <v>-45685</v>
      </c>
      <c r="P21" s="7"/>
      <c r="Q21" s="3"/>
      <c r="R21" s="30">
        <f t="shared" si="0"/>
        <v>45693</v>
      </c>
      <c r="S21" s="30">
        <f t="shared" si="9"/>
        <v>45723</v>
      </c>
      <c r="T21" s="37">
        <v>30</v>
      </c>
      <c r="U21" s="6">
        <f t="shared" si="10"/>
        <v>37</v>
      </c>
      <c r="V21" s="6"/>
      <c r="W21" s="29">
        <f t="shared" si="11"/>
        <v>-45686</v>
      </c>
      <c r="X21" s="3"/>
      <c r="Y21" s="31"/>
      <c r="Z21" s="7"/>
      <c r="AA21" s="6"/>
      <c r="AB21" s="25"/>
      <c r="AC21" s="31">
        <f t="shared" si="28"/>
        <v>45724</v>
      </c>
      <c r="AD21" s="31">
        <f t="shared" si="29"/>
        <v>45769</v>
      </c>
      <c r="AE21" s="37">
        <v>45</v>
      </c>
      <c r="AF21" s="15">
        <f t="shared" si="12"/>
        <v>82</v>
      </c>
      <c r="AG21" s="15"/>
      <c r="AH21" s="34">
        <f t="shared" si="13"/>
        <v>-45687</v>
      </c>
      <c r="AI21" s="3"/>
      <c r="AJ21" s="31">
        <f t="shared" si="30"/>
        <v>45770</v>
      </c>
      <c r="AK21" s="31">
        <f t="shared" si="35"/>
        <v>45784</v>
      </c>
      <c r="AL21" s="37">
        <v>14</v>
      </c>
      <c r="AM21" s="15">
        <f t="shared" si="36"/>
        <v>96</v>
      </c>
      <c r="AN21" s="15"/>
      <c r="AO21" s="34">
        <f t="shared" si="14"/>
        <v>-45688</v>
      </c>
      <c r="AP21" s="7"/>
      <c r="AQ21" s="7"/>
      <c r="AR21" s="7"/>
      <c r="AS21" s="7"/>
      <c r="AT21" s="7"/>
      <c r="AU21" s="3"/>
      <c r="AV21" s="31">
        <f t="shared" si="31"/>
        <v>45785</v>
      </c>
      <c r="AW21" s="31">
        <f t="shared" si="32"/>
        <v>46145</v>
      </c>
      <c r="AX21" s="38">
        <v>360</v>
      </c>
      <c r="AY21" s="15">
        <f t="shared" si="15"/>
        <v>456</v>
      </c>
      <c r="AZ21" s="15"/>
      <c r="BA21" s="7">
        <f t="shared" si="16"/>
        <v>-45689</v>
      </c>
      <c r="BB21" s="3"/>
      <c r="BC21" s="31">
        <f t="shared" si="33"/>
        <v>46146</v>
      </c>
      <c r="BD21" s="31">
        <f t="shared" si="34"/>
        <v>46146</v>
      </c>
      <c r="BE21" s="32">
        <v>0</v>
      </c>
      <c r="BF21" s="15">
        <f t="shared" si="17"/>
        <v>456</v>
      </c>
      <c r="BG21" s="15"/>
      <c r="BH21" s="34">
        <f t="shared" si="18"/>
        <v>-45690</v>
      </c>
      <c r="BI21" s="3"/>
      <c r="BJ21" s="31">
        <f t="shared" si="19"/>
        <v>46146</v>
      </c>
      <c r="BK21" s="31">
        <f t="shared" si="20"/>
        <v>46146</v>
      </c>
      <c r="BL21" s="32">
        <v>0</v>
      </c>
      <c r="BM21" s="15">
        <f t="shared" si="21"/>
        <v>456</v>
      </c>
      <c r="BN21" s="15"/>
      <c r="BO21" s="34">
        <f t="shared" si="22"/>
        <v>-45690</v>
      </c>
      <c r="BP21" s="3"/>
      <c r="BQ21" s="31">
        <f t="shared" si="23"/>
        <v>46146</v>
      </c>
      <c r="BR21" s="31">
        <f t="shared" si="24"/>
        <v>46153</v>
      </c>
      <c r="BS21" s="37">
        <v>7</v>
      </c>
      <c r="BT21" s="15">
        <f t="shared" si="25"/>
        <v>463</v>
      </c>
      <c r="BU21" s="15"/>
      <c r="BV21" s="7">
        <f t="shared" si="26"/>
        <v>-45690</v>
      </c>
      <c r="BW21" s="11"/>
      <c r="BX21" s="39">
        <v>46153</v>
      </c>
      <c r="BY21" s="7">
        <f t="shared" si="27"/>
        <v>-45690</v>
      </c>
      <c r="BZ21" s="2"/>
      <c r="CA21" t="s">
        <v>134</v>
      </c>
    </row>
    <row r="22" spans="1:79" x14ac:dyDescent="0.25">
      <c r="A22" s="21" t="s">
        <v>85</v>
      </c>
      <c r="B22" s="23"/>
      <c r="C22" s="36" t="s">
        <v>140</v>
      </c>
      <c r="D22" s="7"/>
      <c r="E22" s="30">
        <f t="shared" si="3"/>
        <v>45780</v>
      </c>
      <c r="F22" s="6"/>
      <c r="G22" s="6"/>
      <c r="H22" s="34">
        <f t="shared" si="4"/>
        <v>-45780</v>
      </c>
      <c r="I22" s="3"/>
      <c r="J22" s="30">
        <f t="shared" si="5"/>
        <v>45781</v>
      </c>
      <c r="K22" s="30">
        <f t="shared" si="6"/>
        <v>45788</v>
      </c>
      <c r="L22" s="37">
        <v>7</v>
      </c>
      <c r="M22" s="6">
        <f t="shared" si="7"/>
        <v>7</v>
      </c>
      <c r="N22" s="6"/>
      <c r="O22" s="29">
        <f t="shared" si="8"/>
        <v>-45781</v>
      </c>
      <c r="P22" s="7"/>
      <c r="Q22" s="3"/>
      <c r="R22" s="30">
        <f t="shared" si="0"/>
        <v>45789</v>
      </c>
      <c r="S22" s="30">
        <f t="shared" si="9"/>
        <v>45819</v>
      </c>
      <c r="T22" s="37">
        <v>30</v>
      </c>
      <c r="U22" s="6">
        <f t="shared" si="10"/>
        <v>37</v>
      </c>
      <c r="V22" s="6"/>
      <c r="W22" s="29">
        <f t="shared" si="11"/>
        <v>-45782</v>
      </c>
      <c r="X22" s="3"/>
      <c r="Y22" s="31"/>
      <c r="Z22" s="7"/>
      <c r="AA22" s="6"/>
      <c r="AB22" s="25"/>
      <c r="AC22" s="31">
        <f t="shared" si="28"/>
        <v>45820</v>
      </c>
      <c r="AD22" s="31">
        <f t="shared" si="29"/>
        <v>45865</v>
      </c>
      <c r="AE22" s="37">
        <v>45</v>
      </c>
      <c r="AF22" s="15">
        <f t="shared" si="12"/>
        <v>82</v>
      </c>
      <c r="AG22" s="15"/>
      <c r="AH22" s="34">
        <f t="shared" si="13"/>
        <v>-45783</v>
      </c>
      <c r="AI22" s="3"/>
      <c r="AJ22" s="31">
        <f t="shared" si="30"/>
        <v>45866</v>
      </c>
      <c r="AK22" s="31">
        <f t="shared" si="35"/>
        <v>45880</v>
      </c>
      <c r="AL22" s="37">
        <v>14</v>
      </c>
      <c r="AM22" s="15">
        <f t="shared" si="36"/>
        <v>96</v>
      </c>
      <c r="AN22" s="15"/>
      <c r="AO22" s="34">
        <f t="shared" si="14"/>
        <v>-45784</v>
      </c>
      <c r="AP22" s="7"/>
      <c r="AQ22" s="7"/>
      <c r="AR22" s="7"/>
      <c r="AS22" s="7"/>
      <c r="AT22" s="7"/>
      <c r="AU22" s="3"/>
      <c r="AV22" s="31">
        <f t="shared" si="31"/>
        <v>45881</v>
      </c>
      <c r="AW22" s="31">
        <f t="shared" si="32"/>
        <v>46161</v>
      </c>
      <c r="AX22" s="38">
        <v>280</v>
      </c>
      <c r="AY22" s="15">
        <f t="shared" si="15"/>
        <v>376</v>
      </c>
      <c r="AZ22" s="15"/>
      <c r="BA22" s="7">
        <f t="shared" si="16"/>
        <v>-45785</v>
      </c>
      <c r="BB22" s="3"/>
      <c r="BC22" s="31">
        <f t="shared" si="33"/>
        <v>46162</v>
      </c>
      <c r="BD22" s="31">
        <f t="shared" si="34"/>
        <v>46162</v>
      </c>
      <c r="BE22" s="32">
        <v>0</v>
      </c>
      <c r="BF22" s="15">
        <f t="shared" si="17"/>
        <v>376</v>
      </c>
      <c r="BG22" s="15"/>
      <c r="BH22" s="34">
        <f t="shared" si="18"/>
        <v>-45786</v>
      </c>
      <c r="BI22" s="3"/>
      <c r="BJ22" s="31">
        <f t="shared" si="19"/>
        <v>46162</v>
      </c>
      <c r="BK22" s="31">
        <f t="shared" si="20"/>
        <v>46162</v>
      </c>
      <c r="BL22" s="32">
        <v>0</v>
      </c>
      <c r="BM22" s="15">
        <f t="shared" si="21"/>
        <v>376</v>
      </c>
      <c r="BN22" s="15"/>
      <c r="BO22" s="34">
        <f t="shared" si="22"/>
        <v>-45786</v>
      </c>
      <c r="BP22" s="3"/>
      <c r="BQ22" s="31">
        <f t="shared" si="23"/>
        <v>46162</v>
      </c>
      <c r="BR22" s="31">
        <f t="shared" si="24"/>
        <v>46169</v>
      </c>
      <c r="BS22" s="37">
        <v>7</v>
      </c>
      <c r="BT22" s="15">
        <f t="shared" si="25"/>
        <v>383</v>
      </c>
      <c r="BU22" s="15"/>
      <c r="BV22" s="7">
        <f t="shared" si="26"/>
        <v>-45786</v>
      </c>
      <c r="BW22" s="11"/>
      <c r="BX22" s="39">
        <v>46169</v>
      </c>
      <c r="BY22" s="7">
        <f t="shared" si="27"/>
        <v>-45786</v>
      </c>
      <c r="BZ22" s="2"/>
      <c r="CA22" t="s">
        <v>137</v>
      </c>
    </row>
    <row r="23" spans="1:79" x14ac:dyDescent="0.25">
      <c r="A23" s="21" t="s">
        <v>85</v>
      </c>
      <c r="B23" s="23"/>
      <c r="C23" s="36" t="s">
        <v>141</v>
      </c>
      <c r="D23" s="7"/>
      <c r="E23" s="30">
        <f t="shared" si="3"/>
        <v>45744</v>
      </c>
      <c r="F23" s="6"/>
      <c r="G23" s="6"/>
      <c r="H23" s="34">
        <f t="shared" si="4"/>
        <v>-45744</v>
      </c>
      <c r="I23" s="3"/>
      <c r="J23" s="30">
        <f t="shared" si="5"/>
        <v>45745</v>
      </c>
      <c r="K23" s="30">
        <f t="shared" si="6"/>
        <v>45752</v>
      </c>
      <c r="L23" s="37">
        <v>7</v>
      </c>
      <c r="M23" s="6">
        <f t="shared" si="7"/>
        <v>7</v>
      </c>
      <c r="N23" s="6"/>
      <c r="O23" s="29">
        <f t="shared" si="8"/>
        <v>-45745</v>
      </c>
      <c r="P23" s="7"/>
      <c r="Q23" s="3"/>
      <c r="R23" s="30">
        <f t="shared" si="0"/>
        <v>45753</v>
      </c>
      <c r="S23" s="30">
        <f t="shared" si="9"/>
        <v>45783</v>
      </c>
      <c r="T23" s="37">
        <v>30</v>
      </c>
      <c r="U23" s="6">
        <f t="shared" si="10"/>
        <v>37</v>
      </c>
      <c r="V23" s="6"/>
      <c r="W23" s="29">
        <f t="shared" si="11"/>
        <v>-45746</v>
      </c>
      <c r="X23" s="3"/>
      <c r="Y23" s="31"/>
      <c r="Z23" s="7"/>
      <c r="AA23" s="6"/>
      <c r="AB23" s="25"/>
      <c r="AC23" s="31">
        <f t="shared" si="28"/>
        <v>45784</v>
      </c>
      <c r="AD23" s="31">
        <f t="shared" si="29"/>
        <v>45829</v>
      </c>
      <c r="AE23" s="37">
        <v>45</v>
      </c>
      <c r="AF23" s="15">
        <f t="shared" si="12"/>
        <v>82</v>
      </c>
      <c r="AG23" s="15"/>
      <c r="AH23" s="34">
        <f t="shared" si="13"/>
        <v>-45747</v>
      </c>
      <c r="AI23" s="3"/>
      <c r="AJ23" s="31">
        <f t="shared" si="30"/>
        <v>45830</v>
      </c>
      <c r="AK23" s="31">
        <f t="shared" si="35"/>
        <v>45844</v>
      </c>
      <c r="AL23" s="37">
        <v>14</v>
      </c>
      <c r="AM23" s="15">
        <f t="shared" si="36"/>
        <v>96</v>
      </c>
      <c r="AN23" s="15"/>
      <c r="AO23" s="34">
        <f t="shared" si="14"/>
        <v>-45748</v>
      </c>
      <c r="AP23" s="7"/>
      <c r="AQ23" s="7"/>
      <c r="AR23" s="7"/>
      <c r="AS23" s="7"/>
      <c r="AT23" s="7"/>
      <c r="AU23" s="3"/>
      <c r="AV23" s="31">
        <f t="shared" si="31"/>
        <v>45845</v>
      </c>
      <c r="AW23" s="31">
        <f t="shared" si="32"/>
        <v>46145</v>
      </c>
      <c r="AX23" s="38">
        <v>300</v>
      </c>
      <c r="AY23" s="15">
        <f t="shared" si="15"/>
        <v>396</v>
      </c>
      <c r="AZ23" s="15"/>
      <c r="BA23" s="7">
        <f t="shared" si="16"/>
        <v>-45749</v>
      </c>
      <c r="BB23" s="3"/>
      <c r="BC23" s="31">
        <f t="shared" si="33"/>
        <v>46146</v>
      </c>
      <c r="BD23" s="31">
        <f t="shared" si="34"/>
        <v>46146</v>
      </c>
      <c r="BE23" s="32">
        <v>0</v>
      </c>
      <c r="BF23" s="15">
        <f t="shared" si="17"/>
        <v>396</v>
      </c>
      <c r="BG23" s="15"/>
      <c r="BH23" s="34">
        <f t="shared" si="18"/>
        <v>-45750</v>
      </c>
      <c r="BI23" s="3"/>
      <c r="BJ23" s="31">
        <f t="shared" si="19"/>
        <v>46146</v>
      </c>
      <c r="BK23" s="31">
        <f t="shared" si="20"/>
        <v>46146</v>
      </c>
      <c r="BL23" s="32">
        <v>0</v>
      </c>
      <c r="BM23" s="15">
        <f t="shared" si="21"/>
        <v>396</v>
      </c>
      <c r="BN23" s="15"/>
      <c r="BO23" s="34">
        <f t="shared" si="22"/>
        <v>-45750</v>
      </c>
      <c r="BP23" s="3"/>
      <c r="BQ23" s="31">
        <f t="shared" si="23"/>
        <v>46146</v>
      </c>
      <c r="BR23" s="31">
        <f t="shared" si="24"/>
        <v>46153</v>
      </c>
      <c r="BS23" s="37">
        <v>7</v>
      </c>
      <c r="BT23" s="15">
        <f t="shared" si="25"/>
        <v>403</v>
      </c>
      <c r="BU23" s="15"/>
      <c r="BV23" s="7">
        <f t="shared" si="26"/>
        <v>-45750</v>
      </c>
      <c r="BW23" s="11"/>
      <c r="BX23" s="39">
        <v>46153</v>
      </c>
      <c r="BY23" s="7">
        <f t="shared" si="27"/>
        <v>-45750</v>
      </c>
      <c r="BZ23" s="2"/>
      <c r="CA23" t="s">
        <v>134</v>
      </c>
    </row>
    <row r="24" spans="1:79" x14ac:dyDescent="0.25">
      <c r="A24" s="21" t="s">
        <v>85</v>
      </c>
      <c r="B24" s="23"/>
      <c r="C24" s="36" t="s">
        <v>142</v>
      </c>
      <c r="D24" s="7"/>
      <c r="E24" s="30">
        <f t="shared" si="3"/>
        <v>45787</v>
      </c>
      <c r="F24" s="6"/>
      <c r="G24" s="6"/>
      <c r="H24" s="34">
        <f t="shared" si="4"/>
        <v>-45787</v>
      </c>
      <c r="I24" s="3"/>
      <c r="J24" s="30">
        <f t="shared" si="5"/>
        <v>45788</v>
      </c>
      <c r="K24" s="30">
        <f t="shared" si="6"/>
        <v>45795</v>
      </c>
      <c r="L24" s="37">
        <v>7</v>
      </c>
      <c r="M24" s="6">
        <f t="shared" si="7"/>
        <v>7</v>
      </c>
      <c r="N24" s="6"/>
      <c r="O24" s="29">
        <f t="shared" si="8"/>
        <v>-45788</v>
      </c>
      <c r="P24" s="7"/>
      <c r="Q24" s="3"/>
      <c r="R24" s="30">
        <f t="shared" si="0"/>
        <v>45796</v>
      </c>
      <c r="S24" s="30">
        <f t="shared" si="9"/>
        <v>45826</v>
      </c>
      <c r="T24" s="37">
        <v>30</v>
      </c>
      <c r="U24" s="6">
        <f t="shared" si="10"/>
        <v>37</v>
      </c>
      <c r="V24" s="6"/>
      <c r="W24" s="29">
        <f t="shared" si="11"/>
        <v>-45789</v>
      </c>
      <c r="X24" s="3"/>
      <c r="Y24" s="31"/>
      <c r="Z24" s="7"/>
      <c r="AA24" s="6"/>
      <c r="AB24" s="25"/>
      <c r="AC24" s="31">
        <f t="shared" si="28"/>
        <v>45827</v>
      </c>
      <c r="AD24" s="31">
        <f t="shared" si="29"/>
        <v>45872</v>
      </c>
      <c r="AE24" s="37">
        <v>45</v>
      </c>
      <c r="AF24" s="15">
        <f t="shared" si="12"/>
        <v>82</v>
      </c>
      <c r="AG24" s="15"/>
      <c r="AH24" s="34">
        <f t="shared" si="13"/>
        <v>-45790</v>
      </c>
      <c r="AI24" s="3"/>
      <c r="AJ24" s="31">
        <f t="shared" si="30"/>
        <v>45873</v>
      </c>
      <c r="AK24" s="31">
        <f t="shared" si="35"/>
        <v>45887</v>
      </c>
      <c r="AL24" s="37">
        <v>14</v>
      </c>
      <c r="AM24" s="15">
        <f t="shared" si="36"/>
        <v>96</v>
      </c>
      <c r="AN24" s="15"/>
      <c r="AO24" s="34">
        <f t="shared" si="14"/>
        <v>-45791</v>
      </c>
      <c r="AP24" s="7"/>
      <c r="AQ24" s="7"/>
      <c r="AR24" s="7"/>
      <c r="AS24" s="7"/>
      <c r="AT24" s="7"/>
      <c r="AU24" s="3"/>
      <c r="AV24" s="31">
        <f t="shared" si="31"/>
        <v>45888</v>
      </c>
      <c r="AW24" s="31">
        <f t="shared" si="32"/>
        <v>46138</v>
      </c>
      <c r="AX24" s="38">
        <v>250</v>
      </c>
      <c r="AY24" s="15">
        <f t="shared" si="15"/>
        <v>346</v>
      </c>
      <c r="AZ24" s="15"/>
      <c r="BA24" s="7">
        <f t="shared" si="16"/>
        <v>-45792</v>
      </c>
      <c r="BB24" s="3"/>
      <c r="BC24" s="31">
        <f t="shared" si="33"/>
        <v>46139</v>
      </c>
      <c r="BD24" s="31">
        <f t="shared" si="34"/>
        <v>46139</v>
      </c>
      <c r="BE24" s="32">
        <v>0</v>
      </c>
      <c r="BF24" s="15">
        <f t="shared" si="17"/>
        <v>346</v>
      </c>
      <c r="BG24" s="15"/>
      <c r="BH24" s="34">
        <f t="shared" si="18"/>
        <v>-45793</v>
      </c>
      <c r="BI24" s="3"/>
      <c r="BJ24" s="31">
        <f t="shared" si="19"/>
        <v>46139</v>
      </c>
      <c r="BK24" s="31">
        <f t="shared" si="20"/>
        <v>46139</v>
      </c>
      <c r="BL24" s="32">
        <v>0</v>
      </c>
      <c r="BM24" s="15">
        <f t="shared" si="21"/>
        <v>346</v>
      </c>
      <c r="BN24" s="15"/>
      <c r="BO24" s="34">
        <f t="shared" si="22"/>
        <v>-45793</v>
      </c>
      <c r="BP24" s="3"/>
      <c r="BQ24" s="31">
        <f t="shared" si="23"/>
        <v>46139</v>
      </c>
      <c r="BR24" s="31">
        <f t="shared" si="24"/>
        <v>46169</v>
      </c>
      <c r="BS24" s="37">
        <v>30</v>
      </c>
      <c r="BT24" s="15">
        <f t="shared" si="25"/>
        <v>376</v>
      </c>
      <c r="BU24" s="15"/>
      <c r="BV24" s="7">
        <f t="shared" si="26"/>
        <v>-45793</v>
      </c>
      <c r="BW24" s="11"/>
      <c r="BX24" s="39">
        <v>46169</v>
      </c>
      <c r="BY24" s="7">
        <f t="shared" si="27"/>
        <v>-45793</v>
      </c>
      <c r="BZ24" s="2"/>
      <c r="CA24" t="s">
        <v>137</v>
      </c>
    </row>
    <row r="25" spans="1:79" x14ac:dyDescent="0.25">
      <c r="A25" s="21" t="s">
        <v>85</v>
      </c>
      <c r="B25" s="23"/>
      <c r="C25" s="36" t="s">
        <v>143</v>
      </c>
      <c r="D25" s="7"/>
      <c r="E25" s="30">
        <f t="shared" si="3"/>
        <v>45684</v>
      </c>
      <c r="F25" s="6"/>
      <c r="G25" s="6"/>
      <c r="H25" s="34">
        <f t="shared" si="4"/>
        <v>-45684</v>
      </c>
      <c r="I25" s="3"/>
      <c r="J25" s="30">
        <f t="shared" si="5"/>
        <v>45685</v>
      </c>
      <c r="K25" s="30">
        <f t="shared" si="6"/>
        <v>45692</v>
      </c>
      <c r="L25" s="37">
        <v>7</v>
      </c>
      <c r="M25" s="6">
        <f t="shared" si="7"/>
        <v>7</v>
      </c>
      <c r="N25" s="6"/>
      <c r="O25" s="29">
        <f t="shared" si="8"/>
        <v>-45685</v>
      </c>
      <c r="P25" s="7"/>
      <c r="Q25" s="3"/>
      <c r="R25" s="30">
        <f t="shared" si="0"/>
        <v>45693</v>
      </c>
      <c r="S25" s="30">
        <f t="shared" si="9"/>
        <v>45723</v>
      </c>
      <c r="T25" s="37">
        <v>30</v>
      </c>
      <c r="U25" s="6">
        <f t="shared" si="10"/>
        <v>37</v>
      </c>
      <c r="V25" s="6"/>
      <c r="W25" s="29">
        <f t="shared" si="11"/>
        <v>-45686</v>
      </c>
      <c r="X25" s="3"/>
      <c r="Y25" s="31"/>
      <c r="Z25" s="7"/>
      <c r="AA25" s="6"/>
      <c r="AB25" s="25"/>
      <c r="AC25" s="31">
        <f t="shared" si="28"/>
        <v>45724</v>
      </c>
      <c r="AD25" s="31">
        <f t="shared" si="29"/>
        <v>45769</v>
      </c>
      <c r="AE25" s="37">
        <v>45</v>
      </c>
      <c r="AF25" s="15">
        <f t="shared" si="12"/>
        <v>82</v>
      </c>
      <c r="AG25" s="15"/>
      <c r="AH25" s="34">
        <f t="shared" si="13"/>
        <v>-45687</v>
      </c>
      <c r="AI25" s="3"/>
      <c r="AJ25" s="31">
        <f t="shared" si="30"/>
        <v>45770</v>
      </c>
      <c r="AK25" s="31">
        <f t="shared" si="35"/>
        <v>45784</v>
      </c>
      <c r="AL25" s="37">
        <v>14</v>
      </c>
      <c r="AM25" s="15">
        <f t="shared" si="36"/>
        <v>96</v>
      </c>
      <c r="AN25" s="15"/>
      <c r="AO25" s="34">
        <f t="shared" si="14"/>
        <v>-45688</v>
      </c>
      <c r="AP25" s="7"/>
      <c r="AQ25" s="7"/>
      <c r="AR25" s="7"/>
      <c r="AS25" s="7"/>
      <c r="AT25" s="7"/>
      <c r="AU25" s="3"/>
      <c r="AV25" s="31">
        <f t="shared" si="31"/>
        <v>45785</v>
      </c>
      <c r="AW25" s="31">
        <f t="shared" si="32"/>
        <v>46145</v>
      </c>
      <c r="AX25" s="38">
        <v>360</v>
      </c>
      <c r="AY25" s="15">
        <f t="shared" si="15"/>
        <v>456</v>
      </c>
      <c r="AZ25" s="15"/>
      <c r="BA25" s="7">
        <f t="shared" si="16"/>
        <v>-45689</v>
      </c>
      <c r="BB25" s="3"/>
      <c r="BC25" s="31">
        <f t="shared" si="33"/>
        <v>46146</v>
      </c>
      <c r="BD25" s="31">
        <f t="shared" si="34"/>
        <v>46146</v>
      </c>
      <c r="BE25" s="32">
        <v>0</v>
      </c>
      <c r="BF25" s="15">
        <f t="shared" si="17"/>
        <v>456</v>
      </c>
      <c r="BG25" s="15"/>
      <c r="BH25" s="34">
        <f t="shared" si="18"/>
        <v>-45690</v>
      </c>
      <c r="BI25" s="3"/>
      <c r="BJ25" s="31">
        <f t="shared" si="19"/>
        <v>46146</v>
      </c>
      <c r="BK25" s="31">
        <f t="shared" si="20"/>
        <v>46146</v>
      </c>
      <c r="BL25" s="32">
        <v>0</v>
      </c>
      <c r="BM25" s="15">
        <f t="shared" si="21"/>
        <v>456</v>
      </c>
      <c r="BN25" s="15"/>
      <c r="BO25" s="34">
        <f t="shared" si="22"/>
        <v>-45690</v>
      </c>
      <c r="BP25" s="3"/>
      <c r="BQ25" s="31">
        <f t="shared" si="23"/>
        <v>46146</v>
      </c>
      <c r="BR25" s="31">
        <f t="shared" si="24"/>
        <v>46153</v>
      </c>
      <c r="BS25" s="37">
        <v>7</v>
      </c>
      <c r="BT25" s="15">
        <f t="shared" si="25"/>
        <v>463</v>
      </c>
      <c r="BU25" s="15"/>
      <c r="BV25" s="7">
        <f t="shared" si="26"/>
        <v>-45690</v>
      </c>
      <c r="BW25" s="11"/>
      <c r="BX25" s="39">
        <v>46153</v>
      </c>
      <c r="BY25" s="7">
        <f t="shared" si="27"/>
        <v>-45690</v>
      </c>
      <c r="BZ25" s="2"/>
      <c r="CA25" t="s">
        <v>134</v>
      </c>
    </row>
    <row r="26" spans="1:79" x14ac:dyDescent="0.25">
      <c r="A26" s="21" t="s">
        <v>85</v>
      </c>
      <c r="B26" s="23"/>
      <c r="C26" s="36" t="s">
        <v>144</v>
      </c>
      <c r="D26" s="7"/>
      <c r="E26" s="30">
        <f t="shared" si="3"/>
        <v>45684</v>
      </c>
      <c r="F26" s="6"/>
      <c r="G26" s="6"/>
      <c r="H26" s="34">
        <f t="shared" si="4"/>
        <v>-45684</v>
      </c>
      <c r="I26" s="3"/>
      <c r="J26" s="30">
        <f t="shared" si="5"/>
        <v>45685</v>
      </c>
      <c r="K26" s="30">
        <f t="shared" si="6"/>
        <v>45692</v>
      </c>
      <c r="L26" s="37">
        <v>7</v>
      </c>
      <c r="M26" s="6">
        <f t="shared" si="7"/>
        <v>7</v>
      </c>
      <c r="N26" s="6"/>
      <c r="O26" s="29">
        <f t="shared" si="8"/>
        <v>-45685</v>
      </c>
      <c r="P26" s="7"/>
      <c r="Q26" s="3"/>
      <c r="R26" s="30">
        <f t="shared" si="0"/>
        <v>45693</v>
      </c>
      <c r="S26" s="30">
        <f t="shared" si="9"/>
        <v>45723</v>
      </c>
      <c r="T26" s="37">
        <v>30</v>
      </c>
      <c r="U26" s="6">
        <f t="shared" si="10"/>
        <v>37</v>
      </c>
      <c r="V26" s="6"/>
      <c r="W26" s="29">
        <f t="shared" si="11"/>
        <v>-45686</v>
      </c>
      <c r="X26" s="3"/>
      <c r="Y26" s="31"/>
      <c r="Z26" s="7"/>
      <c r="AA26" s="6"/>
      <c r="AB26" s="25"/>
      <c r="AC26" s="31">
        <f t="shared" si="28"/>
        <v>45724</v>
      </c>
      <c r="AD26" s="31">
        <f t="shared" si="29"/>
        <v>45769</v>
      </c>
      <c r="AE26" s="37">
        <v>45</v>
      </c>
      <c r="AF26" s="15">
        <f t="shared" si="12"/>
        <v>82</v>
      </c>
      <c r="AG26" s="15"/>
      <c r="AH26" s="34">
        <f t="shared" si="13"/>
        <v>-45687</v>
      </c>
      <c r="AI26" s="3"/>
      <c r="AJ26" s="31">
        <f t="shared" si="30"/>
        <v>45770</v>
      </c>
      <c r="AK26" s="31">
        <f t="shared" si="35"/>
        <v>45784</v>
      </c>
      <c r="AL26" s="37">
        <v>14</v>
      </c>
      <c r="AM26" s="15">
        <f t="shared" si="36"/>
        <v>96</v>
      </c>
      <c r="AN26" s="15"/>
      <c r="AO26" s="34">
        <f t="shared" si="14"/>
        <v>-45688</v>
      </c>
      <c r="AP26" s="7"/>
      <c r="AQ26" s="7"/>
      <c r="AR26" s="7"/>
      <c r="AS26" s="7"/>
      <c r="AT26" s="7"/>
      <c r="AU26" s="3"/>
      <c r="AV26" s="31">
        <f t="shared" si="31"/>
        <v>45785</v>
      </c>
      <c r="AW26" s="31">
        <f t="shared" si="32"/>
        <v>46145</v>
      </c>
      <c r="AX26" s="38">
        <v>360</v>
      </c>
      <c r="AY26" s="15">
        <f t="shared" si="15"/>
        <v>456</v>
      </c>
      <c r="AZ26" s="15"/>
      <c r="BA26" s="7">
        <f t="shared" si="16"/>
        <v>-45689</v>
      </c>
      <c r="BB26" s="3"/>
      <c r="BC26" s="31">
        <f t="shared" si="33"/>
        <v>46146</v>
      </c>
      <c r="BD26" s="31">
        <f t="shared" si="34"/>
        <v>46146</v>
      </c>
      <c r="BE26" s="32">
        <v>0</v>
      </c>
      <c r="BF26" s="15">
        <f t="shared" si="17"/>
        <v>456</v>
      </c>
      <c r="BG26" s="15"/>
      <c r="BH26" s="34">
        <f t="shared" si="18"/>
        <v>-45690</v>
      </c>
      <c r="BI26" s="3"/>
      <c r="BJ26" s="31">
        <f t="shared" si="19"/>
        <v>46146</v>
      </c>
      <c r="BK26" s="31">
        <f t="shared" si="20"/>
        <v>46146</v>
      </c>
      <c r="BL26" s="32">
        <v>0</v>
      </c>
      <c r="BM26" s="15">
        <f t="shared" si="21"/>
        <v>456</v>
      </c>
      <c r="BN26" s="15"/>
      <c r="BO26" s="34">
        <f t="shared" si="22"/>
        <v>-45690</v>
      </c>
      <c r="BP26" s="3"/>
      <c r="BQ26" s="31">
        <f t="shared" si="23"/>
        <v>46146</v>
      </c>
      <c r="BR26" s="31">
        <f t="shared" si="24"/>
        <v>46153</v>
      </c>
      <c r="BS26" s="37">
        <v>7</v>
      </c>
      <c r="BT26" s="15">
        <f t="shared" si="25"/>
        <v>463</v>
      </c>
      <c r="BU26" s="15"/>
      <c r="BV26" s="7">
        <f t="shared" si="26"/>
        <v>-45690</v>
      </c>
      <c r="BW26" s="11"/>
      <c r="BX26" s="39">
        <v>46153</v>
      </c>
      <c r="BY26" s="7">
        <f t="shared" si="27"/>
        <v>-45690</v>
      </c>
      <c r="BZ26" s="2"/>
      <c r="CA26" t="s">
        <v>134</v>
      </c>
    </row>
    <row r="27" spans="1:79" x14ac:dyDescent="0.25">
      <c r="A27" s="21" t="s">
        <v>85</v>
      </c>
      <c r="B27" s="23"/>
      <c r="C27" s="36" t="s">
        <v>145</v>
      </c>
      <c r="D27" s="7"/>
      <c r="E27" s="30">
        <f t="shared" si="3"/>
        <v>45757</v>
      </c>
      <c r="F27" s="6"/>
      <c r="G27" s="6"/>
      <c r="H27" s="34">
        <f t="shared" si="4"/>
        <v>-45757</v>
      </c>
      <c r="I27" s="3"/>
      <c r="J27" s="30">
        <f t="shared" si="5"/>
        <v>45758</v>
      </c>
      <c r="K27" s="30">
        <f t="shared" si="6"/>
        <v>45765</v>
      </c>
      <c r="L27" s="37">
        <v>7</v>
      </c>
      <c r="M27" s="6">
        <f t="shared" si="7"/>
        <v>7</v>
      </c>
      <c r="N27" s="6"/>
      <c r="O27" s="29">
        <f t="shared" si="8"/>
        <v>-45758</v>
      </c>
      <c r="P27" s="7"/>
      <c r="Q27" s="3"/>
      <c r="R27" s="30">
        <f t="shared" si="0"/>
        <v>45766</v>
      </c>
      <c r="S27" s="30">
        <f t="shared" si="9"/>
        <v>45796</v>
      </c>
      <c r="T27" s="37">
        <v>30</v>
      </c>
      <c r="U27" s="6">
        <f t="shared" si="10"/>
        <v>37</v>
      </c>
      <c r="V27" s="6"/>
      <c r="W27" s="29">
        <f t="shared" si="11"/>
        <v>-45759</v>
      </c>
      <c r="X27" s="3"/>
      <c r="Y27" s="31"/>
      <c r="Z27" s="7"/>
      <c r="AA27" s="6"/>
      <c r="AB27" s="25"/>
      <c r="AC27" s="31">
        <f t="shared" si="28"/>
        <v>45797</v>
      </c>
      <c r="AD27" s="31">
        <f t="shared" si="29"/>
        <v>45842</v>
      </c>
      <c r="AE27" s="37">
        <v>45</v>
      </c>
      <c r="AF27" s="15">
        <f t="shared" si="12"/>
        <v>82</v>
      </c>
      <c r="AG27" s="15"/>
      <c r="AH27" s="34">
        <f t="shared" si="13"/>
        <v>-45760</v>
      </c>
      <c r="AI27" s="3"/>
      <c r="AJ27" s="31">
        <f t="shared" si="30"/>
        <v>45843</v>
      </c>
      <c r="AK27" s="31">
        <f t="shared" si="35"/>
        <v>45857</v>
      </c>
      <c r="AL27" s="37">
        <v>14</v>
      </c>
      <c r="AM27" s="15">
        <f t="shared" si="36"/>
        <v>96</v>
      </c>
      <c r="AN27" s="15"/>
      <c r="AO27" s="34">
        <f t="shared" si="14"/>
        <v>-45761</v>
      </c>
      <c r="AP27" s="7"/>
      <c r="AQ27" s="7"/>
      <c r="AR27" s="7"/>
      <c r="AS27" s="7"/>
      <c r="AT27" s="7"/>
      <c r="AU27" s="3"/>
      <c r="AV27" s="31">
        <f t="shared" si="31"/>
        <v>45858</v>
      </c>
      <c r="AW27" s="31">
        <f t="shared" si="32"/>
        <v>46138</v>
      </c>
      <c r="AX27" s="38">
        <v>280</v>
      </c>
      <c r="AY27" s="15">
        <f t="shared" si="15"/>
        <v>376</v>
      </c>
      <c r="AZ27" s="15"/>
      <c r="BA27" s="7">
        <f t="shared" si="16"/>
        <v>-45762</v>
      </c>
      <c r="BB27" s="3"/>
      <c r="BC27" s="31">
        <f t="shared" si="33"/>
        <v>46139</v>
      </c>
      <c r="BD27" s="31">
        <f t="shared" si="34"/>
        <v>46139</v>
      </c>
      <c r="BE27" s="32">
        <v>0</v>
      </c>
      <c r="BF27" s="15">
        <f t="shared" si="17"/>
        <v>376</v>
      </c>
      <c r="BG27" s="15"/>
      <c r="BH27" s="34">
        <f t="shared" si="18"/>
        <v>-45763</v>
      </c>
      <c r="BI27" s="3"/>
      <c r="BJ27" s="31">
        <f t="shared" si="19"/>
        <v>46139</v>
      </c>
      <c r="BK27" s="31">
        <f t="shared" si="20"/>
        <v>46139</v>
      </c>
      <c r="BL27" s="32">
        <v>0</v>
      </c>
      <c r="BM27" s="15">
        <f t="shared" si="21"/>
        <v>376</v>
      </c>
      <c r="BN27" s="15"/>
      <c r="BO27" s="34">
        <f t="shared" si="22"/>
        <v>-45763</v>
      </c>
      <c r="BP27" s="3"/>
      <c r="BQ27" s="31">
        <f t="shared" si="23"/>
        <v>46139</v>
      </c>
      <c r="BR27" s="31">
        <f t="shared" si="24"/>
        <v>46169</v>
      </c>
      <c r="BS27" s="37">
        <v>30</v>
      </c>
      <c r="BT27" s="15">
        <f t="shared" si="25"/>
        <v>406</v>
      </c>
      <c r="BU27" s="15"/>
      <c r="BV27" s="7">
        <f t="shared" si="26"/>
        <v>-45763</v>
      </c>
      <c r="BW27" s="11"/>
      <c r="BX27" s="39">
        <v>46169</v>
      </c>
      <c r="BY27" s="7">
        <f t="shared" si="27"/>
        <v>-45763</v>
      </c>
      <c r="BZ27" s="2"/>
      <c r="CA27" t="s">
        <v>137</v>
      </c>
    </row>
    <row r="28" spans="1:79" x14ac:dyDescent="0.25">
      <c r="A28" s="21" t="s">
        <v>85</v>
      </c>
      <c r="B28" s="23"/>
      <c r="C28" s="36" t="s">
        <v>146</v>
      </c>
      <c r="D28" s="7"/>
      <c r="E28" s="30">
        <f t="shared" si="3"/>
        <v>45744</v>
      </c>
      <c r="F28" s="6"/>
      <c r="G28" s="6"/>
      <c r="H28" s="34">
        <f t="shared" si="4"/>
        <v>-45744</v>
      </c>
      <c r="I28" s="3"/>
      <c r="J28" s="30">
        <f t="shared" si="5"/>
        <v>45745</v>
      </c>
      <c r="K28" s="30">
        <f t="shared" si="6"/>
        <v>45752</v>
      </c>
      <c r="L28" s="37">
        <v>7</v>
      </c>
      <c r="M28" s="6">
        <f t="shared" si="7"/>
        <v>7</v>
      </c>
      <c r="N28" s="6"/>
      <c r="O28" s="29">
        <f t="shared" si="8"/>
        <v>-45745</v>
      </c>
      <c r="P28" s="7"/>
      <c r="Q28" s="3"/>
      <c r="R28" s="30">
        <f t="shared" si="0"/>
        <v>45753</v>
      </c>
      <c r="S28" s="30">
        <f t="shared" si="9"/>
        <v>45783</v>
      </c>
      <c r="T28" s="37">
        <v>30</v>
      </c>
      <c r="U28" s="6">
        <f t="shared" si="10"/>
        <v>37</v>
      </c>
      <c r="V28" s="6"/>
      <c r="W28" s="29">
        <f t="shared" si="11"/>
        <v>-45746</v>
      </c>
      <c r="X28" s="3"/>
      <c r="Y28" s="31"/>
      <c r="Z28" s="7"/>
      <c r="AA28" s="6"/>
      <c r="AB28" s="25"/>
      <c r="AC28" s="31">
        <f t="shared" si="28"/>
        <v>45784</v>
      </c>
      <c r="AD28" s="31">
        <f t="shared" si="29"/>
        <v>45829</v>
      </c>
      <c r="AE28" s="37">
        <v>45</v>
      </c>
      <c r="AF28" s="15">
        <f t="shared" si="12"/>
        <v>82</v>
      </c>
      <c r="AG28" s="15"/>
      <c r="AH28" s="34">
        <f t="shared" si="13"/>
        <v>-45747</v>
      </c>
      <c r="AI28" s="3"/>
      <c r="AJ28" s="31">
        <f t="shared" si="30"/>
        <v>45830</v>
      </c>
      <c r="AK28" s="31">
        <f t="shared" si="35"/>
        <v>45844</v>
      </c>
      <c r="AL28" s="37">
        <v>14</v>
      </c>
      <c r="AM28" s="15">
        <f t="shared" si="36"/>
        <v>96</v>
      </c>
      <c r="AN28" s="15"/>
      <c r="AO28" s="34">
        <f t="shared" si="14"/>
        <v>-45748</v>
      </c>
      <c r="AP28" s="7"/>
      <c r="AQ28" s="7"/>
      <c r="AR28" s="7"/>
      <c r="AS28" s="7"/>
      <c r="AT28" s="7"/>
      <c r="AU28" s="3"/>
      <c r="AV28" s="31">
        <f t="shared" si="31"/>
        <v>45845</v>
      </c>
      <c r="AW28" s="31">
        <f t="shared" si="32"/>
        <v>46145</v>
      </c>
      <c r="AX28" s="38">
        <v>300</v>
      </c>
      <c r="AY28" s="15">
        <f t="shared" si="15"/>
        <v>396</v>
      </c>
      <c r="AZ28" s="15"/>
      <c r="BA28" s="7">
        <f t="shared" si="16"/>
        <v>-45749</v>
      </c>
      <c r="BB28" s="3"/>
      <c r="BC28" s="31">
        <f t="shared" si="33"/>
        <v>46146</v>
      </c>
      <c r="BD28" s="31">
        <f t="shared" si="34"/>
        <v>46146</v>
      </c>
      <c r="BE28" s="32">
        <v>0</v>
      </c>
      <c r="BF28" s="15">
        <f t="shared" si="17"/>
        <v>396</v>
      </c>
      <c r="BG28" s="15"/>
      <c r="BH28" s="34">
        <f t="shared" si="18"/>
        <v>-45750</v>
      </c>
      <c r="BI28" s="3"/>
      <c r="BJ28" s="31">
        <f t="shared" si="19"/>
        <v>46146</v>
      </c>
      <c r="BK28" s="31">
        <f t="shared" si="20"/>
        <v>46146</v>
      </c>
      <c r="BL28" s="32">
        <v>0</v>
      </c>
      <c r="BM28" s="15">
        <f t="shared" si="21"/>
        <v>396</v>
      </c>
      <c r="BN28" s="15"/>
      <c r="BO28" s="34">
        <f t="shared" si="22"/>
        <v>-45750</v>
      </c>
      <c r="BP28" s="3"/>
      <c r="BQ28" s="31">
        <f t="shared" si="23"/>
        <v>46146</v>
      </c>
      <c r="BR28" s="31">
        <f t="shared" si="24"/>
        <v>46153</v>
      </c>
      <c r="BS28" s="37">
        <v>7</v>
      </c>
      <c r="BT28" s="15">
        <f t="shared" si="25"/>
        <v>403</v>
      </c>
      <c r="BU28" s="15"/>
      <c r="BV28" s="7">
        <f t="shared" si="26"/>
        <v>-45750</v>
      </c>
      <c r="BW28" s="11"/>
      <c r="BX28" s="39">
        <v>46153</v>
      </c>
      <c r="BY28" s="7">
        <f t="shared" si="27"/>
        <v>-45750</v>
      </c>
      <c r="BZ28" s="2"/>
      <c r="CA28" t="s">
        <v>134</v>
      </c>
    </row>
    <row r="29" spans="1:79" x14ac:dyDescent="0.25">
      <c r="A29" s="21" t="s">
        <v>85</v>
      </c>
      <c r="B29" s="23"/>
      <c r="C29" s="36" t="s">
        <v>147</v>
      </c>
      <c r="D29" s="7"/>
      <c r="E29" s="30">
        <f t="shared" si="3"/>
        <v>45820</v>
      </c>
      <c r="F29" s="6"/>
      <c r="G29" s="6"/>
      <c r="H29" s="34">
        <f t="shared" si="4"/>
        <v>-45820</v>
      </c>
      <c r="I29" s="3"/>
      <c r="J29" s="30">
        <f t="shared" si="5"/>
        <v>45821</v>
      </c>
      <c r="K29" s="30">
        <f t="shared" si="6"/>
        <v>45828</v>
      </c>
      <c r="L29" s="37">
        <v>7</v>
      </c>
      <c r="M29" s="6">
        <f t="shared" si="7"/>
        <v>7</v>
      </c>
      <c r="N29" s="6"/>
      <c r="O29" s="29">
        <f t="shared" si="8"/>
        <v>-45821</v>
      </c>
      <c r="P29" s="7"/>
      <c r="Q29" s="3"/>
      <c r="R29" s="30">
        <f t="shared" si="0"/>
        <v>45829</v>
      </c>
      <c r="S29" s="30">
        <f t="shared" si="9"/>
        <v>45859</v>
      </c>
      <c r="T29" s="37">
        <v>30</v>
      </c>
      <c r="U29" s="6">
        <f t="shared" si="10"/>
        <v>37</v>
      </c>
      <c r="V29" s="6"/>
      <c r="W29" s="29">
        <f t="shared" si="11"/>
        <v>-45822</v>
      </c>
      <c r="X29" s="3"/>
      <c r="Y29" s="31"/>
      <c r="Z29" s="7"/>
      <c r="AA29" s="6"/>
      <c r="AB29" s="25"/>
      <c r="AC29" s="31">
        <f t="shared" si="28"/>
        <v>45860</v>
      </c>
      <c r="AD29" s="31">
        <f t="shared" si="29"/>
        <v>45905</v>
      </c>
      <c r="AE29" s="37">
        <v>45</v>
      </c>
      <c r="AF29" s="15">
        <f t="shared" si="12"/>
        <v>82</v>
      </c>
      <c r="AG29" s="15"/>
      <c r="AH29" s="34">
        <f t="shared" si="13"/>
        <v>-45823</v>
      </c>
      <c r="AI29" s="3"/>
      <c r="AJ29" s="31">
        <f t="shared" si="30"/>
        <v>45906</v>
      </c>
      <c r="AK29" s="31">
        <f t="shared" si="35"/>
        <v>45920</v>
      </c>
      <c r="AL29" s="37">
        <v>14</v>
      </c>
      <c r="AM29" s="15">
        <f t="shared" si="36"/>
        <v>96</v>
      </c>
      <c r="AN29" s="15"/>
      <c r="AO29" s="34">
        <f t="shared" si="14"/>
        <v>-45824</v>
      </c>
      <c r="AP29" s="7"/>
      <c r="AQ29" s="7"/>
      <c r="AR29" s="7"/>
      <c r="AS29" s="7"/>
      <c r="AT29" s="7"/>
      <c r="AU29" s="3"/>
      <c r="AV29" s="31">
        <f t="shared" si="31"/>
        <v>45921</v>
      </c>
      <c r="AW29" s="31">
        <f t="shared" si="32"/>
        <v>46161</v>
      </c>
      <c r="AX29" s="38">
        <v>240</v>
      </c>
      <c r="AY29" s="15">
        <f t="shared" si="15"/>
        <v>336</v>
      </c>
      <c r="AZ29" s="15"/>
      <c r="BA29" s="7">
        <f t="shared" si="16"/>
        <v>-45825</v>
      </c>
      <c r="BB29" s="3"/>
      <c r="BC29" s="31">
        <f t="shared" si="33"/>
        <v>46162</v>
      </c>
      <c r="BD29" s="31">
        <f t="shared" si="34"/>
        <v>46162</v>
      </c>
      <c r="BE29" s="32">
        <v>0</v>
      </c>
      <c r="BF29" s="15">
        <f t="shared" si="17"/>
        <v>336</v>
      </c>
      <c r="BG29" s="15"/>
      <c r="BH29" s="34">
        <f t="shared" si="18"/>
        <v>-45826</v>
      </c>
      <c r="BI29" s="3"/>
      <c r="BJ29" s="31">
        <f t="shared" si="19"/>
        <v>46162</v>
      </c>
      <c r="BK29" s="31">
        <f t="shared" si="20"/>
        <v>46162</v>
      </c>
      <c r="BL29" s="32">
        <v>0</v>
      </c>
      <c r="BM29" s="15">
        <f t="shared" si="21"/>
        <v>336</v>
      </c>
      <c r="BN29" s="15"/>
      <c r="BO29" s="34">
        <f t="shared" si="22"/>
        <v>-45826</v>
      </c>
      <c r="BP29" s="3"/>
      <c r="BQ29" s="31">
        <f t="shared" si="23"/>
        <v>46162</v>
      </c>
      <c r="BR29" s="31">
        <f t="shared" si="24"/>
        <v>46169</v>
      </c>
      <c r="BS29" s="37">
        <v>7</v>
      </c>
      <c r="BT29" s="15">
        <f t="shared" si="25"/>
        <v>343</v>
      </c>
      <c r="BU29" s="15"/>
      <c r="BV29" s="7">
        <f t="shared" si="26"/>
        <v>-45826</v>
      </c>
      <c r="BW29" s="11"/>
      <c r="BX29" s="39">
        <v>46169</v>
      </c>
      <c r="BY29" s="7">
        <f t="shared" si="27"/>
        <v>-45826</v>
      </c>
      <c r="BZ29" s="2"/>
      <c r="CA29" t="s">
        <v>137</v>
      </c>
    </row>
    <row r="30" spans="1:79" x14ac:dyDescent="0.25">
      <c r="A30" s="21" t="s">
        <v>85</v>
      </c>
      <c r="B30" s="23"/>
      <c r="C30" s="36" t="s">
        <v>148</v>
      </c>
      <c r="D30" s="7"/>
      <c r="E30" s="30">
        <f t="shared" si="3"/>
        <v>45804</v>
      </c>
      <c r="F30" s="6"/>
      <c r="G30" s="6"/>
      <c r="H30" s="34">
        <f t="shared" si="4"/>
        <v>-45804</v>
      </c>
      <c r="I30" s="3"/>
      <c r="J30" s="30">
        <f t="shared" si="5"/>
        <v>45805</v>
      </c>
      <c r="K30" s="30">
        <f t="shared" si="6"/>
        <v>45812</v>
      </c>
      <c r="L30" s="37">
        <v>7</v>
      </c>
      <c r="M30" s="6">
        <f t="shared" si="7"/>
        <v>7</v>
      </c>
      <c r="N30" s="6"/>
      <c r="O30" s="29">
        <f t="shared" si="8"/>
        <v>-45805</v>
      </c>
      <c r="P30" s="7"/>
      <c r="Q30" s="3"/>
      <c r="R30" s="30">
        <f t="shared" si="0"/>
        <v>45813</v>
      </c>
      <c r="S30" s="30">
        <f t="shared" si="9"/>
        <v>45843</v>
      </c>
      <c r="T30" s="37">
        <v>30</v>
      </c>
      <c r="U30" s="6">
        <f t="shared" si="10"/>
        <v>37</v>
      </c>
      <c r="V30" s="6"/>
      <c r="W30" s="29">
        <f t="shared" si="11"/>
        <v>-45806</v>
      </c>
      <c r="X30" s="3"/>
      <c r="Y30" s="31"/>
      <c r="Z30" s="7"/>
      <c r="AA30" s="6"/>
      <c r="AB30" s="25"/>
      <c r="AC30" s="31">
        <f t="shared" si="28"/>
        <v>45844</v>
      </c>
      <c r="AD30" s="31">
        <f t="shared" si="29"/>
        <v>45889</v>
      </c>
      <c r="AE30" s="37">
        <v>45</v>
      </c>
      <c r="AF30" s="15">
        <f t="shared" si="12"/>
        <v>82</v>
      </c>
      <c r="AG30" s="15"/>
      <c r="AH30" s="34">
        <f t="shared" si="13"/>
        <v>-45807</v>
      </c>
      <c r="AI30" s="3"/>
      <c r="AJ30" s="31">
        <f t="shared" si="30"/>
        <v>45890</v>
      </c>
      <c r="AK30" s="31">
        <f t="shared" si="35"/>
        <v>45904</v>
      </c>
      <c r="AL30" s="37">
        <v>14</v>
      </c>
      <c r="AM30" s="15">
        <f t="shared" si="36"/>
        <v>96</v>
      </c>
      <c r="AN30" s="15"/>
      <c r="AO30" s="34">
        <f t="shared" si="14"/>
        <v>-45808</v>
      </c>
      <c r="AP30" s="7"/>
      <c r="AQ30" s="7"/>
      <c r="AR30" s="7"/>
      <c r="AS30" s="7"/>
      <c r="AT30" s="7"/>
      <c r="AU30" s="3"/>
      <c r="AV30" s="31">
        <f t="shared" si="31"/>
        <v>45905</v>
      </c>
      <c r="AW30" s="31">
        <f t="shared" si="32"/>
        <v>46145</v>
      </c>
      <c r="AX30" s="38">
        <v>240</v>
      </c>
      <c r="AY30" s="15">
        <f t="shared" si="15"/>
        <v>336</v>
      </c>
      <c r="AZ30" s="15"/>
      <c r="BA30" s="7">
        <f t="shared" si="16"/>
        <v>-45809</v>
      </c>
      <c r="BB30" s="3"/>
      <c r="BC30" s="31">
        <f t="shared" si="33"/>
        <v>46146</v>
      </c>
      <c r="BD30" s="31">
        <f t="shared" si="34"/>
        <v>46146</v>
      </c>
      <c r="BE30" s="32">
        <v>0</v>
      </c>
      <c r="BF30" s="15">
        <f t="shared" si="17"/>
        <v>336</v>
      </c>
      <c r="BG30" s="15"/>
      <c r="BH30" s="34">
        <f t="shared" si="18"/>
        <v>-45810</v>
      </c>
      <c r="BI30" s="3"/>
      <c r="BJ30" s="31">
        <f t="shared" si="19"/>
        <v>46146</v>
      </c>
      <c r="BK30" s="31">
        <f t="shared" si="20"/>
        <v>46146</v>
      </c>
      <c r="BL30" s="32">
        <v>0</v>
      </c>
      <c r="BM30" s="15">
        <f t="shared" si="21"/>
        <v>336</v>
      </c>
      <c r="BN30" s="15"/>
      <c r="BO30" s="34">
        <f t="shared" si="22"/>
        <v>-45810</v>
      </c>
      <c r="BP30" s="3"/>
      <c r="BQ30" s="31">
        <f t="shared" si="23"/>
        <v>46146</v>
      </c>
      <c r="BR30" s="31">
        <f t="shared" si="24"/>
        <v>46153</v>
      </c>
      <c r="BS30" s="37">
        <v>7</v>
      </c>
      <c r="BT30" s="15">
        <f t="shared" si="25"/>
        <v>343</v>
      </c>
      <c r="BU30" s="15"/>
      <c r="BV30" s="7">
        <f t="shared" si="26"/>
        <v>-45810</v>
      </c>
      <c r="BW30" s="11"/>
      <c r="BX30" s="39">
        <v>46153</v>
      </c>
      <c r="BY30" s="7">
        <f t="shared" si="27"/>
        <v>-45810</v>
      </c>
      <c r="BZ30" s="2"/>
      <c r="CA30" t="s">
        <v>120</v>
      </c>
    </row>
    <row r="31" spans="1:79" x14ac:dyDescent="0.25">
      <c r="A31" s="21" t="s">
        <v>85</v>
      </c>
      <c r="B31" s="23"/>
      <c r="C31" s="36" t="s">
        <v>149</v>
      </c>
      <c r="D31" s="7"/>
      <c r="E31" s="30">
        <f t="shared" si="3"/>
        <v>45744</v>
      </c>
      <c r="F31" s="6"/>
      <c r="G31" s="6"/>
      <c r="H31" s="34">
        <f t="shared" si="4"/>
        <v>-45744</v>
      </c>
      <c r="I31" s="3"/>
      <c r="J31" s="30">
        <f t="shared" si="5"/>
        <v>45745</v>
      </c>
      <c r="K31" s="30">
        <f t="shared" si="6"/>
        <v>45752</v>
      </c>
      <c r="L31" s="37">
        <v>7</v>
      </c>
      <c r="M31" s="6">
        <f t="shared" si="7"/>
        <v>7</v>
      </c>
      <c r="N31" s="6"/>
      <c r="O31" s="29">
        <f t="shared" si="8"/>
        <v>-45745</v>
      </c>
      <c r="P31" s="7"/>
      <c r="Q31" s="3"/>
      <c r="R31" s="30">
        <f t="shared" si="0"/>
        <v>45753</v>
      </c>
      <c r="S31" s="30">
        <f t="shared" si="9"/>
        <v>45783</v>
      </c>
      <c r="T31" s="37">
        <v>30</v>
      </c>
      <c r="U31" s="6">
        <f t="shared" si="10"/>
        <v>37</v>
      </c>
      <c r="V31" s="6"/>
      <c r="W31" s="29">
        <f t="shared" si="11"/>
        <v>-45746</v>
      </c>
      <c r="X31" s="3"/>
      <c r="Y31" s="31"/>
      <c r="Z31" s="7"/>
      <c r="AA31" s="6"/>
      <c r="AB31" s="25"/>
      <c r="AC31" s="31">
        <f t="shared" si="28"/>
        <v>45784</v>
      </c>
      <c r="AD31" s="31">
        <f t="shared" si="29"/>
        <v>45829</v>
      </c>
      <c r="AE31" s="37">
        <v>45</v>
      </c>
      <c r="AF31" s="15">
        <f t="shared" si="12"/>
        <v>82</v>
      </c>
      <c r="AG31" s="15"/>
      <c r="AH31" s="34">
        <f t="shared" si="13"/>
        <v>-45747</v>
      </c>
      <c r="AI31" s="3"/>
      <c r="AJ31" s="31">
        <f t="shared" si="30"/>
        <v>45830</v>
      </c>
      <c r="AK31" s="31">
        <f t="shared" si="35"/>
        <v>45844</v>
      </c>
      <c r="AL31" s="37">
        <v>14</v>
      </c>
      <c r="AM31" s="15">
        <f t="shared" si="36"/>
        <v>96</v>
      </c>
      <c r="AN31" s="15"/>
      <c r="AO31" s="34">
        <f t="shared" si="14"/>
        <v>-45748</v>
      </c>
      <c r="AP31" s="7"/>
      <c r="AQ31" s="7"/>
      <c r="AR31" s="7"/>
      <c r="AS31" s="7"/>
      <c r="AT31" s="7"/>
      <c r="AU31" s="3"/>
      <c r="AV31" s="31">
        <f t="shared" si="31"/>
        <v>45845</v>
      </c>
      <c r="AW31" s="31">
        <f t="shared" si="32"/>
        <v>46145</v>
      </c>
      <c r="AX31" s="38">
        <v>300</v>
      </c>
      <c r="AY31" s="15">
        <f t="shared" si="15"/>
        <v>396</v>
      </c>
      <c r="AZ31" s="15"/>
      <c r="BA31" s="7">
        <f t="shared" si="16"/>
        <v>-45749</v>
      </c>
      <c r="BB31" s="3"/>
      <c r="BC31" s="31">
        <f t="shared" si="33"/>
        <v>46146</v>
      </c>
      <c r="BD31" s="31">
        <f t="shared" si="34"/>
        <v>46146</v>
      </c>
      <c r="BE31" s="32">
        <v>0</v>
      </c>
      <c r="BF31" s="15">
        <f t="shared" si="17"/>
        <v>396</v>
      </c>
      <c r="BG31" s="15"/>
      <c r="BH31" s="34">
        <f t="shared" si="18"/>
        <v>-45750</v>
      </c>
      <c r="BI31" s="3"/>
      <c r="BJ31" s="31">
        <f t="shared" si="19"/>
        <v>46146</v>
      </c>
      <c r="BK31" s="31">
        <f t="shared" si="20"/>
        <v>46146</v>
      </c>
      <c r="BL31" s="32">
        <v>0</v>
      </c>
      <c r="BM31" s="15">
        <f t="shared" si="21"/>
        <v>396</v>
      </c>
      <c r="BN31" s="15"/>
      <c r="BO31" s="34">
        <f t="shared" si="22"/>
        <v>-45750</v>
      </c>
      <c r="BP31" s="3"/>
      <c r="BQ31" s="31">
        <f t="shared" si="23"/>
        <v>46146</v>
      </c>
      <c r="BR31" s="31">
        <f t="shared" si="24"/>
        <v>46153</v>
      </c>
      <c r="BS31" s="37">
        <v>7</v>
      </c>
      <c r="BT31" s="15">
        <f t="shared" si="25"/>
        <v>403</v>
      </c>
      <c r="BU31" s="15"/>
      <c r="BV31" s="7">
        <f t="shared" si="26"/>
        <v>-45750</v>
      </c>
      <c r="BW31" s="11"/>
      <c r="BX31" s="39">
        <v>46153</v>
      </c>
      <c r="BY31" s="7">
        <f t="shared" si="27"/>
        <v>-45750</v>
      </c>
      <c r="BZ31" s="2"/>
      <c r="CA31" t="s">
        <v>134</v>
      </c>
    </row>
    <row r="32" spans="1:79" x14ac:dyDescent="0.25">
      <c r="A32" s="21" t="s">
        <v>85</v>
      </c>
      <c r="B32" s="23"/>
      <c r="C32" s="36" t="s">
        <v>150</v>
      </c>
      <c r="D32" s="7"/>
      <c r="E32" s="30">
        <f t="shared" si="3"/>
        <v>45804</v>
      </c>
      <c r="F32" s="6"/>
      <c r="G32" s="6"/>
      <c r="H32" s="34">
        <f t="shared" si="4"/>
        <v>-45804</v>
      </c>
      <c r="I32" s="3"/>
      <c r="J32" s="30">
        <f t="shared" si="5"/>
        <v>45805</v>
      </c>
      <c r="K32" s="30">
        <f t="shared" si="6"/>
        <v>45812</v>
      </c>
      <c r="L32" s="37">
        <v>7</v>
      </c>
      <c r="M32" s="6">
        <f t="shared" si="7"/>
        <v>7</v>
      </c>
      <c r="N32" s="6"/>
      <c r="O32" s="29">
        <f t="shared" si="8"/>
        <v>-45805</v>
      </c>
      <c r="P32" s="7"/>
      <c r="Q32" s="3"/>
      <c r="R32" s="30">
        <f t="shared" si="0"/>
        <v>45813</v>
      </c>
      <c r="S32" s="30">
        <f t="shared" si="9"/>
        <v>45843</v>
      </c>
      <c r="T32" s="37">
        <v>30</v>
      </c>
      <c r="U32" s="6">
        <f t="shared" si="10"/>
        <v>37</v>
      </c>
      <c r="V32" s="6"/>
      <c r="W32" s="29">
        <f t="shared" si="11"/>
        <v>-45806</v>
      </c>
      <c r="X32" s="3"/>
      <c r="Y32" s="31"/>
      <c r="Z32" s="7"/>
      <c r="AA32" s="6"/>
      <c r="AB32" s="25"/>
      <c r="AC32" s="31">
        <f t="shared" si="28"/>
        <v>45844</v>
      </c>
      <c r="AD32" s="31">
        <f t="shared" si="29"/>
        <v>45889</v>
      </c>
      <c r="AE32" s="37">
        <v>45</v>
      </c>
      <c r="AF32" s="15">
        <f t="shared" si="12"/>
        <v>82</v>
      </c>
      <c r="AG32" s="15"/>
      <c r="AH32" s="34">
        <f t="shared" si="13"/>
        <v>-45807</v>
      </c>
      <c r="AI32" s="3"/>
      <c r="AJ32" s="31">
        <f t="shared" si="30"/>
        <v>45890</v>
      </c>
      <c r="AK32" s="31">
        <f t="shared" si="35"/>
        <v>45904</v>
      </c>
      <c r="AL32" s="37">
        <v>14</v>
      </c>
      <c r="AM32" s="15">
        <f t="shared" si="36"/>
        <v>96</v>
      </c>
      <c r="AN32" s="15"/>
      <c r="AO32" s="34">
        <f t="shared" si="14"/>
        <v>-45808</v>
      </c>
      <c r="AP32" s="7"/>
      <c r="AQ32" s="7"/>
      <c r="AR32" s="7"/>
      <c r="AS32" s="7"/>
      <c r="AT32" s="7"/>
      <c r="AU32" s="3"/>
      <c r="AV32" s="31">
        <f t="shared" si="31"/>
        <v>45905</v>
      </c>
      <c r="AW32" s="31">
        <f t="shared" si="32"/>
        <v>46145</v>
      </c>
      <c r="AX32" s="38">
        <v>240</v>
      </c>
      <c r="AY32" s="15">
        <f t="shared" si="15"/>
        <v>336</v>
      </c>
      <c r="AZ32" s="15"/>
      <c r="BA32" s="7">
        <f t="shared" si="16"/>
        <v>-45809</v>
      </c>
      <c r="BB32" s="3"/>
      <c r="BC32" s="31">
        <f t="shared" si="33"/>
        <v>46146</v>
      </c>
      <c r="BD32" s="31">
        <f t="shared" si="34"/>
        <v>46146</v>
      </c>
      <c r="BE32" s="32">
        <v>0</v>
      </c>
      <c r="BF32" s="15">
        <f t="shared" si="17"/>
        <v>336</v>
      </c>
      <c r="BG32" s="15"/>
      <c r="BH32" s="34">
        <f t="shared" si="18"/>
        <v>-45810</v>
      </c>
      <c r="BI32" s="3"/>
      <c r="BJ32" s="31">
        <f t="shared" si="19"/>
        <v>46146</v>
      </c>
      <c r="BK32" s="31">
        <f t="shared" si="20"/>
        <v>46146</v>
      </c>
      <c r="BL32" s="32">
        <v>0</v>
      </c>
      <c r="BM32" s="15">
        <f t="shared" si="21"/>
        <v>336</v>
      </c>
      <c r="BN32" s="15"/>
      <c r="BO32" s="34">
        <f t="shared" si="22"/>
        <v>-45810</v>
      </c>
      <c r="BP32" s="3"/>
      <c r="BQ32" s="31">
        <f t="shared" si="23"/>
        <v>46146</v>
      </c>
      <c r="BR32" s="31">
        <f t="shared" si="24"/>
        <v>46153</v>
      </c>
      <c r="BS32" s="37">
        <v>7</v>
      </c>
      <c r="BT32" s="15">
        <f t="shared" si="25"/>
        <v>343</v>
      </c>
      <c r="BU32" s="15"/>
      <c r="BV32" s="7">
        <f t="shared" si="26"/>
        <v>-45810</v>
      </c>
      <c r="BW32" s="11"/>
      <c r="BX32" s="39">
        <v>46153</v>
      </c>
      <c r="BY32" s="7">
        <f t="shared" si="27"/>
        <v>-45810</v>
      </c>
      <c r="BZ32" s="2"/>
      <c r="CA32" t="s">
        <v>120</v>
      </c>
    </row>
    <row r="33" spans="1:79" x14ac:dyDescent="0.25">
      <c r="A33" s="21" t="s">
        <v>85</v>
      </c>
      <c r="B33" s="23"/>
      <c r="C33" s="36" t="s">
        <v>151</v>
      </c>
      <c r="D33" s="7"/>
      <c r="E33" s="30">
        <f t="shared" si="3"/>
        <v>45804</v>
      </c>
      <c r="F33" s="6"/>
      <c r="G33" s="6"/>
      <c r="H33" s="34">
        <f t="shared" si="4"/>
        <v>-45804</v>
      </c>
      <c r="I33" s="3"/>
      <c r="J33" s="30">
        <f t="shared" si="5"/>
        <v>45805</v>
      </c>
      <c r="K33" s="30">
        <f t="shared" si="6"/>
        <v>45812</v>
      </c>
      <c r="L33" s="37">
        <v>7</v>
      </c>
      <c r="M33" s="6">
        <f t="shared" si="7"/>
        <v>7</v>
      </c>
      <c r="N33" s="6"/>
      <c r="O33" s="29">
        <f t="shared" si="8"/>
        <v>-45805</v>
      </c>
      <c r="P33" s="7"/>
      <c r="Q33" s="3"/>
      <c r="R33" s="30">
        <f t="shared" si="0"/>
        <v>45813</v>
      </c>
      <c r="S33" s="30">
        <f t="shared" si="9"/>
        <v>45843</v>
      </c>
      <c r="T33" s="37">
        <v>30</v>
      </c>
      <c r="U33" s="6">
        <f t="shared" si="10"/>
        <v>37</v>
      </c>
      <c r="V33" s="6"/>
      <c r="W33" s="29">
        <f t="shared" si="11"/>
        <v>-45806</v>
      </c>
      <c r="X33" s="3"/>
      <c r="Y33" s="31"/>
      <c r="Z33" s="7"/>
      <c r="AA33" s="6"/>
      <c r="AB33" s="25"/>
      <c r="AC33" s="31">
        <f t="shared" si="28"/>
        <v>45844</v>
      </c>
      <c r="AD33" s="31">
        <f t="shared" si="29"/>
        <v>45889</v>
      </c>
      <c r="AE33" s="37">
        <v>45</v>
      </c>
      <c r="AF33" s="15">
        <f t="shared" si="12"/>
        <v>82</v>
      </c>
      <c r="AG33" s="15"/>
      <c r="AH33" s="34">
        <f t="shared" si="13"/>
        <v>-45807</v>
      </c>
      <c r="AI33" s="3"/>
      <c r="AJ33" s="31">
        <f t="shared" si="30"/>
        <v>45890</v>
      </c>
      <c r="AK33" s="31">
        <f t="shared" si="35"/>
        <v>45904</v>
      </c>
      <c r="AL33" s="37">
        <v>14</v>
      </c>
      <c r="AM33" s="15">
        <f t="shared" si="36"/>
        <v>96</v>
      </c>
      <c r="AN33" s="15"/>
      <c r="AO33" s="34">
        <f t="shared" si="14"/>
        <v>-45808</v>
      </c>
      <c r="AP33" s="7"/>
      <c r="AQ33" s="7"/>
      <c r="AR33" s="7"/>
      <c r="AS33" s="7"/>
      <c r="AT33" s="7"/>
      <c r="AU33" s="3"/>
      <c r="AV33" s="31">
        <f t="shared" si="31"/>
        <v>45905</v>
      </c>
      <c r="AW33" s="31">
        <f t="shared" si="32"/>
        <v>46145</v>
      </c>
      <c r="AX33" s="38">
        <v>240</v>
      </c>
      <c r="AY33" s="15">
        <f t="shared" si="15"/>
        <v>336</v>
      </c>
      <c r="AZ33" s="15"/>
      <c r="BA33" s="7">
        <f t="shared" si="16"/>
        <v>-45809</v>
      </c>
      <c r="BB33" s="3"/>
      <c r="BC33" s="31">
        <f t="shared" si="33"/>
        <v>46146</v>
      </c>
      <c r="BD33" s="31">
        <f t="shared" si="34"/>
        <v>46146</v>
      </c>
      <c r="BE33" s="32">
        <v>0</v>
      </c>
      <c r="BF33" s="15">
        <f t="shared" si="17"/>
        <v>336</v>
      </c>
      <c r="BG33" s="15"/>
      <c r="BH33" s="34">
        <f t="shared" si="18"/>
        <v>-45810</v>
      </c>
      <c r="BI33" s="3"/>
      <c r="BJ33" s="31">
        <f t="shared" si="19"/>
        <v>46146</v>
      </c>
      <c r="BK33" s="31">
        <f t="shared" si="20"/>
        <v>46146</v>
      </c>
      <c r="BL33" s="32">
        <v>0</v>
      </c>
      <c r="BM33" s="15">
        <f t="shared" si="21"/>
        <v>336</v>
      </c>
      <c r="BN33" s="15"/>
      <c r="BO33" s="34">
        <f t="shared" si="22"/>
        <v>-45810</v>
      </c>
      <c r="BP33" s="3"/>
      <c r="BQ33" s="31">
        <f t="shared" si="23"/>
        <v>46146</v>
      </c>
      <c r="BR33" s="31">
        <f t="shared" si="24"/>
        <v>46153</v>
      </c>
      <c r="BS33" s="37">
        <v>7</v>
      </c>
      <c r="BT33" s="15">
        <f t="shared" si="25"/>
        <v>343</v>
      </c>
      <c r="BU33" s="15"/>
      <c r="BV33" s="7">
        <f t="shared" si="26"/>
        <v>-45810</v>
      </c>
      <c r="BW33" s="11"/>
      <c r="BX33" s="39">
        <v>46153</v>
      </c>
      <c r="BY33" s="7">
        <f t="shared" si="27"/>
        <v>-45810</v>
      </c>
      <c r="BZ33" s="2"/>
      <c r="CA33" t="s">
        <v>120</v>
      </c>
    </row>
    <row r="34" spans="1:79" x14ac:dyDescent="0.25">
      <c r="A34" s="21" t="s">
        <v>85</v>
      </c>
      <c r="B34" s="23"/>
      <c r="C34" s="36" t="s">
        <v>152</v>
      </c>
      <c r="D34" s="7"/>
      <c r="E34" s="30">
        <f t="shared" si="3"/>
        <v>45820</v>
      </c>
      <c r="F34" s="6"/>
      <c r="G34" s="6"/>
      <c r="H34" s="34">
        <f t="shared" si="4"/>
        <v>-45820</v>
      </c>
      <c r="I34" s="3"/>
      <c r="J34" s="30">
        <f t="shared" si="5"/>
        <v>45821</v>
      </c>
      <c r="K34" s="30">
        <f t="shared" si="6"/>
        <v>45828</v>
      </c>
      <c r="L34" s="37">
        <v>7</v>
      </c>
      <c r="M34" s="6">
        <f t="shared" si="7"/>
        <v>7</v>
      </c>
      <c r="N34" s="6"/>
      <c r="O34" s="29">
        <f t="shared" si="8"/>
        <v>-45821</v>
      </c>
      <c r="P34" s="7"/>
      <c r="Q34" s="3"/>
      <c r="R34" s="30">
        <f t="shared" si="0"/>
        <v>45829</v>
      </c>
      <c r="S34" s="30">
        <f t="shared" si="9"/>
        <v>45859</v>
      </c>
      <c r="T34" s="37">
        <v>30</v>
      </c>
      <c r="U34" s="6">
        <f t="shared" si="10"/>
        <v>37</v>
      </c>
      <c r="V34" s="6"/>
      <c r="W34" s="29">
        <f t="shared" si="11"/>
        <v>-45822</v>
      </c>
      <c r="X34" s="3"/>
      <c r="Y34" s="31"/>
      <c r="Z34" s="7"/>
      <c r="AA34" s="6"/>
      <c r="AB34" s="25"/>
      <c r="AC34" s="31">
        <f t="shared" si="28"/>
        <v>45860</v>
      </c>
      <c r="AD34" s="31">
        <f t="shared" si="29"/>
        <v>45905</v>
      </c>
      <c r="AE34" s="37">
        <v>45</v>
      </c>
      <c r="AF34" s="15">
        <f t="shared" si="12"/>
        <v>82</v>
      </c>
      <c r="AG34" s="15"/>
      <c r="AH34" s="34">
        <f t="shared" si="13"/>
        <v>-45823</v>
      </c>
      <c r="AI34" s="3"/>
      <c r="AJ34" s="31">
        <f t="shared" si="30"/>
        <v>45906</v>
      </c>
      <c r="AK34" s="31">
        <f t="shared" si="35"/>
        <v>45920</v>
      </c>
      <c r="AL34" s="37">
        <v>14</v>
      </c>
      <c r="AM34" s="15">
        <f t="shared" si="36"/>
        <v>96</v>
      </c>
      <c r="AN34" s="15"/>
      <c r="AO34" s="34">
        <f t="shared" si="14"/>
        <v>-45824</v>
      </c>
      <c r="AP34" s="7"/>
      <c r="AQ34" s="7"/>
      <c r="AR34" s="7"/>
      <c r="AS34" s="7"/>
      <c r="AT34" s="7"/>
      <c r="AU34" s="3"/>
      <c r="AV34" s="31">
        <f t="shared" si="31"/>
        <v>45921</v>
      </c>
      <c r="AW34" s="31">
        <f t="shared" si="32"/>
        <v>46161</v>
      </c>
      <c r="AX34" s="38">
        <v>240</v>
      </c>
      <c r="AY34" s="15">
        <f t="shared" si="15"/>
        <v>336</v>
      </c>
      <c r="AZ34" s="15"/>
      <c r="BA34" s="7">
        <f t="shared" si="16"/>
        <v>-45825</v>
      </c>
      <c r="BB34" s="3"/>
      <c r="BC34" s="31">
        <f t="shared" si="33"/>
        <v>46162</v>
      </c>
      <c r="BD34" s="31">
        <f t="shared" si="34"/>
        <v>46162</v>
      </c>
      <c r="BE34" s="32">
        <v>0</v>
      </c>
      <c r="BF34" s="15">
        <f t="shared" si="17"/>
        <v>336</v>
      </c>
      <c r="BG34" s="15"/>
      <c r="BH34" s="34">
        <f t="shared" si="18"/>
        <v>-45826</v>
      </c>
      <c r="BI34" s="3"/>
      <c r="BJ34" s="31">
        <f t="shared" si="19"/>
        <v>46162</v>
      </c>
      <c r="BK34" s="31">
        <f t="shared" si="20"/>
        <v>46162</v>
      </c>
      <c r="BL34" s="32">
        <v>0</v>
      </c>
      <c r="BM34" s="15">
        <f t="shared" si="21"/>
        <v>336</v>
      </c>
      <c r="BN34" s="15"/>
      <c r="BO34" s="34">
        <f t="shared" si="22"/>
        <v>-45826</v>
      </c>
      <c r="BP34" s="3"/>
      <c r="BQ34" s="31">
        <f t="shared" si="23"/>
        <v>46162</v>
      </c>
      <c r="BR34" s="31">
        <f t="shared" si="24"/>
        <v>46169</v>
      </c>
      <c r="BS34" s="37">
        <v>7</v>
      </c>
      <c r="BT34" s="15">
        <f t="shared" si="25"/>
        <v>343</v>
      </c>
      <c r="BU34" s="15"/>
      <c r="BV34" s="7">
        <f t="shared" si="26"/>
        <v>-45826</v>
      </c>
      <c r="BW34" s="11"/>
      <c r="BX34" s="39">
        <v>46169</v>
      </c>
      <c r="BY34" s="7">
        <f t="shared" si="27"/>
        <v>-45826</v>
      </c>
      <c r="BZ34" s="2"/>
      <c r="CA34" t="s">
        <v>137</v>
      </c>
    </row>
    <row r="35" spans="1:79" x14ac:dyDescent="0.25">
      <c r="A35" s="21" t="s">
        <v>85</v>
      </c>
      <c r="B35" s="23"/>
      <c r="C35" s="36" t="s">
        <v>153</v>
      </c>
      <c r="D35" s="7"/>
      <c r="E35" s="30">
        <f t="shared" si="3"/>
        <v>45744</v>
      </c>
      <c r="F35" s="6"/>
      <c r="G35" s="6"/>
      <c r="H35" s="34">
        <f t="shared" si="4"/>
        <v>-45744</v>
      </c>
      <c r="I35" s="3"/>
      <c r="J35" s="30">
        <f t="shared" si="5"/>
        <v>45745</v>
      </c>
      <c r="K35" s="30">
        <f t="shared" si="6"/>
        <v>45752</v>
      </c>
      <c r="L35" s="37">
        <v>7</v>
      </c>
      <c r="M35" s="6">
        <f t="shared" si="7"/>
        <v>7</v>
      </c>
      <c r="N35" s="6"/>
      <c r="O35" s="29">
        <f t="shared" si="8"/>
        <v>-45745</v>
      </c>
      <c r="P35" s="7"/>
      <c r="Q35" s="3"/>
      <c r="R35" s="30">
        <f t="shared" si="0"/>
        <v>45753</v>
      </c>
      <c r="S35" s="30">
        <f t="shared" si="9"/>
        <v>45783</v>
      </c>
      <c r="T35" s="37">
        <v>30</v>
      </c>
      <c r="U35" s="6">
        <f t="shared" si="10"/>
        <v>37</v>
      </c>
      <c r="V35" s="6"/>
      <c r="W35" s="29">
        <f t="shared" si="11"/>
        <v>-45746</v>
      </c>
      <c r="X35" s="3"/>
      <c r="Y35" s="31"/>
      <c r="Z35" s="7"/>
      <c r="AA35" s="6"/>
      <c r="AB35" s="25"/>
      <c r="AC35" s="31">
        <f t="shared" si="28"/>
        <v>45784</v>
      </c>
      <c r="AD35" s="31">
        <f t="shared" si="29"/>
        <v>45829</v>
      </c>
      <c r="AE35" s="37">
        <v>45</v>
      </c>
      <c r="AF35" s="15">
        <f t="shared" si="12"/>
        <v>82</v>
      </c>
      <c r="AG35" s="15"/>
      <c r="AH35" s="34">
        <f t="shared" si="13"/>
        <v>-45747</v>
      </c>
      <c r="AI35" s="3"/>
      <c r="AJ35" s="31">
        <f t="shared" si="30"/>
        <v>45830</v>
      </c>
      <c r="AK35" s="31">
        <f t="shared" si="35"/>
        <v>45844</v>
      </c>
      <c r="AL35" s="37">
        <v>14</v>
      </c>
      <c r="AM35" s="15">
        <f t="shared" si="36"/>
        <v>96</v>
      </c>
      <c r="AN35" s="15"/>
      <c r="AO35" s="34">
        <f t="shared" si="14"/>
        <v>-45748</v>
      </c>
      <c r="AP35" s="7"/>
      <c r="AQ35" s="7"/>
      <c r="AR35" s="7"/>
      <c r="AS35" s="7"/>
      <c r="AT35" s="7"/>
      <c r="AU35" s="3"/>
      <c r="AV35" s="31">
        <f t="shared" si="31"/>
        <v>45845</v>
      </c>
      <c r="AW35" s="31">
        <f t="shared" si="32"/>
        <v>46145</v>
      </c>
      <c r="AX35" s="38">
        <v>300</v>
      </c>
      <c r="AY35" s="15">
        <f t="shared" si="15"/>
        <v>396</v>
      </c>
      <c r="AZ35" s="15"/>
      <c r="BA35" s="7">
        <f t="shared" si="16"/>
        <v>-45749</v>
      </c>
      <c r="BB35" s="3"/>
      <c r="BC35" s="31">
        <f t="shared" si="33"/>
        <v>46146</v>
      </c>
      <c r="BD35" s="31">
        <f t="shared" si="34"/>
        <v>46146</v>
      </c>
      <c r="BE35" s="32">
        <v>0</v>
      </c>
      <c r="BF35" s="15">
        <f t="shared" si="17"/>
        <v>396</v>
      </c>
      <c r="BG35" s="15"/>
      <c r="BH35" s="34">
        <f t="shared" si="18"/>
        <v>-45750</v>
      </c>
      <c r="BI35" s="3"/>
      <c r="BJ35" s="31">
        <f t="shared" si="19"/>
        <v>46146</v>
      </c>
      <c r="BK35" s="31">
        <f t="shared" si="20"/>
        <v>46146</v>
      </c>
      <c r="BL35" s="32">
        <v>0</v>
      </c>
      <c r="BM35" s="15">
        <f t="shared" si="21"/>
        <v>396</v>
      </c>
      <c r="BN35" s="15"/>
      <c r="BO35" s="34">
        <f t="shared" si="22"/>
        <v>-45750</v>
      </c>
      <c r="BP35" s="3"/>
      <c r="BQ35" s="31">
        <f t="shared" si="23"/>
        <v>46146</v>
      </c>
      <c r="BR35" s="31">
        <f t="shared" si="24"/>
        <v>46153</v>
      </c>
      <c r="BS35" s="37">
        <v>7</v>
      </c>
      <c r="BT35" s="15">
        <f t="shared" si="25"/>
        <v>403</v>
      </c>
      <c r="BU35" s="15"/>
      <c r="BV35" s="7">
        <f t="shared" si="26"/>
        <v>-45750</v>
      </c>
      <c r="BW35" s="11"/>
      <c r="BX35" s="39">
        <v>46153</v>
      </c>
      <c r="BY35" s="7">
        <f t="shared" si="27"/>
        <v>-45750</v>
      </c>
      <c r="BZ35" s="2"/>
      <c r="CA35" t="s">
        <v>134</v>
      </c>
    </row>
    <row r="36" spans="1:79" x14ac:dyDescent="0.25">
      <c r="A36" s="21" t="s">
        <v>85</v>
      </c>
      <c r="B36" s="23"/>
      <c r="C36" s="36" t="s">
        <v>154</v>
      </c>
      <c r="D36" s="7"/>
      <c r="E36" s="30">
        <f t="shared" si="3"/>
        <v>45804</v>
      </c>
      <c r="F36" s="6"/>
      <c r="G36" s="6"/>
      <c r="H36" s="34">
        <f t="shared" si="4"/>
        <v>-45804</v>
      </c>
      <c r="I36" s="3"/>
      <c r="J36" s="30">
        <f t="shared" si="5"/>
        <v>45805</v>
      </c>
      <c r="K36" s="30">
        <f t="shared" si="6"/>
        <v>45812</v>
      </c>
      <c r="L36" s="37">
        <v>7</v>
      </c>
      <c r="M36" s="6">
        <f t="shared" si="7"/>
        <v>7</v>
      </c>
      <c r="N36" s="6"/>
      <c r="O36" s="29">
        <f t="shared" si="8"/>
        <v>-45805</v>
      </c>
      <c r="P36" s="7"/>
      <c r="Q36" s="3"/>
      <c r="R36" s="30">
        <f t="shared" si="0"/>
        <v>45813</v>
      </c>
      <c r="S36" s="30">
        <f t="shared" si="9"/>
        <v>45843</v>
      </c>
      <c r="T36" s="37">
        <v>30</v>
      </c>
      <c r="U36" s="6">
        <f t="shared" si="10"/>
        <v>37</v>
      </c>
      <c r="V36" s="6"/>
      <c r="W36" s="29">
        <f t="shared" si="11"/>
        <v>-45806</v>
      </c>
      <c r="X36" s="3"/>
      <c r="Y36" s="31"/>
      <c r="Z36" s="7"/>
      <c r="AA36" s="6"/>
      <c r="AB36" s="25"/>
      <c r="AC36" s="31">
        <f t="shared" si="28"/>
        <v>45844</v>
      </c>
      <c r="AD36" s="31">
        <f t="shared" si="29"/>
        <v>45889</v>
      </c>
      <c r="AE36" s="37">
        <v>45</v>
      </c>
      <c r="AF36" s="15">
        <f t="shared" si="12"/>
        <v>82</v>
      </c>
      <c r="AG36" s="15"/>
      <c r="AH36" s="34">
        <f t="shared" si="13"/>
        <v>-45807</v>
      </c>
      <c r="AI36" s="3"/>
      <c r="AJ36" s="31">
        <f t="shared" si="30"/>
        <v>45890</v>
      </c>
      <c r="AK36" s="31">
        <f t="shared" si="35"/>
        <v>45904</v>
      </c>
      <c r="AL36" s="37">
        <v>14</v>
      </c>
      <c r="AM36" s="15">
        <f t="shared" si="36"/>
        <v>96</v>
      </c>
      <c r="AN36" s="15"/>
      <c r="AO36" s="34">
        <f t="shared" si="14"/>
        <v>-45808</v>
      </c>
      <c r="AP36" s="7"/>
      <c r="AQ36" s="7"/>
      <c r="AR36" s="7"/>
      <c r="AS36" s="7"/>
      <c r="AT36" s="7"/>
      <c r="AU36" s="3"/>
      <c r="AV36" s="31">
        <f t="shared" si="31"/>
        <v>45905</v>
      </c>
      <c r="AW36" s="31">
        <f t="shared" si="32"/>
        <v>46145</v>
      </c>
      <c r="AX36" s="38">
        <v>240</v>
      </c>
      <c r="AY36" s="15">
        <f t="shared" si="15"/>
        <v>336</v>
      </c>
      <c r="AZ36" s="15"/>
      <c r="BA36" s="7">
        <f t="shared" si="16"/>
        <v>-45809</v>
      </c>
      <c r="BB36" s="3"/>
      <c r="BC36" s="31">
        <f t="shared" si="33"/>
        <v>46146</v>
      </c>
      <c r="BD36" s="31">
        <f t="shared" si="34"/>
        <v>46146</v>
      </c>
      <c r="BE36" s="32">
        <v>0</v>
      </c>
      <c r="BF36" s="15">
        <f t="shared" si="17"/>
        <v>336</v>
      </c>
      <c r="BG36" s="15"/>
      <c r="BH36" s="34">
        <f t="shared" si="18"/>
        <v>-45810</v>
      </c>
      <c r="BI36" s="3"/>
      <c r="BJ36" s="31">
        <f t="shared" si="19"/>
        <v>46146</v>
      </c>
      <c r="BK36" s="31">
        <f t="shared" si="20"/>
        <v>46146</v>
      </c>
      <c r="BL36" s="32">
        <v>0</v>
      </c>
      <c r="BM36" s="15">
        <f t="shared" si="21"/>
        <v>336</v>
      </c>
      <c r="BN36" s="15"/>
      <c r="BO36" s="34">
        <f t="shared" si="22"/>
        <v>-45810</v>
      </c>
      <c r="BP36" s="3"/>
      <c r="BQ36" s="31">
        <f t="shared" si="23"/>
        <v>46146</v>
      </c>
      <c r="BR36" s="31">
        <f t="shared" si="24"/>
        <v>46153</v>
      </c>
      <c r="BS36" s="37">
        <v>7</v>
      </c>
      <c r="BT36" s="15">
        <f t="shared" si="25"/>
        <v>343</v>
      </c>
      <c r="BU36" s="15"/>
      <c r="BV36" s="7">
        <f t="shared" si="26"/>
        <v>-45810</v>
      </c>
      <c r="BW36" s="11"/>
      <c r="BX36" s="39">
        <v>46153</v>
      </c>
      <c r="BY36" s="7">
        <f t="shared" si="27"/>
        <v>-45810</v>
      </c>
      <c r="BZ36" s="2"/>
      <c r="CA36" t="s">
        <v>120</v>
      </c>
    </row>
    <row r="37" spans="1:79" x14ac:dyDescent="0.25">
      <c r="A37" s="21" t="s">
        <v>85</v>
      </c>
      <c r="B37" s="23"/>
      <c r="C37" s="36" t="s">
        <v>155</v>
      </c>
      <c r="D37" s="7"/>
      <c r="E37" s="30">
        <f t="shared" si="3"/>
        <v>45744</v>
      </c>
      <c r="F37" s="6"/>
      <c r="G37" s="6"/>
      <c r="H37" s="34">
        <f t="shared" si="4"/>
        <v>-45744</v>
      </c>
      <c r="I37" s="3"/>
      <c r="J37" s="30">
        <f t="shared" si="5"/>
        <v>45745</v>
      </c>
      <c r="K37" s="30">
        <f t="shared" si="6"/>
        <v>45752</v>
      </c>
      <c r="L37" s="37">
        <v>7</v>
      </c>
      <c r="M37" s="6">
        <f t="shared" si="7"/>
        <v>7</v>
      </c>
      <c r="N37" s="6"/>
      <c r="O37" s="29">
        <f t="shared" si="8"/>
        <v>-45745</v>
      </c>
      <c r="P37" s="7"/>
      <c r="Q37" s="3"/>
      <c r="R37" s="30">
        <f t="shared" si="0"/>
        <v>45753</v>
      </c>
      <c r="S37" s="30">
        <f t="shared" si="9"/>
        <v>45783</v>
      </c>
      <c r="T37" s="37">
        <v>30</v>
      </c>
      <c r="U37" s="6">
        <f t="shared" si="10"/>
        <v>37</v>
      </c>
      <c r="V37" s="6"/>
      <c r="W37" s="29">
        <f t="shared" si="11"/>
        <v>-45746</v>
      </c>
      <c r="X37" s="3"/>
      <c r="Y37" s="31"/>
      <c r="Z37" s="7"/>
      <c r="AA37" s="6"/>
      <c r="AB37" s="25"/>
      <c r="AC37" s="31">
        <f t="shared" si="28"/>
        <v>45784</v>
      </c>
      <c r="AD37" s="31">
        <f t="shared" si="29"/>
        <v>45829</v>
      </c>
      <c r="AE37" s="37">
        <v>45</v>
      </c>
      <c r="AF37" s="15">
        <f t="shared" si="12"/>
        <v>82</v>
      </c>
      <c r="AG37" s="15"/>
      <c r="AH37" s="34">
        <f t="shared" si="13"/>
        <v>-45747</v>
      </c>
      <c r="AI37" s="3"/>
      <c r="AJ37" s="31">
        <f t="shared" si="30"/>
        <v>45830</v>
      </c>
      <c r="AK37" s="31">
        <f t="shared" si="35"/>
        <v>45844</v>
      </c>
      <c r="AL37" s="37">
        <v>14</v>
      </c>
      <c r="AM37" s="15">
        <f t="shared" si="36"/>
        <v>96</v>
      </c>
      <c r="AN37" s="15"/>
      <c r="AO37" s="34">
        <f t="shared" si="14"/>
        <v>-45748</v>
      </c>
      <c r="AP37" s="7"/>
      <c r="AQ37" s="7"/>
      <c r="AR37" s="7"/>
      <c r="AS37" s="7"/>
      <c r="AT37" s="7"/>
      <c r="AU37" s="3"/>
      <c r="AV37" s="31">
        <f t="shared" si="31"/>
        <v>45845</v>
      </c>
      <c r="AW37" s="31">
        <f t="shared" si="32"/>
        <v>46145</v>
      </c>
      <c r="AX37" s="38">
        <v>300</v>
      </c>
      <c r="AY37" s="15">
        <f t="shared" si="15"/>
        <v>396</v>
      </c>
      <c r="AZ37" s="15"/>
      <c r="BA37" s="7">
        <f t="shared" si="16"/>
        <v>-45749</v>
      </c>
      <c r="BB37" s="3"/>
      <c r="BC37" s="31">
        <f t="shared" si="33"/>
        <v>46146</v>
      </c>
      <c r="BD37" s="31">
        <f t="shared" si="34"/>
        <v>46146</v>
      </c>
      <c r="BE37" s="32">
        <v>0</v>
      </c>
      <c r="BF37" s="15">
        <f t="shared" si="17"/>
        <v>396</v>
      </c>
      <c r="BG37" s="15"/>
      <c r="BH37" s="34">
        <f t="shared" si="18"/>
        <v>-45750</v>
      </c>
      <c r="BI37" s="3"/>
      <c r="BJ37" s="31">
        <f t="shared" si="19"/>
        <v>46146</v>
      </c>
      <c r="BK37" s="31">
        <f t="shared" si="20"/>
        <v>46146</v>
      </c>
      <c r="BL37" s="32">
        <v>0</v>
      </c>
      <c r="BM37" s="15">
        <f t="shared" si="21"/>
        <v>396</v>
      </c>
      <c r="BN37" s="15"/>
      <c r="BO37" s="34">
        <f t="shared" si="22"/>
        <v>-45750</v>
      </c>
      <c r="BP37" s="3"/>
      <c r="BQ37" s="31">
        <f t="shared" si="23"/>
        <v>46146</v>
      </c>
      <c r="BR37" s="31">
        <f t="shared" si="24"/>
        <v>46153</v>
      </c>
      <c r="BS37" s="37">
        <v>7</v>
      </c>
      <c r="BT37" s="15">
        <f t="shared" si="25"/>
        <v>403</v>
      </c>
      <c r="BU37" s="15"/>
      <c r="BV37" s="7">
        <f t="shared" si="26"/>
        <v>-45750</v>
      </c>
      <c r="BW37" s="11"/>
      <c r="BX37" s="39">
        <v>46153</v>
      </c>
      <c r="BY37" s="7">
        <f t="shared" si="27"/>
        <v>-45750</v>
      </c>
      <c r="BZ37" s="2"/>
      <c r="CA37" t="s">
        <v>120</v>
      </c>
    </row>
    <row r="38" spans="1:79" x14ac:dyDescent="0.25">
      <c r="A38" s="21" t="s">
        <v>85</v>
      </c>
      <c r="B38" s="23"/>
      <c r="C38" s="36" t="s">
        <v>156</v>
      </c>
      <c r="D38" s="7"/>
      <c r="E38" s="30">
        <f t="shared" si="3"/>
        <v>45744</v>
      </c>
      <c r="F38" s="6"/>
      <c r="G38" s="6"/>
      <c r="H38" s="34">
        <f t="shared" si="4"/>
        <v>-45744</v>
      </c>
      <c r="I38" s="3"/>
      <c r="J38" s="30">
        <f t="shared" si="5"/>
        <v>45745</v>
      </c>
      <c r="K38" s="30">
        <f t="shared" si="6"/>
        <v>45752</v>
      </c>
      <c r="L38" s="37">
        <v>7</v>
      </c>
      <c r="M38" s="6">
        <f t="shared" si="7"/>
        <v>7</v>
      </c>
      <c r="N38" s="6"/>
      <c r="O38" s="29">
        <f t="shared" si="8"/>
        <v>-45745</v>
      </c>
      <c r="P38" s="7"/>
      <c r="Q38" s="3"/>
      <c r="R38" s="30">
        <f t="shared" si="0"/>
        <v>45753</v>
      </c>
      <c r="S38" s="30">
        <f t="shared" si="9"/>
        <v>45783</v>
      </c>
      <c r="T38" s="37">
        <v>30</v>
      </c>
      <c r="U38" s="6">
        <f t="shared" si="10"/>
        <v>37</v>
      </c>
      <c r="V38" s="6"/>
      <c r="W38" s="29">
        <f t="shared" si="11"/>
        <v>-45746</v>
      </c>
      <c r="X38" s="3"/>
      <c r="Y38" s="31"/>
      <c r="Z38" s="7"/>
      <c r="AA38" s="6"/>
      <c r="AB38" s="25"/>
      <c r="AC38" s="31">
        <f t="shared" si="28"/>
        <v>45784</v>
      </c>
      <c r="AD38" s="31">
        <f t="shared" si="29"/>
        <v>45829</v>
      </c>
      <c r="AE38" s="37">
        <v>45</v>
      </c>
      <c r="AF38" s="15">
        <f t="shared" si="12"/>
        <v>82</v>
      </c>
      <c r="AG38" s="15"/>
      <c r="AH38" s="34">
        <f t="shared" si="13"/>
        <v>-45747</v>
      </c>
      <c r="AI38" s="3"/>
      <c r="AJ38" s="31">
        <f t="shared" si="30"/>
        <v>45830</v>
      </c>
      <c r="AK38" s="31">
        <f t="shared" si="35"/>
        <v>45844</v>
      </c>
      <c r="AL38" s="37">
        <v>14</v>
      </c>
      <c r="AM38" s="15">
        <f t="shared" si="36"/>
        <v>96</v>
      </c>
      <c r="AN38" s="15"/>
      <c r="AO38" s="34">
        <f t="shared" si="14"/>
        <v>-45748</v>
      </c>
      <c r="AP38" s="7"/>
      <c r="AQ38" s="7"/>
      <c r="AR38" s="7"/>
      <c r="AS38" s="7"/>
      <c r="AT38" s="7"/>
      <c r="AU38" s="3"/>
      <c r="AV38" s="31">
        <f t="shared" si="31"/>
        <v>45845</v>
      </c>
      <c r="AW38" s="31">
        <f t="shared" si="32"/>
        <v>46145</v>
      </c>
      <c r="AX38" s="38">
        <v>300</v>
      </c>
      <c r="AY38" s="15">
        <f t="shared" si="15"/>
        <v>396</v>
      </c>
      <c r="AZ38" s="15"/>
      <c r="BA38" s="7">
        <f t="shared" si="16"/>
        <v>-45749</v>
      </c>
      <c r="BB38" s="3"/>
      <c r="BC38" s="31">
        <f t="shared" si="33"/>
        <v>46146</v>
      </c>
      <c r="BD38" s="31">
        <f t="shared" si="34"/>
        <v>46146</v>
      </c>
      <c r="BE38" s="32">
        <v>0</v>
      </c>
      <c r="BF38" s="15">
        <f t="shared" si="17"/>
        <v>396</v>
      </c>
      <c r="BG38" s="15"/>
      <c r="BH38" s="34">
        <f t="shared" si="18"/>
        <v>-45750</v>
      </c>
      <c r="BI38" s="3"/>
      <c r="BJ38" s="31">
        <f t="shared" si="19"/>
        <v>46146</v>
      </c>
      <c r="BK38" s="31">
        <f t="shared" si="20"/>
        <v>46146</v>
      </c>
      <c r="BL38" s="32">
        <v>0</v>
      </c>
      <c r="BM38" s="15">
        <f t="shared" si="21"/>
        <v>396</v>
      </c>
      <c r="BN38" s="15"/>
      <c r="BO38" s="34">
        <f t="shared" si="22"/>
        <v>-45750</v>
      </c>
      <c r="BP38" s="3"/>
      <c r="BQ38" s="31">
        <f t="shared" si="23"/>
        <v>46146</v>
      </c>
      <c r="BR38" s="31">
        <f t="shared" si="24"/>
        <v>46153</v>
      </c>
      <c r="BS38" s="37">
        <v>7</v>
      </c>
      <c r="BT38" s="15">
        <f t="shared" si="25"/>
        <v>403</v>
      </c>
      <c r="BU38" s="15"/>
      <c r="BV38" s="7">
        <f t="shared" si="26"/>
        <v>-45750</v>
      </c>
      <c r="BW38" s="11"/>
      <c r="BX38" s="39">
        <v>46153</v>
      </c>
      <c r="BY38" s="7">
        <f t="shared" si="27"/>
        <v>-45750</v>
      </c>
      <c r="BZ38" s="2"/>
      <c r="CA38" t="s">
        <v>120</v>
      </c>
    </row>
    <row r="39" spans="1:79" x14ac:dyDescent="0.25">
      <c r="A39" s="21" t="s">
        <v>85</v>
      </c>
      <c r="B39" s="23"/>
      <c r="C39" s="36" t="s">
        <v>157</v>
      </c>
      <c r="D39" s="7"/>
      <c r="E39" s="30">
        <f t="shared" si="3"/>
        <v>45684</v>
      </c>
      <c r="F39" s="6"/>
      <c r="G39" s="6"/>
      <c r="H39" s="34">
        <f t="shared" si="4"/>
        <v>-45684</v>
      </c>
      <c r="I39" s="3"/>
      <c r="J39" s="30">
        <f t="shared" si="5"/>
        <v>45685</v>
      </c>
      <c r="K39" s="30">
        <f t="shared" si="6"/>
        <v>45692</v>
      </c>
      <c r="L39" s="37">
        <v>7</v>
      </c>
      <c r="M39" s="6">
        <f t="shared" si="7"/>
        <v>7</v>
      </c>
      <c r="N39" s="6"/>
      <c r="O39" s="29">
        <f t="shared" si="8"/>
        <v>-45685</v>
      </c>
      <c r="P39" s="7"/>
      <c r="Q39" s="3"/>
      <c r="R39" s="30">
        <f t="shared" si="0"/>
        <v>45693</v>
      </c>
      <c r="S39" s="30">
        <f t="shared" si="9"/>
        <v>45723</v>
      </c>
      <c r="T39" s="37">
        <v>30</v>
      </c>
      <c r="U39" s="6">
        <f t="shared" si="10"/>
        <v>37</v>
      </c>
      <c r="V39" s="6"/>
      <c r="W39" s="29">
        <f t="shared" si="11"/>
        <v>-45686</v>
      </c>
      <c r="X39" s="3"/>
      <c r="Y39" s="31"/>
      <c r="Z39" s="7"/>
      <c r="AA39" s="6"/>
      <c r="AB39" s="25"/>
      <c r="AC39" s="31">
        <f t="shared" si="28"/>
        <v>45724</v>
      </c>
      <c r="AD39" s="31">
        <f t="shared" si="29"/>
        <v>45769</v>
      </c>
      <c r="AE39" s="37">
        <v>45</v>
      </c>
      <c r="AF39" s="15">
        <f t="shared" si="12"/>
        <v>82</v>
      </c>
      <c r="AG39" s="15"/>
      <c r="AH39" s="34">
        <f t="shared" si="13"/>
        <v>-45687</v>
      </c>
      <c r="AI39" s="3"/>
      <c r="AJ39" s="31">
        <f t="shared" si="30"/>
        <v>45770</v>
      </c>
      <c r="AK39" s="31">
        <f t="shared" si="35"/>
        <v>45784</v>
      </c>
      <c r="AL39" s="37">
        <v>14</v>
      </c>
      <c r="AM39" s="15">
        <f t="shared" si="36"/>
        <v>96</v>
      </c>
      <c r="AN39" s="15"/>
      <c r="AO39" s="34">
        <f t="shared" si="14"/>
        <v>-45688</v>
      </c>
      <c r="AP39" s="7"/>
      <c r="AQ39" s="7"/>
      <c r="AR39" s="7"/>
      <c r="AS39" s="7"/>
      <c r="AT39" s="7"/>
      <c r="AU39" s="3"/>
      <c r="AV39" s="31">
        <f t="shared" si="31"/>
        <v>45785</v>
      </c>
      <c r="AW39" s="31">
        <f t="shared" si="32"/>
        <v>46145</v>
      </c>
      <c r="AX39" s="38">
        <v>360</v>
      </c>
      <c r="AY39" s="15">
        <f t="shared" si="15"/>
        <v>456</v>
      </c>
      <c r="AZ39" s="15"/>
      <c r="BA39" s="7">
        <f t="shared" si="16"/>
        <v>-45689</v>
      </c>
      <c r="BB39" s="3"/>
      <c r="BC39" s="31">
        <f t="shared" si="33"/>
        <v>46146</v>
      </c>
      <c r="BD39" s="31">
        <f t="shared" si="34"/>
        <v>46146</v>
      </c>
      <c r="BE39" s="32">
        <v>0</v>
      </c>
      <c r="BF39" s="15">
        <f t="shared" si="17"/>
        <v>456</v>
      </c>
      <c r="BG39" s="15"/>
      <c r="BH39" s="34">
        <f t="shared" si="18"/>
        <v>-45690</v>
      </c>
      <c r="BI39" s="3"/>
      <c r="BJ39" s="31">
        <f t="shared" si="19"/>
        <v>46146</v>
      </c>
      <c r="BK39" s="31">
        <f t="shared" si="20"/>
        <v>46146</v>
      </c>
      <c r="BL39" s="32">
        <v>0</v>
      </c>
      <c r="BM39" s="15">
        <f t="shared" si="21"/>
        <v>456</v>
      </c>
      <c r="BN39" s="15"/>
      <c r="BO39" s="34">
        <f t="shared" si="22"/>
        <v>-45690</v>
      </c>
      <c r="BP39" s="3"/>
      <c r="BQ39" s="31">
        <f t="shared" si="23"/>
        <v>46146</v>
      </c>
      <c r="BR39" s="31">
        <f t="shared" si="24"/>
        <v>46153</v>
      </c>
      <c r="BS39" s="37">
        <v>7</v>
      </c>
      <c r="BT39" s="15">
        <f t="shared" si="25"/>
        <v>463</v>
      </c>
      <c r="BU39" s="15"/>
      <c r="BV39" s="7">
        <f t="shared" si="26"/>
        <v>-45690</v>
      </c>
      <c r="BW39" s="11"/>
      <c r="BX39" s="39">
        <v>46153</v>
      </c>
      <c r="BY39" s="7">
        <f t="shared" si="27"/>
        <v>-45690</v>
      </c>
      <c r="BZ39" s="2"/>
      <c r="CA39" t="s">
        <v>134</v>
      </c>
    </row>
    <row r="40" spans="1:79" x14ac:dyDescent="0.25">
      <c r="A40" s="21" t="s">
        <v>85</v>
      </c>
      <c r="B40" s="23"/>
      <c r="C40" s="36" t="s">
        <v>158</v>
      </c>
      <c r="D40" s="7"/>
      <c r="E40" s="30">
        <f t="shared" si="3"/>
        <v>45804</v>
      </c>
      <c r="F40" s="6"/>
      <c r="G40" s="6"/>
      <c r="H40" s="34">
        <f t="shared" si="4"/>
        <v>-45804</v>
      </c>
      <c r="I40" s="3"/>
      <c r="J40" s="30">
        <f t="shared" si="5"/>
        <v>45805</v>
      </c>
      <c r="K40" s="30">
        <f t="shared" si="6"/>
        <v>45812</v>
      </c>
      <c r="L40" s="37">
        <v>7</v>
      </c>
      <c r="M40" s="6">
        <f t="shared" si="7"/>
        <v>7</v>
      </c>
      <c r="N40" s="6"/>
      <c r="O40" s="29">
        <f t="shared" si="8"/>
        <v>-45805</v>
      </c>
      <c r="P40" s="7"/>
      <c r="Q40" s="3"/>
      <c r="R40" s="30">
        <f t="shared" si="0"/>
        <v>45813</v>
      </c>
      <c r="S40" s="30">
        <f t="shared" si="9"/>
        <v>45843</v>
      </c>
      <c r="T40" s="37">
        <v>30</v>
      </c>
      <c r="U40" s="6">
        <f t="shared" si="10"/>
        <v>37</v>
      </c>
      <c r="V40" s="6"/>
      <c r="W40" s="29">
        <f t="shared" si="11"/>
        <v>-45806</v>
      </c>
      <c r="X40" s="3"/>
      <c r="Y40" s="31"/>
      <c r="Z40" s="7"/>
      <c r="AA40" s="6"/>
      <c r="AB40" s="25"/>
      <c r="AC40" s="31">
        <f t="shared" si="28"/>
        <v>45844</v>
      </c>
      <c r="AD40" s="31">
        <f t="shared" si="29"/>
        <v>45889</v>
      </c>
      <c r="AE40" s="37">
        <v>45</v>
      </c>
      <c r="AF40" s="15">
        <f t="shared" si="12"/>
        <v>82</v>
      </c>
      <c r="AG40" s="15"/>
      <c r="AH40" s="34">
        <f t="shared" si="13"/>
        <v>-45807</v>
      </c>
      <c r="AI40" s="3"/>
      <c r="AJ40" s="31">
        <f t="shared" si="30"/>
        <v>45890</v>
      </c>
      <c r="AK40" s="31">
        <f t="shared" si="35"/>
        <v>45904</v>
      </c>
      <c r="AL40" s="37">
        <v>14</v>
      </c>
      <c r="AM40" s="15">
        <f t="shared" si="36"/>
        <v>96</v>
      </c>
      <c r="AN40" s="15"/>
      <c r="AO40" s="34">
        <f t="shared" si="14"/>
        <v>-45808</v>
      </c>
      <c r="AP40" s="7"/>
      <c r="AQ40" s="7"/>
      <c r="AR40" s="7"/>
      <c r="AS40" s="7"/>
      <c r="AT40" s="7"/>
      <c r="AU40" s="3"/>
      <c r="AV40" s="31">
        <f t="shared" si="31"/>
        <v>45905</v>
      </c>
      <c r="AW40" s="31">
        <f t="shared" si="32"/>
        <v>46145</v>
      </c>
      <c r="AX40" s="38">
        <v>240</v>
      </c>
      <c r="AY40" s="15">
        <f t="shared" si="15"/>
        <v>336</v>
      </c>
      <c r="AZ40" s="15"/>
      <c r="BA40" s="7">
        <f t="shared" si="16"/>
        <v>-45809</v>
      </c>
      <c r="BB40" s="3"/>
      <c r="BC40" s="31">
        <f t="shared" si="33"/>
        <v>46146</v>
      </c>
      <c r="BD40" s="31">
        <f t="shared" si="34"/>
        <v>46146</v>
      </c>
      <c r="BE40" s="32">
        <v>0</v>
      </c>
      <c r="BF40" s="15">
        <f t="shared" si="17"/>
        <v>336</v>
      </c>
      <c r="BG40" s="15"/>
      <c r="BH40" s="34">
        <f t="shared" si="18"/>
        <v>-45810</v>
      </c>
      <c r="BI40" s="3"/>
      <c r="BJ40" s="31">
        <f t="shared" si="19"/>
        <v>46146</v>
      </c>
      <c r="BK40" s="31">
        <f t="shared" si="20"/>
        <v>46146</v>
      </c>
      <c r="BL40" s="32">
        <v>0</v>
      </c>
      <c r="BM40" s="15">
        <f t="shared" si="21"/>
        <v>336</v>
      </c>
      <c r="BN40" s="15"/>
      <c r="BO40" s="34">
        <f t="shared" si="22"/>
        <v>-45810</v>
      </c>
      <c r="BP40" s="3"/>
      <c r="BQ40" s="31">
        <f t="shared" si="23"/>
        <v>46146</v>
      </c>
      <c r="BR40" s="31">
        <f t="shared" si="24"/>
        <v>46153</v>
      </c>
      <c r="BS40" s="37">
        <v>7</v>
      </c>
      <c r="BT40" s="15">
        <f t="shared" si="25"/>
        <v>343</v>
      </c>
      <c r="BU40" s="15"/>
      <c r="BV40" s="7">
        <f t="shared" si="26"/>
        <v>-45810</v>
      </c>
      <c r="BW40" s="11"/>
      <c r="BX40" s="39">
        <v>46153</v>
      </c>
      <c r="BY40" s="7">
        <f t="shared" si="27"/>
        <v>-45810</v>
      </c>
      <c r="BZ40" s="2"/>
      <c r="CA40" t="s">
        <v>120</v>
      </c>
    </row>
    <row r="41" spans="1:79" x14ac:dyDescent="0.25">
      <c r="A41" s="21" t="s">
        <v>85</v>
      </c>
      <c r="B41" s="23"/>
      <c r="C41" s="36" t="s">
        <v>159</v>
      </c>
      <c r="D41" s="7"/>
      <c r="E41" s="30">
        <f t="shared" si="3"/>
        <v>45684</v>
      </c>
      <c r="F41" s="6"/>
      <c r="G41" s="6"/>
      <c r="H41" s="34">
        <f t="shared" si="4"/>
        <v>-45684</v>
      </c>
      <c r="I41" s="3"/>
      <c r="J41" s="30">
        <f t="shared" si="5"/>
        <v>45685</v>
      </c>
      <c r="K41" s="30">
        <f t="shared" si="6"/>
        <v>45692</v>
      </c>
      <c r="L41" s="37">
        <v>7</v>
      </c>
      <c r="M41" s="6">
        <f t="shared" si="7"/>
        <v>7</v>
      </c>
      <c r="N41" s="6"/>
      <c r="O41" s="29">
        <f t="shared" si="8"/>
        <v>-45685</v>
      </c>
      <c r="P41" s="7"/>
      <c r="Q41" s="3"/>
      <c r="R41" s="30">
        <f t="shared" si="0"/>
        <v>45693</v>
      </c>
      <c r="S41" s="30">
        <f t="shared" si="9"/>
        <v>45723</v>
      </c>
      <c r="T41" s="37">
        <v>30</v>
      </c>
      <c r="U41" s="6">
        <f t="shared" si="10"/>
        <v>37</v>
      </c>
      <c r="V41" s="6"/>
      <c r="W41" s="29">
        <f t="shared" si="11"/>
        <v>-45686</v>
      </c>
      <c r="X41" s="3"/>
      <c r="Y41" s="31"/>
      <c r="Z41" s="7"/>
      <c r="AA41" s="6"/>
      <c r="AB41" s="25"/>
      <c r="AC41" s="31">
        <f t="shared" si="28"/>
        <v>45724</v>
      </c>
      <c r="AD41" s="31">
        <f t="shared" si="29"/>
        <v>45769</v>
      </c>
      <c r="AE41" s="37">
        <v>45</v>
      </c>
      <c r="AF41" s="15">
        <f t="shared" si="12"/>
        <v>82</v>
      </c>
      <c r="AG41" s="15"/>
      <c r="AH41" s="34">
        <f t="shared" si="13"/>
        <v>-45687</v>
      </c>
      <c r="AI41" s="3"/>
      <c r="AJ41" s="31">
        <f t="shared" si="30"/>
        <v>45770</v>
      </c>
      <c r="AK41" s="31">
        <f t="shared" si="35"/>
        <v>45784</v>
      </c>
      <c r="AL41" s="37">
        <v>14</v>
      </c>
      <c r="AM41" s="15">
        <f t="shared" si="36"/>
        <v>96</v>
      </c>
      <c r="AN41" s="15"/>
      <c r="AO41" s="34">
        <f t="shared" si="14"/>
        <v>-45688</v>
      </c>
      <c r="AP41" s="7"/>
      <c r="AQ41" s="7"/>
      <c r="AR41" s="7"/>
      <c r="AS41" s="7"/>
      <c r="AT41" s="7"/>
      <c r="AU41" s="3"/>
      <c r="AV41" s="31">
        <f t="shared" si="31"/>
        <v>45785</v>
      </c>
      <c r="AW41" s="31">
        <f t="shared" si="32"/>
        <v>46145</v>
      </c>
      <c r="AX41" s="38">
        <v>360</v>
      </c>
      <c r="AY41" s="15">
        <f t="shared" si="15"/>
        <v>456</v>
      </c>
      <c r="AZ41" s="15"/>
      <c r="BA41" s="7">
        <f t="shared" si="16"/>
        <v>-45689</v>
      </c>
      <c r="BB41" s="3"/>
      <c r="BC41" s="31">
        <f t="shared" si="33"/>
        <v>46146</v>
      </c>
      <c r="BD41" s="31">
        <f t="shared" si="34"/>
        <v>46146</v>
      </c>
      <c r="BE41" s="32">
        <v>0</v>
      </c>
      <c r="BF41" s="15">
        <f t="shared" si="17"/>
        <v>456</v>
      </c>
      <c r="BG41" s="15"/>
      <c r="BH41" s="34">
        <f t="shared" si="18"/>
        <v>-45690</v>
      </c>
      <c r="BI41" s="3"/>
      <c r="BJ41" s="31">
        <f t="shared" si="19"/>
        <v>46146</v>
      </c>
      <c r="BK41" s="31">
        <f t="shared" si="20"/>
        <v>46146</v>
      </c>
      <c r="BL41" s="32">
        <v>0</v>
      </c>
      <c r="BM41" s="15">
        <f t="shared" si="21"/>
        <v>456</v>
      </c>
      <c r="BN41" s="15"/>
      <c r="BO41" s="34">
        <f t="shared" si="22"/>
        <v>-45690</v>
      </c>
      <c r="BP41" s="3"/>
      <c r="BQ41" s="31">
        <f t="shared" si="23"/>
        <v>46146</v>
      </c>
      <c r="BR41" s="31">
        <f t="shared" si="24"/>
        <v>46153</v>
      </c>
      <c r="BS41" s="37">
        <v>7</v>
      </c>
      <c r="BT41" s="15">
        <f t="shared" si="25"/>
        <v>463</v>
      </c>
      <c r="BU41" s="15"/>
      <c r="BV41" s="7">
        <f t="shared" si="26"/>
        <v>-45690</v>
      </c>
      <c r="BW41" s="11"/>
      <c r="BX41" s="39">
        <v>46153</v>
      </c>
      <c r="BY41" s="7">
        <f t="shared" si="27"/>
        <v>-45690</v>
      </c>
      <c r="BZ41" s="2"/>
      <c r="CA41" t="s">
        <v>134</v>
      </c>
    </row>
    <row r="42" spans="1:79" x14ac:dyDescent="0.25">
      <c r="A42" s="21" t="s">
        <v>85</v>
      </c>
      <c r="B42" s="23"/>
      <c r="C42" s="36" t="s">
        <v>160</v>
      </c>
      <c r="D42" s="7"/>
      <c r="E42" s="30">
        <f t="shared" si="3"/>
        <v>45742</v>
      </c>
      <c r="F42" s="6"/>
      <c r="G42" s="6"/>
      <c r="H42" s="34">
        <f t="shared" si="4"/>
        <v>-45742</v>
      </c>
      <c r="I42" s="3"/>
      <c r="J42" s="30">
        <f t="shared" si="5"/>
        <v>45743</v>
      </c>
      <c r="K42" s="30">
        <f t="shared" si="6"/>
        <v>45750</v>
      </c>
      <c r="L42" s="37">
        <v>7</v>
      </c>
      <c r="M42" s="6">
        <f t="shared" si="7"/>
        <v>7</v>
      </c>
      <c r="N42" s="6"/>
      <c r="O42" s="29">
        <f t="shared" si="8"/>
        <v>-45743</v>
      </c>
      <c r="P42" s="7"/>
      <c r="Q42" s="3"/>
      <c r="R42" s="30">
        <f t="shared" si="0"/>
        <v>45751</v>
      </c>
      <c r="S42" s="30">
        <f t="shared" si="9"/>
        <v>45781</v>
      </c>
      <c r="T42" s="37">
        <v>30</v>
      </c>
      <c r="U42" s="6">
        <f t="shared" si="10"/>
        <v>37</v>
      </c>
      <c r="V42" s="6"/>
      <c r="W42" s="29">
        <f t="shared" si="11"/>
        <v>-45744</v>
      </c>
      <c r="X42" s="3"/>
      <c r="Y42" s="31"/>
      <c r="Z42" s="7"/>
      <c r="AA42" s="6"/>
      <c r="AB42" s="25"/>
      <c r="AC42" s="31">
        <f t="shared" si="28"/>
        <v>45782</v>
      </c>
      <c r="AD42" s="31">
        <f t="shared" si="29"/>
        <v>45827</v>
      </c>
      <c r="AE42" s="37">
        <v>45</v>
      </c>
      <c r="AF42" s="15">
        <f t="shared" si="12"/>
        <v>82</v>
      </c>
      <c r="AG42" s="15"/>
      <c r="AH42" s="34">
        <f t="shared" si="13"/>
        <v>-45745</v>
      </c>
      <c r="AI42" s="3"/>
      <c r="AJ42" s="31">
        <f t="shared" si="30"/>
        <v>45828</v>
      </c>
      <c r="AK42" s="31">
        <f t="shared" si="35"/>
        <v>45842</v>
      </c>
      <c r="AL42" s="37">
        <v>14</v>
      </c>
      <c r="AM42" s="15">
        <f t="shared" si="36"/>
        <v>96</v>
      </c>
      <c r="AN42" s="15"/>
      <c r="AO42" s="34">
        <f t="shared" si="14"/>
        <v>-45746</v>
      </c>
      <c r="AP42" s="7"/>
      <c r="AQ42" s="7"/>
      <c r="AR42" s="7"/>
      <c r="AS42" s="7"/>
      <c r="AT42" s="7"/>
      <c r="AU42" s="3"/>
      <c r="AV42" s="31">
        <f t="shared" si="31"/>
        <v>45843</v>
      </c>
      <c r="AW42" s="31">
        <f t="shared" si="32"/>
        <v>46123</v>
      </c>
      <c r="AX42" s="38">
        <v>280</v>
      </c>
      <c r="AY42" s="15">
        <f t="shared" si="15"/>
        <v>376</v>
      </c>
      <c r="AZ42" s="15"/>
      <c r="BA42" s="7">
        <f t="shared" si="16"/>
        <v>-45747</v>
      </c>
      <c r="BB42" s="3"/>
      <c r="BC42" s="31">
        <f t="shared" si="33"/>
        <v>46124</v>
      </c>
      <c r="BD42" s="31">
        <f t="shared" si="34"/>
        <v>46124</v>
      </c>
      <c r="BE42" s="32">
        <v>0</v>
      </c>
      <c r="BF42" s="15">
        <f t="shared" si="17"/>
        <v>376</v>
      </c>
      <c r="BG42" s="15"/>
      <c r="BH42" s="34">
        <f t="shared" si="18"/>
        <v>-45748</v>
      </c>
      <c r="BI42" s="3"/>
      <c r="BJ42" s="31">
        <f t="shared" si="19"/>
        <v>46124</v>
      </c>
      <c r="BK42" s="31">
        <f t="shared" si="20"/>
        <v>46124</v>
      </c>
      <c r="BL42" s="32">
        <v>0</v>
      </c>
      <c r="BM42" s="15">
        <f t="shared" si="21"/>
        <v>376</v>
      </c>
      <c r="BN42" s="15"/>
      <c r="BO42" s="34">
        <f t="shared" si="22"/>
        <v>-45748</v>
      </c>
      <c r="BP42" s="3"/>
      <c r="BQ42" s="31">
        <f t="shared" si="23"/>
        <v>46124</v>
      </c>
      <c r="BR42" s="31">
        <f t="shared" si="24"/>
        <v>46169</v>
      </c>
      <c r="BS42" s="37">
        <v>45</v>
      </c>
      <c r="BT42" s="15">
        <f t="shared" si="25"/>
        <v>421</v>
      </c>
      <c r="BU42" s="15"/>
      <c r="BV42" s="7">
        <f t="shared" si="26"/>
        <v>-45748</v>
      </c>
      <c r="BW42" s="11"/>
      <c r="BX42" s="39">
        <v>46169</v>
      </c>
      <c r="BY42" s="7">
        <f t="shared" si="27"/>
        <v>-45748</v>
      </c>
      <c r="BZ42" s="2"/>
      <c r="CA42" t="s">
        <v>137</v>
      </c>
    </row>
    <row r="43" spans="1:79" x14ac:dyDescent="0.25">
      <c r="A43" s="21" t="s">
        <v>85</v>
      </c>
      <c r="B43" s="23"/>
      <c r="C43" s="36" t="s">
        <v>161</v>
      </c>
      <c r="D43" s="7"/>
      <c r="E43" s="30">
        <f t="shared" si="3"/>
        <v>45684</v>
      </c>
      <c r="F43" s="6"/>
      <c r="G43" s="6"/>
      <c r="H43" s="34">
        <f t="shared" si="4"/>
        <v>-45684</v>
      </c>
      <c r="I43" s="3"/>
      <c r="J43" s="30">
        <f t="shared" si="5"/>
        <v>45685</v>
      </c>
      <c r="K43" s="30">
        <f t="shared" si="6"/>
        <v>45692</v>
      </c>
      <c r="L43" s="37">
        <v>7</v>
      </c>
      <c r="M43" s="6">
        <f t="shared" si="7"/>
        <v>7</v>
      </c>
      <c r="N43" s="6"/>
      <c r="O43" s="29">
        <f t="shared" si="8"/>
        <v>-45685</v>
      </c>
      <c r="P43" s="7"/>
      <c r="Q43" s="3"/>
      <c r="R43" s="30">
        <f t="shared" si="0"/>
        <v>45693</v>
      </c>
      <c r="S43" s="30">
        <f t="shared" si="9"/>
        <v>45723</v>
      </c>
      <c r="T43" s="37">
        <v>30</v>
      </c>
      <c r="U43" s="6">
        <f t="shared" si="10"/>
        <v>37</v>
      </c>
      <c r="V43" s="6"/>
      <c r="W43" s="29">
        <f t="shared" si="11"/>
        <v>-45686</v>
      </c>
      <c r="X43" s="3"/>
      <c r="Y43" s="31"/>
      <c r="Z43" s="7"/>
      <c r="AA43" s="6"/>
      <c r="AB43" s="25"/>
      <c r="AC43" s="31">
        <f t="shared" si="28"/>
        <v>45724</v>
      </c>
      <c r="AD43" s="31">
        <f t="shared" si="29"/>
        <v>45769</v>
      </c>
      <c r="AE43" s="37">
        <v>45</v>
      </c>
      <c r="AF43" s="15">
        <f t="shared" si="12"/>
        <v>82</v>
      </c>
      <c r="AG43" s="15"/>
      <c r="AH43" s="34">
        <f t="shared" si="13"/>
        <v>-45687</v>
      </c>
      <c r="AI43" s="3"/>
      <c r="AJ43" s="31">
        <f t="shared" si="30"/>
        <v>45770</v>
      </c>
      <c r="AK43" s="31">
        <f t="shared" si="35"/>
        <v>45784</v>
      </c>
      <c r="AL43" s="37">
        <v>14</v>
      </c>
      <c r="AM43" s="15">
        <f t="shared" si="36"/>
        <v>96</v>
      </c>
      <c r="AN43" s="15"/>
      <c r="AO43" s="34">
        <f t="shared" si="14"/>
        <v>-45688</v>
      </c>
      <c r="AP43" s="7"/>
      <c r="AQ43" s="7"/>
      <c r="AR43" s="7"/>
      <c r="AS43" s="7"/>
      <c r="AT43" s="7"/>
      <c r="AU43" s="3"/>
      <c r="AV43" s="31">
        <f t="shared" si="31"/>
        <v>45785</v>
      </c>
      <c r="AW43" s="31">
        <f t="shared" si="32"/>
        <v>46145</v>
      </c>
      <c r="AX43" s="38">
        <v>360</v>
      </c>
      <c r="AY43" s="15">
        <f t="shared" si="15"/>
        <v>456</v>
      </c>
      <c r="AZ43" s="15"/>
      <c r="BA43" s="7">
        <f t="shared" si="16"/>
        <v>-45689</v>
      </c>
      <c r="BB43" s="3"/>
      <c r="BC43" s="31">
        <f t="shared" si="33"/>
        <v>46146</v>
      </c>
      <c r="BD43" s="31">
        <f t="shared" si="34"/>
        <v>46146</v>
      </c>
      <c r="BE43" s="32">
        <v>0</v>
      </c>
      <c r="BF43" s="15">
        <f t="shared" si="17"/>
        <v>456</v>
      </c>
      <c r="BG43" s="15"/>
      <c r="BH43" s="34">
        <f t="shared" si="18"/>
        <v>-45690</v>
      </c>
      <c r="BI43" s="3"/>
      <c r="BJ43" s="31">
        <f t="shared" si="19"/>
        <v>46146</v>
      </c>
      <c r="BK43" s="31">
        <f t="shared" si="20"/>
        <v>46146</v>
      </c>
      <c r="BL43" s="32">
        <v>0</v>
      </c>
      <c r="BM43" s="15">
        <f t="shared" si="21"/>
        <v>456</v>
      </c>
      <c r="BN43" s="15"/>
      <c r="BO43" s="34">
        <f t="shared" si="22"/>
        <v>-45690</v>
      </c>
      <c r="BP43" s="3"/>
      <c r="BQ43" s="31">
        <f t="shared" si="23"/>
        <v>46146</v>
      </c>
      <c r="BR43" s="31">
        <f t="shared" si="24"/>
        <v>46153</v>
      </c>
      <c r="BS43" s="37">
        <v>7</v>
      </c>
      <c r="BT43" s="15">
        <f t="shared" si="25"/>
        <v>463</v>
      </c>
      <c r="BU43" s="15"/>
      <c r="BV43" s="7">
        <f t="shared" si="26"/>
        <v>-45690</v>
      </c>
      <c r="BW43" s="11"/>
      <c r="BX43" s="39">
        <v>46153</v>
      </c>
      <c r="BY43" s="7">
        <f t="shared" si="27"/>
        <v>-45690</v>
      </c>
      <c r="BZ43" s="2"/>
      <c r="CA43" t="s">
        <v>134</v>
      </c>
    </row>
    <row r="44" spans="1:79" x14ac:dyDescent="0.25">
      <c r="A44" s="21" t="s">
        <v>85</v>
      </c>
      <c r="B44" s="23"/>
      <c r="C44" s="36" t="s">
        <v>162</v>
      </c>
      <c r="D44" s="7"/>
      <c r="E44" s="30">
        <f t="shared" si="3"/>
        <v>45757</v>
      </c>
      <c r="F44" s="6"/>
      <c r="G44" s="6"/>
      <c r="H44" s="34">
        <f t="shared" si="4"/>
        <v>-45757</v>
      </c>
      <c r="I44" s="3"/>
      <c r="J44" s="30">
        <f t="shared" si="5"/>
        <v>45758</v>
      </c>
      <c r="K44" s="30">
        <f t="shared" si="6"/>
        <v>45765</v>
      </c>
      <c r="L44" s="37">
        <v>7</v>
      </c>
      <c r="M44" s="6">
        <f t="shared" si="7"/>
        <v>7</v>
      </c>
      <c r="N44" s="6"/>
      <c r="O44" s="29">
        <f t="shared" si="8"/>
        <v>-45758</v>
      </c>
      <c r="P44" s="7"/>
      <c r="Q44" s="3"/>
      <c r="R44" s="30">
        <f t="shared" si="0"/>
        <v>45766</v>
      </c>
      <c r="S44" s="30">
        <f t="shared" si="9"/>
        <v>45796</v>
      </c>
      <c r="T44" s="37">
        <v>30</v>
      </c>
      <c r="U44" s="6">
        <f t="shared" si="10"/>
        <v>37</v>
      </c>
      <c r="V44" s="6"/>
      <c r="W44" s="29">
        <f t="shared" si="11"/>
        <v>-45759</v>
      </c>
      <c r="X44" s="3"/>
      <c r="Y44" s="31"/>
      <c r="Z44" s="7"/>
      <c r="AA44" s="6"/>
      <c r="AB44" s="25"/>
      <c r="AC44" s="31">
        <f t="shared" si="28"/>
        <v>45797</v>
      </c>
      <c r="AD44" s="31">
        <f t="shared" si="29"/>
        <v>45842</v>
      </c>
      <c r="AE44" s="37">
        <v>45</v>
      </c>
      <c r="AF44" s="15">
        <f t="shared" si="12"/>
        <v>82</v>
      </c>
      <c r="AG44" s="15"/>
      <c r="AH44" s="34">
        <f t="shared" si="13"/>
        <v>-45760</v>
      </c>
      <c r="AI44" s="3"/>
      <c r="AJ44" s="31">
        <f t="shared" si="30"/>
        <v>45843</v>
      </c>
      <c r="AK44" s="31">
        <f t="shared" si="35"/>
        <v>45857</v>
      </c>
      <c r="AL44" s="37">
        <v>14</v>
      </c>
      <c r="AM44" s="15">
        <f t="shared" si="36"/>
        <v>96</v>
      </c>
      <c r="AN44" s="15"/>
      <c r="AO44" s="34">
        <f t="shared" si="14"/>
        <v>-45761</v>
      </c>
      <c r="AP44" s="7"/>
      <c r="AQ44" s="7"/>
      <c r="AR44" s="7"/>
      <c r="AS44" s="7"/>
      <c r="AT44" s="7"/>
      <c r="AU44" s="3"/>
      <c r="AV44" s="31">
        <f t="shared" si="31"/>
        <v>45858</v>
      </c>
      <c r="AW44" s="31">
        <f t="shared" si="32"/>
        <v>46138</v>
      </c>
      <c r="AX44" s="38">
        <v>280</v>
      </c>
      <c r="AY44" s="15">
        <f t="shared" si="15"/>
        <v>376</v>
      </c>
      <c r="AZ44" s="15"/>
      <c r="BA44" s="7">
        <f t="shared" si="16"/>
        <v>-45762</v>
      </c>
      <c r="BB44" s="3"/>
      <c r="BC44" s="31">
        <f t="shared" si="33"/>
        <v>46139</v>
      </c>
      <c r="BD44" s="31">
        <f t="shared" si="34"/>
        <v>46139</v>
      </c>
      <c r="BE44" s="32">
        <v>0</v>
      </c>
      <c r="BF44" s="15">
        <f t="shared" si="17"/>
        <v>376</v>
      </c>
      <c r="BG44" s="15"/>
      <c r="BH44" s="34">
        <f t="shared" si="18"/>
        <v>-45763</v>
      </c>
      <c r="BI44" s="3"/>
      <c r="BJ44" s="31">
        <f t="shared" si="19"/>
        <v>46139</v>
      </c>
      <c r="BK44" s="31">
        <f t="shared" si="20"/>
        <v>46139</v>
      </c>
      <c r="BL44" s="32">
        <v>0</v>
      </c>
      <c r="BM44" s="15">
        <f t="shared" si="21"/>
        <v>376</v>
      </c>
      <c r="BN44" s="15"/>
      <c r="BO44" s="34">
        <f t="shared" si="22"/>
        <v>-45763</v>
      </c>
      <c r="BP44" s="3"/>
      <c r="BQ44" s="31">
        <f t="shared" si="23"/>
        <v>46139</v>
      </c>
      <c r="BR44" s="31">
        <f t="shared" si="24"/>
        <v>46169</v>
      </c>
      <c r="BS44" s="37">
        <v>30</v>
      </c>
      <c r="BT44" s="15">
        <f t="shared" si="25"/>
        <v>406</v>
      </c>
      <c r="BU44" s="15"/>
      <c r="BV44" s="7">
        <f t="shared" si="26"/>
        <v>-45763</v>
      </c>
      <c r="BW44" s="11"/>
      <c r="BX44" s="39">
        <v>46169</v>
      </c>
      <c r="BY44" s="7">
        <f t="shared" si="27"/>
        <v>-45763</v>
      </c>
      <c r="BZ44" s="2"/>
      <c r="CA44" t="s">
        <v>137</v>
      </c>
    </row>
    <row r="45" spans="1:79" x14ac:dyDescent="0.25">
      <c r="A45" s="21" t="s">
        <v>85</v>
      </c>
      <c r="B45" s="23"/>
      <c r="C45" s="36" t="s">
        <v>163</v>
      </c>
      <c r="D45" s="7"/>
      <c r="E45" s="30">
        <f t="shared" si="3"/>
        <v>45714</v>
      </c>
      <c r="F45" s="6"/>
      <c r="G45" s="6"/>
      <c r="H45" s="34">
        <f t="shared" si="4"/>
        <v>-45714</v>
      </c>
      <c r="I45" s="3"/>
      <c r="J45" s="30">
        <f t="shared" si="5"/>
        <v>45715</v>
      </c>
      <c r="K45" s="30">
        <f t="shared" si="6"/>
        <v>45722</v>
      </c>
      <c r="L45" s="37">
        <v>7</v>
      </c>
      <c r="M45" s="6">
        <f t="shared" si="7"/>
        <v>7</v>
      </c>
      <c r="N45" s="6"/>
      <c r="O45" s="29">
        <f t="shared" si="8"/>
        <v>-45715</v>
      </c>
      <c r="P45" s="7"/>
      <c r="Q45" s="3"/>
      <c r="R45" s="30">
        <f t="shared" si="0"/>
        <v>45723</v>
      </c>
      <c r="S45" s="30">
        <f t="shared" si="9"/>
        <v>45753</v>
      </c>
      <c r="T45" s="37">
        <v>30</v>
      </c>
      <c r="U45" s="6">
        <f t="shared" si="10"/>
        <v>37</v>
      </c>
      <c r="V45" s="6"/>
      <c r="W45" s="29">
        <f t="shared" si="11"/>
        <v>-45716</v>
      </c>
      <c r="X45" s="3"/>
      <c r="Y45" s="31"/>
      <c r="Z45" s="7"/>
      <c r="AA45" s="6"/>
      <c r="AB45" s="25"/>
      <c r="AC45" s="31">
        <f t="shared" si="28"/>
        <v>45754</v>
      </c>
      <c r="AD45" s="31">
        <f t="shared" si="29"/>
        <v>45799</v>
      </c>
      <c r="AE45" s="37">
        <v>45</v>
      </c>
      <c r="AF45" s="15">
        <f t="shared" si="12"/>
        <v>82</v>
      </c>
      <c r="AG45" s="15"/>
      <c r="AH45" s="34">
        <f t="shared" si="13"/>
        <v>-45717</v>
      </c>
      <c r="AI45" s="3"/>
      <c r="AJ45" s="31">
        <f t="shared" si="30"/>
        <v>45800</v>
      </c>
      <c r="AK45" s="31">
        <f t="shared" si="35"/>
        <v>45814</v>
      </c>
      <c r="AL45" s="37">
        <v>14</v>
      </c>
      <c r="AM45" s="15">
        <f t="shared" si="36"/>
        <v>96</v>
      </c>
      <c r="AN45" s="15"/>
      <c r="AO45" s="34">
        <f t="shared" si="14"/>
        <v>-45718</v>
      </c>
      <c r="AP45" s="7"/>
      <c r="AQ45" s="7"/>
      <c r="AR45" s="7"/>
      <c r="AS45" s="7"/>
      <c r="AT45" s="7"/>
      <c r="AU45" s="3"/>
      <c r="AV45" s="31">
        <f t="shared" si="31"/>
        <v>45815</v>
      </c>
      <c r="AW45" s="31">
        <f t="shared" si="32"/>
        <v>46145</v>
      </c>
      <c r="AX45" s="38">
        <v>330</v>
      </c>
      <c r="AY45" s="15">
        <f t="shared" si="15"/>
        <v>426</v>
      </c>
      <c r="AZ45" s="15"/>
      <c r="BA45" s="7">
        <f t="shared" si="16"/>
        <v>-45719</v>
      </c>
      <c r="BB45" s="3"/>
      <c r="BC45" s="31">
        <f t="shared" si="33"/>
        <v>46146</v>
      </c>
      <c r="BD45" s="31">
        <f t="shared" si="34"/>
        <v>46146</v>
      </c>
      <c r="BE45" s="32">
        <v>0</v>
      </c>
      <c r="BF45" s="15">
        <f t="shared" si="17"/>
        <v>426</v>
      </c>
      <c r="BG45" s="15"/>
      <c r="BH45" s="34">
        <f t="shared" si="18"/>
        <v>-45720</v>
      </c>
      <c r="BI45" s="3"/>
      <c r="BJ45" s="31">
        <f t="shared" si="19"/>
        <v>46146</v>
      </c>
      <c r="BK45" s="31">
        <f t="shared" si="20"/>
        <v>46146</v>
      </c>
      <c r="BL45" s="32">
        <v>0</v>
      </c>
      <c r="BM45" s="15">
        <f t="shared" si="21"/>
        <v>426</v>
      </c>
      <c r="BN45" s="15"/>
      <c r="BO45" s="34">
        <f t="shared" si="22"/>
        <v>-45720</v>
      </c>
      <c r="BP45" s="3"/>
      <c r="BQ45" s="31">
        <f t="shared" si="23"/>
        <v>46146</v>
      </c>
      <c r="BR45" s="31">
        <f t="shared" si="24"/>
        <v>46153</v>
      </c>
      <c r="BS45" s="37">
        <v>7</v>
      </c>
      <c r="BT45" s="15">
        <f t="shared" si="25"/>
        <v>433</v>
      </c>
      <c r="BU45" s="15"/>
      <c r="BV45" s="7">
        <f t="shared" si="26"/>
        <v>-45720</v>
      </c>
      <c r="BW45" s="11"/>
      <c r="BX45" s="39">
        <v>46153</v>
      </c>
      <c r="BY45" s="7">
        <f t="shared" si="27"/>
        <v>-45720</v>
      </c>
      <c r="BZ45" s="2"/>
      <c r="CA45" t="s">
        <v>134</v>
      </c>
    </row>
    <row r="46" spans="1:79" x14ac:dyDescent="0.25">
      <c r="A46" s="21" t="s">
        <v>85</v>
      </c>
      <c r="B46" s="23"/>
      <c r="C46" s="36" t="s">
        <v>164</v>
      </c>
      <c r="D46" s="7"/>
      <c r="E46" s="30">
        <f t="shared" si="3"/>
        <v>45810</v>
      </c>
      <c r="F46" s="6"/>
      <c r="G46" s="6"/>
      <c r="H46" s="34">
        <f t="shared" si="4"/>
        <v>-45810</v>
      </c>
      <c r="I46" s="3"/>
      <c r="J46" s="30">
        <f t="shared" si="5"/>
        <v>45811</v>
      </c>
      <c r="K46" s="30">
        <f t="shared" si="6"/>
        <v>45818</v>
      </c>
      <c r="L46" s="37">
        <v>7</v>
      </c>
      <c r="M46" s="6">
        <f t="shared" si="7"/>
        <v>7</v>
      </c>
      <c r="N46" s="6"/>
      <c r="O46" s="29">
        <f t="shared" si="8"/>
        <v>-45811</v>
      </c>
      <c r="P46" s="7"/>
      <c r="Q46" s="3"/>
      <c r="R46" s="30">
        <f t="shared" si="0"/>
        <v>45819</v>
      </c>
      <c r="S46" s="30">
        <f t="shared" si="9"/>
        <v>45849</v>
      </c>
      <c r="T46" s="37">
        <v>30</v>
      </c>
      <c r="U46" s="6">
        <f t="shared" si="10"/>
        <v>37</v>
      </c>
      <c r="V46" s="6"/>
      <c r="W46" s="29">
        <f t="shared" si="11"/>
        <v>-45812</v>
      </c>
      <c r="X46" s="3"/>
      <c r="Y46" s="31"/>
      <c r="Z46" s="7"/>
      <c r="AA46" s="6"/>
      <c r="AB46" s="25"/>
      <c r="AC46" s="31">
        <f t="shared" si="28"/>
        <v>45850</v>
      </c>
      <c r="AD46" s="31">
        <f t="shared" si="29"/>
        <v>45895</v>
      </c>
      <c r="AE46" s="37">
        <v>45</v>
      </c>
      <c r="AF46" s="15">
        <f t="shared" si="12"/>
        <v>82</v>
      </c>
      <c r="AG46" s="15"/>
      <c r="AH46" s="34">
        <f t="shared" si="13"/>
        <v>-45813</v>
      </c>
      <c r="AI46" s="3"/>
      <c r="AJ46" s="31">
        <f t="shared" si="30"/>
        <v>45896</v>
      </c>
      <c r="AK46" s="31">
        <f t="shared" si="35"/>
        <v>45910</v>
      </c>
      <c r="AL46" s="37">
        <v>14</v>
      </c>
      <c r="AM46" s="15">
        <f t="shared" si="36"/>
        <v>96</v>
      </c>
      <c r="AN46" s="15"/>
      <c r="AO46" s="34">
        <f t="shared" si="14"/>
        <v>-45814</v>
      </c>
      <c r="AP46" s="7"/>
      <c r="AQ46" s="7"/>
      <c r="AR46" s="7"/>
      <c r="AS46" s="7"/>
      <c r="AT46" s="7"/>
      <c r="AU46" s="3"/>
      <c r="AV46" s="31">
        <f t="shared" si="31"/>
        <v>45911</v>
      </c>
      <c r="AW46" s="31">
        <f t="shared" si="32"/>
        <v>46161</v>
      </c>
      <c r="AX46" s="38">
        <v>250</v>
      </c>
      <c r="AY46" s="15">
        <f t="shared" si="15"/>
        <v>346</v>
      </c>
      <c r="AZ46" s="15"/>
      <c r="BA46" s="7">
        <f t="shared" si="16"/>
        <v>-45815</v>
      </c>
      <c r="BB46" s="3"/>
      <c r="BC46" s="31">
        <f t="shared" si="33"/>
        <v>46162</v>
      </c>
      <c r="BD46" s="31">
        <f t="shared" si="34"/>
        <v>46162</v>
      </c>
      <c r="BE46" s="32">
        <v>0</v>
      </c>
      <c r="BF46" s="15">
        <f t="shared" si="17"/>
        <v>346</v>
      </c>
      <c r="BG46" s="15"/>
      <c r="BH46" s="34">
        <f t="shared" si="18"/>
        <v>-45816</v>
      </c>
      <c r="BI46" s="3"/>
      <c r="BJ46" s="31">
        <f t="shared" si="19"/>
        <v>46162</v>
      </c>
      <c r="BK46" s="31">
        <f t="shared" si="20"/>
        <v>46162</v>
      </c>
      <c r="BL46" s="32">
        <v>0</v>
      </c>
      <c r="BM46" s="15">
        <f t="shared" si="21"/>
        <v>346</v>
      </c>
      <c r="BN46" s="15"/>
      <c r="BO46" s="34">
        <f t="shared" si="22"/>
        <v>-45816</v>
      </c>
      <c r="BP46" s="3"/>
      <c r="BQ46" s="31">
        <f t="shared" si="23"/>
        <v>46162</v>
      </c>
      <c r="BR46" s="31">
        <f t="shared" si="24"/>
        <v>46169</v>
      </c>
      <c r="BS46" s="37">
        <v>7</v>
      </c>
      <c r="BT46" s="15">
        <f t="shared" si="25"/>
        <v>353</v>
      </c>
      <c r="BU46" s="15"/>
      <c r="BV46" s="7">
        <f t="shared" si="26"/>
        <v>-45816</v>
      </c>
      <c r="BW46" s="11"/>
      <c r="BX46" s="39">
        <v>46169</v>
      </c>
      <c r="BY46" s="7">
        <f t="shared" si="27"/>
        <v>-45816</v>
      </c>
      <c r="BZ46" s="2"/>
      <c r="CA46" t="s">
        <v>137</v>
      </c>
    </row>
    <row r="47" spans="1:79" x14ac:dyDescent="0.25">
      <c r="A47" s="21" t="s">
        <v>85</v>
      </c>
      <c r="B47" s="23"/>
      <c r="C47" s="36" t="s">
        <v>165</v>
      </c>
      <c r="D47" s="7"/>
      <c r="E47" s="30">
        <f t="shared" si="3"/>
        <v>45714</v>
      </c>
      <c r="F47" s="6"/>
      <c r="G47" s="6"/>
      <c r="H47" s="34">
        <f t="shared" si="4"/>
        <v>-45714</v>
      </c>
      <c r="I47" s="3"/>
      <c r="J47" s="30">
        <f t="shared" si="5"/>
        <v>45715</v>
      </c>
      <c r="K47" s="30">
        <f t="shared" si="6"/>
        <v>45722</v>
      </c>
      <c r="L47" s="37">
        <v>7</v>
      </c>
      <c r="M47" s="6">
        <f t="shared" si="7"/>
        <v>7</v>
      </c>
      <c r="N47" s="6"/>
      <c r="O47" s="29">
        <f t="shared" si="8"/>
        <v>-45715</v>
      </c>
      <c r="P47" s="7"/>
      <c r="Q47" s="3"/>
      <c r="R47" s="30">
        <f t="shared" si="0"/>
        <v>45723</v>
      </c>
      <c r="S47" s="30">
        <f t="shared" si="9"/>
        <v>45753</v>
      </c>
      <c r="T47" s="37">
        <v>30</v>
      </c>
      <c r="U47" s="6">
        <f t="shared" si="10"/>
        <v>37</v>
      </c>
      <c r="V47" s="6"/>
      <c r="W47" s="29">
        <f t="shared" si="11"/>
        <v>-45716</v>
      </c>
      <c r="X47" s="3"/>
      <c r="Y47" s="31"/>
      <c r="Z47" s="7"/>
      <c r="AA47" s="6"/>
      <c r="AB47" s="25"/>
      <c r="AC47" s="31">
        <f t="shared" si="28"/>
        <v>45754</v>
      </c>
      <c r="AD47" s="31">
        <f t="shared" si="29"/>
        <v>45799</v>
      </c>
      <c r="AE47" s="37">
        <v>45</v>
      </c>
      <c r="AF47" s="15">
        <f t="shared" si="12"/>
        <v>82</v>
      </c>
      <c r="AG47" s="15"/>
      <c r="AH47" s="34">
        <f t="shared" si="13"/>
        <v>-45717</v>
      </c>
      <c r="AI47" s="3"/>
      <c r="AJ47" s="31">
        <f t="shared" si="30"/>
        <v>45800</v>
      </c>
      <c r="AK47" s="31">
        <f t="shared" si="35"/>
        <v>45814</v>
      </c>
      <c r="AL47" s="37">
        <v>14</v>
      </c>
      <c r="AM47" s="15">
        <f t="shared" si="36"/>
        <v>96</v>
      </c>
      <c r="AN47" s="15"/>
      <c r="AO47" s="34">
        <f t="shared" si="14"/>
        <v>-45718</v>
      </c>
      <c r="AP47" s="7"/>
      <c r="AQ47" s="7"/>
      <c r="AR47" s="7"/>
      <c r="AS47" s="7"/>
      <c r="AT47" s="7"/>
      <c r="AU47" s="3"/>
      <c r="AV47" s="31">
        <f t="shared" si="31"/>
        <v>45815</v>
      </c>
      <c r="AW47" s="31">
        <f t="shared" si="32"/>
        <v>46145</v>
      </c>
      <c r="AX47" s="38">
        <v>330</v>
      </c>
      <c r="AY47" s="15">
        <f t="shared" si="15"/>
        <v>426</v>
      </c>
      <c r="AZ47" s="15"/>
      <c r="BA47" s="7">
        <f t="shared" si="16"/>
        <v>-45719</v>
      </c>
      <c r="BB47" s="3"/>
      <c r="BC47" s="31">
        <f t="shared" si="33"/>
        <v>46146</v>
      </c>
      <c r="BD47" s="31">
        <f t="shared" si="34"/>
        <v>46146</v>
      </c>
      <c r="BE47" s="32">
        <v>0</v>
      </c>
      <c r="BF47" s="15">
        <f t="shared" si="17"/>
        <v>426</v>
      </c>
      <c r="BG47" s="15"/>
      <c r="BH47" s="34">
        <f t="shared" si="18"/>
        <v>-45720</v>
      </c>
      <c r="BI47" s="3"/>
      <c r="BJ47" s="31">
        <f t="shared" si="19"/>
        <v>46146</v>
      </c>
      <c r="BK47" s="31">
        <f t="shared" si="20"/>
        <v>46146</v>
      </c>
      <c r="BL47" s="32">
        <v>0</v>
      </c>
      <c r="BM47" s="15">
        <f t="shared" si="21"/>
        <v>426</v>
      </c>
      <c r="BN47" s="15"/>
      <c r="BO47" s="34">
        <f t="shared" si="22"/>
        <v>-45720</v>
      </c>
      <c r="BP47" s="3"/>
      <c r="BQ47" s="31">
        <f t="shared" si="23"/>
        <v>46146</v>
      </c>
      <c r="BR47" s="31">
        <f t="shared" si="24"/>
        <v>46153</v>
      </c>
      <c r="BS47" s="37">
        <v>7</v>
      </c>
      <c r="BT47" s="15">
        <f t="shared" si="25"/>
        <v>433</v>
      </c>
      <c r="BU47" s="15"/>
      <c r="BV47" s="7">
        <f t="shared" si="26"/>
        <v>-45720</v>
      </c>
      <c r="BW47" s="11"/>
      <c r="BX47" s="39">
        <v>46153</v>
      </c>
      <c r="BY47" s="7">
        <f t="shared" si="27"/>
        <v>-45720</v>
      </c>
      <c r="BZ47" s="2"/>
      <c r="CA47" t="s">
        <v>134</v>
      </c>
    </row>
    <row r="48" spans="1:79" x14ac:dyDescent="0.25">
      <c r="A48" s="21" t="s">
        <v>85</v>
      </c>
      <c r="B48" s="23"/>
      <c r="C48" s="36" t="s">
        <v>166</v>
      </c>
      <c r="D48" s="7"/>
      <c r="E48" s="30">
        <f t="shared" si="3"/>
        <v>45684</v>
      </c>
      <c r="F48" s="6"/>
      <c r="G48" s="6"/>
      <c r="H48" s="34">
        <f t="shared" si="4"/>
        <v>-45684</v>
      </c>
      <c r="I48" s="3"/>
      <c r="J48" s="30">
        <f t="shared" si="5"/>
        <v>45685</v>
      </c>
      <c r="K48" s="30">
        <f t="shared" si="6"/>
        <v>45692</v>
      </c>
      <c r="L48" s="37">
        <v>7</v>
      </c>
      <c r="M48" s="6">
        <f t="shared" si="7"/>
        <v>7</v>
      </c>
      <c r="N48" s="6"/>
      <c r="O48" s="29">
        <f t="shared" si="8"/>
        <v>-45685</v>
      </c>
      <c r="P48" s="7"/>
      <c r="Q48" s="3"/>
      <c r="R48" s="30">
        <f t="shared" si="0"/>
        <v>45693</v>
      </c>
      <c r="S48" s="30">
        <f t="shared" si="9"/>
        <v>45723</v>
      </c>
      <c r="T48" s="37">
        <v>30</v>
      </c>
      <c r="U48" s="6">
        <f t="shared" si="10"/>
        <v>37</v>
      </c>
      <c r="V48" s="6"/>
      <c r="W48" s="29">
        <f t="shared" si="11"/>
        <v>-45686</v>
      </c>
      <c r="X48" s="3"/>
      <c r="Y48" s="31"/>
      <c r="Z48" s="7"/>
      <c r="AA48" s="6"/>
      <c r="AB48" s="25"/>
      <c r="AC48" s="31">
        <f t="shared" si="28"/>
        <v>45724</v>
      </c>
      <c r="AD48" s="31">
        <f t="shared" si="29"/>
        <v>45769</v>
      </c>
      <c r="AE48" s="37">
        <v>45</v>
      </c>
      <c r="AF48" s="15">
        <f t="shared" si="12"/>
        <v>82</v>
      </c>
      <c r="AG48" s="15"/>
      <c r="AH48" s="34">
        <f t="shared" si="13"/>
        <v>-45687</v>
      </c>
      <c r="AI48" s="3"/>
      <c r="AJ48" s="31">
        <f t="shared" si="30"/>
        <v>45770</v>
      </c>
      <c r="AK48" s="31">
        <f t="shared" si="35"/>
        <v>45784</v>
      </c>
      <c r="AL48" s="37">
        <v>14</v>
      </c>
      <c r="AM48" s="15">
        <f t="shared" si="36"/>
        <v>96</v>
      </c>
      <c r="AN48" s="15"/>
      <c r="AO48" s="34">
        <f t="shared" si="14"/>
        <v>-45688</v>
      </c>
      <c r="AP48" s="7"/>
      <c r="AQ48" s="7"/>
      <c r="AR48" s="7"/>
      <c r="AS48" s="7"/>
      <c r="AT48" s="7"/>
      <c r="AU48" s="3"/>
      <c r="AV48" s="31">
        <f t="shared" si="31"/>
        <v>45785</v>
      </c>
      <c r="AW48" s="31">
        <f t="shared" si="32"/>
        <v>46145</v>
      </c>
      <c r="AX48" s="38">
        <v>360</v>
      </c>
      <c r="AY48" s="15">
        <f t="shared" si="15"/>
        <v>456</v>
      </c>
      <c r="AZ48" s="15"/>
      <c r="BA48" s="7">
        <f t="shared" si="16"/>
        <v>-45689</v>
      </c>
      <c r="BB48" s="3"/>
      <c r="BC48" s="31">
        <f t="shared" si="33"/>
        <v>46146</v>
      </c>
      <c r="BD48" s="31">
        <f t="shared" si="34"/>
        <v>46146</v>
      </c>
      <c r="BE48" s="32">
        <v>0</v>
      </c>
      <c r="BF48" s="15">
        <f t="shared" si="17"/>
        <v>456</v>
      </c>
      <c r="BG48" s="15"/>
      <c r="BH48" s="34">
        <f t="shared" si="18"/>
        <v>-45690</v>
      </c>
      <c r="BI48" s="3"/>
      <c r="BJ48" s="31">
        <f t="shared" si="19"/>
        <v>46146</v>
      </c>
      <c r="BK48" s="31">
        <f t="shared" si="20"/>
        <v>46146</v>
      </c>
      <c r="BL48" s="32">
        <v>0</v>
      </c>
      <c r="BM48" s="15">
        <f t="shared" si="21"/>
        <v>456</v>
      </c>
      <c r="BN48" s="15"/>
      <c r="BO48" s="34">
        <f t="shared" si="22"/>
        <v>-45690</v>
      </c>
      <c r="BP48" s="3"/>
      <c r="BQ48" s="31">
        <f t="shared" si="23"/>
        <v>46146</v>
      </c>
      <c r="BR48" s="31">
        <f t="shared" si="24"/>
        <v>46153</v>
      </c>
      <c r="BS48" s="37">
        <v>7</v>
      </c>
      <c r="BT48" s="15">
        <f t="shared" si="25"/>
        <v>463</v>
      </c>
      <c r="BU48" s="15"/>
      <c r="BV48" s="7">
        <f t="shared" si="26"/>
        <v>-45690</v>
      </c>
      <c r="BW48" s="11"/>
      <c r="BX48" s="39">
        <v>46153</v>
      </c>
      <c r="BY48" s="7">
        <f t="shared" si="27"/>
        <v>-45690</v>
      </c>
      <c r="BZ48" s="2"/>
      <c r="CA48" t="s">
        <v>134</v>
      </c>
    </row>
    <row r="49" spans="1:79" x14ac:dyDescent="0.25">
      <c r="A49" s="21" t="s">
        <v>85</v>
      </c>
      <c r="B49" s="23"/>
      <c r="C49" s="36" t="s">
        <v>167</v>
      </c>
      <c r="D49" s="7"/>
      <c r="E49" s="30">
        <f t="shared" si="3"/>
        <v>45810</v>
      </c>
      <c r="F49" s="6"/>
      <c r="G49" s="6"/>
      <c r="H49" s="34">
        <f t="shared" si="4"/>
        <v>-45810</v>
      </c>
      <c r="I49" s="3"/>
      <c r="J49" s="30">
        <f t="shared" si="5"/>
        <v>45811</v>
      </c>
      <c r="K49" s="30">
        <f t="shared" si="6"/>
        <v>45818</v>
      </c>
      <c r="L49" s="37">
        <v>7</v>
      </c>
      <c r="M49" s="6">
        <f t="shared" si="7"/>
        <v>7</v>
      </c>
      <c r="N49" s="6"/>
      <c r="O49" s="29">
        <f t="shared" si="8"/>
        <v>-45811</v>
      </c>
      <c r="P49" s="7"/>
      <c r="Q49" s="3"/>
      <c r="R49" s="30">
        <f t="shared" si="0"/>
        <v>45819</v>
      </c>
      <c r="S49" s="30">
        <f t="shared" si="9"/>
        <v>45849</v>
      </c>
      <c r="T49" s="37">
        <v>30</v>
      </c>
      <c r="U49" s="6">
        <f t="shared" si="10"/>
        <v>37</v>
      </c>
      <c r="V49" s="6"/>
      <c r="W49" s="29">
        <f t="shared" si="11"/>
        <v>-45812</v>
      </c>
      <c r="X49" s="3"/>
      <c r="Y49" s="31"/>
      <c r="Z49" s="7"/>
      <c r="AA49" s="6"/>
      <c r="AB49" s="25"/>
      <c r="AC49" s="31">
        <f t="shared" si="28"/>
        <v>45850</v>
      </c>
      <c r="AD49" s="31">
        <f t="shared" si="29"/>
        <v>45895</v>
      </c>
      <c r="AE49" s="37">
        <v>45</v>
      </c>
      <c r="AF49" s="15">
        <f t="shared" si="12"/>
        <v>82</v>
      </c>
      <c r="AG49" s="15"/>
      <c r="AH49" s="34">
        <f t="shared" si="13"/>
        <v>-45813</v>
      </c>
      <c r="AI49" s="3"/>
      <c r="AJ49" s="31">
        <f t="shared" si="30"/>
        <v>45896</v>
      </c>
      <c r="AK49" s="31">
        <f t="shared" si="35"/>
        <v>45910</v>
      </c>
      <c r="AL49" s="37">
        <v>14</v>
      </c>
      <c r="AM49" s="15">
        <f t="shared" si="36"/>
        <v>96</v>
      </c>
      <c r="AN49" s="15"/>
      <c r="AO49" s="34">
        <f t="shared" si="14"/>
        <v>-45814</v>
      </c>
      <c r="AP49" s="7"/>
      <c r="AQ49" s="7"/>
      <c r="AR49" s="7"/>
      <c r="AS49" s="7"/>
      <c r="AT49" s="7"/>
      <c r="AU49" s="3"/>
      <c r="AV49" s="31">
        <f t="shared" si="31"/>
        <v>45911</v>
      </c>
      <c r="AW49" s="31">
        <f t="shared" si="32"/>
        <v>46161</v>
      </c>
      <c r="AX49" s="38">
        <v>250</v>
      </c>
      <c r="AY49" s="15">
        <f t="shared" si="15"/>
        <v>346</v>
      </c>
      <c r="AZ49" s="15"/>
      <c r="BA49" s="7">
        <f t="shared" si="16"/>
        <v>-45815</v>
      </c>
      <c r="BB49" s="3"/>
      <c r="BC49" s="31">
        <f t="shared" si="33"/>
        <v>46162</v>
      </c>
      <c r="BD49" s="31">
        <f t="shared" si="34"/>
        <v>46162</v>
      </c>
      <c r="BE49" s="32">
        <v>0</v>
      </c>
      <c r="BF49" s="15">
        <f t="shared" si="17"/>
        <v>346</v>
      </c>
      <c r="BG49" s="15"/>
      <c r="BH49" s="34">
        <f t="shared" si="18"/>
        <v>-45816</v>
      </c>
      <c r="BI49" s="3"/>
      <c r="BJ49" s="31">
        <f t="shared" si="19"/>
        <v>46162</v>
      </c>
      <c r="BK49" s="31">
        <f t="shared" si="20"/>
        <v>46162</v>
      </c>
      <c r="BL49" s="32">
        <v>0</v>
      </c>
      <c r="BM49" s="15">
        <f t="shared" si="21"/>
        <v>346</v>
      </c>
      <c r="BN49" s="15"/>
      <c r="BO49" s="34">
        <f t="shared" si="22"/>
        <v>-45816</v>
      </c>
      <c r="BP49" s="3"/>
      <c r="BQ49" s="31">
        <f t="shared" si="23"/>
        <v>46162</v>
      </c>
      <c r="BR49" s="31">
        <f t="shared" si="24"/>
        <v>46169</v>
      </c>
      <c r="BS49" s="37">
        <v>7</v>
      </c>
      <c r="BT49" s="15">
        <f t="shared" si="25"/>
        <v>353</v>
      </c>
      <c r="BU49" s="15"/>
      <c r="BV49" s="7">
        <f t="shared" si="26"/>
        <v>-45816</v>
      </c>
      <c r="BW49" s="11"/>
      <c r="BX49" s="39">
        <v>46169</v>
      </c>
      <c r="BY49" s="7">
        <f t="shared" si="27"/>
        <v>-45816</v>
      </c>
      <c r="BZ49" s="2"/>
      <c r="CA49" t="s">
        <v>137</v>
      </c>
    </row>
    <row r="50" spans="1:79" x14ac:dyDescent="0.25">
      <c r="A50" s="21" t="s">
        <v>85</v>
      </c>
      <c r="B50" s="23"/>
      <c r="C50" s="36" t="s">
        <v>168</v>
      </c>
      <c r="D50" s="7"/>
      <c r="E50" s="30">
        <f t="shared" si="3"/>
        <v>45810</v>
      </c>
      <c r="F50" s="6"/>
      <c r="G50" s="6"/>
      <c r="H50" s="34">
        <f t="shared" si="4"/>
        <v>-45810</v>
      </c>
      <c r="I50" s="3"/>
      <c r="J50" s="30">
        <f t="shared" si="5"/>
        <v>45811</v>
      </c>
      <c r="K50" s="30">
        <f t="shared" si="6"/>
        <v>45818</v>
      </c>
      <c r="L50" s="37">
        <v>7</v>
      </c>
      <c r="M50" s="6">
        <f t="shared" si="7"/>
        <v>7</v>
      </c>
      <c r="N50" s="6"/>
      <c r="O50" s="29">
        <f t="shared" si="8"/>
        <v>-45811</v>
      </c>
      <c r="P50" s="7"/>
      <c r="Q50" s="3"/>
      <c r="R50" s="30">
        <f t="shared" si="0"/>
        <v>45819</v>
      </c>
      <c r="S50" s="30">
        <f t="shared" si="9"/>
        <v>45849</v>
      </c>
      <c r="T50" s="37">
        <v>30</v>
      </c>
      <c r="U50" s="6">
        <f t="shared" si="10"/>
        <v>37</v>
      </c>
      <c r="V50" s="6"/>
      <c r="W50" s="29">
        <f t="shared" si="11"/>
        <v>-45812</v>
      </c>
      <c r="X50" s="3"/>
      <c r="Y50" s="31"/>
      <c r="Z50" s="7"/>
      <c r="AA50" s="6"/>
      <c r="AB50" s="25"/>
      <c r="AC50" s="31">
        <f t="shared" si="28"/>
        <v>45850</v>
      </c>
      <c r="AD50" s="31">
        <f t="shared" si="29"/>
        <v>45895</v>
      </c>
      <c r="AE50" s="37">
        <v>45</v>
      </c>
      <c r="AF50" s="15">
        <f t="shared" si="12"/>
        <v>82</v>
      </c>
      <c r="AG50" s="15"/>
      <c r="AH50" s="34">
        <f t="shared" si="13"/>
        <v>-45813</v>
      </c>
      <c r="AI50" s="3"/>
      <c r="AJ50" s="31">
        <f t="shared" si="30"/>
        <v>45896</v>
      </c>
      <c r="AK50" s="31">
        <f t="shared" si="35"/>
        <v>45910</v>
      </c>
      <c r="AL50" s="37">
        <v>14</v>
      </c>
      <c r="AM50" s="15">
        <f t="shared" si="36"/>
        <v>96</v>
      </c>
      <c r="AN50" s="15"/>
      <c r="AO50" s="34">
        <f t="shared" si="14"/>
        <v>-45814</v>
      </c>
      <c r="AP50" s="7"/>
      <c r="AQ50" s="7"/>
      <c r="AR50" s="7"/>
      <c r="AS50" s="7"/>
      <c r="AT50" s="7"/>
      <c r="AU50" s="3"/>
      <c r="AV50" s="31">
        <f t="shared" si="31"/>
        <v>45911</v>
      </c>
      <c r="AW50" s="31">
        <f t="shared" si="32"/>
        <v>46161</v>
      </c>
      <c r="AX50" s="38">
        <v>250</v>
      </c>
      <c r="AY50" s="15">
        <f t="shared" si="15"/>
        <v>346</v>
      </c>
      <c r="AZ50" s="15"/>
      <c r="BA50" s="7">
        <f t="shared" si="16"/>
        <v>-45815</v>
      </c>
      <c r="BB50" s="3"/>
      <c r="BC50" s="31">
        <f t="shared" si="33"/>
        <v>46162</v>
      </c>
      <c r="BD50" s="31">
        <f t="shared" si="34"/>
        <v>46162</v>
      </c>
      <c r="BE50" s="32">
        <v>0</v>
      </c>
      <c r="BF50" s="15">
        <f t="shared" si="17"/>
        <v>346</v>
      </c>
      <c r="BG50" s="15"/>
      <c r="BH50" s="34">
        <f t="shared" si="18"/>
        <v>-45816</v>
      </c>
      <c r="BI50" s="3"/>
      <c r="BJ50" s="31">
        <f t="shared" si="19"/>
        <v>46162</v>
      </c>
      <c r="BK50" s="31">
        <f t="shared" si="20"/>
        <v>46162</v>
      </c>
      <c r="BL50" s="32">
        <v>0</v>
      </c>
      <c r="BM50" s="15">
        <f t="shared" si="21"/>
        <v>346</v>
      </c>
      <c r="BN50" s="15"/>
      <c r="BO50" s="34">
        <f t="shared" si="22"/>
        <v>-45816</v>
      </c>
      <c r="BP50" s="3"/>
      <c r="BQ50" s="31">
        <f t="shared" si="23"/>
        <v>46162</v>
      </c>
      <c r="BR50" s="31">
        <f t="shared" si="24"/>
        <v>46169</v>
      </c>
      <c r="BS50" s="37">
        <v>7</v>
      </c>
      <c r="BT50" s="15">
        <f t="shared" si="25"/>
        <v>353</v>
      </c>
      <c r="BU50" s="15"/>
      <c r="BV50" s="7">
        <f t="shared" si="26"/>
        <v>-45816</v>
      </c>
      <c r="BW50" s="11"/>
      <c r="BX50" s="39">
        <v>46169</v>
      </c>
      <c r="BY50" s="7">
        <f t="shared" si="27"/>
        <v>-45816</v>
      </c>
      <c r="BZ50" s="2"/>
      <c r="CA50" t="s">
        <v>137</v>
      </c>
    </row>
    <row r="51" spans="1:79" x14ac:dyDescent="0.25">
      <c r="A51" s="21" t="s">
        <v>85</v>
      </c>
      <c r="B51" s="23"/>
      <c r="C51" s="36" t="s">
        <v>169</v>
      </c>
      <c r="D51" s="7"/>
      <c r="E51" s="30">
        <f t="shared" si="3"/>
        <v>45714</v>
      </c>
      <c r="F51" s="6"/>
      <c r="G51" s="6"/>
      <c r="H51" s="34">
        <f t="shared" si="4"/>
        <v>-45714</v>
      </c>
      <c r="I51" s="3"/>
      <c r="J51" s="30">
        <f t="shared" si="5"/>
        <v>45715</v>
      </c>
      <c r="K51" s="30">
        <f t="shared" si="6"/>
        <v>45722</v>
      </c>
      <c r="L51" s="37">
        <v>7</v>
      </c>
      <c r="M51" s="6">
        <f t="shared" si="7"/>
        <v>7</v>
      </c>
      <c r="N51" s="6"/>
      <c r="O51" s="29">
        <f t="shared" si="8"/>
        <v>-45715</v>
      </c>
      <c r="P51" s="7"/>
      <c r="Q51" s="3"/>
      <c r="R51" s="30">
        <f t="shared" si="0"/>
        <v>45723</v>
      </c>
      <c r="S51" s="30">
        <f t="shared" si="9"/>
        <v>45753</v>
      </c>
      <c r="T51" s="37">
        <v>30</v>
      </c>
      <c r="U51" s="6">
        <f t="shared" si="10"/>
        <v>37</v>
      </c>
      <c r="V51" s="6"/>
      <c r="W51" s="29">
        <f t="shared" si="11"/>
        <v>-45716</v>
      </c>
      <c r="X51" s="3"/>
      <c r="Y51" s="31"/>
      <c r="Z51" s="7"/>
      <c r="AA51" s="6"/>
      <c r="AB51" s="25"/>
      <c r="AC51" s="31">
        <f t="shared" si="28"/>
        <v>45754</v>
      </c>
      <c r="AD51" s="31">
        <f t="shared" si="29"/>
        <v>45799</v>
      </c>
      <c r="AE51" s="37">
        <v>45</v>
      </c>
      <c r="AF51" s="15">
        <f t="shared" si="12"/>
        <v>82</v>
      </c>
      <c r="AG51" s="15"/>
      <c r="AH51" s="34">
        <f t="shared" si="13"/>
        <v>-45717</v>
      </c>
      <c r="AI51" s="3"/>
      <c r="AJ51" s="31">
        <f t="shared" si="30"/>
        <v>45800</v>
      </c>
      <c r="AK51" s="31">
        <f t="shared" si="35"/>
        <v>45814</v>
      </c>
      <c r="AL51" s="37">
        <v>14</v>
      </c>
      <c r="AM51" s="15">
        <f t="shared" si="36"/>
        <v>96</v>
      </c>
      <c r="AN51" s="15"/>
      <c r="AO51" s="34">
        <f t="shared" si="14"/>
        <v>-45718</v>
      </c>
      <c r="AP51" s="7"/>
      <c r="AQ51" s="7"/>
      <c r="AR51" s="7"/>
      <c r="AS51" s="7"/>
      <c r="AT51" s="7"/>
      <c r="AU51" s="3"/>
      <c r="AV51" s="31">
        <f t="shared" si="31"/>
        <v>45815</v>
      </c>
      <c r="AW51" s="31">
        <f t="shared" si="32"/>
        <v>46145</v>
      </c>
      <c r="AX51" s="38">
        <v>330</v>
      </c>
      <c r="AY51" s="15">
        <f t="shared" si="15"/>
        <v>426</v>
      </c>
      <c r="AZ51" s="15"/>
      <c r="BA51" s="7">
        <f t="shared" si="16"/>
        <v>-45719</v>
      </c>
      <c r="BB51" s="3"/>
      <c r="BC51" s="31">
        <f t="shared" si="33"/>
        <v>46146</v>
      </c>
      <c r="BD51" s="31">
        <f t="shared" si="34"/>
        <v>46146</v>
      </c>
      <c r="BE51" s="32">
        <v>0</v>
      </c>
      <c r="BF51" s="15">
        <f t="shared" si="17"/>
        <v>426</v>
      </c>
      <c r="BG51" s="15"/>
      <c r="BH51" s="34">
        <f t="shared" si="18"/>
        <v>-45720</v>
      </c>
      <c r="BI51" s="3"/>
      <c r="BJ51" s="31">
        <f t="shared" si="19"/>
        <v>46146</v>
      </c>
      <c r="BK51" s="31">
        <f t="shared" si="20"/>
        <v>46146</v>
      </c>
      <c r="BL51" s="32">
        <v>0</v>
      </c>
      <c r="BM51" s="15">
        <f t="shared" si="21"/>
        <v>426</v>
      </c>
      <c r="BN51" s="15"/>
      <c r="BO51" s="34">
        <f t="shared" si="22"/>
        <v>-45720</v>
      </c>
      <c r="BP51" s="3"/>
      <c r="BQ51" s="31">
        <f t="shared" si="23"/>
        <v>46146</v>
      </c>
      <c r="BR51" s="31">
        <f t="shared" si="24"/>
        <v>46153</v>
      </c>
      <c r="BS51" s="37">
        <v>7</v>
      </c>
      <c r="BT51" s="15">
        <f t="shared" si="25"/>
        <v>433</v>
      </c>
      <c r="BU51" s="15"/>
      <c r="BV51" s="7">
        <f t="shared" si="26"/>
        <v>-45720</v>
      </c>
      <c r="BW51" s="11"/>
      <c r="BX51" s="39">
        <v>46153</v>
      </c>
      <c r="BY51" s="7">
        <f t="shared" si="27"/>
        <v>-45720</v>
      </c>
      <c r="BZ51" s="2"/>
      <c r="CA51" t="s">
        <v>120</v>
      </c>
    </row>
    <row r="52" spans="1:79" x14ac:dyDescent="0.25">
      <c r="A52" s="21" t="s">
        <v>170</v>
      </c>
      <c r="B52" s="23"/>
      <c r="C52" s="36" t="s">
        <v>171</v>
      </c>
      <c r="D52" s="7"/>
      <c r="E52" s="30">
        <f t="shared" si="3"/>
        <v>45982</v>
      </c>
      <c r="F52" s="6"/>
      <c r="G52" s="6"/>
      <c r="H52" s="34">
        <f t="shared" si="4"/>
        <v>-45982</v>
      </c>
      <c r="I52" s="3"/>
      <c r="J52" s="30">
        <f t="shared" si="5"/>
        <v>45983</v>
      </c>
      <c r="K52" s="30">
        <f t="shared" si="6"/>
        <v>45990</v>
      </c>
      <c r="L52" s="37">
        <v>7</v>
      </c>
      <c r="M52" s="6">
        <f t="shared" si="7"/>
        <v>7</v>
      </c>
      <c r="N52" s="6"/>
      <c r="O52" s="29">
        <f t="shared" si="8"/>
        <v>-45983</v>
      </c>
      <c r="P52" s="7"/>
      <c r="Q52" s="3"/>
      <c r="R52" s="30">
        <f t="shared" si="0"/>
        <v>45991</v>
      </c>
      <c r="S52" s="30">
        <f t="shared" si="9"/>
        <v>46016</v>
      </c>
      <c r="T52" s="37">
        <v>25</v>
      </c>
      <c r="U52" s="6">
        <f t="shared" si="10"/>
        <v>32</v>
      </c>
      <c r="V52" s="6"/>
      <c r="W52" s="29">
        <f t="shared" si="11"/>
        <v>-45984</v>
      </c>
      <c r="X52" s="3"/>
      <c r="Y52" s="31"/>
      <c r="Z52" s="7"/>
      <c r="AA52" s="6"/>
      <c r="AB52" s="25"/>
      <c r="AC52" s="31">
        <f t="shared" si="28"/>
        <v>46017</v>
      </c>
      <c r="AD52" s="31">
        <f t="shared" si="29"/>
        <v>46062</v>
      </c>
      <c r="AE52" s="37">
        <v>45</v>
      </c>
      <c r="AF52" s="15">
        <f t="shared" si="12"/>
        <v>77</v>
      </c>
      <c r="AG52" s="15"/>
      <c r="AH52" s="34">
        <f t="shared" si="13"/>
        <v>-45985</v>
      </c>
      <c r="AI52" s="3"/>
      <c r="AJ52" s="31">
        <f t="shared" si="30"/>
        <v>46063</v>
      </c>
      <c r="AK52" s="31">
        <f t="shared" si="35"/>
        <v>46077</v>
      </c>
      <c r="AL52" s="37">
        <v>14</v>
      </c>
      <c r="AM52" s="15">
        <f t="shared" si="36"/>
        <v>91</v>
      </c>
      <c r="AN52" s="15"/>
      <c r="AO52" s="34">
        <f t="shared" si="14"/>
        <v>-45986</v>
      </c>
      <c r="AP52" s="7"/>
      <c r="AQ52" s="7"/>
      <c r="AR52" s="7"/>
      <c r="AS52" s="7"/>
      <c r="AT52" s="7"/>
      <c r="AU52" s="3"/>
      <c r="AV52" s="31">
        <f t="shared" si="31"/>
        <v>46078</v>
      </c>
      <c r="AW52" s="31">
        <f t="shared" si="32"/>
        <v>46378</v>
      </c>
      <c r="AX52" s="38">
        <v>300</v>
      </c>
      <c r="AY52" s="15">
        <f t="shared" si="15"/>
        <v>391</v>
      </c>
      <c r="AZ52" s="15"/>
      <c r="BA52" s="7">
        <f t="shared" si="16"/>
        <v>-45987</v>
      </c>
      <c r="BB52" s="3"/>
      <c r="BC52" s="31">
        <f t="shared" si="33"/>
        <v>46379</v>
      </c>
      <c r="BD52" s="31">
        <f t="shared" si="34"/>
        <v>46379</v>
      </c>
      <c r="BE52" s="32">
        <v>0</v>
      </c>
      <c r="BF52" s="15">
        <f t="shared" si="17"/>
        <v>391</v>
      </c>
      <c r="BG52" s="15"/>
      <c r="BH52" s="34">
        <f t="shared" si="18"/>
        <v>-45988</v>
      </c>
      <c r="BI52" s="3"/>
      <c r="BJ52" s="31">
        <f t="shared" si="19"/>
        <v>46379</v>
      </c>
      <c r="BK52" s="31">
        <f t="shared" si="20"/>
        <v>46379</v>
      </c>
      <c r="BL52" s="32">
        <v>0</v>
      </c>
      <c r="BM52" s="15">
        <f t="shared" si="21"/>
        <v>391</v>
      </c>
      <c r="BN52" s="15"/>
      <c r="BO52" s="34">
        <f t="shared" si="22"/>
        <v>-45988</v>
      </c>
      <c r="BP52" s="3"/>
      <c r="BQ52" s="31">
        <f t="shared" si="23"/>
        <v>46379</v>
      </c>
      <c r="BR52" s="31">
        <f t="shared" si="24"/>
        <v>46386</v>
      </c>
      <c r="BS52" s="37">
        <v>7</v>
      </c>
      <c r="BT52" s="15">
        <f t="shared" si="25"/>
        <v>398</v>
      </c>
      <c r="BU52" s="15"/>
      <c r="BV52" s="7">
        <f t="shared" si="26"/>
        <v>-45988</v>
      </c>
      <c r="BW52" s="11"/>
      <c r="BX52" s="39">
        <v>46386</v>
      </c>
      <c r="BY52" s="7">
        <f t="shared" si="27"/>
        <v>-45988</v>
      </c>
      <c r="BZ52" s="2"/>
      <c r="CA52" t="s">
        <v>172</v>
      </c>
    </row>
    <row r="53" spans="1:79" x14ac:dyDescent="0.25">
      <c r="A53" s="21" t="s">
        <v>170</v>
      </c>
      <c r="B53" s="23"/>
      <c r="C53" s="36" t="s">
        <v>173</v>
      </c>
      <c r="D53" s="7"/>
      <c r="E53" s="30">
        <f t="shared" si="3"/>
        <v>46072</v>
      </c>
      <c r="F53" s="6"/>
      <c r="G53" s="6"/>
      <c r="H53" s="34">
        <f t="shared" si="4"/>
        <v>-46072</v>
      </c>
      <c r="I53" s="3"/>
      <c r="J53" s="30">
        <f t="shared" si="5"/>
        <v>46073</v>
      </c>
      <c r="K53" s="30">
        <f t="shared" si="6"/>
        <v>46080</v>
      </c>
      <c r="L53" s="37">
        <v>7</v>
      </c>
      <c r="M53" s="6">
        <f t="shared" si="7"/>
        <v>7</v>
      </c>
      <c r="N53" s="6"/>
      <c r="O53" s="29">
        <f t="shared" si="8"/>
        <v>-46073</v>
      </c>
      <c r="P53" s="7"/>
      <c r="Q53" s="3"/>
      <c r="R53" s="30">
        <f t="shared" si="0"/>
        <v>46081</v>
      </c>
      <c r="S53" s="30">
        <f t="shared" si="9"/>
        <v>46106</v>
      </c>
      <c r="T53" s="37">
        <v>25</v>
      </c>
      <c r="U53" s="6">
        <f t="shared" si="10"/>
        <v>32</v>
      </c>
      <c r="V53" s="6"/>
      <c r="W53" s="29">
        <f t="shared" si="11"/>
        <v>-46074</v>
      </c>
      <c r="X53" s="3"/>
      <c r="Y53" s="31"/>
      <c r="Z53" s="7"/>
      <c r="AA53" s="6"/>
      <c r="AB53" s="25"/>
      <c r="AC53" s="31">
        <f t="shared" si="28"/>
        <v>46107</v>
      </c>
      <c r="AD53" s="31">
        <f t="shared" si="29"/>
        <v>46152</v>
      </c>
      <c r="AE53" s="37">
        <v>45</v>
      </c>
      <c r="AF53" s="15">
        <f t="shared" si="12"/>
        <v>77</v>
      </c>
      <c r="AG53" s="15"/>
      <c r="AH53" s="34">
        <f t="shared" si="13"/>
        <v>-46075</v>
      </c>
      <c r="AI53" s="3"/>
      <c r="AJ53" s="31">
        <f t="shared" si="30"/>
        <v>46153</v>
      </c>
      <c r="AK53" s="31">
        <f t="shared" si="35"/>
        <v>46167</v>
      </c>
      <c r="AL53" s="37">
        <v>14</v>
      </c>
      <c r="AM53" s="15">
        <f t="shared" si="36"/>
        <v>91</v>
      </c>
      <c r="AN53" s="15"/>
      <c r="AO53" s="34">
        <f t="shared" si="14"/>
        <v>-46076</v>
      </c>
      <c r="AP53" s="7"/>
      <c r="AQ53" s="7"/>
      <c r="AR53" s="7"/>
      <c r="AS53" s="7"/>
      <c r="AT53" s="7"/>
      <c r="AU53" s="3"/>
      <c r="AV53" s="31">
        <f t="shared" si="31"/>
        <v>46168</v>
      </c>
      <c r="AW53" s="31">
        <f t="shared" si="32"/>
        <v>46378</v>
      </c>
      <c r="AX53" s="38">
        <v>210</v>
      </c>
      <c r="AY53" s="15">
        <f t="shared" si="15"/>
        <v>301</v>
      </c>
      <c r="AZ53" s="15"/>
      <c r="BA53" s="7">
        <f t="shared" si="16"/>
        <v>-46077</v>
      </c>
      <c r="BB53" s="3"/>
      <c r="BC53" s="31">
        <f t="shared" si="33"/>
        <v>46379</v>
      </c>
      <c r="BD53" s="31">
        <f t="shared" si="34"/>
        <v>46379</v>
      </c>
      <c r="BE53" s="32">
        <v>0</v>
      </c>
      <c r="BF53" s="15">
        <f t="shared" si="17"/>
        <v>301</v>
      </c>
      <c r="BG53" s="15"/>
      <c r="BH53" s="34">
        <f t="shared" si="18"/>
        <v>-46078</v>
      </c>
      <c r="BI53" s="3"/>
      <c r="BJ53" s="31">
        <f t="shared" si="19"/>
        <v>46379</v>
      </c>
      <c r="BK53" s="31">
        <f t="shared" si="20"/>
        <v>46379</v>
      </c>
      <c r="BL53" s="32">
        <v>0</v>
      </c>
      <c r="BM53" s="15">
        <f t="shared" si="21"/>
        <v>301</v>
      </c>
      <c r="BN53" s="15"/>
      <c r="BO53" s="34">
        <f t="shared" si="22"/>
        <v>-46078</v>
      </c>
      <c r="BP53" s="3"/>
      <c r="BQ53" s="31">
        <f t="shared" si="23"/>
        <v>46379</v>
      </c>
      <c r="BR53" s="31">
        <f t="shared" si="24"/>
        <v>46386</v>
      </c>
      <c r="BS53" s="37">
        <v>7</v>
      </c>
      <c r="BT53" s="15">
        <f t="shared" si="25"/>
        <v>308</v>
      </c>
      <c r="BU53" s="15"/>
      <c r="BV53" s="7">
        <f t="shared" si="26"/>
        <v>-46078</v>
      </c>
      <c r="BW53" s="11"/>
      <c r="BX53" s="39">
        <v>46386</v>
      </c>
      <c r="BY53" s="7">
        <f t="shared" si="27"/>
        <v>-46078</v>
      </c>
      <c r="BZ53" s="2"/>
      <c r="CA53" t="s">
        <v>172</v>
      </c>
    </row>
    <row r="54" spans="1:79" x14ac:dyDescent="0.25">
      <c r="A54" s="21" t="s">
        <v>170</v>
      </c>
      <c r="B54" s="23"/>
      <c r="C54" s="36" t="s">
        <v>174</v>
      </c>
      <c r="D54" s="7"/>
      <c r="E54" s="30">
        <f t="shared" si="3"/>
        <v>46057</v>
      </c>
      <c r="F54" s="6"/>
      <c r="G54" s="6"/>
      <c r="H54" s="34">
        <f t="shared" si="4"/>
        <v>-46057</v>
      </c>
      <c r="I54" s="3"/>
      <c r="J54" s="30">
        <f t="shared" si="5"/>
        <v>46058</v>
      </c>
      <c r="K54" s="30">
        <f t="shared" si="6"/>
        <v>46065</v>
      </c>
      <c r="L54" s="37">
        <v>7</v>
      </c>
      <c r="M54" s="6">
        <f t="shared" si="7"/>
        <v>7</v>
      </c>
      <c r="N54" s="6"/>
      <c r="O54" s="29">
        <f t="shared" si="8"/>
        <v>-46058</v>
      </c>
      <c r="P54" s="7"/>
      <c r="Q54" s="3"/>
      <c r="R54" s="30">
        <f t="shared" si="0"/>
        <v>46066</v>
      </c>
      <c r="S54" s="30">
        <f t="shared" si="9"/>
        <v>46091</v>
      </c>
      <c r="T54" s="37">
        <v>25</v>
      </c>
      <c r="U54" s="6">
        <f t="shared" si="10"/>
        <v>32</v>
      </c>
      <c r="V54" s="6"/>
      <c r="W54" s="29">
        <f t="shared" si="11"/>
        <v>-46059</v>
      </c>
      <c r="X54" s="3"/>
      <c r="Y54" s="31"/>
      <c r="Z54" s="7"/>
      <c r="AA54" s="6"/>
      <c r="AB54" s="25"/>
      <c r="AC54" s="31">
        <f t="shared" si="28"/>
        <v>46092</v>
      </c>
      <c r="AD54" s="31">
        <f t="shared" si="29"/>
        <v>46137</v>
      </c>
      <c r="AE54" s="37">
        <v>45</v>
      </c>
      <c r="AF54" s="15">
        <f t="shared" si="12"/>
        <v>77</v>
      </c>
      <c r="AG54" s="15"/>
      <c r="AH54" s="34">
        <f t="shared" si="13"/>
        <v>-46060</v>
      </c>
      <c r="AI54" s="3"/>
      <c r="AJ54" s="31">
        <f t="shared" si="30"/>
        <v>46138</v>
      </c>
      <c r="AK54" s="31">
        <f t="shared" si="35"/>
        <v>46152</v>
      </c>
      <c r="AL54" s="37">
        <v>14</v>
      </c>
      <c r="AM54" s="15">
        <f t="shared" si="36"/>
        <v>91</v>
      </c>
      <c r="AN54" s="15"/>
      <c r="AO54" s="34">
        <f t="shared" si="14"/>
        <v>-46061</v>
      </c>
      <c r="AP54" s="7"/>
      <c r="AQ54" s="7"/>
      <c r="AR54" s="7"/>
      <c r="AS54" s="7"/>
      <c r="AT54" s="7"/>
      <c r="AU54" s="3"/>
      <c r="AV54" s="31">
        <f t="shared" si="31"/>
        <v>46153</v>
      </c>
      <c r="AW54" s="31">
        <f t="shared" si="32"/>
        <v>46363</v>
      </c>
      <c r="AX54" s="38">
        <v>210</v>
      </c>
      <c r="AY54" s="15">
        <f t="shared" si="15"/>
        <v>301</v>
      </c>
      <c r="AZ54" s="15"/>
      <c r="BA54" s="7">
        <f t="shared" si="16"/>
        <v>-46062</v>
      </c>
      <c r="BB54" s="3"/>
      <c r="BC54" s="31">
        <f t="shared" si="33"/>
        <v>46364</v>
      </c>
      <c r="BD54" s="31">
        <f t="shared" si="34"/>
        <v>46364</v>
      </c>
      <c r="BE54" s="32">
        <v>0</v>
      </c>
      <c r="BF54" s="15">
        <f t="shared" si="17"/>
        <v>301</v>
      </c>
      <c r="BG54" s="15"/>
      <c r="BH54" s="34">
        <f t="shared" si="18"/>
        <v>-46063</v>
      </c>
      <c r="BI54" s="3"/>
      <c r="BJ54" s="31">
        <f t="shared" si="19"/>
        <v>46364</v>
      </c>
      <c r="BK54" s="31">
        <f t="shared" si="20"/>
        <v>46364</v>
      </c>
      <c r="BL54" s="32">
        <v>0</v>
      </c>
      <c r="BM54" s="15">
        <f t="shared" si="21"/>
        <v>301</v>
      </c>
      <c r="BN54" s="15"/>
      <c r="BO54" s="34">
        <f t="shared" si="22"/>
        <v>-46063</v>
      </c>
      <c r="BP54" s="3"/>
      <c r="BQ54" s="31">
        <f t="shared" si="23"/>
        <v>46364</v>
      </c>
      <c r="BR54" s="31">
        <f t="shared" si="24"/>
        <v>46371</v>
      </c>
      <c r="BS54" s="37">
        <v>7</v>
      </c>
      <c r="BT54" s="15">
        <f t="shared" si="25"/>
        <v>308</v>
      </c>
      <c r="BU54" s="15"/>
      <c r="BV54" s="7">
        <f t="shared" si="26"/>
        <v>-46063</v>
      </c>
      <c r="BW54" s="11"/>
      <c r="BX54" s="39">
        <v>46371</v>
      </c>
      <c r="BY54" s="7">
        <f t="shared" si="27"/>
        <v>-46063</v>
      </c>
      <c r="BZ54" s="2"/>
      <c r="CA54" t="s">
        <v>175</v>
      </c>
    </row>
    <row r="55" spans="1:79" x14ac:dyDescent="0.25">
      <c r="A55" s="21" t="s">
        <v>170</v>
      </c>
      <c r="B55" s="23"/>
      <c r="C55" s="36" t="s">
        <v>176</v>
      </c>
      <c r="D55" s="7"/>
      <c r="E55" s="30">
        <f t="shared" si="3"/>
        <v>46057</v>
      </c>
      <c r="F55" s="6"/>
      <c r="G55" s="6"/>
      <c r="H55" s="34">
        <f t="shared" si="4"/>
        <v>-46057</v>
      </c>
      <c r="I55" s="3"/>
      <c r="J55" s="30">
        <f t="shared" si="5"/>
        <v>46058</v>
      </c>
      <c r="K55" s="30">
        <f t="shared" si="6"/>
        <v>46065</v>
      </c>
      <c r="L55" s="37">
        <v>7</v>
      </c>
      <c r="M55" s="6">
        <f t="shared" si="7"/>
        <v>7</v>
      </c>
      <c r="N55" s="6"/>
      <c r="O55" s="29">
        <f t="shared" si="8"/>
        <v>-46058</v>
      </c>
      <c r="P55" s="7"/>
      <c r="Q55" s="3"/>
      <c r="R55" s="30">
        <f t="shared" si="0"/>
        <v>46066</v>
      </c>
      <c r="S55" s="30">
        <f t="shared" si="9"/>
        <v>46091</v>
      </c>
      <c r="T55" s="37">
        <v>25</v>
      </c>
      <c r="U55" s="6">
        <f t="shared" si="10"/>
        <v>32</v>
      </c>
      <c r="V55" s="6"/>
      <c r="W55" s="29">
        <f t="shared" si="11"/>
        <v>-46059</v>
      </c>
      <c r="X55" s="3"/>
      <c r="Y55" s="31"/>
      <c r="Z55" s="7"/>
      <c r="AA55" s="6"/>
      <c r="AB55" s="25"/>
      <c r="AC55" s="31">
        <f t="shared" si="28"/>
        <v>46092</v>
      </c>
      <c r="AD55" s="31">
        <f t="shared" si="29"/>
        <v>46137</v>
      </c>
      <c r="AE55" s="37">
        <v>45</v>
      </c>
      <c r="AF55" s="15">
        <f t="shared" si="12"/>
        <v>77</v>
      </c>
      <c r="AG55" s="15"/>
      <c r="AH55" s="34">
        <f t="shared" si="13"/>
        <v>-46060</v>
      </c>
      <c r="AI55" s="3"/>
      <c r="AJ55" s="31">
        <f t="shared" si="30"/>
        <v>46138</v>
      </c>
      <c r="AK55" s="31">
        <f t="shared" si="35"/>
        <v>46152</v>
      </c>
      <c r="AL55" s="37">
        <v>14</v>
      </c>
      <c r="AM55" s="15">
        <f t="shared" si="36"/>
        <v>91</v>
      </c>
      <c r="AN55" s="15"/>
      <c r="AO55" s="34">
        <f t="shared" si="14"/>
        <v>-46061</v>
      </c>
      <c r="AP55" s="7"/>
      <c r="AQ55" s="7"/>
      <c r="AR55" s="7"/>
      <c r="AS55" s="7"/>
      <c r="AT55" s="7"/>
      <c r="AU55" s="3"/>
      <c r="AV55" s="31">
        <f t="shared" si="31"/>
        <v>46153</v>
      </c>
      <c r="AW55" s="31">
        <f t="shared" si="32"/>
        <v>46363</v>
      </c>
      <c r="AX55" s="38">
        <v>210</v>
      </c>
      <c r="AY55" s="15">
        <f t="shared" si="15"/>
        <v>301</v>
      </c>
      <c r="AZ55" s="15"/>
      <c r="BA55" s="7">
        <f t="shared" si="16"/>
        <v>-46062</v>
      </c>
      <c r="BB55" s="3"/>
      <c r="BC55" s="31">
        <f t="shared" si="33"/>
        <v>46364</v>
      </c>
      <c r="BD55" s="31">
        <f t="shared" si="34"/>
        <v>46364</v>
      </c>
      <c r="BE55" s="32">
        <v>0</v>
      </c>
      <c r="BF55" s="15">
        <f t="shared" si="17"/>
        <v>301</v>
      </c>
      <c r="BG55" s="15"/>
      <c r="BH55" s="34">
        <f t="shared" si="18"/>
        <v>-46063</v>
      </c>
      <c r="BI55" s="3"/>
      <c r="BJ55" s="31">
        <f t="shared" si="19"/>
        <v>46364</v>
      </c>
      <c r="BK55" s="31">
        <f t="shared" si="20"/>
        <v>46364</v>
      </c>
      <c r="BL55" s="32">
        <v>0</v>
      </c>
      <c r="BM55" s="15">
        <f t="shared" si="21"/>
        <v>301</v>
      </c>
      <c r="BN55" s="15"/>
      <c r="BO55" s="34">
        <f t="shared" si="22"/>
        <v>-46063</v>
      </c>
      <c r="BP55" s="3"/>
      <c r="BQ55" s="31">
        <f t="shared" si="23"/>
        <v>46364</v>
      </c>
      <c r="BR55" s="31">
        <f t="shared" si="24"/>
        <v>46371</v>
      </c>
      <c r="BS55" s="37">
        <v>7</v>
      </c>
      <c r="BT55" s="15">
        <f t="shared" si="25"/>
        <v>308</v>
      </c>
      <c r="BU55" s="15"/>
      <c r="BV55" s="7">
        <f t="shared" si="26"/>
        <v>-46063</v>
      </c>
      <c r="BW55" s="11"/>
      <c r="BX55" s="39">
        <v>46371</v>
      </c>
      <c r="BY55" s="7">
        <f t="shared" si="27"/>
        <v>-46063</v>
      </c>
      <c r="BZ55" s="2"/>
      <c r="CA55" t="s">
        <v>175</v>
      </c>
    </row>
    <row r="56" spans="1:79" x14ac:dyDescent="0.25">
      <c r="A56" s="21" t="s">
        <v>170</v>
      </c>
      <c r="B56" s="23"/>
      <c r="C56" s="36" t="s">
        <v>177</v>
      </c>
      <c r="D56" s="7"/>
      <c r="E56" s="30">
        <f t="shared" si="3"/>
        <v>46061</v>
      </c>
      <c r="F56" s="6"/>
      <c r="G56" s="6"/>
      <c r="H56" s="34">
        <f t="shared" si="4"/>
        <v>-46061</v>
      </c>
      <c r="I56" s="3"/>
      <c r="J56" s="30">
        <f t="shared" si="5"/>
        <v>46062</v>
      </c>
      <c r="K56" s="30">
        <f t="shared" si="6"/>
        <v>46069</v>
      </c>
      <c r="L56" s="37">
        <v>7</v>
      </c>
      <c r="M56" s="6">
        <f t="shared" si="7"/>
        <v>7</v>
      </c>
      <c r="N56" s="6"/>
      <c r="O56" s="29">
        <f t="shared" si="8"/>
        <v>-46062</v>
      </c>
      <c r="P56" s="7"/>
      <c r="Q56" s="3"/>
      <c r="R56" s="30">
        <f t="shared" si="0"/>
        <v>46070</v>
      </c>
      <c r="S56" s="30">
        <f t="shared" si="9"/>
        <v>46095</v>
      </c>
      <c r="T56" s="37">
        <v>25</v>
      </c>
      <c r="U56" s="6">
        <f t="shared" si="10"/>
        <v>32</v>
      </c>
      <c r="V56" s="6"/>
      <c r="W56" s="29">
        <f t="shared" si="11"/>
        <v>-46063</v>
      </c>
      <c r="X56" s="3"/>
      <c r="Y56" s="31"/>
      <c r="Z56" s="7"/>
      <c r="AA56" s="6"/>
      <c r="AB56" s="25"/>
      <c r="AC56" s="31">
        <f t="shared" si="28"/>
        <v>46096</v>
      </c>
      <c r="AD56" s="31">
        <f t="shared" si="29"/>
        <v>46141</v>
      </c>
      <c r="AE56" s="37">
        <v>45</v>
      </c>
      <c r="AF56" s="15">
        <f t="shared" si="12"/>
        <v>77</v>
      </c>
      <c r="AG56" s="15"/>
      <c r="AH56" s="34">
        <f t="shared" si="13"/>
        <v>-46064</v>
      </c>
      <c r="AI56" s="3"/>
      <c r="AJ56" s="31">
        <f t="shared" si="30"/>
        <v>46142</v>
      </c>
      <c r="AK56" s="31">
        <f t="shared" si="35"/>
        <v>46156</v>
      </c>
      <c r="AL56" s="37">
        <v>14</v>
      </c>
      <c r="AM56" s="15">
        <f t="shared" si="36"/>
        <v>91</v>
      </c>
      <c r="AN56" s="15"/>
      <c r="AO56" s="34">
        <f t="shared" si="14"/>
        <v>-46065</v>
      </c>
      <c r="AP56" s="7"/>
      <c r="AQ56" s="7"/>
      <c r="AR56" s="7"/>
      <c r="AS56" s="7"/>
      <c r="AT56" s="7"/>
      <c r="AU56" s="3"/>
      <c r="AV56" s="31">
        <f t="shared" si="31"/>
        <v>46157</v>
      </c>
      <c r="AW56" s="31">
        <f t="shared" si="32"/>
        <v>46397</v>
      </c>
      <c r="AX56" s="38">
        <v>240</v>
      </c>
      <c r="AY56" s="15">
        <f t="shared" si="15"/>
        <v>331</v>
      </c>
      <c r="AZ56" s="15"/>
      <c r="BA56" s="7">
        <f t="shared" si="16"/>
        <v>-46066</v>
      </c>
      <c r="BB56" s="3"/>
      <c r="BC56" s="31">
        <f t="shared" si="33"/>
        <v>46398</v>
      </c>
      <c r="BD56" s="31">
        <f t="shared" si="34"/>
        <v>46398</v>
      </c>
      <c r="BE56" s="32">
        <v>0</v>
      </c>
      <c r="BF56" s="15">
        <f t="shared" si="17"/>
        <v>331</v>
      </c>
      <c r="BG56" s="15"/>
      <c r="BH56" s="34">
        <f t="shared" si="18"/>
        <v>-46067</v>
      </c>
      <c r="BI56" s="3"/>
      <c r="BJ56" s="31">
        <f t="shared" si="19"/>
        <v>46398</v>
      </c>
      <c r="BK56" s="31">
        <f t="shared" si="20"/>
        <v>46398</v>
      </c>
      <c r="BL56" s="32">
        <v>0</v>
      </c>
      <c r="BM56" s="15">
        <f t="shared" si="21"/>
        <v>331</v>
      </c>
      <c r="BN56" s="15"/>
      <c r="BO56" s="34">
        <f t="shared" si="22"/>
        <v>-46067</v>
      </c>
      <c r="BP56" s="3"/>
      <c r="BQ56" s="31">
        <f t="shared" si="23"/>
        <v>46398</v>
      </c>
      <c r="BR56" s="31">
        <f t="shared" si="24"/>
        <v>46405</v>
      </c>
      <c r="BS56" s="37">
        <v>7</v>
      </c>
      <c r="BT56" s="15">
        <f t="shared" si="25"/>
        <v>338</v>
      </c>
      <c r="BU56" s="15"/>
      <c r="BV56" s="7">
        <f t="shared" si="26"/>
        <v>-46067</v>
      </c>
      <c r="BW56" s="11"/>
      <c r="BX56" s="39">
        <v>46405</v>
      </c>
      <c r="BY56" s="7">
        <f t="shared" si="27"/>
        <v>-46067</v>
      </c>
      <c r="BZ56" s="2"/>
      <c r="CA56" t="s">
        <v>178</v>
      </c>
    </row>
    <row r="57" spans="1:79" x14ac:dyDescent="0.25">
      <c r="A57" s="21" t="s">
        <v>170</v>
      </c>
      <c r="B57" s="23"/>
      <c r="C57" s="36" t="s">
        <v>179</v>
      </c>
      <c r="D57" s="7"/>
      <c r="E57" s="30">
        <f t="shared" si="3"/>
        <v>46057</v>
      </c>
      <c r="F57" s="6"/>
      <c r="G57" s="6"/>
      <c r="H57" s="34">
        <f t="shared" si="4"/>
        <v>-46057</v>
      </c>
      <c r="I57" s="3"/>
      <c r="J57" s="30">
        <f t="shared" si="5"/>
        <v>46058</v>
      </c>
      <c r="K57" s="30">
        <f t="shared" si="6"/>
        <v>46065</v>
      </c>
      <c r="L57" s="37">
        <v>7</v>
      </c>
      <c r="M57" s="6">
        <f t="shared" si="7"/>
        <v>7</v>
      </c>
      <c r="N57" s="6"/>
      <c r="O57" s="29">
        <f t="shared" si="8"/>
        <v>-46058</v>
      </c>
      <c r="P57" s="7"/>
      <c r="Q57" s="3"/>
      <c r="R57" s="30">
        <f t="shared" si="0"/>
        <v>46066</v>
      </c>
      <c r="S57" s="30">
        <f t="shared" si="9"/>
        <v>46091</v>
      </c>
      <c r="T57" s="37">
        <v>25</v>
      </c>
      <c r="U57" s="6">
        <f t="shared" si="10"/>
        <v>32</v>
      </c>
      <c r="V57" s="6"/>
      <c r="W57" s="29">
        <f t="shared" si="11"/>
        <v>-46059</v>
      </c>
      <c r="X57" s="3"/>
      <c r="Y57" s="31"/>
      <c r="Z57" s="7"/>
      <c r="AA57" s="6"/>
      <c r="AB57" s="25"/>
      <c r="AC57" s="31">
        <f t="shared" si="28"/>
        <v>46092</v>
      </c>
      <c r="AD57" s="31">
        <f t="shared" si="29"/>
        <v>46137</v>
      </c>
      <c r="AE57" s="37">
        <v>45</v>
      </c>
      <c r="AF57" s="15">
        <f t="shared" si="12"/>
        <v>77</v>
      </c>
      <c r="AG57" s="15"/>
      <c r="AH57" s="34">
        <f t="shared" si="13"/>
        <v>-46060</v>
      </c>
      <c r="AI57" s="3"/>
      <c r="AJ57" s="31">
        <f t="shared" si="30"/>
        <v>46138</v>
      </c>
      <c r="AK57" s="31">
        <f t="shared" si="35"/>
        <v>46152</v>
      </c>
      <c r="AL57" s="37">
        <v>14</v>
      </c>
      <c r="AM57" s="15">
        <f t="shared" si="36"/>
        <v>91</v>
      </c>
      <c r="AN57" s="15"/>
      <c r="AO57" s="34">
        <f t="shared" si="14"/>
        <v>-46061</v>
      </c>
      <c r="AP57" s="7"/>
      <c r="AQ57" s="7"/>
      <c r="AR57" s="7"/>
      <c r="AS57" s="7"/>
      <c r="AT57" s="7"/>
      <c r="AU57" s="3"/>
      <c r="AV57" s="31">
        <f t="shared" si="31"/>
        <v>46153</v>
      </c>
      <c r="AW57" s="31">
        <f t="shared" si="32"/>
        <v>46363</v>
      </c>
      <c r="AX57" s="38">
        <v>210</v>
      </c>
      <c r="AY57" s="15">
        <f t="shared" si="15"/>
        <v>301</v>
      </c>
      <c r="AZ57" s="15"/>
      <c r="BA57" s="7">
        <f t="shared" si="16"/>
        <v>-46062</v>
      </c>
      <c r="BB57" s="3"/>
      <c r="BC57" s="31">
        <f t="shared" si="33"/>
        <v>46364</v>
      </c>
      <c r="BD57" s="31">
        <f t="shared" si="34"/>
        <v>46364</v>
      </c>
      <c r="BE57" s="32">
        <v>0</v>
      </c>
      <c r="BF57" s="15">
        <f t="shared" si="17"/>
        <v>301</v>
      </c>
      <c r="BG57" s="15"/>
      <c r="BH57" s="34">
        <f t="shared" si="18"/>
        <v>-46063</v>
      </c>
      <c r="BI57" s="3"/>
      <c r="BJ57" s="31">
        <f t="shared" si="19"/>
        <v>46364</v>
      </c>
      <c r="BK57" s="31">
        <f t="shared" si="20"/>
        <v>46364</v>
      </c>
      <c r="BL57" s="32">
        <v>0</v>
      </c>
      <c r="BM57" s="15">
        <f t="shared" si="21"/>
        <v>301</v>
      </c>
      <c r="BN57" s="15"/>
      <c r="BO57" s="34">
        <f t="shared" si="22"/>
        <v>-46063</v>
      </c>
      <c r="BP57" s="3"/>
      <c r="BQ57" s="31">
        <f t="shared" si="23"/>
        <v>46364</v>
      </c>
      <c r="BR57" s="31">
        <f t="shared" si="24"/>
        <v>46371</v>
      </c>
      <c r="BS57" s="37">
        <v>7</v>
      </c>
      <c r="BT57" s="15">
        <f t="shared" si="25"/>
        <v>308</v>
      </c>
      <c r="BU57" s="15"/>
      <c r="BV57" s="7">
        <f t="shared" si="26"/>
        <v>-46063</v>
      </c>
      <c r="BW57" s="11"/>
      <c r="BX57" s="39">
        <v>46371</v>
      </c>
      <c r="BY57" s="7">
        <f t="shared" si="27"/>
        <v>-46063</v>
      </c>
      <c r="BZ57" s="2"/>
      <c r="CA57" t="s">
        <v>175</v>
      </c>
    </row>
    <row r="58" spans="1:79" x14ac:dyDescent="0.25">
      <c r="A58" s="21" t="s">
        <v>170</v>
      </c>
      <c r="B58" s="23"/>
      <c r="C58" s="36" t="s">
        <v>180</v>
      </c>
      <c r="D58" s="7"/>
      <c r="E58" s="30">
        <f t="shared" si="3"/>
        <v>46057</v>
      </c>
      <c r="F58" s="6"/>
      <c r="G58" s="6"/>
      <c r="H58" s="34">
        <f t="shared" si="4"/>
        <v>-46057</v>
      </c>
      <c r="I58" s="3"/>
      <c r="J58" s="30">
        <f t="shared" si="5"/>
        <v>46058</v>
      </c>
      <c r="K58" s="30">
        <f t="shared" si="6"/>
        <v>46065</v>
      </c>
      <c r="L58" s="37">
        <v>7</v>
      </c>
      <c r="M58" s="6">
        <f t="shared" si="7"/>
        <v>7</v>
      </c>
      <c r="N58" s="6"/>
      <c r="O58" s="29">
        <f t="shared" si="8"/>
        <v>-46058</v>
      </c>
      <c r="P58" s="7"/>
      <c r="Q58" s="3"/>
      <c r="R58" s="30">
        <f t="shared" si="0"/>
        <v>46066</v>
      </c>
      <c r="S58" s="30">
        <f t="shared" si="9"/>
        <v>46091</v>
      </c>
      <c r="T58" s="37">
        <v>25</v>
      </c>
      <c r="U58" s="6">
        <f t="shared" si="10"/>
        <v>32</v>
      </c>
      <c r="V58" s="6"/>
      <c r="W58" s="29">
        <f t="shared" si="11"/>
        <v>-46059</v>
      </c>
      <c r="X58" s="3"/>
      <c r="Y58" s="31"/>
      <c r="Z58" s="7"/>
      <c r="AA58" s="6"/>
      <c r="AB58" s="25"/>
      <c r="AC58" s="31">
        <f t="shared" si="28"/>
        <v>46092</v>
      </c>
      <c r="AD58" s="31">
        <f t="shared" si="29"/>
        <v>46137</v>
      </c>
      <c r="AE58" s="37">
        <v>45</v>
      </c>
      <c r="AF58" s="15">
        <f t="shared" si="12"/>
        <v>77</v>
      </c>
      <c r="AG58" s="15"/>
      <c r="AH58" s="34">
        <f t="shared" si="13"/>
        <v>-46060</v>
      </c>
      <c r="AI58" s="3"/>
      <c r="AJ58" s="31">
        <f t="shared" si="30"/>
        <v>46138</v>
      </c>
      <c r="AK58" s="31">
        <f t="shared" si="35"/>
        <v>46152</v>
      </c>
      <c r="AL58" s="37">
        <v>14</v>
      </c>
      <c r="AM58" s="15">
        <f t="shared" si="36"/>
        <v>91</v>
      </c>
      <c r="AN58" s="15"/>
      <c r="AO58" s="34">
        <f t="shared" si="14"/>
        <v>-46061</v>
      </c>
      <c r="AP58" s="7"/>
      <c r="AQ58" s="7"/>
      <c r="AR58" s="7"/>
      <c r="AS58" s="7"/>
      <c r="AT58" s="7"/>
      <c r="AU58" s="3"/>
      <c r="AV58" s="31">
        <f t="shared" si="31"/>
        <v>46153</v>
      </c>
      <c r="AW58" s="31">
        <f t="shared" si="32"/>
        <v>46363</v>
      </c>
      <c r="AX58" s="38">
        <v>210</v>
      </c>
      <c r="AY58" s="15">
        <f t="shared" si="15"/>
        <v>301</v>
      </c>
      <c r="AZ58" s="15"/>
      <c r="BA58" s="7">
        <f t="shared" si="16"/>
        <v>-46062</v>
      </c>
      <c r="BB58" s="3"/>
      <c r="BC58" s="31">
        <f t="shared" si="33"/>
        <v>46364</v>
      </c>
      <c r="BD58" s="31">
        <f t="shared" si="34"/>
        <v>46364</v>
      </c>
      <c r="BE58" s="32">
        <v>0</v>
      </c>
      <c r="BF58" s="15">
        <f t="shared" si="17"/>
        <v>301</v>
      </c>
      <c r="BG58" s="15"/>
      <c r="BH58" s="34">
        <f t="shared" si="18"/>
        <v>-46063</v>
      </c>
      <c r="BI58" s="3"/>
      <c r="BJ58" s="31">
        <f t="shared" si="19"/>
        <v>46364</v>
      </c>
      <c r="BK58" s="31">
        <f t="shared" si="20"/>
        <v>46364</v>
      </c>
      <c r="BL58" s="32">
        <v>0</v>
      </c>
      <c r="BM58" s="15">
        <f t="shared" si="21"/>
        <v>301</v>
      </c>
      <c r="BN58" s="15"/>
      <c r="BO58" s="34">
        <f t="shared" si="22"/>
        <v>-46063</v>
      </c>
      <c r="BP58" s="3"/>
      <c r="BQ58" s="31">
        <f t="shared" si="23"/>
        <v>46364</v>
      </c>
      <c r="BR58" s="31">
        <f t="shared" si="24"/>
        <v>46371</v>
      </c>
      <c r="BS58" s="37">
        <v>7</v>
      </c>
      <c r="BT58" s="15">
        <f t="shared" si="25"/>
        <v>308</v>
      </c>
      <c r="BU58" s="15"/>
      <c r="BV58" s="7">
        <f t="shared" si="26"/>
        <v>-46063</v>
      </c>
      <c r="BW58" s="11"/>
      <c r="BX58" s="39">
        <v>46371</v>
      </c>
      <c r="BY58" s="7">
        <f t="shared" si="27"/>
        <v>-46063</v>
      </c>
      <c r="BZ58" s="2"/>
      <c r="CA58" t="s">
        <v>175</v>
      </c>
    </row>
    <row r="59" spans="1:79" x14ac:dyDescent="0.25">
      <c r="A59" s="21" t="s">
        <v>170</v>
      </c>
      <c r="B59" s="23"/>
      <c r="C59" s="36" t="s">
        <v>181</v>
      </c>
      <c r="D59" s="7"/>
      <c r="E59" s="30">
        <f t="shared" si="3"/>
        <v>45819</v>
      </c>
      <c r="F59" s="6"/>
      <c r="G59" s="6"/>
      <c r="H59" s="34">
        <f t="shared" si="4"/>
        <v>-45819</v>
      </c>
      <c r="I59" s="3"/>
      <c r="J59" s="30">
        <f t="shared" si="5"/>
        <v>45820</v>
      </c>
      <c r="K59" s="30">
        <f t="shared" si="6"/>
        <v>45827</v>
      </c>
      <c r="L59" s="37">
        <v>7</v>
      </c>
      <c r="M59" s="6">
        <f t="shared" si="7"/>
        <v>7</v>
      </c>
      <c r="N59" s="6"/>
      <c r="O59" s="29">
        <f t="shared" si="8"/>
        <v>-45820</v>
      </c>
      <c r="P59" s="7"/>
      <c r="Q59" s="3"/>
      <c r="R59" s="30">
        <f t="shared" si="0"/>
        <v>45828</v>
      </c>
      <c r="S59" s="30">
        <f t="shared" si="9"/>
        <v>45853</v>
      </c>
      <c r="T59" s="37">
        <v>25</v>
      </c>
      <c r="U59" s="6">
        <f t="shared" si="10"/>
        <v>32</v>
      </c>
      <c r="V59" s="6"/>
      <c r="W59" s="29">
        <f t="shared" si="11"/>
        <v>-45821</v>
      </c>
      <c r="X59" s="3"/>
      <c r="Y59" s="31"/>
      <c r="Z59" s="7"/>
      <c r="AA59" s="6"/>
      <c r="AB59" s="25"/>
      <c r="AC59" s="31">
        <f t="shared" si="28"/>
        <v>45854</v>
      </c>
      <c r="AD59" s="31">
        <f t="shared" si="29"/>
        <v>45884</v>
      </c>
      <c r="AE59" s="37">
        <v>30</v>
      </c>
      <c r="AF59" s="15">
        <f t="shared" si="12"/>
        <v>62</v>
      </c>
      <c r="AG59" s="15"/>
      <c r="AH59" s="34">
        <f t="shared" si="13"/>
        <v>-45822</v>
      </c>
      <c r="AI59" s="3"/>
      <c r="AJ59" s="31">
        <f t="shared" si="30"/>
        <v>45885</v>
      </c>
      <c r="AK59" s="31">
        <f t="shared" si="35"/>
        <v>45899</v>
      </c>
      <c r="AL59" s="37">
        <v>14</v>
      </c>
      <c r="AM59" s="15">
        <f t="shared" si="36"/>
        <v>76</v>
      </c>
      <c r="AN59" s="15"/>
      <c r="AO59" s="34">
        <f t="shared" si="14"/>
        <v>-45823</v>
      </c>
      <c r="AP59" s="7"/>
      <c r="AQ59" s="7"/>
      <c r="AR59" s="7"/>
      <c r="AS59" s="7"/>
      <c r="AT59" s="7"/>
      <c r="AU59" s="3"/>
      <c r="AV59" s="31">
        <f t="shared" si="31"/>
        <v>45900</v>
      </c>
      <c r="AW59" s="31">
        <f t="shared" si="32"/>
        <v>46020</v>
      </c>
      <c r="AX59" s="38">
        <v>120</v>
      </c>
      <c r="AY59" s="15">
        <f t="shared" si="15"/>
        <v>196</v>
      </c>
      <c r="AZ59" s="15"/>
      <c r="BA59" s="7">
        <f t="shared" si="16"/>
        <v>-45824</v>
      </c>
      <c r="BB59" s="3"/>
      <c r="BC59" s="31">
        <f t="shared" si="33"/>
        <v>46021</v>
      </c>
      <c r="BD59" s="31">
        <f t="shared" si="34"/>
        <v>46021</v>
      </c>
      <c r="BE59" s="32">
        <v>0</v>
      </c>
      <c r="BF59" s="15">
        <f t="shared" si="17"/>
        <v>196</v>
      </c>
      <c r="BG59" s="15"/>
      <c r="BH59" s="34">
        <f t="shared" si="18"/>
        <v>-45825</v>
      </c>
      <c r="BI59" s="3"/>
      <c r="BJ59" s="31">
        <f t="shared" si="19"/>
        <v>46021</v>
      </c>
      <c r="BK59" s="31">
        <f t="shared" si="20"/>
        <v>46021</v>
      </c>
      <c r="BL59" s="32">
        <v>0</v>
      </c>
      <c r="BM59" s="15">
        <f t="shared" si="21"/>
        <v>196</v>
      </c>
      <c r="BN59" s="15"/>
      <c r="BO59" s="34">
        <f t="shared" si="22"/>
        <v>-45825</v>
      </c>
      <c r="BP59" s="3"/>
      <c r="BQ59" s="31">
        <f t="shared" si="23"/>
        <v>46021</v>
      </c>
      <c r="BR59" s="31">
        <f t="shared" si="24"/>
        <v>46028</v>
      </c>
      <c r="BS59" s="37">
        <v>7</v>
      </c>
      <c r="BT59" s="15">
        <f t="shared" si="25"/>
        <v>203</v>
      </c>
      <c r="BU59" s="15"/>
      <c r="BV59" s="7">
        <f t="shared" si="26"/>
        <v>-45825</v>
      </c>
      <c r="BW59" s="11"/>
      <c r="BX59" s="39">
        <v>46028</v>
      </c>
      <c r="BY59" s="7">
        <f t="shared" si="27"/>
        <v>-45825</v>
      </c>
      <c r="BZ59" s="2"/>
      <c r="CA59" t="s">
        <v>182</v>
      </c>
    </row>
    <row r="60" spans="1:79" x14ac:dyDescent="0.25">
      <c r="A60" s="21" t="s">
        <v>170</v>
      </c>
      <c r="B60" s="23"/>
      <c r="C60" s="36" t="s">
        <v>183</v>
      </c>
      <c r="D60" s="7"/>
      <c r="E60" s="30">
        <f t="shared" si="3"/>
        <v>45840</v>
      </c>
      <c r="F60" s="6"/>
      <c r="G60" s="6"/>
      <c r="H60" s="34">
        <f t="shared" si="4"/>
        <v>-45840</v>
      </c>
      <c r="I60" s="3"/>
      <c r="J60" s="30">
        <f t="shared" si="5"/>
        <v>45841</v>
      </c>
      <c r="K60" s="30">
        <f t="shared" si="6"/>
        <v>45848</v>
      </c>
      <c r="L60" s="37">
        <v>7</v>
      </c>
      <c r="M60" s="6">
        <f t="shared" si="7"/>
        <v>7</v>
      </c>
      <c r="N60" s="6"/>
      <c r="O60" s="29">
        <f t="shared" si="8"/>
        <v>-45841</v>
      </c>
      <c r="P60" s="7"/>
      <c r="Q60" s="3"/>
      <c r="R60" s="30">
        <f t="shared" si="0"/>
        <v>45849</v>
      </c>
      <c r="S60" s="30">
        <f t="shared" si="9"/>
        <v>45874</v>
      </c>
      <c r="T60" s="37">
        <v>25</v>
      </c>
      <c r="U60" s="6">
        <f t="shared" si="10"/>
        <v>32</v>
      </c>
      <c r="V60" s="6"/>
      <c r="W60" s="29">
        <f t="shared" si="11"/>
        <v>-45842</v>
      </c>
      <c r="X60" s="3"/>
      <c r="Y60" s="31"/>
      <c r="Z60" s="7"/>
      <c r="AA60" s="6"/>
      <c r="AB60" s="25"/>
      <c r="AC60" s="31">
        <f t="shared" si="28"/>
        <v>45875</v>
      </c>
      <c r="AD60" s="31">
        <f t="shared" si="29"/>
        <v>45905</v>
      </c>
      <c r="AE60" s="37">
        <v>30</v>
      </c>
      <c r="AF60" s="15">
        <f t="shared" si="12"/>
        <v>62</v>
      </c>
      <c r="AG60" s="15"/>
      <c r="AH60" s="34">
        <f t="shared" si="13"/>
        <v>-45843</v>
      </c>
      <c r="AI60" s="3"/>
      <c r="AJ60" s="31">
        <f t="shared" si="30"/>
        <v>45906</v>
      </c>
      <c r="AK60" s="31">
        <f t="shared" si="35"/>
        <v>45920</v>
      </c>
      <c r="AL60" s="37">
        <v>14</v>
      </c>
      <c r="AM60" s="15">
        <f t="shared" si="36"/>
        <v>76</v>
      </c>
      <c r="AN60" s="15"/>
      <c r="AO60" s="34">
        <f t="shared" si="14"/>
        <v>-45844</v>
      </c>
      <c r="AP60" s="7"/>
      <c r="AQ60" s="7"/>
      <c r="AR60" s="7"/>
      <c r="AS60" s="7"/>
      <c r="AT60" s="7"/>
      <c r="AU60" s="3"/>
      <c r="AV60" s="31">
        <f t="shared" si="31"/>
        <v>45921</v>
      </c>
      <c r="AW60" s="31">
        <f t="shared" si="32"/>
        <v>46071</v>
      </c>
      <c r="AX60" s="38">
        <v>150</v>
      </c>
      <c r="AY60" s="15">
        <f t="shared" si="15"/>
        <v>226</v>
      </c>
      <c r="AZ60" s="15"/>
      <c r="BA60" s="7">
        <f t="shared" si="16"/>
        <v>-45845</v>
      </c>
      <c r="BB60" s="3"/>
      <c r="BC60" s="31">
        <f t="shared" si="33"/>
        <v>46072</v>
      </c>
      <c r="BD60" s="31">
        <f t="shared" si="34"/>
        <v>46072</v>
      </c>
      <c r="BE60" s="32">
        <v>0</v>
      </c>
      <c r="BF60" s="15">
        <f t="shared" si="17"/>
        <v>226</v>
      </c>
      <c r="BG60" s="15"/>
      <c r="BH60" s="34">
        <f t="shared" si="18"/>
        <v>-45846</v>
      </c>
      <c r="BI60" s="3"/>
      <c r="BJ60" s="31">
        <f t="shared" si="19"/>
        <v>46072</v>
      </c>
      <c r="BK60" s="31">
        <f t="shared" si="20"/>
        <v>46072</v>
      </c>
      <c r="BL60" s="32">
        <v>0</v>
      </c>
      <c r="BM60" s="15">
        <f t="shared" si="21"/>
        <v>226</v>
      </c>
      <c r="BN60" s="15"/>
      <c r="BO60" s="34">
        <f t="shared" si="22"/>
        <v>-45846</v>
      </c>
      <c r="BP60" s="3"/>
      <c r="BQ60" s="31">
        <f t="shared" si="23"/>
        <v>46072</v>
      </c>
      <c r="BR60" s="31">
        <f t="shared" si="24"/>
        <v>46079</v>
      </c>
      <c r="BS60" s="37">
        <v>7</v>
      </c>
      <c r="BT60" s="15">
        <f t="shared" si="25"/>
        <v>233</v>
      </c>
      <c r="BU60" s="15"/>
      <c r="BV60" s="7">
        <f t="shared" si="26"/>
        <v>-45846</v>
      </c>
      <c r="BW60" s="11"/>
      <c r="BX60" s="39">
        <v>46079</v>
      </c>
      <c r="BY60" s="7">
        <f t="shared" si="27"/>
        <v>-45846</v>
      </c>
      <c r="BZ60" s="2"/>
      <c r="CA60" t="s">
        <v>184</v>
      </c>
    </row>
    <row r="61" spans="1:79" x14ac:dyDescent="0.25">
      <c r="A61" s="21" t="s">
        <v>170</v>
      </c>
      <c r="B61" s="23"/>
      <c r="C61" s="36" t="s">
        <v>185</v>
      </c>
      <c r="D61" s="7"/>
      <c r="E61" s="30">
        <f t="shared" si="3"/>
        <v>45870</v>
      </c>
      <c r="F61" s="6"/>
      <c r="G61" s="6"/>
      <c r="H61" s="34">
        <f t="shared" si="4"/>
        <v>-45870</v>
      </c>
      <c r="I61" s="3"/>
      <c r="J61" s="30">
        <f t="shared" si="5"/>
        <v>45871</v>
      </c>
      <c r="K61" s="30">
        <f t="shared" si="6"/>
        <v>45878</v>
      </c>
      <c r="L61" s="37">
        <v>7</v>
      </c>
      <c r="M61" s="6">
        <f t="shared" si="7"/>
        <v>7</v>
      </c>
      <c r="N61" s="6"/>
      <c r="O61" s="29">
        <f t="shared" si="8"/>
        <v>-45871</v>
      </c>
      <c r="P61" s="7"/>
      <c r="Q61" s="3"/>
      <c r="R61" s="30">
        <f t="shared" si="0"/>
        <v>45879</v>
      </c>
      <c r="S61" s="30">
        <f t="shared" si="9"/>
        <v>45904</v>
      </c>
      <c r="T61" s="37">
        <v>25</v>
      </c>
      <c r="U61" s="6">
        <f t="shared" si="10"/>
        <v>32</v>
      </c>
      <c r="V61" s="6"/>
      <c r="W61" s="29">
        <f t="shared" si="11"/>
        <v>-45872</v>
      </c>
      <c r="X61" s="3"/>
      <c r="Y61" s="31"/>
      <c r="Z61" s="7"/>
      <c r="AA61" s="6"/>
      <c r="AB61" s="25"/>
      <c r="AC61" s="31">
        <f t="shared" si="28"/>
        <v>45905</v>
      </c>
      <c r="AD61" s="31">
        <f t="shared" si="29"/>
        <v>45935</v>
      </c>
      <c r="AE61" s="37">
        <v>30</v>
      </c>
      <c r="AF61" s="15">
        <f t="shared" si="12"/>
        <v>62</v>
      </c>
      <c r="AG61" s="15"/>
      <c r="AH61" s="34">
        <f t="shared" si="13"/>
        <v>-45873</v>
      </c>
      <c r="AI61" s="3"/>
      <c r="AJ61" s="31">
        <f t="shared" si="30"/>
        <v>45936</v>
      </c>
      <c r="AK61" s="31">
        <f t="shared" si="35"/>
        <v>45950</v>
      </c>
      <c r="AL61" s="37">
        <v>14</v>
      </c>
      <c r="AM61" s="15">
        <f t="shared" si="36"/>
        <v>76</v>
      </c>
      <c r="AN61" s="15"/>
      <c r="AO61" s="34">
        <f t="shared" si="14"/>
        <v>-45874</v>
      </c>
      <c r="AP61" s="7"/>
      <c r="AQ61" s="7"/>
      <c r="AR61" s="7"/>
      <c r="AS61" s="7"/>
      <c r="AT61" s="7"/>
      <c r="AU61" s="3"/>
      <c r="AV61" s="31">
        <f t="shared" si="31"/>
        <v>45951</v>
      </c>
      <c r="AW61" s="31">
        <f t="shared" si="32"/>
        <v>46071</v>
      </c>
      <c r="AX61" s="38">
        <v>120</v>
      </c>
      <c r="AY61" s="15">
        <f t="shared" si="15"/>
        <v>196</v>
      </c>
      <c r="AZ61" s="15"/>
      <c r="BA61" s="7">
        <f t="shared" si="16"/>
        <v>-45875</v>
      </c>
      <c r="BB61" s="3"/>
      <c r="BC61" s="31">
        <f t="shared" si="33"/>
        <v>46072</v>
      </c>
      <c r="BD61" s="31">
        <f t="shared" si="34"/>
        <v>46072</v>
      </c>
      <c r="BE61" s="32">
        <v>0</v>
      </c>
      <c r="BF61" s="15">
        <f t="shared" si="17"/>
        <v>196</v>
      </c>
      <c r="BG61" s="15"/>
      <c r="BH61" s="34">
        <f t="shared" si="18"/>
        <v>-45876</v>
      </c>
      <c r="BI61" s="3"/>
      <c r="BJ61" s="31">
        <f t="shared" si="19"/>
        <v>46072</v>
      </c>
      <c r="BK61" s="31">
        <f t="shared" si="20"/>
        <v>46072</v>
      </c>
      <c r="BL61" s="32">
        <v>0</v>
      </c>
      <c r="BM61" s="15">
        <f t="shared" si="21"/>
        <v>196</v>
      </c>
      <c r="BN61" s="15"/>
      <c r="BO61" s="34">
        <f t="shared" si="22"/>
        <v>-45876</v>
      </c>
      <c r="BP61" s="3"/>
      <c r="BQ61" s="31">
        <f t="shared" si="23"/>
        <v>46072</v>
      </c>
      <c r="BR61" s="31">
        <f t="shared" si="24"/>
        <v>46079</v>
      </c>
      <c r="BS61" s="37">
        <v>7</v>
      </c>
      <c r="BT61" s="15">
        <f t="shared" si="25"/>
        <v>203</v>
      </c>
      <c r="BU61" s="15"/>
      <c r="BV61" s="7">
        <f t="shared" si="26"/>
        <v>-45876</v>
      </c>
      <c r="BW61" s="11"/>
      <c r="BX61" s="39">
        <v>46079</v>
      </c>
      <c r="BY61" s="7">
        <f t="shared" si="27"/>
        <v>-45876</v>
      </c>
      <c r="BZ61" s="2"/>
      <c r="CA61" t="s">
        <v>184</v>
      </c>
    </row>
    <row r="62" spans="1:79" x14ac:dyDescent="0.25">
      <c r="A62" s="21" t="s">
        <v>170</v>
      </c>
      <c r="B62" s="23"/>
      <c r="C62" s="36" t="s">
        <v>186</v>
      </c>
      <c r="D62" s="7"/>
      <c r="E62" s="30">
        <f t="shared" si="3"/>
        <v>45900</v>
      </c>
      <c r="F62" s="6"/>
      <c r="G62" s="6"/>
      <c r="H62" s="34">
        <f t="shared" si="4"/>
        <v>-45900</v>
      </c>
      <c r="I62" s="3"/>
      <c r="J62" s="30">
        <f t="shared" si="5"/>
        <v>45901</v>
      </c>
      <c r="K62" s="30">
        <f t="shared" si="6"/>
        <v>45908</v>
      </c>
      <c r="L62" s="37">
        <v>7</v>
      </c>
      <c r="M62" s="6">
        <f t="shared" si="7"/>
        <v>7</v>
      </c>
      <c r="N62" s="6"/>
      <c r="O62" s="29">
        <f t="shared" si="8"/>
        <v>-45901</v>
      </c>
      <c r="P62" s="7"/>
      <c r="Q62" s="3"/>
      <c r="R62" s="30">
        <f t="shared" si="0"/>
        <v>45909</v>
      </c>
      <c r="S62" s="30">
        <f t="shared" si="9"/>
        <v>45934</v>
      </c>
      <c r="T62" s="37">
        <v>25</v>
      </c>
      <c r="U62" s="6">
        <f t="shared" si="10"/>
        <v>32</v>
      </c>
      <c r="V62" s="6"/>
      <c r="W62" s="29">
        <f t="shared" si="11"/>
        <v>-45902</v>
      </c>
      <c r="X62" s="3"/>
      <c r="Y62" s="31"/>
      <c r="Z62" s="7"/>
      <c r="AA62" s="6"/>
      <c r="AB62" s="25"/>
      <c r="AC62" s="31">
        <f t="shared" si="28"/>
        <v>45935</v>
      </c>
      <c r="AD62" s="31">
        <f t="shared" si="29"/>
        <v>45980</v>
      </c>
      <c r="AE62" s="37">
        <v>45</v>
      </c>
      <c r="AF62" s="15">
        <f t="shared" si="12"/>
        <v>77</v>
      </c>
      <c r="AG62" s="15"/>
      <c r="AH62" s="34">
        <f t="shared" si="13"/>
        <v>-45903</v>
      </c>
      <c r="AI62" s="3"/>
      <c r="AJ62" s="31">
        <f t="shared" si="30"/>
        <v>45981</v>
      </c>
      <c r="AK62" s="31">
        <f t="shared" si="35"/>
        <v>45995</v>
      </c>
      <c r="AL62" s="37">
        <v>14</v>
      </c>
      <c r="AM62" s="15">
        <f t="shared" si="36"/>
        <v>91</v>
      </c>
      <c r="AN62" s="15"/>
      <c r="AO62" s="34">
        <f t="shared" si="14"/>
        <v>-45904</v>
      </c>
      <c r="AP62" s="7"/>
      <c r="AQ62" s="7"/>
      <c r="AR62" s="7"/>
      <c r="AS62" s="7"/>
      <c r="AT62" s="7"/>
      <c r="AU62" s="3"/>
      <c r="AV62" s="31">
        <f t="shared" si="31"/>
        <v>45996</v>
      </c>
      <c r="AW62" s="31">
        <f t="shared" si="32"/>
        <v>46176</v>
      </c>
      <c r="AX62" s="38">
        <v>180</v>
      </c>
      <c r="AY62" s="15">
        <f t="shared" si="15"/>
        <v>271</v>
      </c>
      <c r="AZ62" s="15"/>
      <c r="BA62" s="7">
        <f t="shared" si="16"/>
        <v>-45905</v>
      </c>
      <c r="BB62" s="3"/>
      <c r="BC62" s="31">
        <f t="shared" si="33"/>
        <v>46177</v>
      </c>
      <c r="BD62" s="31">
        <f t="shared" si="34"/>
        <v>46177</v>
      </c>
      <c r="BE62" s="32">
        <v>0</v>
      </c>
      <c r="BF62" s="15">
        <f t="shared" si="17"/>
        <v>271</v>
      </c>
      <c r="BG62" s="15"/>
      <c r="BH62" s="34">
        <f t="shared" si="18"/>
        <v>-45906</v>
      </c>
      <c r="BI62" s="3"/>
      <c r="BJ62" s="31">
        <f t="shared" si="19"/>
        <v>46177</v>
      </c>
      <c r="BK62" s="31">
        <f t="shared" si="20"/>
        <v>46177</v>
      </c>
      <c r="BL62" s="32">
        <v>0</v>
      </c>
      <c r="BM62" s="15">
        <f t="shared" si="21"/>
        <v>271</v>
      </c>
      <c r="BN62" s="15"/>
      <c r="BO62" s="34">
        <f t="shared" si="22"/>
        <v>-45906</v>
      </c>
      <c r="BP62" s="3"/>
      <c r="BQ62" s="31">
        <f t="shared" si="23"/>
        <v>46177</v>
      </c>
      <c r="BR62" s="31">
        <f t="shared" si="24"/>
        <v>46184</v>
      </c>
      <c r="BS62" s="37">
        <v>7</v>
      </c>
      <c r="BT62" s="15">
        <f t="shared" si="25"/>
        <v>278</v>
      </c>
      <c r="BU62" s="15"/>
      <c r="BV62" s="7">
        <f t="shared" si="26"/>
        <v>-45906</v>
      </c>
      <c r="BW62" s="11"/>
      <c r="BX62" s="39">
        <v>46184</v>
      </c>
      <c r="BY62" s="7">
        <f t="shared" si="27"/>
        <v>-45906</v>
      </c>
      <c r="BZ62" s="2"/>
      <c r="CA62" t="s">
        <v>187</v>
      </c>
    </row>
    <row r="63" spans="1:79" x14ac:dyDescent="0.25">
      <c r="A63" s="21" t="s">
        <v>170</v>
      </c>
      <c r="B63" s="23"/>
      <c r="C63" s="36" t="s">
        <v>188</v>
      </c>
      <c r="D63" s="7"/>
      <c r="E63" s="30">
        <f t="shared" si="3"/>
        <v>46041</v>
      </c>
      <c r="F63" s="6">
        <f>+C85</f>
        <v>46168</v>
      </c>
      <c r="G63" s="6"/>
      <c r="H63" s="34">
        <f t="shared" si="4"/>
        <v>127</v>
      </c>
      <c r="I63" s="3"/>
      <c r="J63" s="30">
        <f t="shared" si="5"/>
        <v>46042</v>
      </c>
      <c r="K63" s="30">
        <f t="shared" si="6"/>
        <v>46049</v>
      </c>
      <c r="L63" s="37">
        <v>7</v>
      </c>
      <c r="M63" s="6">
        <f t="shared" si="7"/>
        <v>46175</v>
      </c>
      <c r="N63" s="6"/>
      <c r="O63" s="29">
        <f t="shared" si="8"/>
        <v>126</v>
      </c>
      <c r="P63" s="7"/>
      <c r="Q63" s="3"/>
      <c r="R63" s="30">
        <f t="shared" si="0"/>
        <v>46050</v>
      </c>
      <c r="S63" s="30">
        <f t="shared" si="9"/>
        <v>46075</v>
      </c>
      <c r="T63" s="37">
        <v>25</v>
      </c>
      <c r="U63" s="6">
        <f t="shared" si="10"/>
        <v>46200</v>
      </c>
      <c r="V63" s="6"/>
      <c r="W63" s="29">
        <f t="shared" si="11"/>
        <v>125</v>
      </c>
      <c r="X63" s="3"/>
      <c r="Y63" s="31"/>
      <c r="Z63" s="7"/>
      <c r="AA63" s="6"/>
      <c r="AB63" s="25"/>
      <c r="AC63" s="31">
        <f t="shared" si="28"/>
        <v>46076</v>
      </c>
      <c r="AD63" s="31">
        <f t="shared" si="29"/>
        <v>46121</v>
      </c>
      <c r="AE63" s="37">
        <v>45</v>
      </c>
      <c r="AF63" s="15">
        <f t="shared" si="12"/>
        <v>46245</v>
      </c>
      <c r="AG63" s="15"/>
      <c r="AH63" s="34">
        <f t="shared" si="13"/>
        <v>124</v>
      </c>
      <c r="AI63" s="3"/>
      <c r="AJ63" s="31">
        <f t="shared" si="30"/>
        <v>46122</v>
      </c>
      <c r="AK63" s="31">
        <f t="shared" si="35"/>
        <v>46136</v>
      </c>
      <c r="AL63" s="37">
        <v>14</v>
      </c>
      <c r="AM63" s="15">
        <f t="shared" si="36"/>
        <v>46259</v>
      </c>
      <c r="AN63" s="15"/>
      <c r="AO63" s="34">
        <f t="shared" si="14"/>
        <v>123</v>
      </c>
      <c r="AP63" s="7"/>
      <c r="AQ63" s="7"/>
      <c r="AR63" s="7"/>
      <c r="AS63" s="7"/>
      <c r="AT63" s="7"/>
      <c r="AU63" s="3"/>
      <c r="AV63" s="31">
        <f t="shared" si="31"/>
        <v>46137</v>
      </c>
      <c r="AW63" s="31">
        <f t="shared" si="32"/>
        <v>46257</v>
      </c>
      <c r="AX63" s="38">
        <v>120</v>
      </c>
      <c r="AY63" s="15">
        <f t="shared" si="15"/>
        <v>46379</v>
      </c>
      <c r="AZ63" s="15"/>
      <c r="BA63" s="7">
        <f t="shared" si="16"/>
        <v>122</v>
      </c>
      <c r="BB63" s="3"/>
      <c r="BC63" s="31">
        <f t="shared" si="33"/>
        <v>46258</v>
      </c>
      <c r="BD63" s="31">
        <f t="shared" si="34"/>
        <v>46258</v>
      </c>
      <c r="BE63" s="32">
        <v>0</v>
      </c>
      <c r="BF63" s="15">
        <f t="shared" si="17"/>
        <v>46379</v>
      </c>
      <c r="BG63" s="15"/>
      <c r="BH63" s="34">
        <f t="shared" si="18"/>
        <v>121</v>
      </c>
      <c r="BI63" s="3"/>
      <c r="BJ63" s="31">
        <f t="shared" si="19"/>
        <v>46258</v>
      </c>
      <c r="BK63" s="31">
        <f t="shared" si="20"/>
        <v>46258</v>
      </c>
      <c r="BL63" s="32">
        <v>0</v>
      </c>
      <c r="BM63" s="15">
        <f t="shared" si="21"/>
        <v>46379</v>
      </c>
      <c r="BN63" s="15"/>
      <c r="BO63" s="34">
        <f t="shared" si="22"/>
        <v>121</v>
      </c>
      <c r="BP63" s="3"/>
      <c r="BQ63" s="31">
        <f t="shared" si="23"/>
        <v>46258</v>
      </c>
      <c r="BR63" s="31">
        <f t="shared" si="24"/>
        <v>46265</v>
      </c>
      <c r="BS63" s="37">
        <v>7</v>
      </c>
      <c r="BT63" s="15">
        <f t="shared" si="25"/>
        <v>46386</v>
      </c>
      <c r="BU63" s="15"/>
      <c r="BV63" s="7">
        <f t="shared" si="26"/>
        <v>121</v>
      </c>
      <c r="BW63" s="11"/>
      <c r="BX63" s="39">
        <v>46265</v>
      </c>
      <c r="BY63" s="7">
        <f t="shared" si="27"/>
        <v>121</v>
      </c>
      <c r="BZ63" s="2"/>
      <c r="CA63" t="s">
        <v>189</v>
      </c>
    </row>
    <row r="64" spans="1:79" x14ac:dyDescent="0.25">
      <c r="A64" s="21" t="s">
        <v>170</v>
      </c>
      <c r="B64" s="23"/>
      <c r="C64" s="36" t="s">
        <v>190</v>
      </c>
      <c r="D64" s="7"/>
      <c r="E64" s="30">
        <f t="shared" si="3"/>
        <v>45967</v>
      </c>
      <c r="F64" s="6"/>
      <c r="G64" s="6"/>
      <c r="H64" s="34">
        <f t="shared" si="4"/>
        <v>-45967</v>
      </c>
      <c r="I64" s="3"/>
      <c r="J64" s="30">
        <f t="shared" si="5"/>
        <v>45968</v>
      </c>
      <c r="K64" s="30">
        <f t="shared" si="6"/>
        <v>45975</v>
      </c>
      <c r="L64" s="37">
        <v>7</v>
      </c>
      <c r="M64" s="6">
        <f t="shared" si="7"/>
        <v>7</v>
      </c>
      <c r="N64" s="6"/>
      <c r="O64" s="29">
        <f t="shared" si="8"/>
        <v>-45968</v>
      </c>
      <c r="P64" s="7"/>
      <c r="Q64" s="3"/>
      <c r="R64" s="30">
        <f t="shared" si="0"/>
        <v>45976</v>
      </c>
      <c r="S64" s="30">
        <f t="shared" si="9"/>
        <v>46001</v>
      </c>
      <c r="T64" s="37">
        <v>25</v>
      </c>
      <c r="U64" s="6">
        <f t="shared" si="10"/>
        <v>32</v>
      </c>
      <c r="V64" s="6"/>
      <c r="W64" s="29">
        <f t="shared" si="11"/>
        <v>-45969</v>
      </c>
      <c r="X64" s="3"/>
      <c r="Y64" s="31"/>
      <c r="Z64" s="7"/>
      <c r="AA64" s="6"/>
      <c r="AB64" s="25"/>
      <c r="AC64" s="31">
        <f t="shared" si="28"/>
        <v>46002</v>
      </c>
      <c r="AD64" s="31">
        <f t="shared" si="29"/>
        <v>46047</v>
      </c>
      <c r="AE64" s="37">
        <v>45</v>
      </c>
      <c r="AF64" s="15">
        <f t="shared" si="12"/>
        <v>77</v>
      </c>
      <c r="AG64" s="15"/>
      <c r="AH64" s="34">
        <f t="shared" si="13"/>
        <v>-45970</v>
      </c>
      <c r="AI64" s="3"/>
      <c r="AJ64" s="31">
        <f t="shared" si="30"/>
        <v>46048</v>
      </c>
      <c r="AK64" s="31">
        <f t="shared" si="35"/>
        <v>46062</v>
      </c>
      <c r="AL64" s="37">
        <v>14</v>
      </c>
      <c r="AM64" s="15">
        <f t="shared" si="36"/>
        <v>91</v>
      </c>
      <c r="AN64" s="15"/>
      <c r="AO64" s="34">
        <f t="shared" si="14"/>
        <v>-45971</v>
      </c>
      <c r="AP64" s="7"/>
      <c r="AQ64" s="7"/>
      <c r="AR64" s="7"/>
      <c r="AS64" s="7"/>
      <c r="AT64" s="7"/>
      <c r="AU64" s="3"/>
      <c r="AV64" s="31">
        <f t="shared" si="31"/>
        <v>46063</v>
      </c>
      <c r="AW64" s="31">
        <f t="shared" si="32"/>
        <v>46363</v>
      </c>
      <c r="AX64" s="38">
        <v>300</v>
      </c>
      <c r="AY64" s="15">
        <f t="shared" si="15"/>
        <v>391</v>
      </c>
      <c r="AZ64" s="15"/>
      <c r="BA64" s="7">
        <f t="shared" si="16"/>
        <v>-45972</v>
      </c>
      <c r="BB64" s="3"/>
      <c r="BC64" s="31">
        <f t="shared" si="33"/>
        <v>46364</v>
      </c>
      <c r="BD64" s="31">
        <f t="shared" si="34"/>
        <v>46364</v>
      </c>
      <c r="BE64" s="32">
        <v>0</v>
      </c>
      <c r="BF64" s="15">
        <f t="shared" si="17"/>
        <v>391</v>
      </c>
      <c r="BG64" s="15"/>
      <c r="BH64" s="34">
        <f t="shared" si="18"/>
        <v>-45973</v>
      </c>
      <c r="BI64" s="3"/>
      <c r="BJ64" s="31">
        <f t="shared" si="19"/>
        <v>46364</v>
      </c>
      <c r="BK64" s="31">
        <f t="shared" si="20"/>
        <v>46364</v>
      </c>
      <c r="BL64" s="32">
        <v>0</v>
      </c>
      <c r="BM64" s="15">
        <f t="shared" si="21"/>
        <v>391</v>
      </c>
      <c r="BN64" s="15"/>
      <c r="BO64" s="34">
        <f t="shared" si="22"/>
        <v>-45973</v>
      </c>
      <c r="BP64" s="3"/>
      <c r="BQ64" s="31">
        <f t="shared" si="23"/>
        <v>46364</v>
      </c>
      <c r="BR64" s="31">
        <f t="shared" si="24"/>
        <v>46371</v>
      </c>
      <c r="BS64" s="37">
        <v>7</v>
      </c>
      <c r="BT64" s="15">
        <f t="shared" si="25"/>
        <v>398</v>
      </c>
      <c r="BU64" s="15"/>
      <c r="BV64" s="7">
        <f t="shared" si="26"/>
        <v>-45973</v>
      </c>
      <c r="BW64" s="11"/>
      <c r="BX64" s="39">
        <v>46371</v>
      </c>
      <c r="BY64" s="7">
        <f t="shared" si="27"/>
        <v>-45973</v>
      </c>
      <c r="BZ64" s="2"/>
      <c r="CA64" t="s">
        <v>175</v>
      </c>
    </row>
    <row r="65" spans="1:79" x14ac:dyDescent="0.25">
      <c r="A65" s="21" t="s">
        <v>170</v>
      </c>
      <c r="B65" s="23"/>
      <c r="C65" s="36" t="s">
        <v>191</v>
      </c>
      <c r="D65" s="7"/>
      <c r="E65" s="30">
        <f t="shared" si="3"/>
        <v>46027</v>
      </c>
      <c r="F65" s="6"/>
      <c r="G65" s="6"/>
      <c r="H65" s="34">
        <f t="shared" si="4"/>
        <v>-46027</v>
      </c>
      <c r="I65" s="3"/>
      <c r="J65" s="30">
        <f t="shared" si="5"/>
        <v>46028</v>
      </c>
      <c r="K65" s="30">
        <f t="shared" si="6"/>
        <v>46035</v>
      </c>
      <c r="L65" s="37">
        <v>7</v>
      </c>
      <c r="M65" s="6">
        <f t="shared" si="7"/>
        <v>7</v>
      </c>
      <c r="N65" s="6"/>
      <c r="O65" s="29">
        <f t="shared" si="8"/>
        <v>-46028</v>
      </c>
      <c r="P65" s="7"/>
      <c r="Q65" s="3"/>
      <c r="R65" s="30">
        <f t="shared" si="0"/>
        <v>46036</v>
      </c>
      <c r="S65" s="30">
        <f t="shared" si="9"/>
        <v>46061</v>
      </c>
      <c r="T65" s="37">
        <v>25</v>
      </c>
      <c r="U65" s="6">
        <f t="shared" si="10"/>
        <v>32</v>
      </c>
      <c r="V65" s="6"/>
      <c r="W65" s="29">
        <f t="shared" si="11"/>
        <v>-46029</v>
      </c>
      <c r="X65" s="3"/>
      <c r="Y65" s="31"/>
      <c r="Z65" s="7"/>
      <c r="AA65" s="6"/>
      <c r="AB65" s="25"/>
      <c r="AC65" s="31">
        <f t="shared" si="28"/>
        <v>46062</v>
      </c>
      <c r="AD65" s="31">
        <f t="shared" si="29"/>
        <v>46107</v>
      </c>
      <c r="AE65" s="37">
        <v>45</v>
      </c>
      <c r="AF65" s="15">
        <f t="shared" si="12"/>
        <v>77</v>
      </c>
      <c r="AG65" s="15"/>
      <c r="AH65" s="34">
        <f t="shared" si="13"/>
        <v>-46030</v>
      </c>
      <c r="AI65" s="3"/>
      <c r="AJ65" s="31">
        <f t="shared" si="30"/>
        <v>46108</v>
      </c>
      <c r="AK65" s="31">
        <f t="shared" si="35"/>
        <v>46122</v>
      </c>
      <c r="AL65" s="37">
        <v>14</v>
      </c>
      <c r="AM65" s="15">
        <f t="shared" si="36"/>
        <v>91</v>
      </c>
      <c r="AN65" s="15"/>
      <c r="AO65" s="34">
        <f t="shared" si="14"/>
        <v>-46031</v>
      </c>
      <c r="AP65" s="7"/>
      <c r="AQ65" s="7"/>
      <c r="AR65" s="7"/>
      <c r="AS65" s="7"/>
      <c r="AT65" s="7"/>
      <c r="AU65" s="3"/>
      <c r="AV65" s="31">
        <f t="shared" si="31"/>
        <v>46123</v>
      </c>
      <c r="AW65" s="31">
        <f t="shared" si="32"/>
        <v>46363</v>
      </c>
      <c r="AX65" s="38">
        <v>240</v>
      </c>
      <c r="AY65" s="15">
        <f t="shared" si="15"/>
        <v>331</v>
      </c>
      <c r="AZ65" s="15"/>
      <c r="BA65" s="7">
        <f t="shared" si="16"/>
        <v>-46032</v>
      </c>
      <c r="BB65" s="3"/>
      <c r="BC65" s="31">
        <f t="shared" si="33"/>
        <v>46364</v>
      </c>
      <c r="BD65" s="31">
        <f t="shared" si="34"/>
        <v>46364</v>
      </c>
      <c r="BE65" s="32">
        <v>0</v>
      </c>
      <c r="BF65" s="15">
        <f t="shared" si="17"/>
        <v>331</v>
      </c>
      <c r="BG65" s="15"/>
      <c r="BH65" s="34">
        <f t="shared" si="18"/>
        <v>-46033</v>
      </c>
      <c r="BI65" s="3"/>
      <c r="BJ65" s="31">
        <f t="shared" si="19"/>
        <v>46364</v>
      </c>
      <c r="BK65" s="31">
        <f t="shared" si="20"/>
        <v>46364</v>
      </c>
      <c r="BL65" s="32">
        <v>0</v>
      </c>
      <c r="BM65" s="15">
        <f t="shared" si="21"/>
        <v>331</v>
      </c>
      <c r="BN65" s="15"/>
      <c r="BO65" s="34">
        <f t="shared" si="22"/>
        <v>-46033</v>
      </c>
      <c r="BP65" s="3"/>
      <c r="BQ65" s="31">
        <f t="shared" si="23"/>
        <v>46364</v>
      </c>
      <c r="BR65" s="31">
        <f t="shared" si="24"/>
        <v>46371</v>
      </c>
      <c r="BS65" s="37">
        <v>7</v>
      </c>
      <c r="BT65" s="15">
        <f t="shared" si="25"/>
        <v>338</v>
      </c>
      <c r="BU65" s="15"/>
      <c r="BV65" s="7">
        <f t="shared" si="26"/>
        <v>-46033</v>
      </c>
      <c r="BW65" s="11"/>
      <c r="BX65" s="39">
        <v>46371</v>
      </c>
      <c r="BY65" s="7">
        <f t="shared" si="27"/>
        <v>-46033</v>
      </c>
      <c r="BZ65" s="2"/>
      <c r="CA65" t="s">
        <v>175</v>
      </c>
    </row>
    <row r="66" spans="1:79" x14ac:dyDescent="0.25">
      <c r="A66" s="21" t="s">
        <v>170</v>
      </c>
      <c r="B66" s="23"/>
      <c r="C66" s="36" t="s">
        <v>192</v>
      </c>
      <c r="D66" s="7"/>
      <c r="E66" s="30">
        <f t="shared" si="3"/>
        <v>46027</v>
      </c>
      <c r="F66" s="6"/>
      <c r="G66" s="6"/>
      <c r="H66" s="34">
        <f t="shared" si="4"/>
        <v>-46027</v>
      </c>
      <c r="I66" s="3"/>
      <c r="J66" s="30">
        <f t="shared" si="5"/>
        <v>46028</v>
      </c>
      <c r="K66" s="30">
        <f t="shared" si="6"/>
        <v>46035</v>
      </c>
      <c r="L66" s="37">
        <v>7</v>
      </c>
      <c r="M66" s="6">
        <f t="shared" si="7"/>
        <v>7</v>
      </c>
      <c r="N66" s="6"/>
      <c r="O66" s="29">
        <f t="shared" si="8"/>
        <v>-46028</v>
      </c>
      <c r="P66" s="7"/>
      <c r="Q66" s="3"/>
      <c r="R66" s="30">
        <f t="shared" si="0"/>
        <v>46036</v>
      </c>
      <c r="S66" s="30">
        <f t="shared" si="9"/>
        <v>46061</v>
      </c>
      <c r="T66" s="37">
        <v>25</v>
      </c>
      <c r="U66" s="6">
        <f t="shared" si="10"/>
        <v>32</v>
      </c>
      <c r="V66" s="6"/>
      <c r="W66" s="29">
        <f t="shared" si="11"/>
        <v>-46029</v>
      </c>
      <c r="X66" s="3"/>
      <c r="Y66" s="31"/>
      <c r="Z66" s="7"/>
      <c r="AA66" s="6"/>
      <c r="AB66" s="25"/>
      <c r="AC66" s="31">
        <f t="shared" si="28"/>
        <v>46062</v>
      </c>
      <c r="AD66" s="31">
        <f t="shared" si="29"/>
        <v>46107</v>
      </c>
      <c r="AE66" s="37">
        <v>45</v>
      </c>
      <c r="AF66" s="15">
        <f t="shared" si="12"/>
        <v>77</v>
      </c>
      <c r="AG66" s="15"/>
      <c r="AH66" s="34">
        <f t="shared" si="13"/>
        <v>-46030</v>
      </c>
      <c r="AI66" s="3"/>
      <c r="AJ66" s="31">
        <f t="shared" si="30"/>
        <v>46108</v>
      </c>
      <c r="AK66" s="31">
        <f t="shared" si="35"/>
        <v>46122</v>
      </c>
      <c r="AL66" s="37">
        <v>14</v>
      </c>
      <c r="AM66" s="15">
        <f t="shared" si="36"/>
        <v>91</v>
      </c>
      <c r="AN66" s="15"/>
      <c r="AO66" s="34">
        <f t="shared" si="14"/>
        <v>-46031</v>
      </c>
      <c r="AP66" s="7"/>
      <c r="AQ66" s="7"/>
      <c r="AR66" s="7"/>
      <c r="AS66" s="7"/>
      <c r="AT66" s="7"/>
      <c r="AU66" s="3"/>
      <c r="AV66" s="31">
        <f t="shared" si="31"/>
        <v>46123</v>
      </c>
      <c r="AW66" s="31">
        <f t="shared" si="32"/>
        <v>46363</v>
      </c>
      <c r="AX66" s="38">
        <v>240</v>
      </c>
      <c r="AY66" s="15">
        <f t="shared" si="15"/>
        <v>331</v>
      </c>
      <c r="AZ66" s="15"/>
      <c r="BA66" s="7">
        <f t="shared" si="16"/>
        <v>-46032</v>
      </c>
      <c r="BB66" s="3"/>
      <c r="BC66" s="31">
        <f t="shared" si="33"/>
        <v>46364</v>
      </c>
      <c r="BD66" s="31">
        <f t="shared" si="34"/>
        <v>46364</v>
      </c>
      <c r="BE66" s="32">
        <v>0</v>
      </c>
      <c r="BF66" s="15">
        <f t="shared" si="17"/>
        <v>331</v>
      </c>
      <c r="BG66" s="15"/>
      <c r="BH66" s="34">
        <f t="shared" si="18"/>
        <v>-46033</v>
      </c>
      <c r="BI66" s="3"/>
      <c r="BJ66" s="31">
        <f t="shared" si="19"/>
        <v>46364</v>
      </c>
      <c r="BK66" s="31">
        <f t="shared" si="20"/>
        <v>46364</v>
      </c>
      <c r="BL66" s="32">
        <v>0</v>
      </c>
      <c r="BM66" s="15">
        <f t="shared" si="21"/>
        <v>331</v>
      </c>
      <c r="BN66" s="15"/>
      <c r="BO66" s="34">
        <f t="shared" si="22"/>
        <v>-46033</v>
      </c>
      <c r="BP66" s="3"/>
      <c r="BQ66" s="31">
        <f t="shared" si="23"/>
        <v>46364</v>
      </c>
      <c r="BR66" s="31">
        <f t="shared" si="24"/>
        <v>46371</v>
      </c>
      <c r="BS66" s="37">
        <v>7</v>
      </c>
      <c r="BT66" s="15">
        <f t="shared" si="25"/>
        <v>338</v>
      </c>
      <c r="BU66" s="15"/>
      <c r="BV66" s="7">
        <f t="shared" si="26"/>
        <v>-46033</v>
      </c>
      <c r="BW66" s="11"/>
      <c r="BX66" s="39">
        <v>46371</v>
      </c>
      <c r="BY66" s="7">
        <f t="shared" si="27"/>
        <v>-46033</v>
      </c>
      <c r="BZ66" s="2"/>
      <c r="CA66" t="s">
        <v>175</v>
      </c>
    </row>
    <row r="67" spans="1:79" x14ac:dyDescent="0.25">
      <c r="A67" s="21" t="s">
        <v>95</v>
      </c>
      <c r="B67" s="23"/>
      <c r="C67" s="36" t="s">
        <v>193</v>
      </c>
      <c r="D67" s="7"/>
      <c r="E67" s="30">
        <f t="shared" si="3"/>
        <v>45948</v>
      </c>
      <c r="F67" s="6"/>
      <c r="G67" s="6"/>
      <c r="H67" s="34">
        <f t="shared" si="4"/>
        <v>-45948</v>
      </c>
      <c r="I67" s="3"/>
      <c r="J67" s="30">
        <f t="shared" si="5"/>
        <v>45949</v>
      </c>
      <c r="K67" s="30">
        <f t="shared" si="6"/>
        <v>45956</v>
      </c>
      <c r="L67" s="37">
        <v>7</v>
      </c>
      <c r="M67" s="6">
        <f t="shared" si="7"/>
        <v>7</v>
      </c>
      <c r="N67" s="6"/>
      <c r="O67" s="29">
        <f t="shared" si="8"/>
        <v>-45949</v>
      </c>
      <c r="P67" s="7"/>
      <c r="Q67" s="3"/>
      <c r="R67" s="30">
        <f t="shared" si="0"/>
        <v>45957</v>
      </c>
      <c r="S67" s="30">
        <f t="shared" si="9"/>
        <v>45982</v>
      </c>
      <c r="T67" s="37">
        <v>25</v>
      </c>
      <c r="U67" s="6">
        <f t="shared" si="10"/>
        <v>32</v>
      </c>
      <c r="V67" s="6"/>
      <c r="W67" s="29">
        <f t="shared" si="11"/>
        <v>-45950</v>
      </c>
      <c r="X67" s="3"/>
      <c r="Y67" s="31"/>
      <c r="Z67" s="7"/>
      <c r="AA67" s="6"/>
      <c r="AB67" s="25"/>
      <c r="AC67" s="31">
        <f t="shared" si="28"/>
        <v>45983</v>
      </c>
      <c r="AD67" s="31">
        <f t="shared" si="29"/>
        <v>46028</v>
      </c>
      <c r="AE67" s="37">
        <v>45</v>
      </c>
      <c r="AF67" s="15">
        <f t="shared" si="12"/>
        <v>77</v>
      </c>
      <c r="AG67" s="15"/>
      <c r="AH67" s="34">
        <f t="shared" si="13"/>
        <v>-45951</v>
      </c>
      <c r="AI67" s="3"/>
      <c r="AJ67" s="31">
        <f t="shared" si="30"/>
        <v>46029</v>
      </c>
      <c r="AK67" s="31">
        <f t="shared" si="35"/>
        <v>46043</v>
      </c>
      <c r="AL67" s="37">
        <v>14</v>
      </c>
      <c r="AM67" s="15">
        <f t="shared" si="36"/>
        <v>91</v>
      </c>
      <c r="AN67" s="15"/>
      <c r="AO67" s="34">
        <f t="shared" si="14"/>
        <v>-45952</v>
      </c>
      <c r="AP67" s="7"/>
      <c r="AQ67" s="7"/>
      <c r="AR67" s="7"/>
      <c r="AS67" s="7"/>
      <c r="AT67" s="7"/>
      <c r="AU67" s="3"/>
      <c r="AV67" s="31">
        <f t="shared" si="31"/>
        <v>46044</v>
      </c>
      <c r="AW67" s="31">
        <f t="shared" si="32"/>
        <v>46344</v>
      </c>
      <c r="AX67" s="38">
        <v>300</v>
      </c>
      <c r="AY67" s="15">
        <f t="shared" si="15"/>
        <v>391</v>
      </c>
      <c r="AZ67" s="15"/>
      <c r="BA67" s="7">
        <f t="shared" si="16"/>
        <v>-45953</v>
      </c>
      <c r="BB67" s="3"/>
      <c r="BC67" s="31">
        <f t="shared" si="33"/>
        <v>46345</v>
      </c>
      <c r="BD67" s="31">
        <f t="shared" si="34"/>
        <v>46345</v>
      </c>
      <c r="BE67" s="32">
        <v>0</v>
      </c>
      <c r="BF67" s="15">
        <f t="shared" si="17"/>
        <v>391</v>
      </c>
      <c r="BG67" s="15"/>
      <c r="BH67" s="34">
        <f t="shared" si="18"/>
        <v>-45954</v>
      </c>
      <c r="BI67" s="3"/>
      <c r="BJ67" s="31">
        <f t="shared" si="19"/>
        <v>46345</v>
      </c>
      <c r="BK67" s="31">
        <f t="shared" si="20"/>
        <v>46345</v>
      </c>
      <c r="BL67" s="32">
        <v>0</v>
      </c>
      <c r="BM67" s="15">
        <f t="shared" si="21"/>
        <v>391</v>
      </c>
      <c r="BN67" s="15"/>
      <c r="BO67" s="34">
        <f t="shared" si="22"/>
        <v>-45954</v>
      </c>
      <c r="BP67" s="3"/>
      <c r="BQ67" s="31">
        <f t="shared" si="23"/>
        <v>46345</v>
      </c>
      <c r="BR67" s="31">
        <f t="shared" si="24"/>
        <v>46352</v>
      </c>
      <c r="BS67" s="37">
        <v>7</v>
      </c>
      <c r="BT67" s="15">
        <f t="shared" si="25"/>
        <v>398</v>
      </c>
      <c r="BU67" s="15"/>
      <c r="BV67" s="7">
        <f t="shared" si="26"/>
        <v>-45954</v>
      </c>
      <c r="BW67" s="11"/>
      <c r="BX67" s="39">
        <v>46352</v>
      </c>
      <c r="BY67" s="7">
        <f t="shared" si="27"/>
        <v>-45954</v>
      </c>
      <c r="BZ67" s="2"/>
      <c r="CA67" t="s">
        <v>194</v>
      </c>
    </row>
    <row r="68" spans="1:79" x14ac:dyDescent="0.25">
      <c r="A68" s="21" t="s">
        <v>95</v>
      </c>
      <c r="B68" s="23"/>
      <c r="C68" s="36" t="s">
        <v>195</v>
      </c>
      <c r="D68" s="7"/>
      <c r="E68" s="30">
        <f t="shared" si="3"/>
        <v>45895</v>
      </c>
      <c r="F68" s="6"/>
      <c r="G68" s="6"/>
      <c r="H68" s="34">
        <f t="shared" si="4"/>
        <v>-45895</v>
      </c>
      <c r="I68" s="3"/>
      <c r="J68" s="30">
        <f t="shared" si="5"/>
        <v>45896</v>
      </c>
      <c r="K68" s="30">
        <f t="shared" si="6"/>
        <v>45903</v>
      </c>
      <c r="L68" s="37">
        <v>7</v>
      </c>
      <c r="M68" s="6">
        <f t="shared" si="7"/>
        <v>7</v>
      </c>
      <c r="N68" s="6"/>
      <c r="O68" s="29">
        <f t="shared" si="8"/>
        <v>-45896</v>
      </c>
      <c r="P68" s="7"/>
      <c r="Q68" s="3"/>
      <c r="R68" s="30">
        <f t="shared" si="0"/>
        <v>45904</v>
      </c>
      <c r="S68" s="30">
        <f t="shared" si="9"/>
        <v>45929</v>
      </c>
      <c r="T68" s="37">
        <v>25</v>
      </c>
      <c r="U68" s="6">
        <f t="shared" si="10"/>
        <v>32</v>
      </c>
      <c r="V68" s="6"/>
      <c r="W68" s="29">
        <f t="shared" si="11"/>
        <v>-45897</v>
      </c>
      <c r="X68" s="3"/>
      <c r="Y68" s="31"/>
      <c r="Z68" s="7"/>
      <c r="AA68" s="6"/>
      <c r="AB68" s="25"/>
      <c r="AC68" s="31">
        <f t="shared" si="28"/>
        <v>45930</v>
      </c>
      <c r="AD68" s="31">
        <f t="shared" si="29"/>
        <v>45975</v>
      </c>
      <c r="AE68" s="37">
        <v>45</v>
      </c>
      <c r="AF68" s="15">
        <f t="shared" si="12"/>
        <v>77</v>
      </c>
      <c r="AG68" s="15"/>
      <c r="AH68" s="34">
        <f t="shared" si="13"/>
        <v>-45898</v>
      </c>
      <c r="AI68" s="3"/>
      <c r="AJ68" s="31">
        <f t="shared" si="30"/>
        <v>45976</v>
      </c>
      <c r="AK68" s="31">
        <f t="shared" si="35"/>
        <v>45990</v>
      </c>
      <c r="AL68" s="37">
        <v>14</v>
      </c>
      <c r="AM68" s="15">
        <f t="shared" si="36"/>
        <v>91</v>
      </c>
      <c r="AN68" s="15"/>
      <c r="AO68" s="34">
        <f t="shared" si="14"/>
        <v>-45899</v>
      </c>
      <c r="AP68" s="7"/>
      <c r="AQ68" s="7"/>
      <c r="AR68" s="7"/>
      <c r="AS68" s="7"/>
      <c r="AT68" s="7"/>
      <c r="AU68" s="3"/>
      <c r="AV68" s="31">
        <f t="shared" si="31"/>
        <v>45991</v>
      </c>
      <c r="AW68" s="31">
        <f t="shared" si="32"/>
        <v>46351</v>
      </c>
      <c r="AX68" s="38">
        <v>360</v>
      </c>
      <c r="AY68" s="15">
        <f t="shared" si="15"/>
        <v>451</v>
      </c>
      <c r="AZ68" s="15"/>
      <c r="BA68" s="7">
        <f t="shared" si="16"/>
        <v>-45900</v>
      </c>
      <c r="BB68" s="3"/>
      <c r="BC68" s="31">
        <f t="shared" si="33"/>
        <v>46352</v>
      </c>
      <c r="BD68" s="31">
        <f t="shared" si="34"/>
        <v>46352</v>
      </c>
      <c r="BE68" s="32">
        <v>0</v>
      </c>
      <c r="BF68" s="15">
        <f t="shared" si="17"/>
        <v>451</v>
      </c>
      <c r="BG68" s="15"/>
      <c r="BH68" s="34">
        <f t="shared" si="18"/>
        <v>-45901</v>
      </c>
      <c r="BI68" s="3"/>
      <c r="BJ68" s="31">
        <f t="shared" si="19"/>
        <v>46352</v>
      </c>
      <c r="BK68" s="31">
        <f t="shared" si="20"/>
        <v>46352</v>
      </c>
      <c r="BL68" s="32">
        <v>0</v>
      </c>
      <c r="BM68" s="15">
        <f t="shared" si="21"/>
        <v>451</v>
      </c>
      <c r="BN68" s="15"/>
      <c r="BO68" s="34">
        <f t="shared" si="22"/>
        <v>-45901</v>
      </c>
      <c r="BP68" s="3"/>
      <c r="BQ68" s="31">
        <f t="shared" si="23"/>
        <v>46352</v>
      </c>
      <c r="BR68" s="31">
        <f t="shared" si="24"/>
        <v>46359</v>
      </c>
      <c r="BS68" s="37">
        <v>7</v>
      </c>
      <c r="BT68" s="15">
        <f t="shared" si="25"/>
        <v>458</v>
      </c>
      <c r="BU68" s="15"/>
      <c r="BV68" s="7">
        <f t="shared" si="26"/>
        <v>-45901</v>
      </c>
      <c r="BW68" s="11"/>
      <c r="BX68" s="39">
        <v>46359</v>
      </c>
      <c r="BY68" s="7">
        <f t="shared" si="27"/>
        <v>-45901</v>
      </c>
      <c r="BZ68" s="2"/>
      <c r="CA68" t="s">
        <v>194</v>
      </c>
    </row>
    <row r="69" spans="1:79" x14ac:dyDescent="0.25">
      <c r="A69" s="21" t="s">
        <v>95</v>
      </c>
      <c r="B69" s="23"/>
      <c r="C69" s="36" t="s">
        <v>196</v>
      </c>
      <c r="D69" s="7"/>
      <c r="E69" s="30">
        <f t="shared" si="3"/>
        <v>45852</v>
      </c>
      <c r="F69" s="6"/>
      <c r="G69" s="6"/>
      <c r="H69" s="34">
        <f t="shared" si="4"/>
        <v>-45852</v>
      </c>
      <c r="I69" s="3"/>
      <c r="J69" s="30">
        <f t="shared" si="5"/>
        <v>45853</v>
      </c>
      <c r="K69" s="30">
        <f t="shared" si="6"/>
        <v>45860</v>
      </c>
      <c r="L69" s="37">
        <v>7</v>
      </c>
      <c r="M69" s="6">
        <f t="shared" si="7"/>
        <v>7</v>
      </c>
      <c r="N69" s="6"/>
      <c r="O69" s="29">
        <f t="shared" si="8"/>
        <v>-45853</v>
      </c>
      <c r="P69" s="7"/>
      <c r="Q69" s="3"/>
      <c r="R69" s="30">
        <f t="shared" si="0"/>
        <v>45861</v>
      </c>
      <c r="S69" s="30">
        <f t="shared" si="9"/>
        <v>45886</v>
      </c>
      <c r="T69" s="37">
        <v>25</v>
      </c>
      <c r="U69" s="6">
        <f t="shared" si="10"/>
        <v>32</v>
      </c>
      <c r="V69" s="6"/>
      <c r="W69" s="29">
        <f t="shared" si="11"/>
        <v>-45854</v>
      </c>
      <c r="X69" s="3"/>
      <c r="Y69" s="31"/>
      <c r="Z69" s="7"/>
      <c r="AA69" s="6"/>
      <c r="AB69" s="25"/>
      <c r="AC69" s="31">
        <f t="shared" si="28"/>
        <v>45887</v>
      </c>
      <c r="AD69" s="31">
        <f t="shared" si="29"/>
        <v>45932</v>
      </c>
      <c r="AE69" s="37">
        <v>45</v>
      </c>
      <c r="AF69" s="15">
        <f t="shared" si="12"/>
        <v>77</v>
      </c>
      <c r="AG69" s="15"/>
      <c r="AH69" s="34">
        <f t="shared" si="13"/>
        <v>-45855</v>
      </c>
      <c r="AI69" s="3"/>
      <c r="AJ69" s="31">
        <f t="shared" si="30"/>
        <v>45933</v>
      </c>
      <c r="AK69" s="31">
        <f t="shared" si="35"/>
        <v>45947</v>
      </c>
      <c r="AL69" s="37">
        <v>14</v>
      </c>
      <c r="AM69" s="15">
        <f t="shared" si="36"/>
        <v>91</v>
      </c>
      <c r="AN69" s="15"/>
      <c r="AO69" s="34">
        <f t="shared" si="14"/>
        <v>-45856</v>
      </c>
      <c r="AP69" s="7"/>
      <c r="AQ69" s="7"/>
      <c r="AR69" s="7"/>
      <c r="AS69" s="7"/>
      <c r="AT69" s="7"/>
      <c r="AU69" s="3"/>
      <c r="AV69" s="31">
        <f t="shared" si="31"/>
        <v>45948</v>
      </c>
      <c r="AW69" s="31">
        <f t="shared" si="32"/>
        <v>46308</v>
      </c>
      <c r="AX69" s="38">
        <v>360</v>
      </c>
      <c r="AY69" s="15">
        <f t="shared" si="15"/>
        <v>451</v>
      </c>
      <c r="AZ69" s="15"/>
      <c r="BA69" s="7">
        <f t="shared" si="16"/>
        <v>-45857</v>
      </c>
      <c r="BB69" s="3"/>
      <c r="BC69" s="31">
        <f t="shared" si="33"/>
        <v>46309</v>
      </c>
      <c r="BD69" s="31">
        <f t="shared" si="34"/>
        <v>46309</v>
      </c>
      <c r="BE69" s="32">
        <v>0</v>
      </c>
      <c r="BF69" s="15">
        <f t="shared" si="17"/>
        <v>451</v>
      </c>
      <c r="BG69" s="15"/>
      <c r="BH69" s="34">
        <f t="shared" si="18"/>
        <v>-45858</v>
      </c>
      <c r="BI69" s="3"/>
      <c r="BJ69" s="31">
        <f t="shared" si="19"/>
        <v>46309</v>
      </c>
      <c r="BK69" s="31">
        <f t="shared" si="20"/>
        <v>46309</v>
      </c>
      <c r="BL69" s="32">
        <v>0</v>
      </c>
      <c r="BM69" s="15">
        <f t="shared" si="21"/>
        <v>451</v>
      </c>
      <c r="BN69" s="15"/>
      <c r="BO69" s="34">
        <f t="shared" si="22"/>
        <v>-45858</v>
      </c>
      <c r="BP69" s="3"/>
      <c r="BQ69" s="31">
        <f t="shared" si="23"/>
        <v>46309</v>
      </c>
      <c r="BR69" s="31">
        <f t="shared" si="24"/>
        <v>46316</v>
      </c>
      <c r="BS69" s="37">
        <v>7</v>
      </c>
      <c r="BT69" s="15">
        <f t="shared" si="25"/>
        <v>458</v>
      </c>
      <c r="BU69" s="15"/>
      <c r="BV69" s="7">
        <f t="shared" si="26"/>
        <v>-45858</v>
      </c>
      <c r="BW69" s="11"/>
      <c r="BX69" s="39">
        <v>46316</v>
      </c>
      <c r="BY69" s="7">
        <f t="shared" si="27"/>
        <v>-45858</v>
      </c>
      <c r="BZ69" s="2"/>
      <c r="CA69" t="s">
        <v>194</v>
      </c>
    </row>
    <row r="70" spans="1:79" x14ac:dyDescent="0.25">
      <c r="A70" s="21" t="s">
        <v>95</v>
      </c>
      <c r="B70" s="23"/>
      <c r="C70" s="36" t="s">
        <v>197</v>
      </c>
      <c r="D70" s="7"/>
      <c r="E70" s="30">
        <f t="shared" si="3"/>
        <v>45842</v>
      </c>
      <c r="F70" s="6"/>
      <c r="G70" s="6"/>
      <c r="H70" s="34">
        <f t="shared" si="4"/>
        <v>-45842</v>
      </c>
      <c r="I70" s="3"/>
      <c r="J70" s="30">
        <f t="shared" si="5"/>
        <v>45843</v>
      </c>
      <c r="K70" s="30">
        <f t="shared" si="6"/>
        <v>45850</v>
      </c>
      <c r="L70" s="37">
        <v>7</v>
      </c>
      <c r="M70" s="6">
        <f t="shared" si="7"/>
        <v>7</v>
      </c>
      <c r="N70" s="6"/>
      <c r="O70" s="29">
        <f t="shared" si="8"/>
        <v>-45843</v>
      </c>
      <c r="P70" s="7"/>
      <c r="Q70" s="3"/>
      <c r="R70" s="30">
        <f t="shared" si="0"/>
        <v>45851</v>
      </c>
      <c r="S70" s="30">
        <f t="shared" si="9"/>
        <v>45876</v>
      </c>
      <c r="T70" s="37">
        <v>25</v>
      </c>
      <c r="U70" s="6">
        <f t="shared" si="10"/>
        <v>32</v>
      </c>
      <c r="V70" s="6"/>
      <c r="W70" s="29">
        <f t="shared" si="11"/>
        <v>-45844</v>
      </c>
      <c r="X70" s="3"/>
      <c r="Y70" s="31"/>
      <c r="Z70" s="7"/>
      <c r="AA70" s="6"/>
      <c r="AB70" s="25"/>
      <c r="AC70" s="31">
        <f t="shared" si="28"/>
        <v>45877</v>
      </c>
      <c r="AD70" s="31">
        <f t="shared" si="29"/>
        <v>45907</v>
      </c>
      <c r="AE70" s="37">
        <v>30</v>
      </c>
      <c r="AF70" s="15">
        <f t="shared" si="12"/>
        <v>62</v>
      </c>
      <c r="AG70" s="15"/>
      <c r="AH70" s="34">
        <f t="shared" si="13"/>
        <v>-45845</v>
      </c>
      <c r="AI70" s="3"/>
      <c r="AJ70" s="31">
        <f t="shared" si="30"/>
        <v>45908</v>
      </c>
      <c r="AK70" s="31">
        <f t="shared" si="35"/>
        <v>45922</v>
      </c>
      <c r="AL70" s="37">
        <v>14</v>
      </c>
      <c r="AM70" s="15">
        <f t="shared" si="36"/>
        <v>76</v>
      </c>
      <c r="AN70" s="15"/>
      <c r="AO70" s="34">
        <f t="shared" si="14"/>
        <v>-45846</v>
      </c>
      <c r="AP70" s="7"/>
      <c r="AQ70" s="7"/>
      <c r="AR70" s="7"/>
      <c r="AS70" s="7"/>
      <c r="AT70" s="7"/>
      <c r="AU70" s="3"/>
      <c r="AV70" s="31">
        <f t="shared" si="31"/>
        <v>45923</v>
      </c>
      <c r="AW70" s="31">
        <f t="shared" si="32"/>
        <v>46043</v>
      </c>
      <c r="AX70" s="38">
        <v>120</v>
      </c>
      <c r="AY70" s="15">
        <f t="shared" si="15"/>
        <v>196</v>
      </c>
      <c r="AZ70" s="15"/>
      <c r="BA70" s="7">
        <f t="shared" si="16"/>
        <v>-45847</v>
      </c>
      <c r="BB70" s="3"/>
      <c r="BC70" s="31">
        <f t="shared" si="33"/>
        <v>46044</v>
      </c>
      <c r="BD70" s="31">
        <f t="shared" si="34"/>
        <v>46044</v>
      </c>
      <c r="BE70" s="32">
        <v>0</v>
      </c>
      <c r="BF70" s="15">
        <f t="shared" si="17"/>
        <v>196</v>
      </c>
      <c r="BG70" s="15"/>
      <c r="BH70" s="34">
        <f t="shared" si="18"/>
        <v>-45848</v>
      </c>
      <c r="BI70" s="3"/>
      <c r="BJ70" s="31">
        <f t="shared" si="19"/>
        <v>46044</v>
      </c>
      <c r="BK70" s="31">
        <f t="shared" si="20"/>
        <v>46044</v>
      </c>
      <c r="BL70" s="32">
        <v>0</v>
      </c>
      <c r="BM70" s="15">
        <f t="shared" si="21"/>
        <v>196</v>
      </c>
      <c r="BN70" s="15"/>
      <c r="BO70" s="34">
        <f t="shared" si="22"/>
        <v>-45848</v>
      </c>
      <c r="BP70" s="3"/>
      <c r="BQ70" s="31">
        <f t="shared" si="23"/>
        <v>46044</v>
      </c>
      <c r="BR70" s="31">
        <f t="shared" si="24"/>
        <v>46051</v>
      </c>
      <c r="BS70" s="37">
        <v>7</v>
      </c>
      <c r="BT70" s="15">
        <f t="shared" si="25"/>
        <v>203</v>
      </c>
      <c r="BU70" s="15"/>
      <c r="BV70" s="7">
        <f t="shared" si="26"/>
        <v>-45848</v>
      </c>
      <c r="BW70" s="11"/>
      <c r="BX70" s="39">
        <v>46051</v>
      </c>
      <c r="BY70" s="7">
        <f t="shared" si="27"/>
        <v>-45848</v>
      </c>
      <c r="BZ70" s="2"/>
      <c r="CA70" t="s">
        <v>194</v>
      </c>
    </row>
    <row r="71" spans="1:79" x14ac:dyDescent="0.25">
      <c r="A71" s="21" t="s">
        <v>95</v>
      </c>
      <c r="B71" s="23"/>
      <c r="C71" s="36" t="s">
        <v>198</v>
      </c>
      <c r="D71" s="7"/>
      <c r="E71" s="30">
        <f t="shared" si="3"/>
        <v>45892</v>
      </c>
      <c r="F71" s="6"/>
      <c r="G71" s="6"/>
      <c r="H71" s="34">
        <f t="shared" si="4"/>
        <v>-45892</v>
      </c>
      <c r="I71" s="3"/>
      <c r="J71" s="30">
        <f t="shared" si="5"/>
        <v>45893</v>
      </c>
      <c r="K71" s="30">
        <f t="shared" si="6"/>
        <v>45900</v>
      </c>
      <c r="L71" s="37">
        <v>7</v>
      </c>
      <c r="M71" s="6">
        <f t="shared" si="7"/>
        <v>7</v>
      </c>
      <c r="N71" s="6"/>
      <c r="O71" s="29">
        <f t="shared" si="8"/>
        <v>-45893</v>
      </c>
      <c r="P71" s="7"/>
      <c r="Q71" s="3"/>
      <c r="R71" s="30">
        <f t="shared" si="0"/>
        <v>45901</v>
      </c>
      <c r="S71" s="30">
        <f t="shared" si="9"/>
        <v>45926</v>
      </c>
      <c r="T71" s="37">
        <v>25</v>
      </c>
      <c r="U71" s="6">
        <f t="shared" si="10"/>
        <v>32</v>
      </c>
      <c r="V71" s="6"/>
      <c r="W71" s="29">
        <f t="shared" si="11"/>
        <v>-45894</v>
      </c>
      <c r="X71" s="3"/>
      <c r="Y71" s="31"/>
      <c r="Z71" s="7"/>
      <c r="AA71" s="6"/>
      <c r="AB71" s="25"/>
      <c r="AC71" s="31">
        <f t="shared" si="28"/>
        <v>45927</v>
      </c>
      <c r="AD71" s="31">
        <f t="shared" si="29"/>
        <v>45972</v>
      </c>
      <c r="AE71" s="37">
        <v>45</v>
      </c>
      <c r="AF71" s="15">
        <f t="shared" si="12"/>
        <v>77</v>
      </c>
      <c r="AG71" s="15"/>
      <c r="AH71" s="34">
        <f t="shared" si="13"/>
        <v>-45895</v>
      </c>
      <c r="AI71" s="3"/>
      <c r="AJ71" s="31">
        <f t="shared" si="30"/>
        <v>45973</v>
      </c>
      <c r="AK71" s="31">
        <f t="shared" si="35"/>
        <v>45987</v>
      </c>
      <c r="AL71" s="37">
        <v>14</v>
      </c>
      <c r="AM71" s="15">
        <f t="shared" si="36"/>
        <v>91</v>
      </c>
      <c r="AN71" s="15"/>
      <c r="AO71" s="34">
        <f t="shared" si="14"/>
        <v>-45896</v>
      </c>
      <c r="AP71" s="7"/>
      <c r="AQ71" s="7"/>
      <c r="AR71" s="7"/>
      <c r="AS71" s="7"/>
      <c r="AT71" s="7"/>
      <c r="AU71" s="3"/>
      <c r="AV71" s="31">
        <f t="shared" si="31"/>
        <v>45988</v>
      </c>
      <c r="AW71" s="31">
        <f t="shared" si="32"/>
        <v>46168</v>
      </c>
      <c r="AX71" s="38">
        <v>180</v>
      </c>
      <c r="AY71" s="15">
        <f t="shared" si="15"/>
        <v>271</v>
      </c>
      <c r="AZ71" s="15"/>
      <c r="BA71" s="7">
        <f t="shared" si="16"/>
        <v>-45897</v>
      </c>
      <c r="BB71" s="3"/>
      <c r="BC71" s="31">
        <f t="shared" si="33"/>
        <v>46169</v>
      </c>
      <c r="BD71" s="31">
        <f t="shared" si="34"/>
        <v>46169</v>
      </c>
      <c r="BE71" s="32">
        <v>0</v>
      </c>
      <c r="BF71" s="15">
        <f t="shared" si="17"/>
        <v>271</v>
      </c>
      <c r="BG71" s="15"/>
      <c r="BH71" s="34">
        <f t="shared" si="18"/>
        <v>-45898</v>
      </c>
      <c r="BI71" s="3"/>
      <c r="BJ71" s="31">
        <f t="shared" si="19"/>
        <v>46169</v>
      </c>
      <c r="BK71" s="31">
        <f t="shared" si="20"/>
        <v>46169</v>
      </c>
      <c r="BL71" s="32">
        <v>0</v>
      </c>
      <c r="BM71" s="15">
        <f t="shared" si="21"/>
        <v>271</v>
      </c>
      <c r="BN71" s="15"/>
      <c r="BO71" s="34">
        <f t="shared" si="22"/>
        <v>-45898</v>
      </c>
      <c r="BP71" s="3"/>
      <c r="BQ71" s="31">
        <f t="shared" si="23"/>
        <v>46169</v>
      </c>
      <c r="BR71" s="31">
        <f t="shared" si="24"/>
        <v>46176</v>
      </c>
      <c r="BS71" s="37">
        <v>7</v>
      </c>
      <c r="BT71" s="15">
        <f t="shared" si="25"/>
        <v>278</v>
      </c>
      <c r="BU71" s="15"/>
      <c r="BV71" s="7">
        <f t="shared" si="26"/>
        <v>-45898</v>
      </c>
      <c r="BW71" s="11"/>
      <c r="BX71" s="39">
        <v>46176</v>
      </c>
      <c r="BY71" s="7">
        <f t="shared" si="27"/>
        <v>-45898</v>
      </c>
      <c r="BZ71" s="2"/>
      <c r="CA71" t="s">
        <v>194</v>
      </c>
    </row>
    <row r="72" spans="1:79" x14ac:dyDescent="0.25">
      <c r="A72" s="21" t="s">
        <v>95</v>
      </c>
      <c r="B72" s="23"/>
      <c r="C72" s="36" t="s">
        <v>199</v>
      </c>
      <c r="D72" s="7"/>
      <c r="E72" s="30">
        <f t="shared" si="3"/>
        <v>46016</v>
      </c>
      <c r="F72" s="6">
        <f>+F63</f>
        <v>46168</v>
      </c>
      <c r="G72" s="6"/>
      <c r="H72" s="34">
        <f t="shared" si="4"/>
        <v>152</v>
      </c>
      <c r="I72" s="3"/>
      <c r="J72" s="30">
        <f t="shared" si="5"/>
        <v>46017</v>
      </c>
      <c r="K72" s="30">
        <f t="shared" si="6"/>
        <v>46024</v>
      </c>
      <c r="L72" s="37">
        <v>7</v>
      </c>
      <c r="M72" s="6">
        <f t="shared" si="7"/>
        <v>46175</v>
      </c>
      <c r="N72" s="6"/>
      <c r="O72" s="29">
        <f t="shared" si="8"/>
        <v>151</v>
      </c>
      <c r="P72" s="7"/>
      <c r="Q72" s="3"/>
      <c r="R72" s="30">
        <f t="shared" si="0"/>
        <v>46025</v>
      </c>
      <c r="S72" s="30">
        <f t="shared" si="9"/>
        <v>46050</v>
      </c>
      <c r="T72" s="37">
        <v>25</v>
      </c>
      <c r="U72" s="6">
        <f t="shared" si="10"/>
        <v>46200</v>
      </c>
      <c r="V72" s="6"/>
      <c r="W72" s="29">
        <f t="shared" si="11"/>
        <v>150</v>
      </c>
      <c r="X72" s="3"/>
      <c r="Y72" s="31"/>
      <c r="Z72" s="7"/>
      <c r="AA72" s="6"/>
      <c r="AB72" s="25"/>
      <c r="AC72" s="31">
        <f t="shared" si="28"/>
        <v>46051</v>
      </c>
      <c r="AD72" s="31">
        <f t="shared" si="29"/>
        <v>46096</v>
      </c>
      <c r="AE72" s="37">
        <v>45</v>
      </c>
      <c r="AF72" s="15">
        <f t="shared" si="12"/>
        <v>46245</v>
      </c>
      <c r="AG72" s="15"/>
      <c r="AH72" s="34">
        <f t="shared" si="13"/>
        <v>149</v>
      </c>
      <c r="AI72" s="3"/>
      <c r="AJ72" s="31">
        <f t="shared" si="30"/>
        <v>46097</v>
      </c>
      <c r="AK72" s="31">
        <f t="shared" si="35"/>
        <v>46111</v>
      </c>
      <c r="AL72" s="37">
        <v>14</v>
      </c>
      <c r="AM72" s="15">
        <f t="shared" si="36"/>
        <v>46259</v>
      </c>
      <c r="AN72" s="15"/>
      <c r="AO72" s="34">
        <f t="shared" si="14"/>
        <v>148</v>
      </c>
      <c r="AP72" s="7"/>
      <c r="AQ72" s="7"/>
      <c r="AR72" s="7"/>
      <c r="AS72" s="7"/>
      <c r="AT72" s="7"/>
      <c r="AU72" s="3"/>
      <c r="AV72" s="31">
        <f t="shared" si="31"/>
        <v>46112</v>
      </c>
      <c r="AW72" s="31">
        <f t="shared" si="32"/>
        <v>46232</v>
      </c>
      <c r="AX72" s="38">
        <v>120</v>
      </c>
      <c r="AY72" s="15">
        <f t="shared" si="15"/>
        <v>46379</v>
      </c>
      <c r="AZ72" s="15"/>
      <c r="BA72" s="7">
        <f t="shared" si="16"/>
        <v>147</v>
      </c>
      <c r="BB72" s="3"/>
      <c r="BC72" s="31">
        <f t="shared" si="33"/>
        <v>46233</v>
      </c>
      <c r="BD72" s="31">
        <f t="shared" si="34"/>
        <v>46233</v>
      </c>
      <c r="BE72" s="32">
        <v>0</v>
      </c>
      <c r="BF72" s="15">
        <f t="shared" si="17"/>
        <v>46379</v>
      </c>
      <c r="BG72" s="15"/>
      <c r="BH72" s="34">
        <f t="shared" si="18"/>
        <v>146</v>
      </c>
      <c r="BI72" s="3"/>
      <c r="BJ72" s="31">
        <f t="shared" si="19"/>
        <v>46233</v>
      </c>
      <c r="BK72" s="31">
        <f t="shared" si="20"/>
        <v>46233</v>
      </c>
      <c r="BL72" s="32">
        <v>0</v>
      </c>
      <c r="BM72" s="15">
        <f t="shared" si="21"/>
        <v>46379</v>
      </c>
      <c r="BN72" s="15"/>
      <c r="BO72" s="34">
        <f t="shared" si="22"/>
        <v>146</v>
      </c>
      <c r="BP72" s="3"/>
      <c r="BQ72" s="31">
        <f t="shared" si="23"/>
        <v>46233</v>
      </c>
      <c r="BR72" s="31">
        <f t="shared" si="24"/>
        <v>46240</v>
      </c>
      <c r="BS72" s="37">
        <v>7</v>
      </c>
      <c r="BT72" s="15">
        <f t="shared" si="25"/>
        <v>46386</v>
      </c>
      <c r="BU72" s="15"/>
      <c r="BV72" s="7">
        <f t="shared" si="26"/>
        <v>146</v>
      </c>
      <c r="BW72" s="11"/>
      <c r="BX72" s="39">
        <v>46240</v>
      </c>
      <c r="BY72" s="7">
        <f t="shared" si="27"/>
        <v>146</v>
      </c>
      <c r="BZ72" s="2"/>
      <c r="CA72" t="s">
        <v>200</v>
      </c>
    </row>
    <row r="73" spans="1:79" x14ac:dyDescent="0.25">
      <c r="A73" s="21" t="s">
        <v>95</v>
      </c>
      <c r="B73" s="23"/>
      <c r="C73" s="36" t="s">
        <v>201</v>
      </c>
      <c r="D73" s="7"/>
      <c r="E73" s="30">
        <f t="shared" si="3"/>
        <v>46130</v>
      </c>
      <c r="F73" s="6">
        <f>+F77</f>
        <v>45748</v>
      </c>
      <c r="G73" s="6"/>
      <c r="H73" s="34">
        <f t="shared" si="4"/>
        <v>-382</v>
      </c>
      <c r="I73" s="3"/>
      <c r="J73" s="30">
        <f t="shared" si="5"/>
        <v>46131</v>
      </c>
      <c r="K73" s="30">
        <f t="shared" si="6"/>
        <v>46138</v>
      </c>
      <c r="L73" s="37">
        <v>7</v>
      </c>
      <c r="M73" s="6">
        <f t="shared" si="7"/>
        <v>45755</v>
      </c>
      <c r="N73" s="6"/>
      <c r="O73" s="29">
        <f t="shared" si="8"/>
        <v>-383</v>
      </c>
      <c r="P73" s="7"/>
      <c r="Q73" s="3"/>
      <c r="R73" s="30">
        <f t="shared" si="0"/>
        <v>46139</v>
      </c>
      <c r="S73" s="30">
        <f t="shared" si="9"/>
        <v>46164</v>
      </c>
      <c r="T73" s="37">
        <v>25</v>
      </c>
      <c r="U73" s="6">
        <f t="shared" si="10"/>
        <v>45780</v>
      </c>
      <c r="V73" s="6"/>
      <c r="W73" s="29">
        <f t="shared" si="11"/>
        <v>-384</v>
      </c>
      <c r="X73" s="3"/>
      <c r="Y73" s="31"/>
      <c r="Z73" s="7"/>
      <c r="AA73" s="6"/>
      <c r="AB73" s="25"/>
      <c r="AC73" s="31">
        <f t="shared" si="28"/>
        <v>46165</v>
      </c>
      <c r="AD73" s="31">
        <f t="shared" si="29"/>
        <v>46195</v>
      </c>
      <c r="AE73" s="37">
        <v>30</v>
      </c>
      <c r="AF73" s="15">
        <f t="shared" si="12"/>
        <v>45810</v>
      </c>
      <c r="AG73" s="15"/>
      <c r="AH73" s="34">
        <f t="shared" si="13"/>
        <v>-385</v>
      </c>
      <c r="AI73" s="3"/>
      <c r="AJ73" s="31">
        <f t="shared" si="30"/>
        <v>46196</v>
      </c>
      <c r="AK73" s="31">
        <f t="shared" si="35"/>
        <v>46210</v>
      </c>
      <c r="AL73" s="37">
        <v>14</v>
      </c>
      <c r="AM73" s="15">
        <f t="shared" si="36"/>
        <v>45824</v>
      </c>
      <c r="AN73" s="15"/>
      <c r="AO73" s="34">
        <f t="shared" si="14"/>
        <v>-386</v>
      </c>
      <c r="AP73" s="7"/>
      <c r="AQ73" s="7"/>
      <c r="AR73" s="7"/>
      <c r="AS73" s="7"/>
      <c r="AT73" s="7"/>
      <c r="AU73" s="3"/>
      <c r="AV73" s="31">
        <f t="shared" si="31"/>
        <v>46211</v>
      </c>
      <c r="AW73" s="31">
        <f t="shared" si="32"/>
        <v>46331</v>
      </c>
      <c r="AX73" s="38">
        <v>120</v>
      </c>
      <c r="AY73" s="15">
        <f t="shared" si="15"/>
        <v>45944</v>
      </c>
      <c r="AZ73" s="15"/>
      <c r="BA73" s="7">
        <f t="shared" si="16"/>
        <v>-387</v>
      </c>
      <c r="BB73" s="3"/>
      <c r="BC73" s="31">
        <f t="shared" si="33"/>
        <v>46332</v>
      </c>
      <c r="BD73" s="31">
        <f t="shared" si="34"/>
        <v>46332</v>
      </c>
      <c r="BE73" s="32">
        <v>0</v>
      </c>
      <c r="BF73" s="15">
        <f t="shared" si="17"/>
        <v>45944</v>
      </c>
      <c r="BG73" s="15"/>
      <c r="BH73" s="34">
        <f t="shared" si="18"/>
        <v>-388</v>
      </c>
      <c r="BI73" s="3"/>
      <c r="BJ73" s="31">
        <f t="shared" si="19"/>
        <v>46332</v>
      </c>
      <c r="BK73" s="31">
        <f t="shared" si="20"/>
        <v>46332</v>
      </c>
      <c r="BL73" s="32">
        <v>0</v>
      </c>
      <c r="BM73" s="15">
        <f t="shared" si="21"/>
        <v>45944</v>
      </c>
      <c r="BN73" s="15"/>
      <c r="BO73" s="34">
        <f t="shared" si="22"/>
        <v>-388</v>
      </c>
      <c r="BP73" s="3"/>
      <c r="BQ73" s="31">
        <f t="shared" si="23"/>
        <v>46332</v>
      </c>
      <c r="BR73" s="31">
        <f t="shared" si="24"/>
        <v>46339</v>
      </c>
      <c r="BS73" s="37">
        <v>7</v>
      </c>
      <c r="BT73" s="15">
        <f t="shared" si="25"/>
        <v>45951</v>
      </c>
      <c r="BU73" s="15"/>
      <c r="BV73" s="7">
        <f t="shared" si="26"/>
        <v>-388</v>
      </c>
      <c r="BW73" s="11"/>
      <c r="BX73" s="39">
        <v>46339</v>
      </c>
      <c r="BY73" s="7">
        <f t="shared" si="27"/>
        <v>-388</v>
      </c>
      <c r="BZ73" s="2"/>
      <c r="CA73" t="s">
        <v>194</v>
      </c>
    </row>
    <row r="74" spans="1:79" x14ac:dyDescent="0.25">
      <c r="A74" s="21" t="s">
        <v>95</v>
      </c>
      <c r="B74" s="23"/>
      <c r="C74" s="36" t="s">
        <v>202</v>
      </c>
      <c r="D74" s="7"/>
      <c r="E74" s="30">
        <f t="shared" si="3"/>
        <v>45962</v>
      </c>
      <c r="F74" s="6"/>
      <c r="G74" s="6"/>
      <c r="H74" s="34">
        <f t="shared" si="4"/>
        <v>-45962</v>
      </c>
      <c r="I74" s="3"/>
      <c r="J74" s="30">
        <f t="shared" si="5"/>
        <v>45963</v>
      </c>
      <c r="K74" s="30">
        <f t="shared" si="6"/>
        <v>45970</v>
      </c>
      <c r="L74" s="37">
        <v>7</v>
      </c>
      <c r="M74" s="6">
        <f t="shared" si="7"/>
        <v>7</v>
      </c>
      <c r="N74" s="6"/>
      <c r="O74" s="29">
        <f t="shared" si="8"/>
        <v>-45963</v>
      </c>
      <c r="P74" s="7"/>
      <c r="Q74" s="3"/>
      <c r="R74" s="30">
        <f t="shared" si="0"/>
        <v>45971</v>
      </c>
      <c r="S74" s="30">
        <f t="shared" si="9"/>
        <v>45996</v>
      </c>
      <c r="T74" s="37">
        <v>25</v>
      </c>
      <c r="U74" s="6">
        <f t="shared" si="10"/>
        <v>32</v>
      </c>
      <c r="V74" s="6"/>
      <c r="W74" s="29">
        <f t="shared" si="11"/>
        <v>-45964</v>
      </c>
      <c r="X74" s="3"/>
      <c r="Y74" s="31"/>
      <c r="Z74" s="7"/>
      <c r="AA74" s="6"/>
      <c r="AB74" s="25"/>
      <c r="AC74" s="31">
        <f t="shared" si="28"/>
        <v>45997</v>
      </c>
      <c r="AD74" s="31">
        <f t="shared" si="29"/>
        <v>46042</v>
      </c>
      <c r="AE74" s="37">
        <v>45</v>
      </c>
      <c r="AF74" s="15">
        <f t="shared" si="12"/>
        <v>77</v>
      </c>
      <c r="AG74" s="15"/>
      <c r="AH74" s="34">
        <f t="shared" si="13"/>
        <v>-45965</v>
      </c>
      <c r="AI74" s="3"/>
      <c r="AJ74" s="31">
        <f t="shared" si="30"/>
        <v>46043</v>
      </c>
      <c r="AK74" s="31">
        <f t="shared" si="35"/>
        <v>46057</v>
      </c>
      <c r="AL74" s="37">
        <v>14</v>
      </c>
      <c r="AM74" s="15">
        <f t="shared" si="36"/>
        <v>91</v>
      </c>
      <c r="AN74" s="15"/>
      <c r="AO74" s="34">
        <f t="shared" si="14"/>
        <v>-45966</v>
      </c>
      <c r="AP74" s="7"/>
      <c r="AQ74" s="7"/>
      <c r="AR74" s="7"/>
      <c r="AS74" s="7"/>
      <c r="AT74" s="7"/>
      <c r="AU74" s="3"/>
      <c r="AV74" s="31">
        <f t="shared" si="31"/>
        <v>46058</v>
      </c>
      <c r="AW74" s="31">
        <f t="shared" si="32"/>
        <v>46358</v>
      </c>
      <c r="AX74" s="38">
        <v>300</v>
      </c>
      <c r="AY74" s="15">
        <f t="shared" si="15"/>
        <v>391</v>
      </c>
      <c r="AZ74" s="15"/>
      <c r="BA74" s="7">
        <f t="shared" si="16"/>
        <v>-45967</v>
      </c>
      <c r="BB74" s="3"/>
      <c r="BC74" s="31">
        <f t="shared" si="33"/>
        <v>46359</v>
      </c>
      <c r="BD74" s="31">
        <f t="shared" si="34"/>
        <v>46359</v>
      </c>
      <c r="BE74" s="32">
        <v>0</v>
      </c>
      <c r="BF74" s="15">
        <f t="shared" si="17"/>
        <v>391</v>
      </c>
      <c r="BG74" s="15"/>
      <c r="BH74" s="34">
        <f t="shared" si="18"/>
        <v>-45968</v>
      </c>
      <c r="BI74" s="3"/>
      <c r="BJ74" s="31">
        <f t="shared" si="19"/>
        <v>46359</v>
      </c>
      <c r="BK74" s="31">
        <f t="shared" si="20"/>
        <v>46359</v>
      </c>
      <c r="BL74" s="32">
        <v>0</v>
      </c>
      <c r="BM74" s="15">
        <f t="shared" si="21"/>
        <v>391</v>
      </c>
      <c r="BN74" s="15"/>
      <c r="BO74" s="34">
        <f t="shared" si="22"/>
        <v>-45968</v>
      </c>
      <c r="BP74" s="3"/>
      <c r="BQ74" s="31">
        <f t="shared" si="23"/>
        <v>46359</v>
      </c>
      <c r="BR74" s="31">
        <f t="shared" si="24"/>
        <v>46366</v>
      </c>
      <c r="BS74" s="37">
        <v>7</v>
      </c>
      <c r="BT74" s="15">
        <f t="shared" si="25"/>
        <v>398</v>
      </c>
      <c r="BU74" s="15"/>
      <c r="BV74" s="7">
        <f t="shared" si="26"/>
        <v>-45968</v>
      </c>
      <c r="BW74" s="11"/>
      <c r="BX74" s="39">
        <v>46366</v>
      </c>
      <c r="BY74" s="7">
        <f t="shared" si="27"/>
        <v>-45968</v>
      </c>
      <c r="BZ74" s="2"/>
      <c r="CA74" t="s">
        <v>194</v>
      </c>
    </row>
    <row r="75" spans="1:79" x14ac:dyDescent="0.25">
      <c r="A75" s="21" t="s">
        <v>95</v>
      </c>
      <c r="B75" s="23"/>
      <c r="C75" s="36" t="s">
        <v>203</v>
      </c>
      <c r="D75" s="7"/>
      <c r="E75" s="30">
        <f t="shared" si="3"/>
        <v>46138</v>
      </c>
      <c r="F75" s="6"/>
      <c r="G75" s="6"/>
      <c r="H75" s="34">
        <f t="shared" si="4"/>
        <v>-46138</v>
      </c>
      <c r="I75" s="3"/>
      <c r="J75" s="30">
        <f t="shared" si="5"/>
        <v>46139</v>
      </c>
      <c r="K75" s="30">
        <f t="shared" si="6"/>
        <v>46146</v>
      </c>
      <c r="L75" s="37">
        <v>7</v>
      </c>
      <c r="M75" s="6">
        <f t="shared" si="7"/>
        <v>7</v>
      </c>
      <c r="N75" s="6"/>
      <c r="O75" s="29">
        <f t="shared" si="8"/>
        <v>-46139</v>
      </c>
      <c r="P75" s="7"/>
      <c r="Q75" s="3"/>
      <c r="R75" s="30">
        <f t="shared" si="0"/>
        <v>46147</v>
      </c>
      <c r="S75" s="30">
        <f t="shared" si="9"/>
        <v>46172</v>
      </c>
      <c r="T75" s="37">
        <v>25</v>
      </c>
      <c r="U75" s="6">
        <f t="shared" si="10"/>
        <v>32</v>
      </c>
      <c r="V75" s="6"/>
      <c r="W75" s="29">
        <f t="shared" si="11"/>
        <v>-46140</v>
      </c>
      <c r="X75" s="3"/>
      <c r="Y75" s="31"/>
      <c r="Z75" s="7"/>
      <c r="AA75" s="6"/>
      <c r="AB75" s="25"/>
      <c r="AC75" s="31">
        <f t="shared" si="28"/>
        <v>46173</v>
      </c>
      <c r="AD75" s="31">
        <f t="shared" si="29"/>
        <v>46203</v>
      </c>
      <c r="AE75" s="37">
        <v>30</v>
      </c>
      <c r="AF75" s="15">
        <f t="shared" si="12"/>
        <v>62</v>
      </c>
      <c r="AG75" s="15"/>
      <c r="AH75" s="34">
        <f t="shared" si="13"/>
        <v>-46141</v>
      </c>
      <c r="AI75" s="3"/>
      <c r="AJ75" s="31">
        <f t="shared" si="30"/>
        <v>46204</v>
      </c>
      <c r="AK75" s="31">
        <f t="shared" si="35"/>
        <v>46218</v>
      </c>
      <c r="AL75" s="37">
        <v>14</v>
      </c>
      <c r="AM75" s="15">
        <f t="shared" ref="AM75:AM80" si="37">+IF(AG75=0,AF75,AG75)+AL75</f>
        <v>76</v>
      </c>
      <c r="AN75" s="15"/>
      <c r="AO75" s="34">
        <f t="shared" si="14"/>
        <v>-46142</v>
      </c>
      <c r="AP75" s="7"/>
      <c r="AQ75" s="7"/>
      <c r="AR75" s="7"/>
      <c r="AS75" s="7"/>
      <c r="AT75" s="7"/>
      <c r="AU75" s="3"/>
      <c r="AV75" s="31">
        <f t="shared" si="31"/>
        <v>46219</v>
      </c>
      <c r="AW75" s="31">
        <f t="shared" si="32"/>
        <v>46369</v>
      </c>
      <c r="AX75" s="38">
        <v>150</v>
      </c>
      <c r="AY75" s="15">
        <f t="shared" si="15"/>
        <v>226</v>
      </c>
      <c r="AZ75" s="15"/>
      <c r="BA75" s="7">
        <f t="shared" si="16"/>
        <v>-46143</v>
      </c>
      <c r="BB75" s="3"/>
      <c r="BC75" s="31">
        <f t="shared" si="33"/>
        <v>46370</v>
      </c>
      <c r="BD75" s="31">
        <f t="shared" si="34"/>
        <v>46370</v>
      </c>
      <c r="BE75" s="32">
        <v>0</v>
      </c>
      <c r="BF75" s="15">
        <f t="shared" si="17"/>
        <v>226</v>
      </c>
      <c r="BG75" s="15"/>
      <c r="BH75" s="34">
        <f t="shared" si="18"/>
        <v>-46144</v>
      </c>
      <c r="BI75" s="3"/>
      <c r="BJ75" s="31">
        <f t="shared" si="19"/>
        <v>46370</v>
      </c>
      <c r="BK75" s="31">
        <f t="shared" si="20"/>
        <v>46370</v>
      </c>
      <c r="BL75" s="32">
        <v>0</v>
      </c>
      <c r="BM75" s="15">
        <f t="shared" si="21"/>
        <v>226</v>
      </c>
      <c r="BN75" s="15"/>
      <c r="BO75" s="34">
        <f t="shared" si="22"/>
        <v>-46144</v>
      </c>
      <c r="BP75" s="3"/>
      <c r="BQ75" s="31">
        <f t="shared" si="23"/>
        <v>46370</v>
      </c>
      <c r="BR75" s="31">
        <f t="shared" si="24"/>
        <v>46377</v>
      </c>
      <c r="BS75" s="37">
        <v>7</v>
      </c>
      <c r="BT75" s="15">
        <f t="shared" si="25"/>
        <v>233</v>
      </c>
      <c r="BU75" s="15"/>
      <c r="BV75" s="7">
        <f t="shared" si="26"/>
        <v>-46144</v>
      </c>
      <c r="BW75" s="11"/>
      <c r="BX75" s="39">
        <v>46377</v>
      </c>
      <c r="BY75" s="7">
        <f t="shared" si="27"/>
        <v>-46144</v>
      </c>
      <c r="BZ75" s="2"/>
      <c r="CA75" t="s">
        <v>194</v>
      </c>
    </row>
    <row r="76" spans="1:79" x14ac:dyDescent="0.25">
      <c r="A76" s="21" t="s">
        <v>95</v>
      </c>
      <c r="B76" s="23"/>
      <c r="C76" s="36" t="s">
        <v>204</v>
      </c>
      <c r="D76" s="7"/>
      <c r="E76" s="30">
        <f t="shared" si="3"/>
        <v>45912</v>
      </c>
      <c r="F76" s="6"/>
      <c r="G76" s="6"/>
      <c r="H76" s="34">
        <f t="shared" si="4"/>
        <v>-45912</v>
      </c>
      <c r="I76" s="3"/>
      <c r="J76" s="30">
        <f t="shared" si="5"/>
        <v>45913</v>
      </c>
      <c r="K76" s="30">
        <f t="shared" si="6"/>
        <v>45920</v>
      </c>
      <c r="L76" s="37">
        <v>7</v>
      </c>
      <c r="M76" s="6">
        <f t="shared" si="7"/>
        <v>7</v>
      </c>
      <c r="N76" s="6"/>
      <c r="O76" s="29">
        <f t="shared" si="8"/>
        <v>-45913</v>
      </c>
      <c r="P76" s="7"/>
      <c r="Q76" s="3"/>
      <c r="R76" s="30">
        <f t="shared" si="0"/>
        <v>45921</v>
      </c>
      <c r="S76" s="30">
        <f t="shared" si="9"/>
        <v>45946</v>
      </c>
      <c r="T76" s="37">
        <v>25</v>
      </c>
      <c r="U76" s="6">
        <f t="shared" si="10"/>
        <v>32</v>
      </c>
      <c r="V76" s="6"/>
      <c r="W76" s="29">
        <f t="shared" si="11"/>
        <v>-45914</v>
      </c>
      <c r="X76" s="3"/>
      <c r="Y76" s="31"/>
      <c r="Z76" s="7"/>
      <c r="AA76" s="6"/>
      <c r="AB76" s="25"/>
      <c r="AC76" s="31">
        <f t="shared" si="28"/>
        <v>45947</v>
      </c>
      <c r="AD76" s="31">
        <f t="shared" si="29"/>
        <v>45992</v>
      </c>
      <c r="AE76" s="37">
        <v>45</v>
      </c>
      <c r="AF76" s="15">
        <f t="shared" si="12"/>
        <v>77</v>
      </c>
      <c r="AG76" s="15"/>
      <c r="AH76" s="34">
        <f t="shared" si="13"/>
        <v>-45915</v>
      </c>
      <c r="AI76" s="3"/>
      <c r="AJ76" s="31">
        <f t="shared" si="30"/>
        <v>45993</v>
      </c>
      <c r="AK76" s="31">
        <f t="shared" si="35"/>
        <v>46007</v>
      </c>
      <c r="AL76" s="37">
        <v>14</v>
      </c>
      <c r="AM76" s="15">
        <f t="shared" si="37"/>
        <v>91</v>
      </c>
      <c r="AN76" s="15"/>
      <c r="AO76" s="34">
        <f t="shared" si="14"/>
        <v>-45916</v>
      </c>
      <c r="AP76" s="7"/>
      <c r="AQ76" s="7"/>
      <c r="AR76" s="7"/>
      <c r="AS76" s="7"/>
      <c r="AT76" s="7"/>
      <c r="AU76" s="3"/>
      <c r="AV76" s="31">
        <f t="shared" si="31"/>
        <v>46008</v>
      </c>
      <c r="AW76" s="31">
        <f t="shared" si="32"/>
        <v>46308</v>
      </c>
      <c r="AX76" s="38">
        <v>300</v>
      </c>
      <c r="AY76" s="15">
        <f t="shared" si="15"/>
        <v>391</v>
      </c>
      <c r="AZ76" s="15"/>
      <c r="BA76" s="7">
        <f t="shared" si="16"/>
        <v>-45917</v>
      </c>
      <c r="BB76" s="3"/>
      <c r="BC76" s="31">
        <f t="shared" si="33"/>
        <v>46309</v>
      </c>
      <c r="BD76" s="31">
        <f t="shared" si="34"/>
        <v>46309</v>
      </c>
      <c r="BE76" s="32">
        <v>0</v>
      </c>
      <c r="BF76" s="15">
        <f t="shared" si="17"/>
        <v>391</v>
      </c>
      <c r="BG76" s="15"/>
      <c r="BH76" s="34">
        <f t="shared" si="18"/>
        <v>-45918</v>
      </c>
      <c r="BI76" s="3"/>
      <c r="BJ76" s="31">
        <f t="shared" si="19"/>
        <v>46309</v>
      </c>
      <c r="BK76" s="31">
        <f t="shared" si="20"/>
        <v>46309</v>
      </c>
      <c r="BL76" s="32">
        <v>0</v>
      </c>
      <c r="BM76" s="15">
        <f t="shared" si="21"/>
        <v>391</v>
      </c>
      <c r="BN76" s="15"/>
      <c r="BO76" s="34">
        <f t="shared" si="22"/>
        <v>-45918</v>
      </c>
      <c r="BP76" s="3"/>
      <c r="BQ76" s="31">
        <f t="shared" si="23"/>
        <v>46309</v>
      </c>
      <c r="BR76" s="31">
        <f t="shared" si="24"/>
        <v>46316</v>
      </c>
      <c r="BS76" s="37">
        <v>7</v>
      </c>
      <c r="BT76" s="15">
        <f t="shared" si="25"/>
        <v>398</v>
      </c>
      <c r="BU76" s="15"/>
      <c r="BV76" s="7">
        <f t="shared" si="26"/>
        <v>-45918</v>
      </c>
      <c r="BW76" s="11"/>
      <c r="BX76" s="39">
        <v>46316</v>
      </c>
      <c r="BY76" s="7">
        <f t="shared" si="27"/>
        <v>-45918</v>
      </c>
      <c r="BZ76" s="2"/>
      <c r="CA76" t="s">
        <v>205</v>
      </c>
    </row>
    <row r="77" spans="1:79" x14ac:dyDescent="0.25">
      <c r="A77" s="21" t="s">
        <v>206</v>
      </c>
      <c r="B77" s="23"/>
      <c r="C77" s="36" t="s">
        <v>207</v>
      </c>
      <c r="D77" s="7"/>
      <c r="E77" s="30">
        <f t="shared" si="3"/>
        <v>45739</v>
      </c>
      <c r="F77" s="6">
        <f>+C82+60</f>
        <v>45748</v>
      </c>
      <c r="G77" s="6"/>
      <c r="H77" s="34">
        <f t="shared" si="4"/>
        <v>9</v>
      </c>
      <c r="I77" s="3"/>
      <c r="J77" s="30">
        <f t="shared" si="5"/>
        <v>45740</v>
      </c>
      <c r="K77" s="30">
        <f t="shared" si="6"/>
        <v>45747</v>
      </c>
      <c r="L77" s="37">
        <v>7</v>
      </c>
      <c r="M77" s="6">
        <f t="shared" si="7"/>
        <v>45755</v>
      </c>
      <c r="N77" s="6"/>
      <c r="O77" s="29">
        <f t="shared" si="8"/>
        <v>8</v>
      </c>
      <c r="P77" s="7"/>
      <c r="Q77" s="3"/>
      <c r="R77" s="30">
        <f t="shared" si="0"/>
        <v>45748</v>
      </c>
      <c r="S77" s="30">
        <f t="shared" si="9"/>
        <v>45773</v>
      </c>
      <c r="T77" s="37">
        <v>25</v>
      </c>
      <c r="U77" s="6">
        <f t="shared" si="10"/>
        <v>45780</v>
      </c>
      <c r="V77" s="6"/>
      <c r="W77" s="29">
        <f t="shared" si="11"/>
        <v>7</v>
      </c>
      <c r="X77" s="3"/>
      <c r="Y77" s="31"/>
      <c r="Z77" s="7"/>
      <c r="AA77" s="6"/>
      <c r="AB77" s="25"/>
      <c r="AC77" s="31">
        <f t="shared" si="28"/>
        <v>45774</v>
      </c>
      <c r="AD77" s="31">
        <f t="shared" si="29"/>
        <v>45774</v>
      </c>
      <c r="AE77" s="37"/>
      <c r="AF77" s="15">
        <f t="shared" si="12"/>
        <v>45780</v>
      </c>
      <c r="AG77" s="15"/>
      <c r="AH77" s="34">
        <f t="shared" si="13"/>
        <v>6</v>
      </c>
      <c r="AI77" s="3"/>
      <c r="AJ77" s="31">
        <f t="shared" si="30"/>
        <v>45775</v>
      </c>
      <c r="AK77" s="31">
        <f t="shared" si="35"/>
        <v>45789</v>
      </c>
      <c r="AL77" s="37">
        <v>14</v>
      </c>
      <c r="AM77" s="15">
        <f t="shared" si="37"/>
        <v>45794</v>
      </c>
      <c r="AN77" s="15"/>
      <c r="AO77" s="34">
        <f t="shared" si="14"/>
        <v>5</v>
      </c>
      <c r="AP77" s="7"/>
      <c r="AQ77" s="7"/>
      <c r="AR77" s="7"/>
      <c r="AS77" s="7"/>
      <c r="AT77" s="7"/>
      <c r="AU77" s="3"/>
      <c r="AV77" s="31">
        <f t="shared" si="31"/>
        <v>45790</v>
      </c>
      <c r="AW77" s="31">
        <f>+BC77</f>
        <v>45865</v>
      </c>
      <c r="AX77" s="38">
        <v>75</v>
      </c>
      <c r="AY77" s="15">
        <f t="shared" si="15"/>
        <v>45869</v>
      </c>
      <c r="AZ77" s="15"/>
      <c r="BA77" s="7">
        <f t="shared" si="16"/>
        <v>4</v>
      </c>
      <c r="BB77" s="3"/>
      <c r="BC77" s="31">
        <f t="shared" si="33"/>
        <v>45865</v>
      </c>
      <c r="BD77" s="31">
        <f t="shared" si="34"/>
        <v>45955</v>
      </c>
      <c r="BE77" s="37">
        <v>90</v>
      </c>
      <c r="BF77" s="15">
        <f t="shared" si="17"/>
        <v>45959</v>
      </c>
      <c r="BG77" s="15"/>
      <c r="BH77" s="34">
        <f t="shared" si="18"/>
        <v>4</v>
      </c>
      <c r="BI77" s="3"/>
      <c r="BJ77" s="31">
        <f t="shared" si="19"/>
        <v>45955</v>
      </c>
      <c r="BK77" s="31">
        <f t="shared" si="20"/>
        <v>45965</v>
      </c>
      <c r="BL77" s="37">
        <v>10</v>
      </c>
      <c r="BM77" s="15">
        <f t="shared" si="21"/>
        <v>45969</v>
      </c>
      <c r="BN77" s="15"/>
      <c r="BO77" s="34">
        <f t="shared" si="22"/>
        <v>4</v>
      </c>
      <c r="BP77" s="3"/>
      <c r="BQ77" s="31">
        <f t="shared" si="23"/>
        <v>45965</v>
      </c>
      <c r="BR77" s="31">
        <f t="shared" si="24"/>
        <v>45972</v>
      </c>
      <c r="BS77" s="37">
        <v>7</v>
      </c>
      <c r="BT77" s="15">
        <f t="shared" si="25"/>
        <v>45976</v>
      </c>
      <c r="BU77" s="15"/>
      <c r="BV77" s="7">
        <f t="shared" si="26"/>
        <v>4</v>
      </c>
      <c r="BW77" s="11"/>
      <c r="BX77" s="39">
        <v>45972</v>
      </c>
      <c r="BY77" s="7">
        <f t="shared" si="27"/>
        <v>4</v>
      </c>
      <c r="BZ77" s="2"/>
      <c r="CA77" t="s">
        <v>208</v>
      </c>
    </row>
    <row r="78" spans="1:79" x14ac:dyDescent="0.25">
      <c r="A78" s="21" t="s">
        <v>206</v>
      </c>
      <c r="B78" s="23"/>
      <c r="C78" s="36" t="s">
        <v>209</v>
      </c>
      <c r="D78" s="7"/>
      <c r="E78" s="30">
        <f t="shared" ref="E78:E80" si="38">+J78-1</f>
        <v>45875</v>
      </c>
      <c r="F78" s="6">
        <f>+F72</f>
        <v>46168</v>
      </c>
      <c r="G78" s="6"/>
      <c r="H78" s="34">
        <f t="shared" ref="H78:H80" si="39">+F78-E78</f>
        <v>293</v>
      </c>
      <c r="I78" s="3"/>
      <c r="J78" s="30">
        <f t="shared" ref="J78:J80" si="40">+K78-L78</f>
        <v>45876</v>
      </c>
      <c r="K78" s="30">
        <f t="shared" ref="K78:K80" si="41">+R78-1</f>
        <v>45883</v>
      </c>
      <c r="L78" s="37">
        <v>7</v>
      </c>
      <c r="M78" s="6">
        <f t="shared" ref="M78:M80" si="42">+F78+L78</f>
        <v>46175</v>
      </c>
      <c r="N78" s="6"/>
      <c r="O78" s="29">
        <f t="shared" ref="O78:O80" si="43">+M78-K78</f>
        <v>292</v>
      </c>
      <c r="P78" s="7"/>
      <c r="Q78" s="3"/>
      <c r="R78" s="30">
        <f t="shared" ref="R78:R80" si="44">+S78-T78</f>
        <v>45884</v>
      </c>
      <c r="S78" s="30">
        <f t="shared" ref="S78:S80" si="45">+AC78-1</f>
        <v>45909</v>
      </c>
      <c r="T78" s="37">
        <v>25</v>
      </c>
      <c r="U78" s="6">
        <f t="shared" ref="U78:U80" si="46">+M78+T78</f>
        <v>46200</v>
      </c>
      <c r="V78" s="6"/>
      <c r="W78" s="29">
        <f t="shared" ref="W78:W80" si="47">+U78-S78</f>
        <v>291</v>
      </c>
      <c r="X78" s="3"/>
      <c r="Y78" s="31"/>
      <c r="Z78" s="7"/>
      <c r="AA78" s="6"/>
      <c r="AB78" s="25"/>
      <c r="AC78" s="31">
        <f t="shared" ref="AC78:AC80" si="48">+AD78-AE78</f>
        <v>45910</v>
      </c>
      <c r="AD78" s="31">
        <f t="shared" ref="AD78:AD80" si="49">+AJ78-1</f>
        <v>45910</v>
      </c>
      <c r="AE78" s="37"/>
      <c r="AF78" s="15">
        <f t="shared" ref="AF78:AF80" si="50">+IF(V78=0,U78,V78)+AE78</f>
        <v>46200</v>
      </c>
      <c r="AG78" s="15"/>
      <c r="AH78" s="34">
        <f t="shared" ref="AH78:AH80" si="51">+AF78-AD78</f>
        <v>290</v>
      </c>
      <c r="AI78" s="3"/>
      <c r="AJ78" s="31">
        <f t="shared" ref="AJ78:AJ80" si="52">+AK78-AL78</f>
        <v>45911</v>
      </c>
      <c r="AK78" s="31">
        <f t="shared" ref="AK78:AK80" si="53">+AV78-1</f>
        <v>45925</v>
      </c>
      <c r="AL78" s="37">
        <v>14</v>
      </c>
      <c r="AM78" s="15">
        <f t="shared" si="37"/>
        <v>46214</v>
      </c>
      <c r="AN78" s="15"/>
      <c r="AO78" s="34">
        <f t="shared" ref="AO78:AO80" si="54">+AM78-AK78</f>
        <v>289</v>
      </c>
      <c r="AP78" s="7"/>
      <c r="AQ78" s="7"/>
      <c r="AR78" s="7"/>
      <c r="AS78" s="7"/>
      <c r="AT78" s="7"/>
      <c r="AU78" s="3"/>
      <c r="AV78" s="31">
        <f t="shared" ref="AV78:AV80" si="55">+AW78-AX78</f>
        <v>45926</v>
      </c>
      <c r="AW78" s="31">
        <f t="shared" ref="AW78:AW80" si="56">+BQ78-1</f>
        <v>46001</v>
      </c>
      <c r="AX78" s="38">
        <v>75</v>
      </c>
      <c r="AY78" s="15">
        <f t="shared" ref="AY78:AY80" si="57">+IF(AN78=0,AM78,AN78)+AX78</f>
        <v>46289</v>
      </c>
      <c r="AZ78" s="15"/>
      <c r="BA78" s="7">
        <f t="shared" ref="BA78:BA80" si="58">+AY78-AW78</f>
        <v>288</v>
      </c>
      <c r="BB78" s="3"/>
      <c r="BC78" s="31">
        <f t="shared" ref="BC78:BC80" si="59">+BD78-BE78</f>
        <v>45962</v>
      </c>
      <c r="BD78" s="31">
        <f t="shared" ref="BD78:BD80" si="60">+BJ78</f>
        <v>45992</v>
      </c>
      <c r="BE78" s="37">
        <v>30</v>
      </c>
      <c r="BF78" s="15">
        <f t="shared" ref="BF78:BF80" si="61">+IF(AZ78=0,AY78,AZ78)+BE78</f>
        <v>46319</v>
      </c>
      <c r="BG78" s="15"/>
      <c r="BH78" s="34">
        <f t="shared" ref="BH78:BH80" si="62">+BF78-BD78</f>
        <v>327</v>
      </c>
      <c r="BI78" s="3"/>
      <c r="BJ78" s="31">
        <f t="shared" ref="BJ78:BJ80" si="63">+BK78-BL78</f>
        <v>45992</v>
      </c>
      <c r="BK78" s="31">
        <f t="shared" ref="BK78:BK80" si="64">+BQ78</f>
        <v>46002</v>
      </c>
      <c r="BL78" s="37">
        <v>10</v>
      </c>
      <c r="BM78" s="15">
        <f t="shared" ref="BM78:BM80" si="65">+IF(BG78=0,BF78,BG78)+BL78</f>
        <v>46329</v>
      </c>
      <c r="BN78" s="15"/>
      <c r="BO78" s="34">
        <f t="shared" ref="BO78:BO80" si="66">+BM78-BK78</f>
        <v>327</v>
      </c>
      <c r="BP78" s="3"/>
      <c r="BQ78" s="31">
        <f t="shared" ref="BQ78:BQ80" si="67">+BR78-BS78</f>
        <v>46002</v>
      </c>
      <c r="BR78" s="31">
        <f t="shared" ref="BR78:BR80" si="68">+BX78</f>
        <v>46009</v>
      </c>
      <c r="BS78" s="37">
        <v>7</v>
      </c>
      <c r="BT78" s="15">
        <f t="shared" ref="BT78:BT80" si="69">+IF(BN78=0,BM78,BN78)+BS78</f>
        <v>46336</v>
      </c>
      <c r="BU78" s="15"/>
      <c r="BV78" s="7">
        <f t="shared" ref="BV78:BV80" si="70">+BT78-BR78</f>
        <v>327</v>
      </c>
      <c r="BW78" s="11"/>
      <c r="BX78" s="39">
        <v>46009</v>
      </c>
      <c r="BY78" s="7">
        <f t="shared" ref="BY78:BY80" si="71">+BT78-BX78</f>
        <v>327</v>
      </c>
      <c r="BZ78" s="2"/>
      <c r="CA78" t="s">
        <v>210</v>
      </c>
    </row>
    <row r="79" spans="1:79" x14ac:dyDescent="0.25">
      <c r="A79" s="21" t="s">
        <v>206</v>
      </c>
      <c r="B79" s="23"/>
      <c r="C79" s="36" t="s">
        <v>211</v>
      </c>
      <c r="D79" s="7"/>
      <c r="E79" s="30">
        <f t="shared" si="38"/>
        <v>46140</v>
      </c>
      <c r="F79" s="6"/>
      <c r="G79" s="6"/>
      <c r="H79" s="34">
        <f t="shared" si="39"/>
        <v>-46140</v>
      </c>
      <c r="I79" s="3"/>
      <c r="J79" s="30">
        <f t="shared" si="40"/>
        <v>46141</v>
      </c>
      <c r="K79" s="30">
        <f t="shared" si="41"/>
        <v>46148</v>
      </c>
      <c r="L79" s="37">
        <v>7</v>
      </c>
      <c r="M79" s="6">
        <f t="shared" si="42"/>
        <v>7</v>
      </c>
      <c r="N79" s="6"/>
      <c r="O79" s="29">
        <f t="shared" si="43"/>
        <v>-46141</v>
      </c>
      <c r="P79" s="7"/>
      <c r="Q79" s="3"/>
      <c r="R79" s="30">
        <f t="shared" si="44"/>
        <v>46149</v>
      </c>
      <c r="S79" s="30">
        <f t="shared" si="45"/>
        <v>46174</v>
      </c>
      <c r="T79" s="37">
        <v>25</v>
      </c>
      <c r="U79" s="6">
        <f t="shared" si="46"/>
        <v>32</v>
      </c>
      <c r="V79" s="6"/>
      <c r="W79" s="29">
        <f t="shared" si="47"/>
        <v>-46142</v>
      </c>
      <c r="X79" s="3"/>
      <c r="Y79" s="31"/>
      <c r="Z79" s="7"/>
      <c r="AA79" s="6"/>
      <c r="AB79" s="25"/>
      <c r="AC79" s="31">
        <f t="shared" si="48"/>
        <v>46175</v>
      </c>
      <c r="AD79" s="31">
        <f t="shared" si="49"/>
        <v>46220</v>
      </c>
      <c r="AE79" s="37">
        <v>45</v>
      </c>
      <c r="AF79" s="15">
        <f t="shared" si="50"/>
        <v>77</v>
      </c>
      <c r="AG79" s="15"/>
      <c r="AH79" s="34">
        <f t="shared" si="51"/>
        <v>-46143</v>
      </c>
      <c r="AI79" s="3"/>
      <c r="AJ79" s="31">
        <f t="shared" si="52"/>
        <v>46221</v>
      </c>
      <c r="AK79" s="31">
        <f t="shared" si="53"/>
        <v>46235</v>
      </c>
      <c r="AL79" s="37">
        <v>14</v>
      </c>
      <c r="AM79" s="15">
        <f t="shared" si="37"/>
        <v>91</v>
      </c>
      <c r="AN79" s="15"/>
      <c r="AO79" s="34">
        <f t="shared" si="54"/>
        <v>-46144</v>
      </c>
      <c r="AP79" s="7"/>
      <c r="AQ79" s="7"/>
      <c r="AR79" s="7"/>
      <c r="AS79" s="7"/>
      <c r="AT79" s="7"/>
      <c r="AU79" s="3"/>
      <c r="AV79" s="31">
        <f t="shared" si="55"/>
        <v>46236</v>
      </c>
      <c r="AW79" s="31">
        <f t="shared" si="56"/>
        <v>46386</v>
      </c>
      <c r="AX79" s="38">
        <v>150</v>
      </c>
      <c r="AY79" s="15">
        <f t="shared" si="57"/>
        <v>241</v>
      </c>
      <c r="AZ79" s="15"/>
      <c r="BA79" s="7">
        <f t="shared" si="58"/>
        <v>-46145</v>
      </c>
      <c r="BB79" s="3"/>
      <c r="BC79" s="31">
        <f t="shared" si="59"/>
        <v>46287</v>
      </c>
      <c r="BD79" s="31">
        <f t="shared" si="60"/>
        <v>46377</v>
      </c>
      <c r="BE79" s="37">
        <v>90</v>
      </c>
      <c r="BF79" s="15">
        <f t="shared" si="61"/>
        <v>331</v>
      </c>
      <c r="BG79" s="15"/>
      <c r="BH79" s="34">
        <f t="shared" si="62"/>
        <v>-46046</v>
      </c>
      <c r="BI79" s="3"/>
      <c r="BJ79" s="31">
        <f t="shared" si="63"/>
        <v>46377</v>
      </c>
      <c r="BK79" s="31">
        <f t="shared" si="64"/>
        <v>46387</v>
      </c>
      <c r="BL79" s="37">
        <v>10</v>
      </c>
      <c r="BM79" s="15">
        <f t="shared" si="65"/>
        <v>341</v>
      </c>
      <c r="BN79" s="15"/>
      <c r="BO79" s="34">
        <f t="shared" si="66"/>
        <v>-46046</v>
      </c>
      <c r="BP79" s="3"/>
      <c r="BQ79" s="31">
        <f t="shared" si="67"/>
        <v>46387</v>
      </c>
      <c r="BR79" s="31">
        <f t="shared" si="68"/>
        <v>46394</v>
      </c>
      <c r="BS79" s="37">
        <v>7</v>
      </c>
      <c r="BT79" s="15">
        <f t="shared" si="69"/>
        <v>348</v>
      </c>
      <c r="BU79" s="15"/>
      <c r="BV79" s="7">
        <f t="shared" si="70"/>
        <v>-46046</v>
      </c>
      <c r="BW79" s="11"/>
      <c r="BX79" s="39">
        <v>46394</v>
      </c>
      <c r="BY79" s="7">
        <f t="shared" si="71"/>
        <v>-46046</v>
      </c>
      <c r="BZ79" s="2"/>
      <c r="CA79" t="s">
        <v>212</v>
      </c>
    </row>
    <row r="80" spans="1:79" x14ac:dyDescent="0.25">
      <c r="A80" s="21" t="s">
        <v>206</v>
      </c>
      <c r="B80" s="23"/>
      <c r="C80" s="36" t="s">
        <v>213</v>
      </c>
      <c r="D80" s="7"/>
      <c r="E80" s="30">
        <f t="shared" si="38"/>
        <v>46140</v>
      </c>
      <c r="F80" s="6">
        <f>+F78</f>
        <v>46168</v>
      </c>
      <c r="G80" s="6"/>
      <c r="H80" s="34">
        <f t="shared" si="39"/>
        <v>28</v>
      </c>
      <c r="I80" s="3"/>
      <c r="J80" s="30">
        <f t="shared" si="40"/>
        <v>46141</v>
      </c>
      <c r="K80" s="30">
        <f t="shared" si="41"/>
        <v>46148</v>
      </c>
      <c r="L80" s="37">
        <v>7</v>
      </c>
      <c r="M80" s="6">
        <f t="shared" si="42"/>
        <v>46175</v>
      </c>
      <c r="N80" s="6"/>
      <c r="O80" s="29">
        <f t="shared" si="43"/>
        <v>27</v>
      </c>
      <c r="P80" s="7"/>
      <c r="Q80" s="3"/>
      <c r="R80" s="30">
        <f t="shared" si="44"/>
        <v>46149</v>
      </c>
      <c r="S80" s="30">
        <f t="shared" si="45"/>
        <v>46174</v>
      </c>
      <c r="T80" s="37">
        <v>25</v>
      </c>
      <c r="U80" s="6">
        <f t="shared" si="46"/>
        <v>46200</v>
      </c>
      <c r="V80" s="6"/>
      <c r="W80" s="29">
        <f t="shared" si="47"/>
        <v>26</v>
      </c>
      <c r="X80" s="3"/>
      <c r="Y80" s="31"/>
      <c r="Z80" s="7"/>
      <c r="AA80" s="6"/>
      <c r="AB80" s="25"/>
      <c r="AC80" s="31">
        <f t="shared" si="48"/>
        <v>46175</v>
      </c>
      <c r="AD80" s="31">
        <f t="shared" si="49"/>
        <v>46220</v>
      </c>
      <c r="AE80" s="37">
        <v>45</v>
      </c>
      <c r="AF80" s="15">
        <f t="shared" si="50"/>
        <v>46245</v>
      </c>
      <c r="AG80" s="15"/>
      <c r="AH80" s="34">
        <f t="shared" si="51"/>
        <v>25</v>
      </c>
      <c r="AI80" s="3"/>
      <c r="AJ80" s="31">
        <f t="shared" si="52"/>
        <v>46221</v>
      </c>
      <c r="AK80" s="31">
        <f t="shared" si="53"/>
        <v>46235</v>
      </c>
      <c r="AL80" s="37">
        <v>14</v>
      </c>
      <c r="AM80" s="15">
        <f t="shared" si="37"/>
        <v>46259</v>
      </c>
      <c r="AN80" s="15"/>
      <c r="AO80" s="34">
        <f t="shared" si="54"/>
        <v>24</v>
      </c>
      <c r="AP80" s="7"/>
      <c r="AQ80" s="7"/>
      <c r="AR80" s="7"/>
      <c r="AS80" s="7"/>
      <c r="AT80" s="7"/>
      <c r="AU80" s="3"/>
      <c r="AV80" s="31">
        <f t="shared" si="55"/>
        <v>46236</v>
      </c>
      <c r="AW80" s="31">
        <f t="shared" si="56"/>
        <v>46386</v>
      </c>
      <c r="AX80" s="38">
        <v>150</v>
      </c>
      <c r="AY80" s="15">
        <f t="shared" si="57"/>
        <v>46409</v>
      </c>
      <c r="AZ80" s="15"/>
      <c r="BA80" s="7">
        <f t="shared" si="58"/>
        <v>23</v>
      </c>
      <c r="BB80" s="3"/>
      <c r="BC80" s="31">
        <f t="shared" si="59"/>
        <v>46347</v>
      </c>
      <c r="BD80" s="31">
        <f t="shared" si="60"/>
        <v>46377</v>
      </c>
      <c r="BE80" s="37">
        <v>30</v>
      </c>
      <c r="BF80" s="15">
        <f t="shared" si="61"/>
        <v>46439</v>
      </c>
      <c r="BG80" s="15"/>
      <c r="BH80" s="34">
        <f t="shared" si="62"/>
        <v>62</v>
      </c>
      <c r="BI80" s="3"/>
      <c r="BJ80" s="31">
        <f t="shared" si="63"/>
        <v>46377</v>
      </c>
      <c r="BK80" s="31">
        <f t="shared" si="64"/>
        <v>46387</v>
      </c>
      <c r="BL80" s="37">
        <v>10</v>
      </c>
      <c r="BM80" s="15">
        <f t="shared" si="65"/>
        <v>46449</v>
      </c>
      <c r="BN80" s="15"/>
      <c r="BO80" s="34">
        <f t="shared" si="66"/>
        <v>62</v>
      </c>
      <c r="BP80" s="3"/>
      <c r="BQ80" s="31">
        <f t="shared" si="67"/>
        <v>46387</v>
      </c>
      <c r="BR80" s="31">
        <f t="shared" si="68"/>
        <v>46394</v>
      </c>
      <c r="BS80" s="37">
        <v>7</v>
      </c>
      <c r="BT80" s="15">
        <f t="shared" si="69"/>
        <v>46456</v>
      </c>
      <c r="BU80" s="15"/>
      <c r="BV80" s="7">
        <f t="shared" si="70"/>
        <v>62</v>
      </c>
      <c r="BW80" s="11"/>
      <c r="BX80" s="39">
        <v>46394</v>
      </c>
      <c r="BY80" s="7">
        <f t="shared" si="71"/>
        <v>62</v>
      </c>
      <c r="BZ80" s="2"/>
      <c r="CA80" t="s">
        <v>212</v>
      </c>
    </row>
    <row r="81" spans="1:78" s="4" customFormat="1" x14ac:dyDescent="0.25">
      <c r="A81" s="17"/>
      <c r="B81"/>
      <c r="C81"/>
      <c r="J81" s="2"/>
      <c r="K81" s="2"/>
      <c r="L81" s="2"/>
      <c r="M81"/>
      <c r="N81"/>
      <c r="O81"/>
      <c r="P81"/>
      <c r="R81"/>
      <c r="S81"/>
      <c r="T81"/>
      <c r="U81" s="2"/>
      <c r="V81" s="2"/>
      <c r="W81"/>
      <c r="Y81"/>
      <c r="Z81"/>
      <c r="AA81"/>
      <c r="AJ81" s="18"/>
      <c r="AK81" s="18"/>
      <c r="AL81" s="18"/>
      <c r="AM81"/>
      <c r="AN81"/>
      <c r="AO81"/>
      <c r="AP81" s="2"/>
      <c r="AQ81" s="2"/>
      <c r="AR81"/>
      <c r="AS81"/>
      <c r="AT81"/>
      <c r="AV81" s="2"/>
      <c r="AW81"/>
      <c r="AX81" s="18"/>
      <c r="AY81"/>
      <c r="AZ81"/>
      <c r="BA81"/>
      <c r="BC81"/>
      <c r="BD81"/>
      <c r="BE81"/>
      <c r="BF81"/>
      <c r="BG81"/>
      <c r="BH81"/>
      <c r="BJ81" s="2"/>
      <c r="BK81"/>
      <c r="BL81"/>
      <c r="BM81"/>
      <c r="BN81"/>
      <c r="BO81"/>
      <c r="BQ81" s="2"/>
      <c r="BR81"/>
      <c r="BS81"/>
      <c r="BT81"/>
      <c r="BU81"/>
      <c r="BV81"/>
      <c r="BW81"/>
      <c r="BX81"/>
      <c r="BY81"/>
      <c r="BZ81"/>
    </row>
    <row r="82" spans="1:78" s="4" customFormat="1" x14ac:dyDescent="0.25">
      <c r="A82" s="17" t="s">
        <v>214</v>
      </c>
      <c r="B82" s="18">
        <v>45688</v>
      </c>
      <c r="C82" s="18">
        <f>+B82</f>
        <v>45688</v>
      </c>
      <c r="E82" s="568" t="s">
        <v>105</v>
      </c>
      <c r="F82" s="578"/>
      <c r="G82" s="578"/>
      <c r="H82" s="569"/>
      <c r="J82" s="2"/>
      <c r="K82" s="2"/>
      <c r="L82" s="2"/>
      <c r="M82"/>
      <c r="N82"/>
      <c r="O82"/>
      <c r="P82"/>
      <c r="R82"/>
      <c r="S82"/>
      <c r="T82"/>
      <c r="U82" s="2"/>
      <c r="V82" s="2"/>
      <c r="W82"/>
      <c r="Y82" s="591" t="s">
        <v>106</v>
      </c>
      <c r="Z82" s="592"/>
      <c r="AA82" s="592"/>
      <c r="AB82" s="592"/>
      <c r="AC82" s="592"/>
      <c r="AD82" s="592"/>
      <c r="AE82" s="592"/>
      <c r="AF82" s="592"/>
      <c r="AG82" s="592"/>
      <c r="AH82" s="593"/>
      <c r="AJ82" s="18"/>
      <c r="AK82" s="18"/>
      <c r="AL82" s="18"/>
      <c r="AM82"/>
      <c r="AN82"/>
      <c r="AO82"/>
      <c r="AP82" s="2"/>
      <c r="AQ82" s="2"/>
      <c r="AR82"/>
      <c r="AS82"/>
      <c r="AT82"/>
      <c r="AV82" s="591" t="s">
        <v>107</v>
      </c>
      <c r="AW82" s="592"/>
      <c r="AX82" s="592"/>
      <c r="AY82" s="592"/>
      <c r="AZ82" s="592"/>
      <c r="BA82" s="593"/>
      <c r="BC82" s="591" t="s">
        <v>108</v>
      </c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3"/>
      <c r="BQ82" s="591" t="s">
        <v>109</v>
      </c>
      <c r="BR82" s="592"/>
      <c r="BS82" s="592"/>
      <c r="BT82" s="592"/>
      <c r="BU82" s="592"/>
      <c r="BV82" s="593"/>
      <c r="BW82"/>
      <c r="BX82" s="568" t="s">
        <v>110</v>
      </c>
      <c r="BY82" s="569"/>
      <c r="BZ82"/>
    </row>
    <row r="83" spans="1:78" s="4" customFormat="1" x14ac:dyDescent="0.25">
      <c r="A83" s="17" t="s">
        <v>215</v>
      </c>
      <c r="B83" s="18">
        <f>+B82+740</f>
        <v>46428</v>
      </c>
      <c r="C83" s="18">
        <f>+B83</f>
        <v>46428</v>
      </c>
      <c r="E83" s="579"/>
      <c r="F83" s="580"/>
      <c r="G83" s="580"/>
      <c r="H83" s="581"/>
      <c r="J83" s="2"/>
      <c r="K83" s="2"/>
      <c r="L83" s="2"/>
      <c r="M83"/>
      <c r="N83"/>
      <c r="O83"/>
      <c r="P83"/>
      <c r="R83"/>
      <c r="S83"/>
      <c r="T83"/>
      <c r="U83" s="2"/>
      <c r="V83" s="2"/>
      <c r="W83"/>
      <c r="Y83"/>
      <c r="Z83"/>
      <c r="AA83"/>
      <c r="AJ83" s="18"/>
      <c r="AK83" s="18"/>
      <c r="AL83" s="18"/>
      <c r="AM83"/>
      <c r="AN83"/>
      <c r="AO83"/>
      <c r="AP83" s="2"/>
      <c r="AQ83" s="2"/>
      <c r="AR83"/>
      <c r="AS83"/>
      <c r="AT83"/>
      <c r="AV83" s="2"/>
      <c r="AW83"/>
      <c r="AX83"/>
      <c r="AY83"/>
      <c r="AZ83"/>
      <c r="BA83"/>
      <c r="BC83"/>
      <c r="BD83"/>
      <c r="BE83"/>
      <c r="BF83"/>
      <c r="BG83"/>
      <c r="BH83"/>
      <c r="BJ83" s="2"/>
      <c r="BK83"/>
      <c r="BL83"/>
      <c r="BM83"/>
      <c r="BN83"/>
      <c r="BO83"/>
      <c r="BQ83" s="2"/>
      <c r="BR83"/>
      <c r="BS83"/>
      <c r="BT83"/>
      <c r="BU83"/>
      <c r="BV83"/>
      <c r="BW83"/>
      <c r="BX83" s="570"/>
      <c r="BY83" s="571"/>
      <c r="BZ83"/>
    </row>
    <row r="84" spans="1:78" s="4" customFormat="1" x14ac:dyDescent="0.25">
      <c r="A84" s="17"/>
      <c r="B84"/>
      <c r="C84"/>
      <c r="E84" s="570"/>
      <c r="F84" s="582"/>
      <c r="G84" s="582"/>
      <c r="H84" s="571"/>
      <c r="J84" s="2"/>
      <c r="K84" s="2"/>
      <c r="L84" s="2"/>
      <c r="M84"/>
      <c r="N84"/>
      <c r="O84"/>
      <c r="P84"/>
      <c r="R84"/>
      <c r="S84"/>
      <c r="T84"/>
      <c r="U84" s="2"/>
      <c r="V84" s="2"/>
      <c r="W84"/>
      <c r="Y84"/>
      <c r="Z84"/>
      <c r="AA84"/>
      <c r="AJ84" s="18"/>
      <c r="AK84" s="18"/>
      <c r="AL84" s="18"/>
      <c r="AM84"/>
      <c r="AN84"/>
      <c r="AO84"/>
      <c r="AP84" s="2"/>
      <c r="AQ84" s="2"/>
      <c r="AR84"/>
      <c r="AS84"/>
      <c r="AT84"/>
      <c r="AV84" s="2"/>
      <c r="AW84"/>
      <c r="AX84"/>
      <c r="AY84"/>
      <c r="AZ84"/>
      <c r="BA84"/>
      <c r="BC84"/>
      <c r="BD84"/>
      <c r="BE84"/>
      <c r="BF84"/>
      <c r="BG84"/>
      <c r="BH84"/>
      <c r="BJ84" s="2"/>
      <c r="BK84"/>
      <c r="BL84"/>
      <c r="BM84"/>
      <c r="BN84"/>
      <c r="BO84"/>
      <c r="BQ84" s="2"/>
      <c r="BR84"/>
      <c r="BS84"/>
      <c r="BT84"/>
      <c r="BU84"/>
      <c r="BV84"/>
      <c r="BW84"/>
      <c r="BX84"/>
      <c r="BY84"/>
      <c r="BZ84"/>
    </row>
    <row r="85" spans="1:78" s="4" customFormat="1" x14ac:dyDescent="0.25">
      <c r="A85" s="17" t="s">
        <v>216</v>
      </c>
      <c r="B85"/>
      <c r="C85" s="18">
        <f>+C82+480</f>
        <v>46168</v>
      </c>
      <c r="E85" s="11"/>
      <c r="F85" s="11"/>
      <c r="G85" s="11"/>
      <c r="H85" s="1"/>
      <c r="J85" s="2"/>
      <c r="K85" s="2"/>
      <c r="L85" s="2"/>
      <c r="M85"/>
      <c r="N85"/>
      <c r="O85"/>
      <c r="P85"/>
      <c r="R85"/>
      <c r="S85"/>
      <c r="T85"/>
      <c r="U85" s="2"/>
      <c r="V85" s="2"/>
      <c r="W85"/>
      <c r="Y85"/>
      <c r="Z85"/>
      <c r="AA85"/>
      <c r="AJ85" s="18"/>
      <c r="AK85" s="18"/>
      <c r="AL85" s="18"/>
      <c r="AM85"/>
      <c r="AN85"/>
      <c r="AO85"/>
      <c r="AP85" s="2"/>
      <c r="AQ85" s="2"/>
      <c r="AR85"/>
      <c r="AS85"/>
      <c r="AT85"/>
      <c r="AV85" s="2"/>
      <c r="AW85"/>
      <c r="AX85"/>
      <c r="AY85"/>
      <c r="AZ85"/>
      <c r="BA85"/>
      <c r="BC85"/>
      <c r="BD85"/>
      <c r="BE85"/>
      <c r="BF85"/>
      <c r="BG85"/>
      <c r="BH85"/>
      <c r="BJ85" s="2"/>
      <c r="BK85"/>
      <c r="BL85"/>
      <c r="BM85"/>
      <c r="BN85"/>
      <c r="BO85"/>
      <c r="BQ85" s="2"/>
      <c r="BR85"/>
      <c r="BS85"/>
      <c r="BT85"/>
      <c r="BU85"/>
      <c r="BV85"/>
      <c r="BW85"/>
      <c r="BX85"/>
      <c r="BY85"/>
      <c r="BZ85"/>
    </row>
    <row r="86" spans="1:78" s="4" customFormat="1" x14ac:dyDescent="0.25">
      <c r="A86" s="17"/>
      <c r="B86"/>
      <c r="C86"/>
      <c r="E86" s="583" t="s">
        <v>111</v>
      </c>
      <c r="F86" s="584"/>
      <c r="G86" s="584"/>
      <c r="H86" s="585"/>
      <c r="J86" s="572" t="s">
        <v>112</v>
      </c>
      <c r="K86" s="573"/>
      <c r="L86" s="573"/>
      <c r="M86" s="573"/>
      <c r="N86" s="573"/>
      <c r="O86" s="573"/>
      <c r="P86" s="574"/>
      <c r="R86" s="572" t="s">
        <v>113</v>
      </c>
      <c r="S86" s="573"/>
      <c r="T86" s="573"/>
      <c r="U86" s="573"/>
      <c r="V86" s="573"/>
      <c r="W86" s="574"/>
      <c r="Y86" s="572" t="s">
        <v>114</v>
      </c>
      <c r="Z86" s="573"/>
      <c r="AA86" s="573"/>
      <c r="AB86" s="573"/>
      <c r="AC86" s="573"/>
      <c r="AD86" s="573"/>
      <c r="AE86" s="573"/>
      <c r="AF86" s="573"/>
      <c r="AG86" s="573"/>
      <c r="AH86" s="574"/>
      <c r="AJ86" s="575" t="s">
        <v>115</v>
      </c>
      <c r="AK86" s="576"/>
      <c r="AL86" s="576"/>
      <c r="AM86" s="576"/>
      <c r="AN86" s="576"/>
      <c r="AO86" s="576"/>
      <c r="AP86" s="576"/>
      <c r="AQ86" s="576"/>
      <c r="AR86" s="576"/>
      <c r="AS86" s="576"/>
      <c r="AT86" s="577"/>
      <c r="AV86" s="572" t="s">
        <v>116</v>
      </c>
      <c r="AW86" s="573"/>
      <c r="AX86" s="573"/>
      <c r="AY86" s="573"/>
      <c r="AZ86" s="573"/>
      <c r="BA86" s="574"/>
      <c r="BC86" s="572" t="s">
        <v>117</v>
      </c>
      <c r="BD86" s="573"/>
      <c r="BE86" s="573"/>
      <c r="BF86" s="573"/>
      <c r="BG86" s="573"/>
      <c r="BH86" s="574"/>
      <c r="BJ86" s="572" t="s">
        <v>117</v>
      </c>
      <c r="BK86" s="573"/>
      <c r="BL86" s="573"/>
      <c r="BM86" s="573"/>
      <c r="BN86" s="573"/>
      <c r="BO86" s="574"/>
      <c r="BQ86" s="572" t="s">
        <v>118</v>
      </c>
      <c r="BR86" s="573"/>
      <c r="BS86" s="573"/>
      <c r="BT86" s="573"/>
      <c r="BU86" s="573"/>
      <c r="BV86" s="574"/>
      <c r="BW86"/>
      <c r="BX86"/>
      <c r="BY86"/>
      <c r="BZ86"/>
    </row>
    <row r="87" spans="1:78" s="4" customFormat="1" x14ac:dyDescent="0.25">
      <c r="A87" s="17"/>
      <c r="B87"/>
      <c r="C87"/>
      <c r="E87" s="11"/>
      <c r="F87" s="11"/>
      <c r="G87" s="11"/>
      <c r="H87" s="1"/>
      <c r="J87" s="2"/>
      <c r="K87" s="2"/>
      <c r="L87" s="2"/>
      <c r="M87"/>
      <c r="N87"/>
      <c r="O87"/>
      <c r="P87"/>
      <c r="R87"/>
      <c r="S87"/>
      <c r="T87"/>
      <c r="U87" s="2"/>
      <c r="V87" s="2"/>
      <c r="W87"/>
      <c r="Y87"/>
      <c r="Z87"/>
      <c r="AA87"/>
      <c r="AJ87" s="18"/>
      <c r="AK87" s="18"/>
      <c r="AL87" s="18"/>
      <c r="AM87"/>
      <c r="AN87"/>
      <c r="AO87"/>
      <c r="AP87" s="2"/>
      <c r="AQ87" s="2"/>
      <c r="AR87"/>
      <c r="AS87"/>
      <c r="AT87"/>
      <c r="AV87" s="2"/>
      <c r="AW87"/>
      <c r="AX87"/>
      <c r="AY87"/>
      <c r="AZ87"/>
      <c r="BA87"/>
      <c r="BC87"/>
      <c r="BD87"/>
      <c r="BE87"/>
      <c r="BF87"/>
      <c r="BG87"/>
      <c r="BH87"/>
      <c r="BJ87" s="2"/>
      <c r="BK87"/>
      <c r="BL87"/>
      <c r="BM87"/>
      <c r="BN87"/>
      <c r="BO87"/>
      <c r="BQ87" s="2"/>
      <c r="BR87"/>
      <c r="BS87"/>
      <c r="BT87"/>
      <c r="BU87"/>
      <c r="BV87"/>
      <c r="BW87"/>
      <c r="BX87"/>
      <c r="BY87"/>
      <c r="BZ87"/>
    </row>
  </sheetData>
  <autoFilter ref="A3:CC80" xr:uid="{00000000-0009-0000-0000-000000000000}"/>
  <mergeCells count="26">
    <mergeCell ref="BX82:BY83"/>
    <mergeCell ref="E86:H86"/>
    <mergeCell ref="J86:P86"/>
    <mergeCell ref="R86:W86"/>
    <mergeCell ref="Y86:AH86"/>
    <mergeCell ref="AJ86:AT86"/>
    <mergeCell ref="AV86:BA86"/>
    <mergeCell ref="BC86:BH86"/>
    <mergeCell ref="BJ86:BO86"/>
    <mergeCell ref="BQ86:BV86"/>
    <mergeCell ref="E82:H84"/>
    <mergeCell ref="Y82:AH82"/>
    <mergeCell ref="AV82:BA82"/>
    <mergeCell ref="BC82:BO82"/>
    <mergeCell ref="BQ82:BV82"/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80 AJ4:AL80 AW4:AW80 BD4:BD80 BK4:BK80 BR4:BR80">
    <cfRule type="cellIs" dxfId="44" priority="2" operator="between">
      <formula>#REF!</formula>
      <formula>#REF!</formula>
    </cfRule>
  </conditionalFormatting>
  <conditionalFormatting sqref="BX4:BX80">
    <cfRule type="cellIs" dxfId="43" priority="1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12" id="{8E8DCB09-3F59-49BE-9221-F5F2D2E855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H4:H80</xm:sqref>
        </x14:conditionalFormatting>
        <x14:conditionalFormatting xmlns:xm="http://schemas.microsoft.com/office/excel/2006/main">
          <x14:cfRule type="iconSet" priority="5614" id="{A8C5DC08-88D8-4DF9-AECA-45B79984E3C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O4:O80</xm:sqref>
        </x14:conditionalFormatting>
        <x14:conditionalFormatting xmlns:xm="http://schemas.microsoft.com/office/excel/2006/main">
          <x14:cfRule type="iconSet" priority="5616" id="{920156CF-FCF9-44FE-BDDF-2009C3EEAA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W4:W80</xm:sqref>
        </x14:conditionalFormatting>
        <x14:conditionalFormatting xmlns:xm="http://schemas.microsoft.com/office/excel/2006/main">
          <x14:cfRule type="iconSet" priority="5618" id="{87A8BD95-7BA4-4B02-9196-D9BDEEB72BD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AA4:AA80</xm:sqref>
        </x14:conditionalFormatting>
        <x14:conditionalFormatting xmlns:xm="http://schemas.microsoft.com/office/excel/2006/main">
          <x14:cfRule type="iconSet" priority="5620" id="{344870D3-876F-4B9F-A592-04D4A361D3E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AH4:AH80</xm:sqref>
        </x14:conditionalFormatting>
        <x14:conditionalFormatting xmlns:xm="http://schemas.microsoft.com/office/excel/2006/main">
          <x14:cfRule type="iconSet" priority="5622" id="{50F1DDAB-7F83-4CC4-9526-D808119B3D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AO4:AO80</xm:sqref>
        </x14:conditionalFormatting>
        <x14:conditionalFormatting xmlns:xm="http://schemas.microsoft.com/office/excel/2006/main">
          <x14:cfRule type="iconSet" priority="5624" id="{BAA600B0-6ACB-44CC-8E6E-C582448FE447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BA4:BA80</xm:sqref>
        </x14:conditionalFormatting>
        <x14:conditionalFormatting xmlns:xm="http://schemas.microsoft.com/office/excel/2006/main">
          <x14:cfRule type="iconSet" priority="5626" id="{45A4945B-9BBB-4BA3-B996-6E461ABD9EE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BH4:BH80</xm:sqref>
        </x14:conditionalFormatting>
        <x14:conditionalFormatting xmlns:xm="http://schemas.microsoft.com/office/excel/2006/main">
          <x14:cfRule type="iconSet" priority="5628" id="{4D1F9F3C-BBA7-4F33-A830-093589632FE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BO4:BO80</xm:sqref>
        </x14:conditionalFormatting>
        <x14:conditionalFormatting xmlns:xm="http://schemas.microsoft.com/office/excel/2006/main">
          <x14:cfRule type="iconSet" priority="5630" id="{5CF5E69C-09E2-42E7-BC5F-CC7C28CA61C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BV4:BV80</xm:sqref>
        </x14:conditionalFormatting>
        <x14:conditionalFormatting xmlns:xm="http://schemas.microsoft.com/office/excel/2006/main">
          <x14:cfRule type="iconSet" priority="5632" id="{2DD127B7-B2D8-4EE5-8FA8-3FDD4B0568F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BW4:BW80</xm:sqref>
        </x14:conditionalFormatting>
        <x14:conditionalFormatting xmlns:xm="http://schemas.microsoft.com/office/excel/2006/main">
          <x14:cfRule type="iconSet" priority="5634" id="{CE1187C8-8D70-4344-9177-0BF63484E30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A20C-6424-40A2-BED7-86B0FFC413F1}">
  <sheetPr filterMode="1">
    <pageSetUpPr fitToPage="1"/>
  </sheetPr>
  <dimension ref="A1:AD2302"/>
  <sheetViews>
    <sheetView showGridLines="0" showZeros="0" showRuler="0" showWhiteSpace="0" zoomScale="95" zoomScaleNormal="70" zoomScaleSheetLayoutView="100" zoomScalePageLayoutView="60" workbookViewId="0">
      <pane xSplit="2" ySplit="7" topLeftCell="C1107" activePane="bottomRight" state="frozen"/>
      <selection pane="topRight" activeCell="E13" sqref="E13"/>
      <selection pane="bottomLeft" activeCell="E13" sqref="E13"/>
      <selection pane="bottomRight" activeCell="E13" sqref="E13"/>
    </sheetView>
  </sheetViews>
  <sheetFormatPr baseColWidth="10" defaultColWidth="9.140625" defaultRowHeight="12.95" customHeight="1" x14ac:dyDescent="0.2"/>
  <cols>
    <col min="1" max="1" width="5.28515625" style="57" customWidth="1"/>
    <col min="2" max="2" width="15.7109375" style="120" customWidth="1"/>
    <col min="3" max="3" width="22.5703125" style="121" customWidth="1"/>
    <col min="4" max="4" width="28.140625" style="121" customWidth="1"/>
    <col min="5" max="5" width="93.85546875" style="122" bestFit="1" customWidth="1"/>
    <col min="6" max="6" width="12.5703125" style="123" customWidth="1"/>
    <col min="7" max="7" width="14.7109375" style="123" customWidth="1"/>
    <col min="8" max="9" width="12.28515625" style="122" customWidth="1"/>
    <col min="10" max="13" width="11.28515625" style="122" customWidth="1"/>
    <col min="14" max="14" width="8.5703125" style="122" customWidth="1"/>
    <col min="15" max="15" width="4.28515625" style="56" customWidth="1"/>
    <col min="16" max="16" width="9.140625" style="53"/>
    <col min="17" max="17" width="27.42578125" style="54" customWidth="1"/>
    <col min="18" max="18" width="27.85546875" style="55" customWidth="1"/>
    <col min="19" max="30" width="9.140625" style="55"/>
    <col min="31" max="16384" width="9.140625" style="56"/>
  </cols>
  <sheetData>
    <row r="1" spans="1:30" ht="16.5" customHeight="1" x14ac:dyDescent="0.2">
      <c r="A1" s="610"/>
      <c r="B1" s="611"/>
      <c r="C1" s="611"/>
      <c r="D1" s="49"/>
      <c r="E1" s="50" t="s">
        <v>217</v>
      </c>
      <c r="F1" s="51"/>
      <c r="G1" s="614" t="s">
        <v>218</v>
      </c>
      <c r="H1" s="615"/>
      <c r="I1" s="615"/>
      <c r="J1" s="615"/>
      <c r="K1" s="615"/>
      <c r="L1" s="615"/>
      <c r="M1" s="615"/>
      <c r="N1" s="615"/>
      <c r="O1" s="52"/>
    </row>
    <row r="2" spans="1:30" ht="30" customHeight="1" thickBot="1" x14ac:dyDescent="0.25">
      <c r="A2" s="612"/>
      <c r="B2" s="613"/>
      <c r="C2" s="613"/>
      <c r="D2" s="57"/>
      <c r="E2" s="616" t="str">
        <f>+[70]Carátula!K59</f>
        <v>LISTADO DE DOCUMENTOS - EPC CPF2 LA CALERA</v>
      </c>
      <c r="F2" s="617"/>
      <c r="G2" s="618" t="str">
        <f>+[70]Carátula!K62</f>
        <v>XXX-ACAL-102-LD-X-300</v>
      </c>
      <c r="H2" s="619"/>
      <c r="I2" s="619"/>
      <c r="J2" s="619"/>
      <c r="K2" s="619"/>
      <c r="L2" s="619"/>
      <c r="M2" s="619"/>
      <c r="N2" s="619"/>
      <c r="O2" s="620"/>
    </row>
    <row r="3" spans="1:30" ht="30" customHeight="1" thickBot="1" x14ac:dyDescent="0.25">
      <c r="A3" s="612"/>
      <c r="B3" s="613"/>
      <c r="C3" s="613"/>
      <c r="D3" s="57"/>
      <c r="E3" s="616" t="str">
        <f>+[70]Carátula!K60</f>
        <v>GENERAL</v>
      </c>
      <c r="F3" s="617"/>
      <c r="G3" s="58" t="s">
        <v>219</v>
      </c>
      <c r="H3" s="59" t="s">
        <v>220</v>
      </c>
      <c r="I3" s="59"/>
      <c r="J3" s="59"/>
      <c r="K3" s="59"/>
      <c r="L3" s="59"/>
      <c r="M3" s="59"/>
      <c r="N3" s="60"/>
      <c r="O3" s="61"/>
    </row>
    <row r="4" spans="1:30" ht="23.25" customHeight="1" thickBot="1" x14ac:dyDescent="0.25">
      <c r="A4" s="621"/>
      <c r="B4" s="622"/>
      <c r="C4" s="622"/>
      <c r="D4" s="62"/>
      <c r="E4" s="63"/>
      <c r="F4" s="64"/>
      <c r="G4" s="65" t="s">
        <v>221</v>
      </c>
      <c r="H4" s="623"/>
      <c r="I4" s="623"/>
      <c r="J4" s="623"/>
      <c r="K4" s="623"/>
      <c r="L4" s="623"/>
      <c r="M4" s="623"/>
      <c r="N4" s="623"/>
      <c r="O4" s="66"/>
    </row>
    <row r="5" spans="1:30" ht="14.25" customHeight="1" x14ac:dyDescent="0.2">
      <c r="A5" s="67"/>
      <c r="B5" s="67"/>
      <c r="C5" s="67"/>
      <c r="D5" s="67"/>
      <c r="E5" s="68"/>
      <c r="F5" s="69"/>
      <c r="G5" s="69"/>
      <c r="H5" s="70"/>
      <c r="I5" s="70"/>
      <c r="J5" s="70"/>
      <c r="K5" s="70"/>
      <c r="L5" s="70"/>
      <c r="M5" s="70"/>
      <c r="N5" s="70"/>
      <c r="O5" s="71"/>
    </row>
    <row r="6" spans="1:30" ht="28.5" customHeight="1" x14ac:dyDescent="0.2">
      <c r="B6" s="607" t="s">
        <v>222</v>
      </c>
      <c r="C6" s="607" t="s">
        <v>223</v>
      </c>
      <c r="D6" s="608" t="s">
        <v>224</v>
      </c>
      <c r="E6" s="607" t="s">
        <v>225</v>
      </c>
      <c r="F6" s="597" t="s">
        <v>226</v>
      </c>
      <c r="G6" s="597" t="s">
        <v>227</v>
      </c>
      <c r="H6" s="597" t="s">
        <v>228</v>
      </c>
      <c r="I6" s="597" t="s">
        <v>229</v>
      </c>
      <c r="J6" s="598" t="s">
        <v>230</v>
      </c>
      <c r="K6" s="599"/>
      <c r="L6" s="599"/>
      <c r="M6" s="599"/>
      <c r="N6" s="600"/>
      <c r="O6" s="72"/>
    </row>
    <row r="7" spans="1:30" ht="14.1" hidden="1" customHeight="1" x14ac:dyDescent="0.2">
      <c r="B7" s="607"/>
      <c r="C7" s="607"/>
      <c r="D7" s="609"/>
      <c r="E7" s="607"/>
      <c r="F7" s="597"/>
      <c r="G7" s="597"/>
      <c r="H7" s="597"/>
      <c r="I7" s="597"/>
      <c r="J7" s="601"/>
      <c r="K7" s="602"/>
      <c r="L7" s="602"/>
      <c r="M7" s="602"/>
      <c r="N7" s="603"/>
      <c r="O7" s="72"/>
    </row>
    <row r="8" spans="1:30" s="82" customFormat="1" ht="25.5" hidden="1" customHeight="1" x14ac:dyDescent="0.2">
      <c r="A8" s="73">
        <v>1</v>
      </c>
      <c r="B8" s="74" t="s">
        <v>231</v>
      </c>
      <c r="C8" s="75" t="s">
        <v>232</v>
      </c>
      <c r="D8" s="75" t="s">
        <v>233</v>
      </c>
      <c r="E8" s="76" t="s">
        <v>234</v>
      </c>
      <c r="F8" s="77"/>
      <c r="G8" s="77"/>
      <c r="H8" s="75" t="s">
        <v>235</v>
      </c>
      <c r="I8" s="78" t="s">
        <v>236</v>
      </c>
      <c r="J8" s="604"/>
      <c r="K8" s="605"/>
      <c r="L8" s="605"/>
      <c r="M8" s="605"/>
      <c r="N8" s="606"/>
      <c r="O8" s="72"/>
      <c r="P8" s="55"/>
      <c r="Q8" s="55"/>
      <c r="R8" s="81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s="82" customFormat="1" ht="25.5" hidden="1" customHeight="1" x14ac:dyDescent="0.2">
      <c r="A9" s="73">
        <v>1</v>
      </c>
      <c r="B9" s="74" t="s">
        <v>231</v>
      </c>
      <c r="C9" s="75" t="s">
        <v>237</v>
      </c>
      <c r="D9" s="75" t="s">
        <v>238</v>
      </c>
      <c r="E9" s="76" t="s">
        <v>239</v>
      </c>
      <c r="F9" s="77"/>
      <c r="G9" s="77"/>
      <c r="H9" s="75" t="s">
        <v>235</v>
      </c>
      <c r="I9" s="78" t="s">
        <v>236</v>
      </c>
      <c r="J9" s="604"/>
      <c r="K9" s="605"/>
      <c r="L9" s="605"/>
      <c r="M9" s="605"/>
      <c r="N9" s="606"/>
      <c r="O9" s="72"/>
      <c r="P9" s="55"/>
      <c r="Q9" s="55"/>
      <c r="R9" s="81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s="82" customFormat="1" ht="25.5" hidden="1" customHeight="1" x14ac:dyDescent="0.2">
      <c r="A10" s="73">
        <v>1</v>
      </c>
      <c r="B10" s="74" t="s">
        <v>231</v>
      </c>
      <c r="C10" s="75" t="s">
        <v>240</v>
      </c>
      <c r="D10" s="75" t="s">
        <v>241</v>
      </c>
      <c r="E10" s="76" t="s">
        <v>242</v>
      </c>
      <c r="F10" s="77"/>
      <c r="G10" s="77"/>
      <c r="H10" s="75" t="s">
        <v>236</v>
      </c>
      <c r="I10" s="78" t="s">
        <v>236</v>
      </c>
      <c r="J10" s="604"/>
      <c r="K10" s="605"/>
      <c r="L10" s="605"/>
      <c r="M10" s="605"/>
      <c r="N10" s="606"/>
      <c r="O10" s="72"/>
      <c r="P10" s="55"/>
      <c r="Q10" s="55"/>
      <c r="R10" s="81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s="82" customFormat="1" ht="25.5" hidden="1" customHeight="1" x14ac:dyDescent="0.2">
      <c r="A11" s="73"/>
      <c r="B11" s="74" t="s">
        <v>231</v>
      </c>
      <c r="C11" s="75"/>
      <c r="D11" s="75"/>
      <c r="E11" s="76" t="s">
        <v>243</v>
      </c>
      <c r="F11" s="77"/>
      <c r="G11" s="77"/>
      <c r="H11" s="75" t="s">
        <v>236</v>
      </c>
      <c r="I11" s="78" t="s">
        <v>236</v>
      </c>
      <c r="J11" s="78"/>
      <c r="K11" s="79"/>
      <c r="L11" s="79"/>
      <c r="M11" s="79"/>
      <c r="N11" s="80"/>
      <c r="O11" s="72"/>
      <c r="P11" s="55"/>
      <c r="Q11" s="55"/>
      <c r="R11" s="81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s="82" customFormat="1" ht="25.5" hidden="1" customHeight="1" x14ac:dyDescent="0.2">
      <c r="A12" s="73"/>
      <c r="B12" s="74" t="s">
        <v>231</v>
      </c>
      <c r="C12" s="75"/>
      <c r="D12" s="75"/>
      <c r="E12" s="76" t="s">
        <v>244</v>
      </c>
      <c r="F12" s="77"/>
      <c r="G12" s="77"/>
      <c r="H12" s="75" t="s">
        <v>236</v>
      </c>
      <c r="I12" s="78" t="s">
        <v>236</v>
      </c>
      <c r="J12" s="78"/>
      <c r="K12" s="79"/>
      <c r="L12" s="79"/>
      <c r="M12" s="79"/>
      <c r="N12" s="80"/>
      <c r="O12" s="72"/>
      <c r="P12" s="55"/>
      <c r="Q12" s="55"/>
      <c r="R12" s="81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s="82" customFormat="1" ht="25.5" hidden="1" customHeight="1" x14ac:dyDescent="0.2">
      <c r="A13" s="73"/>
      <c r="B13" s="74" t="s">
        <v>231</v>
      </c>
      <c r="C13" s="75"/>
      <c r="D13" s="75"/>
      <c r="E13" s="76" t="s">
        <v>245</v>
      </c>
      <c r="F13" s="77"/>
      <c r="G13" s="77"/>
      <c r="H13" s="75" t="s">
        <v>236</v>
      </c>
      <c r="I13" s="78" t="s">
        <v>236</v>
      </c>
      <c r="J13" s="78"/>
      <c r="K13" s="79"/>
      <c r="L13" s="79"/>
      <c r="M13" s="79"/>
      <c r="N13" s="80"/>
      <c r="O13" s="72"/>
      <c r="P13" s="55"/>
      <c r="Q13" s="55"/>
      <c r="R13" s="81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s="82" customFormat="1" ht="25.5" hidden="1" customHeight="1" x14ac:dyDescent="0.2">
      <c r="A14" s="73"/>
      <c r="B14" s="74" t="s">
        <v>246</v>
      </c>
      <c r="C14" s="75"/>
      <c r="D14" s="75" t="s">
        <v>247</v>
      </c>
      <c r="E14" s="76" t="s">
        <v>248</v>
      </c>
      <c r="F14" s="77"/>
      <c r="G14" s="77"/>
      <c r="H14" s="75" t="s">
        <v>235</v>
      </c>
      <c r="I14" s="78" t="s">
        <v>236</v>
      </c>
      <c r="J14" s="604"/>
      <c r="K14" s="605"/>
      <c r="L14" s="605"/>
      <c r="M14" s="605"/>
      <c r="N14" s="606"/>
      <c r="O14" s="7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s="82" customFormat="1" ht="25.5" hidden="1" customHeight="1" x14ac:dyDescent="0.2">
      <c r="A15" s="73">
        <v>2</v>
      </c>
      <c r="B15" s="74" t="s">
        <v>246</v>
      </c>
      <c r="C15" s="75"/>
      <c r="D15" s="75" t="s">
        <v>249</v>
      </c>
      <c r="E15" s="76" t="s">
        <v>250</v>
      </c>
      <c r="F15" s="77"/>
      <c r="G15" s="77"/>
      <c r="H15" s="75" t="s">
        <v>235</v>
      </c>
      <c r="I15" s="78" t="s">
        <v>236</v>
      </c>
      <c r="J15" s="604"/>
      <c r="K15" s="605"/>
      <c r="L15" s="605"/>
      <c r="M15" s="605"/>
      <c r="N15" s="606"/>
      <c r="O15" s="7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s="82" customFormat="1" ht="25.5" hidden="1" customHeight="1" x14ac:dyDescent="0.2">
      <c r="A16" s="73">
        <v>3</v>
      </c>
      <c r="B16" s="74" t="s">
        <v>246</v>
      </c>
      <c r="C16" s="75"/>
      <c r="D16" s="75" t="s">
        <v>247</v>
      </c>
      <c r="E16" s="76" t="s">
        <v>251</v>
      </c>
      <c r="F16" s="77"/>
      <c r="G16" s="77"/>
      <c r="H16" s="75" t="s">
        <v>235</v>
      </c>
      <c r="I16" s="78" t="s">
        <v>236</v>
      </c>
      <c r="J16" s="604"/>
      <c r="K16" s="605"/>
      <c r="L16" s="605"/>
      <c r="M16" s="605"/>
      <c r="N16" s="606"/>
      <c r="O16" s="7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s="82" customFormat="1" ht="25.5" hidden="1" customHeight="1" x14ac:dyDescent="0.2">
      <c r="A17" s="73">
        <v>1</v>
      </c>
      <c r="B17" s="74" t="s">
        <v>246</v>
      </c>
      <c r="C17" s="75"/>
      <c r="D17" s="75" t="s">
        <v>247</v>
      </c>
      <c r="E17" s="76" t="s">
        <v>252</v>
      </c>
      <c r="F17" s="77"/>
      <c r="G17" s="77"/>
      <c r="H17" s="75" t="s">
        <v>235</v>
      </c>
      <c r="I17" s="78" t="s">
        <v>236</v>
      </c>
      <c r="J17" s="604"/>
      <c r="K17" s="605"/>
      <c r="L17" s="605"/>
      <c r="M17" s="605"/>
      <c r="N17" s="606"/>
      <c r="O17" s="7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s="82" customFormat="1" ht="25.5" hidden="1" customHeight="1" x14ac:dyDescent="0.2">
      <c r="A18" s="73">
        <v>1</v>
      </c>
      <c r="B18" s="74" t="s">
        <v>246</v>
      </c>
      <c r="C18" s="75"/>
      <c r="D18" s="75" t="s">
        <v>247</v>
      </c>
      <c r="E18" s="76" t="s">
        <v>253</v>
      </c>
      <c r="F18" s="77"/>
      <c r="G18" s="77"/>
      <c r="H18" s="75" t="s">
        <v>235</v>
      </c>
      <c r="I18" s="78" t="s">
        <v>236</v>
      </c>
      <c r="J18" s="604"/>
      <c r="K18" s="605"/>
      <c r="L18" s="605"/>
      <c r="M18" s="605"/>
      <c r="N18" s="606"/>
      <c r="O18" s="7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s="82" customFormat="1" ht="25.5" hidden="1" customHeight="1" x14ac:dyDescent="0.2">
      <c r="A19" s="73">
        <v>1</v>
      </c>
      <c r="B19" s="74" t="s">
        <v>246</v>
      </c>
      <c r="C19" s="75"/>
      <c r="D19" s="75" t="s">
        <v>247</v>
      </c>
      <c r="E19" s="76" t="s">
        <v>254</v>
      </c>
      <c r="F19" s="77"/>
      <c r="G19" s="77"/>
      <c r="H19" s="75" t="s">
        <v>235</v>
      </c>
      <c r="I19" s="78" t="s">
        <v>236</v>
      </c>
      <c r="J19" s="604"/>
      <c r="K19" s="605"/>
      <c r="L19" s="605"/>
      <c r="M19" s="605"/>
      <c r="N19" s="606"/>
      <c r="O19" s="7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s="82" customFormat="1" ht="25.5" hidden="1" customHeight="1" x14ac:dyDescent="0.2">
      <c r="A20" s="73">
        <v>1</v>
      </c>
      <c r="B20" s="74" t="s">
        <v>246</v>
      </c>
      <c r="C20" s="75"/>
      <c r="D20" s="75" t="s">
        <v>247</v>
      </c>
      <c r="E20" s="76" t="s">
        <v>255</v>
      </c>
      <c r="F20" s="77"/>
      <c r="G20" s="77"/>
      <c r="H20" s="75" t="s">
        <v>235</v>
      </c>
      <c r="I20" s="78" t="s">
        <v>236</v>
      </c>
      <c r="J20" s="604"/>
      <c r="K20" s="605"/>
      <c r="L20" s="605"/>
      <c r="M20" s="605"/>
      <c r="N20" s="606"/>
      <c r="O20" s="7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s="82" customFormat="1" ht="25.5" hidden="1" customHeight="1" x14ac:dyDescent="0.2">
      <c r="A21" s="73">
        <v>1</v>
      </c>
      <c r="B21" s="74" t="s">
        <v>246</v>
      </c>
      <c r="C21" s="75"/>
      <c r="D21" s="75" t="s">
        <v>247</v>
      </c>
      <c r="E21" s="76" t="s">
        <v>256</v>
      </c>
      <c r="F21" s="77"/>
      <c r="G21" s="77"/>
      <c r="H21" s="75" t="s">
        <v>235</v>
      </c>
      <c r="I21" s="78" t="s">
        <v>236</v>
      </c>
      <c r="J21" s="604"/>
      <c r="K21" s="605"/>
      <c r="L21" s="605"/>
      <c r="M21" s="605"/>
      <c r="N21" s="606"/>
      <c r="O21" s="7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s="82" customFormat="1" ht="25.5" hidden="1" customHeight="1" x14ac:dyDescent="0.2">
      <c r="A22" s="73">
        <v>1</v>
      </c>
      <c r="B22" s="74" t="s">
        <v>246</v>
      </c>
      <c r="C22" s="75"/>
      <c r="D22" s="75" t="s">
        <v>247</v>
      </c>
      <c r="E22" s="76" t="s">
        <v>257</v>
      </c>
      <c r="F22" s="77"/>
      <c r="G22" s="77"/>
      <c r="H22" s="75" t="s">
        <v>235</v>
      </c>
      <c r="I22" s="78" t="s">
        <v>236</v>
      </c>
      <c r="J22" s="604"/>
      <c r="K22" s="605"/>
      <c r="L22" s="605"/>
      <c r="M22" s="605"/>
      <c r="N22" s="606"/>
      <c r="O22" s="7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s="82" customFormat="1" ht="25.5" hidden="1" customHeight="1" x14ac:dyDescent="0.2">
      <c r="A23" s="73">
        <v>1</v>
      </c>
      <c r="B23" s="74" t="s">
        <v>246</v>
      </c>
      <c r="C23" s="75"/>
      <c r="D23" s="75" t="s">
        <v>247</v>
      </c>
      <c r="E23" s="76" t="s">
        <v>258</v>
      </c>
      <c r="F23" s="77"/>
      <c r="G23" s="77"/>
      <c r="H23" s="75" t="s">
        <v>235</v>
      </c>
      <c r="I23" s="78" t="s">
        <v>236</v>
      </c>
      <c r="J23" s="604"/>
      <c r="K23" s="605"/>
      <c r="L23" s="605"/>
      <c r="M23" s="605"/>
      <c r="N23" s="606"/>
      <c r="O23" s="7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s="82" customFormat="1" ht="25.5" hidden="1" customHeight="1" x14ac:dyDescent="0.2">
      <c r="A24" s="73">
        <v>1</v>
      </c>
      <c r="B24" s="74" t="s">
        <v>246</v>
      </c>
      <c r="C24" s="75"/>
      <c r="D24" s="75" t="s">
        <v>247</v>
      </c>
      <c r="E24" s="76" t="s">
        <v>259</v>
      </c>
      <c r="F24" s="77"/>
      <c r="G24" s="77"/>
      <c r="H24" s="75" t="s">
        <v>235</v>
      </c>
      <c r="I24" s="78" t="s">
        <v>236</v>
      </c>
      <c r="J24" s="604"/>
      <c r="K24" s="605"/>
      <c r="L24" s="605"/>
      <c r="M24" s="605"/>
      <c r="N24" s="606"/>
      <c r="O24" s="7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s="82" customFormat="1" ht="25.5" hidden="1" customHeight="1" x14ac:dyDescent="0.2">
      <c r="A25" s="73">
        <v>1</v>
      </c>
      <c r="B25" s="74" t="s">
        <v>246</v>
      </c>
      <c r="C25" s="75"/>
      <c r="D25" s="75" t="s">
        <v>260</v>
      </c>
      <c r="E25" s="76" t="s">
        <v>261</v>
      </c>
      <c r="F25" s="77"/>
      <c r="G25" s="77"/>
      <c r="H25" s="75" t="s">
        <v>235</v>
      </c>
      <c r="I25" s="78" t="s">
        <v>236</v>
      </c>
      <c r="J25" s="604"/>
      <c r="K25" s="605"/>
      <c r="L25" s="605"/>
      <c r="M25" s="605"/>
      <c r="N25" s="606"/>
      <c r="O25" s="7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s="82" customFormat="1" ht="25.5" hidden="1" customHeight="1" x14ac:dyDescent="0.2">
      <c r="A26" s="73">
        <v>1</v>
      </c>
      <c r="B26" s="74" t="s">
        <v>246</v>
      </c>
      <c r="C26" s="75"/>
      <c r="D26" s="75" t="s">
        <v>247</v>
      </c>
      <c r="E26" s="76" t="s">
        <v>262</v>
      </c>
      <c r="F26" s="77"/>
      <c r="G26" s="77"/>
      <c r="H26" s="75" t="s">
        <v>235</v>
      </c>
      <c r="I26" s="78" t="s">
        <v>236</v>
      </c>
      <c r="J26" s="604"/>
      <c r="K26" s="605"/>
      <c r="L26" s="605"/>
      <c r="M26" s="605"/>
      <c r="N26" s="606"/>
      <c r="O26" s="72"/>
      <c r="P26" s="55"/>
      <c r="Q26" s="81"/>
      <c r="R26" s="81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s="82" customFormat="1" ht="25.5" hidden="1" customHeight="1" x14ac:dyDescent="0.2">
      <c r="A27" s="73">
        <v>1</v>
      </c>
      <c r="B27" s="74" t="s">
        <v>246</v>
      </c>
      <c r="C27" s="75"/>
      <c r="D27" s="75" t="s">
        <v>247</v>
      </c>
      <c r="E27" s="76" t="s">
        <v>263</v>
      </c>
      <c r="F27" s="77"/>
      <c r="G27" s="77"/>
      <c r="H27" s="75" t="s">
        <v>235</v>
      </c>
      <c r="I27" s="78" t="s">
        <v>236</v>
      </c>
      <c r="J27" s="604"/>
      <c r="K27" s="605"/>
      <c r="L27" s="605"/>
      <c r="M27" s="605"/>
      <c r="N27" s="606"/>
      <c r="O27" s="72"/>
      <c r="P27" s="55"/>
      <c r="Q27" s="81"/>
      <c r="R27" s="81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s="82" customFormat="1" ht="25.5" hidden="1" customHeight="1" x14ac:dyDescent="0.2">
      <c r="A28" s="73">
        <v>1</v>
      </c>
      <c r="B28" s="74" t="s">
        <v>246</v>
      </c>
      <c r="C28" s="75"/>
      <c r="D28" s="75" t="s">
        <v>260</v>
      </c>
      <c r="E28" s="76" t="s">
        <v>264</v>
      </c>
      <c r="F28" s="77"/>
      <c r="G28" s="77"/>
      <c r="H28" s="75" t="s">
        <v>235</v>
      </c>
      <c r="I28" s="78" t="s">
        <v>236</v>
      </c>
      <c r="J28" s="604"/>
      <c r="K28" s="605"/>
      <c r="L28" s="605"/>
      <c r="M28" s="605"/>
      <c r="N28" s="606"/>
      <c r="O28" s="7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s="82" customFormat="1" ht="25.5" hidden="1" customHeight="1" x14ac:dyDescent="0.2">
      <c r="A29" s="73">
        <v>1</v>
      </c>
      <c r="B29" s="74" t="s">
        <v>246</v>
      </c>
      <c r="C29" s="75"/>
      <c r="D29" s="75" t="s">
        <v>247</v>
      </c>
      <c r="E29" s="76" t="s">
        <v>265</v>
      </c>
      <c r="F29" s="77"/>
      <c r="G29" s="77"/>
      <c r="H29" s="75" t="s">
        <v>235</v>
      </c>
      <c r="I29" s="78" t="s">
        <v>236</v>
      </c>
      <c r="J29" s="604"/>
      <c r="K29" s="605"/>
      <c r="L29" s="605"/>
      <c r="M29" s="605"/>
      <c r="N29" s="606"/>
      <c r="O29" s="72"/>
      <c r="P29" s="55"/>
      <c r="Q29" s="81"/>
      <c r="R29" s="81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s="82" customFormat="1" ht="25.5" hidden="1" customHeight="1" x14ac:dyDescent="0.2">
      <c r="A30" s="73">
        <v>1</v>
      </c>
      <c r="B30" s="74" t="s">
        <v>246</v>
      </c>
      <c r="C30" s="75"/>
      <c r="D30" s="75" t="s">
        <v>247</v>
      </c>
      <c r="E30" s="76" t="s">
        <v>266</v>
      </c>
      <c r="F30" s="77"/>
      <c r="G30" s="77"/>
      <c r="H30" s="75" t="s">
        <v>235</v>
      </c>
      <c r="I30" s="78" t="s">
        <v>236</v>
      </c>
      <c r="J30" s="604"/>
      <c r="K30" s="605"/>
      <c r="L30" s="605"/>
      <c r="M30" s="605"/>
      <c r="N30" s="606"/>
      <c r="O30" s="72"/>
      <c r="P30" s="55"/>
      <c r="Q30" s="81"/>
      <c r="R30" s="81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s="82" customFormat="1" ht="25.5" hidden="1" customHeight="1" x14ac:dyDescent="0.2">
      <c r="A31" s="73">
        <v>1</v>
      </c>
      <c r="B31" s="74" t="s">
        <v>246</v>
      </c>
      <c r="C31" s="75"/>
      <c r="D31" s="75" t="s">
        <v>267</v>
      </c>
      <c r="E31" s="76" t="s">
        <v>268</v>
      </c>
      <c r="F31" s="77"/>
      <c r="G31" s="77"/>
      <c r="H31" s="75" t="s">
        <v>236</v>
      </c>
      <c r="I31" s="78" t="s">
        <v>236</v>
      </c>
      <c r="J31" s="604"/>
      <c r="K31" s="605"/>
      <c r="L31" s="605"/>
      <c r="M31" s="605"/>
      <c r="N31" s="606"/>
      <c r="O31" s="7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s="82" customFormat="1" ht="25.5" hidden="1" customHeight="1" x14ac:dyDescent="0.2">
      <c r="A32" s="73">
        <v>1</v>
      </c>
      <c r="B32" s="74" t="s">
        <v>246</v>
      </c>
      <c r="C32" s="75"/>
      <c r="D32" s="75" t="s">
        <v>267</v>
      </c>
      <c r="E32" s="76" t="s">
        <v>269</v>
      </c>
      <c r="F32" s="77"/>
      <c r="G32" s="77"/>
      <c r="H32" s="75" t="s">
        <v>236</v>
      </c>
      <c r="I32" s="78" t="s">
        <v>236</v>
      </c>
      <c r="J32" s="604"/>
      <c r="K32" s="605"/>
      <c r="L32" s="605"/>
      <c r="M32" s="605"/>
      <c r="N32" s="606"/>
      <c r="O32" s="7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s="82" customFormat="1" ht="25.5" hidden="1" customHeight="1" x14ac:dyDescent="0.2">
      <c r="A33" s="73">
        <v>1</v>
      </c>
      <c r="B33" s="74" t="s">
        <v>246</v>
      </c>
      <c r="C33" s="75"/>
      <c r="D33" s="75" t="s">
        <v>267</v>
      </c>
      <c r="E33" s="76" t="s">
        <v>270</v>
      </c>
      <c r="F33" s="77"/>
      <c r="G33" s="77"/>
      <c r="H33" s="75" t="s">
        <v>236</v>
      </c>
      <c r="I33" s="78" t="s">
        <v>236</v>
      </c>
      <c r="J33" s="604"/>
      <c r="K33" s="605"/>
      <c r="L33" s="605"/>
      <c r="M33" s="605"/>
      <c r="N33" s="606"/>
      <c r="O33" s="7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s="82" customFormat="1" ht="25.5" hidden="1" customHeight="1" x14ac:dyDescent="0.2">
      <c r="A34" s="73">
        <v>1</v>
      </c>
      <c r="B34" s="74" t="s">
        <v>246</v>
      </c>
      <c r="C34" s="75"/>
      <c r="D34" s="75" t="s">
        <v>267</v>
      </c>
      <c r="E34" s="76" t="s">
        <v>271</v>
      </c>
      <c r="F34" s="77"/>
      <c r="G34" s="77"/>
      <c r="H34" s="75" t="s">
        <v>236</v>
      </c>
      <c r="I34" s="78" t="s">
        <v>236</v>
      </c>
      <c r="J34" s="604"/>
      <c r="K34" s="605"/>
      <c r="L34" s="605"/>
      <c r="M34" s="605"/>
      <c r="N34" s="606"/>
      <c r="O34" s="7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s="82" customFormat="1" ht="25.5" hidden="1" customHeight="1" x14ac:dyDescent="0.2">
      <c r="A35" s="73">
        <v>1</v>
      </c>
      <c r="B35" s="74" t="s">
        <v>246</v>
      </c>
      <c r="C35" s="75"/>
      <c r="D35" s="75" t="s">
        <v>267</v>
      </c>
      <c r="E35" s="76" t="s">
        <v>272</v>
      </c>
      <c r="F35" s="77"/>
      <c r="G35" s="77"/>
      <c r="H35" s="75" t="s">
        <v>236</v>
      </c>
      <c r="I35" s="78" t="s">
        <v>236</v>
      </c>
      <c r="J35" s="604"/>
      <c r="K35" s="605"/>
      <c r="L35" s="605"/>
      <c r="M35" s="605"/>
      <c r="N35" s="606"/>
      <c r="O35" s="7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s="82" customFormat="1" ht="25.5" hidden="1" customHeight="1" x14ac:dyDescent="0.2">
      <c r="A36" s="73">
        <v>1</v>
      </c>
      <c r="B36" s="74" t="s">
        <v>246</v>
      </c>
      <c r="C36" s="75"/>
      <c r="D36" s="75" t="s">
        <v>267</v>
      </c>
      <c r="E36" s="76" t="s">
        <v>273</v>
      </c>
      <c r="F36" s="77"/>
      <c r="G36" s="77"/>
      <c r="H36" s="75" t="s">
        <v>236</v>
      </c>
      <c r="I36" s="78" t="s">
        <v>236</v>
      </c>
      <c r="J36" s="604"/>
      <c r="K36" s="605"/>
      <c r="L36" s="605"/>
      <c r="M36" s="605"/>
      <c r="N36" s="606"/>
      <c r="O36" s="72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s="82" customFormat="1" ht="25.5" hidden="1" customHeight="1" x14ac:dyDescent="0.2">
      <c r="A37" s="73">
        <v>3</v>
      </c>
      <c r="B37" s="74" t="s">
        <v>246</v>
      </c>
      <c r="C37" s="75"/>
      <c r="D37" s="75" t="s">
        <v>274</v>
      </c>
      <c r="E37" s="76" t="s">
        <v>275</v>
      </c>
      <c r="F37" s="77"/>
      <c r="G37" s="77"/>
      <c r="H37" s="75" t="s">
        <v>236</v>
      </c>
      <c r="I37" s="78" t="s">
        <v>235</v>
      </c>
      <c r="J37" s="604"/>
      <c r="K37" s="605"/>
      <c r="L37" s="605"/>
      <c r="M37" s="605"/>
      <c r="N37" s="606"/>
      <c r="O37" s="72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s="82" customFormat="1" ht="25.5" hidden="1" customHeight="1" x14ac:dyDescent="0.2">
      <c r="A38" s="73">
        <v>3</v>
      </c>
      <c r="B38" s="74" t="s">
        <v>246</v>
      </c>
      <c r="C38" s="75"/>
      <c r="D38" s="75" t="s">
        <v>276</v>
      </c>
      <c r="E38" s="76" t="s">
        <v>277</v>
      </c>
      <c r="F38" s="77"/>
      <c r="G38" s="77"/>
      <c r="H38" s="75" t="s">
        <v>236</v>
      </c>
      <c r="I38" s="78" t="s">
        <v>235</v>
      </c>
      <c r="J38" s="604"/>
      <c r="K38" s="605"/>
      <c r="L38" s="605"/>
      <c r="M38" s="605"/>
      <c r="N38" s="606"/>
      <c r="O38" s="72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s="82" customFormat="1" ht="25.5" hidden="1" customHeight="1" x14ac:dyDescent="0.2">
      <c r="A39" s="73">
        <v>1</v>
      </c>
      <c r="B39" s="74" t="s">
        <v>246</v>
      </c>
      <c r="C39" s="75"/>
      <c r="D39" s="75" t="s">
        <v>276</v>
      </c>
      <c r="E39" s="76" t="s">
        <v>278</v>
      </c>
      <c r="F39" s="77"/>
      <c r="G39" s="77"/>
      <c r="H39" s="75" t="s">
        <v>236</v>
      </c>
      <c r="I39" s="78" t="s">
        <v>235</v>
      </c>
      <c r="J39" s="604"/>
      <c r="K39" s="605"/>
      <c r="L39" s="605"/>
      <c r="M39" s="605"/>
      <c r="N39" s="606"/>
      <c r="O39" s="72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s="82" customFormat="1" ht="25.5" hidden="1" customHeight="1" x14ac:dyDescent="0.2">
      <c r="A40" s="73">
        <v>1</v>
      </c>
      <c r="B40" s="74" t="s">
        <v>246</v>
      </c>
      <c r="C40" s="75"/>
      <c r="D40" s="75" t="s">
        <v>276</v>
      </c>
      <c r="E40" s="76" t="s">
        <v>279</v>
      </c>
      <c r="F40" s="77"/>
      <c r="G40" s="77"/>
      <c r="H40" s="75" t="s">
        <v>236</v>
      </c>
      <c r="I40" s="78" t="s">
        <v>235</v>
      </c>
      <c r="J40" s="604"/>
      <c r="K40" s="605"/>
      <c r="L40" s="605"/>
      <c r="M40" s="605"/>
      <c r="N40" s="606"/>
      <c r="O40" s="72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s="82" customFormat="1" ht="25.5" hidden="1" customHeight="1" x14ac:dyDescent="0.2">
      <c r="A41" s="73">
        <v>1</v>
      </c>
      <c r="B41" s="74" t="s">
        <v>246</v>
      </c>
      <c r="C41" s="75"/>
      <c r="D41" s="75" t="s">
        <v>276</v>
      </c>
      <c r="E41" s="76" t="s">
        <v>280</v>
      </c>
      <c r="F41" s="77"/>
      <c r="G41" s="77"/>
      <c r="H41" s="75" t="s">
        <v>236</v>
      </c>
      <c r="I41" s="78" t="s">
        <v>235</v>
      </c>
      <c r="J41" s="604"/>
      <c r="K41" s="605"/>
      <c r="L41" s="605"/>
      <c r="M41" s="605"/>
      <c r="N41" s="606"/>
      <c r="O41" s="72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s="82" customFormat="1" ht="25.5" hidden="1" customHeight="1" x14ac:dyDescent="0.2">
      <c r="A42" s="73">
        <v>1</v>
      </c>
      <c r="B42" s="74" t="s">
        <v>246</v>
      </c>
      <c r="C42" s="75"/>
      <c r="D42" s="75" t="s">
        <v>276</v>
      </c>
      <c r="E42" s="76" t="s">
        <v>281</v>
      </c>
      <c r="F42" s="77"/>
      <c r="G42" s="77"/>
      <c r="H42" s="75" t="s">
        <v>236</v>
      </c>
      <c r="I42" s="78" t="s">
        <v>235</v>
      </c>
      <c r="J42" s="604"/>
      <c r="K42" s="605"/>
      <c r="L42" s="605"/>
      <c r="M42" s="605"/>
      <c r="N42" s="606"/>
      <c r="O42" s="72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s="82" customFormat="1" ht="25.5" hidden="1" customHeight="1" x14ac:dyDescent="0.2">
      <c r="A43" s="73">
        <v>1</v>
      </c>
      <c r="B43" s="74" t="s">
        <v>246</v>
      </c>
      <c r="C43" s="75"/>
      <c r="D43" s="75" t="s">
        <v>276</v>
      </c>
      <c r="E43" s="76" t="s">
        <v>282</v>
      </c>
      <c r="F43" s="77"/>
      <c r="G43" s="77"/>
      <c r="H43" s="75" t="s">
        <v>236</v>
      </c>
      <c r="I43" s="78" t="s">
        <v>235</v>
      </c>
      <c r="J43" s="604"/>
      <c r="K43" s="605"/>
      <c r="L43" s="605"/>
      <c r="M43" s="605"/>
      <c r="N43" s="606"/>
      <c r="O43" s="72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s="82" customFormat="1" ht="25.5" hidden="1" customHeight="1" x14ac:dyDescent="0.2">
      <c r="A44" s="73">
        <v>1</v>
      </c>
      <c r="B44" s="74" t="s">
        <v>246</v>
      </c>
      <c r="C44" s="75"/>
      <c r="D44" s="75" t="s">
        <v>276</v>
      </c>
      <c r="E44" s="76" t="s">
        <v>283</v>
      </c>
      <c r="F44" s="77"/>
      <c r="G44" s="77"/>
      <c r="H44" s="75" t="s">
        <v>236</v>
      </c>
      <c r="I44" s="78" t="s">
        <v>235</v>
      </c>
      <c r="J44" s="604"/>
      <c r="K44" s="605"/>
      <c r="L44" s="605"/>
      <c r="M44" s="605"/>
      <c r="N44" s="606"/>
      <c r="O44" s="72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s="82" customFormat="1" ht="25.5" hidden="1" customHeight="1" x14ac:dyDescent="0.2">
      <c r="A45" s="73">
        <v>1</v>
      </c>
      <c r="B45" s="74" t="s">
        <v>246</v>
      </c>
      <c r="C45" s="75"/>
      <c r="D45" s="75" t="s">
        <v>276</v>
      </c>
      <c r="E45" s="76" t="s">
        <v>284</v>
      </c>
      <c r="F45" s="77"/>
      <c r="G45" s="77"/>
      <c r="H45" s="75" t="s">
        <v>236</v>
      </c>
      <c r="I45" s="78" t="s">
        <v>235</v>
      </c>
      <c r="J45" s="604"/>
      <c r="K45" s="605"/>
      <c r="L45" s="605"/>
      <c r="M45" s="605"/>
      <c r="N45" s="606"/>
      <c r="O45" s="72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  <row r="46" spans="1:30" s="82" customFormat="1" ht="25.5" hidden="1" customHeight="1" x14ac:dyDescent="0.2">
      <c r="A46" s="73">
        <v>1</v>
      </c>
      <c r="B46" s="74" t="s">
        <v>246</v>
      </c>
      <c r="C46" s="75"/>
      <c r="D46" s="75" t="s">
        <v>276</v>
      </c>
      <c r="E46" s="76" t="s">
        <v>285</v>
      </c>
      <c r="F46" s="77"/>
      <c r="G46" s="77"/>
      <c r="H46" s="75" t="s">
        <v>236</v>
      </c>
      <c r="I46" s="78" t="s">
        <v>235</v>
      </c>
      <c r="J46" s="604"/>
      <c r="K46" s="605"/>
      <c r="L46" s="605"/>
      <c r="M46" s="605"/>
      <c r="N46" s="606"/>
      <c r="O46" s="72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</row>
    <row r="47" spans="1:30" ht="25.5" hidden="1" customHeight="1" x14ac:dyDescent="0.2">
      <c r="A47" s="73">
        <v>1</v>
      </c>
      <c r="B47" s="74" t="s">
        <v>246</v>
      </c>
      <c r="C47" s="83"/>
      <c r="D47" s="75" t="s">
        <v>276</v>
      </c>
      <c r="E47" s="76" t="s">
        <v>286</v>
      </c>
      <c r="F47" s="77"/>
      <c r="G47" s="77"/>
      <c r="H47" s="75" t="s">
        <v>236</v>
      </c>
      <c r="I47" s="78" t="s">
        <v>235</v>
      </c>
      <c r="J47" s="604"/>
      <c r="K47" s="605"/>
      <c r="L47" s="605"/>
      <c r="M47" s="605"/>
      <c r="N47" s="606"/>
      <c r="O47" s="72"/>
      <c r="P47" s="55"/>
      <c r="Q47" s="55"/>
    </row>
    <row r="48" spans="1:30" s="82" customFormat="1" ht="25.5" hidden="1" customHeight="1" x14ac:dyDescent="0.2">
      <c r="A48" s="73">
        <v>1</v>
      </c>
      <c r="B48" s="74" t="s">
        <v>246</v>
      </c>
      <c r="C48" s="75"/>
      <c r="D48" s="75" t="s">
        <v>287</v>
      </c>
      <c r="E48" s="76" t="s">
        <v>288</v>
      </c>
      <c r="F48" s="77"/>
      <c r="G48" s="77"/>
      <c r="H48" s="75" t="s">
        <v>236</v>
      </c>
      <c r="I48" s="78" t="s">
        <v>235</v>
      </c>
      <c r="J48" s="604"/>
      <c r="K48" s="605"/>
      <c r="L48" s="605"/>
      <c r="M48" s="605"/>
      <c r="N48" s="606"/>
      <c r="O48" s="72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s="82" customFormat="1" ht="25.5" hidden="1" customHeight="1" x14ac:dyDescent="0.2">
      <c r="A49" s="73">
        <v>1</v>
      </c>
      <c r="B49" s="74" t="s">
        <v>246</v>
      </c>
      <c r="C49" s="75"/>
      <c r="D49" s="75" t="s">
        <v>276</v>
      </c>
      <c r="E49" s="76" t="s">
        <v>289</v>
      </c>
      <c r="F49" s="77"/>
      <c r="G49" s="77"/>
      <c r="H49" s="75" t="s">
        <v>236</v>
      </c>
      <c r="I49" s="78" t="s">
        <v>235</v>
      </c>
      <c r="J49" s="604"/>
      <c r="K49" s="605"/>
      <c r="L49" s="605"/>
      <c r="M49" s="605"/>
      <c r="N49" s="606"/>
      <c r="O49" s="72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s="82" customFormat="1" ht="25.5" hidden="1" customHeight="1" x14ac:dyDescent="0.2">
      <c r="A50" s="73">
        <v>1</v>
      </c>
      <c r="B50" s="74" t="s">
        <v>246</v>
      </c>
      <c r="C50" s="75"/>
      <c r="D50" s="75" t="s">
        <v>276</v>
      </c>
      <c r="E50" s="76" t="s">
        <v>290</v>
      </c>
      <c r="F50" s="77"/>
      <c r="G50" s="77"/>
      <c r="H50" s="75" t="s">
        <v>236</v>
      </c>
      <c r="I50" s="78" t="s">
        <v>235</v>
      </c>
      <c r="J50" s="604"/>
      <c r="K50" s="605"/>
      <c r="L50" s="605"/>
      <c r="M50" s="605"/>
      <c r="N50" s="606"/>
      <c r="O50" s="72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s="82" customFormat="1" ht="25.5" hidden="1" customHeight="1" x14ac:dyDescent="0.2">
      <c r="A51" s="73">
        <v>1</v>
      </c>
      <c r="B51" s="74" t="s">
        <v>246</v>
      </c>
      <c r="C51" s="75"/>
      <c r="D51" s="75" t="s">
        <v>287</v>
      </c>
      <c r="E51" s="76" t="s">
        <v>291</v>
      </c>
      <c r="F51" s="77"/>
      <c r="G51" s="77"/>
      <c r="H51" s="75" t="s">
        <v>236</v>
      </c>
      <c r="I51" s="78" t="s">
        <v>235</v>
      </c>
      <c r="J51" s="604"/>
      <c r="K51" s="605"/>
      <c r="L51" s="605"/>
      <c r="M51" s="605"/>
      <c r="N51" s="606"/>
      <c r="O51" s="72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s="82" customFormat="1" ht="25.5" hidden="1" customHeight="1" x14ac:dyDescent="0.2">
      <c r="A52" s="73">
        <v>1</v>
      </c>
      <c r="B52" s="74" t="s">
        <v>246</v>
      </c>
      <c r="C52" s="75"/>
      <c r="D52" s="75" t="s">
        <v>276</v>
      </c>
      <c r="E52" s="76" t="s">
        <v>292</v>
      </c>
      <c r="F52" s="77"/>
      <c r="G52" s="77"/>
      <c r="H52" s="75" t="s">
        <v>236</v>
      </c>
      <c r="I52" s="78" t="s">
        <v>235</v>
      </c>
      <c r="J52" s="604"/>
      <c r="K52" s="605"/>
      <c r="L52" s="605"/>
      <c r="M52" s="605"/>
      <c r="N52" s="606"/>
      <c r="O52" s="72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</row>
    <row r="53" spans="1:30" s="82" customFormat="1" ht="25.5" hidden="1" customHeight="1" x14ac:dyDescent="0.2">
      <c r="A53" s="73">
        <v>1</v>
      </c>
      <c r="B53" s="74" t="s">
        <v>246</v>
      </c>
      <c r="C53" s="75"/>
      <c r="D53" s="75" t="s">
        <v>276</v>
      </c>
      <c r="E53" s="76" t="s">
        <v>293</v>
      </c>
      <c r="F53" s="77"/>
      <c r="G53" s="77"/>
      <c r="H53" s="75" t="s">
        <v>236</v>
      </c>
      <c r="I53" s="78" t="s">
        <v>235</v>
      </c>
      <c r="J53" s="604"/>
      <c r="K53" s="605"/>
      <c r="L53" s="605"/>
      <c r="M53" s="605"/>
      <c r="N53" s="606"/>
      <c r="O53" s="72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</row>
    <row r="54" spans="1:30" s="82" customFormat="1" ht="25.5" hidden="1" customHeight="1" x14ac:dyDescent="0.2">
      <c r="A54" s="73">
        <v>1</v>
      </c>
      <c r="B54" s="74" t="s">
        <v>246</v>
      </c>
      <c r="C54" s="75"/>
      <c r="D54" s="75" t="s">
        <v>294</v>
      </c>
      <c r="E54" s="76" t="s">
        <v>239</v>
      </c>
      <c r="F54" s="77"/>
      <c r="G54" s="77"/>
      <c r="H54" s="75" t="s">
        <v>235</v>
      </c>
      <c r="I54" s="78" t="s">
        <v>236</v>
      </c>
      <c r="J54" s="604"/>
      <c r="K54" s="605"/>
      <c r="L54" s="605"/>
      <c r="M54" s="605"/>
      <c r="N54" s="606"/>
      <c r="O54" s="72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</row>
    <row r="55" spans="1:30" s="82" customFormat="1" ht="25.5" hidden="1" customHeight="1" x14ac:dyDescent="0.2">
      <c r="A55" s="73">
        <v>1</v>
      </c>
      <c r="B55" s="74" t="s">
        <v>246</v>
      </c>
      <c r="C55" s="75"/>
      <c r="D55" s="75" t="s">
        <v>295</v>
      </c>
      <c r="E55" s="76" t="s">
        <v>296</v>
      </c>
      <c r="F55" s="77"/>
      <c r="G55" s="77"/>
      <c r="H55" s="75" t="s">
        <v>235</v>
      </c>
      <c r="I55" s="78" t="s">
        <v>236</v>
      </c>
      <c r="J55" s="604"/>
      <c r="K55" s="605"/>
      <c r="L55" s="605"/>
      <c r="M55" s="605"/>
      <c r="N55" s="606"/>
      <c r="O55" s="72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</row>
    <row r="56" spans="1:30" s="82" customFormat="1" ht="25.5" hidden="1" customHeight="1" x14ac:dyDescent="0.2">
      <c r="A56" s="73">
        <v>1</v>
      </c>
      <c r="B56" s="74" t="s">
        <v>246</v>
      </c>
      <c r="C56" s="75"/>
      <c r="D56" s="75" t="s">
        <v>295</v>
      </c>
      <c r="E56" s="76" t="s">
        <v>297</v>
      </c>
      <c r="F56" s="77"/>
      <c r="G56" s="77"/>
      <c r="H56" s="75" t="s">
        <v>235</v>
      </c>
      <c r="I56" s="78" t="s">
        <v>236</v>
      </c>
      <c r="J56" s="604"/>
      <c r="K56" s="605"/>
      <c r="L56" s="605"/>
      <c r="M56" s="605"/>
      <c r="N56" s="606"/>
      <c r="O56" s="72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</row>
    <row r="57" spans="1:30" s="82" customFormat="1" ht="25.5" hidden="1" customHeight="1" x14ac:dyDescent="0.2">
      <c r="A57" s="73">
        <v>1</v>
      </c>
      <c r="B57" s="74" t="s">
        <v>246</v>
      </c>
      <c r="C57" s="75"/>
      <c r="D57" s="75" t="s">
        <v>295</v>
      </c>
      <c r="E57" s="76" t="s">
        <v>298</v>
      </c>
      <c r="F57" s="77"/>
      <c r="G57" s="77"/>
      <c r="H57" s="75" t="s">
        <v>235</v>
      </c>
      <c r="I57" s="78" t="s">
        <v>236</v>
      </c>
      <c r="J57" s="604"/>
      <c r="K57" s="605"/>
      <c r="L57" s="605"/>
      <c r="M57" s="605"/>
      <c r="N57" s="606"/>
      <c r="O57" s="72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</row>
    <row r="58" spans="1:30" s="82" customFormat="1" ht="25.5" hidden="1" customHeight="1" x14ac:dyDescent="0.2">
      <c r="A58" s="73">
        <v>1</v>
      </c>
      <c r="B58" s="74" t="s">
        <v>246</v>
      </c>
      <c r="C58" s="75"/>
      <c r="D58" s="75" t="s">
        <v>295</v>
      </c>
      <c r="E58" s="76" t="s">
        <v>299</v>
      </c>
      <c r="F58" s="77"/>
      <c r="G58" s="77"/>
      <c r="H58" s="75" t="s">
        <v>235</v>
      </c>
      <c r="I58" s="78" t="s">
        <v>236</v>
      </c>
      <c r="J58" s="604"/>
      <c r="K58" s="605"/>
      <c r="L58" s="605"/>
      <c r="M58" s="605"/>
      <c r="N58" s="606"/>
      <c r="O58" s="72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</row>
    <row r="59" spans="1:30" s="82" customFormat="1" ht="25.5" hidden="1" customHeight="1" x14ac:dyDescent="0.2">
      <c r="A59" s="73">
        <v>1</v>
      </c>
      <c r="B59" s="74" t="s">
        <v>246</v>
      </c>
      <c r="C59" s="83"/>
      <c r="D59" s="75" t="s">
        <v>295</v>
      </c>
      <c r="E59" s="76" t="s">
        <v>300</v>
      </c>
      <c r="F59" s="77"/>
      <c r="G59" s="77"/>
      <c r="H59" s="75" t="s">
        <v>235</v>
      </c>
      <c r="I59" s="78" t="s">
        <v>236</v>
      </c>
      <c r="J59" s="604"/>
      <c r="K59" s="605"/>
      <c r="L59" s="605"/>
      <c r="M59" s="605"/>
      <c r="N59" s="606"/>
      <c r="O59" s="72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</row>
    <row r="60" spans="1:30" s="82" customFormat="1" ht="25.5" hidden="1" customHeight="1" x14ac:dyDescent="0.2">
      <c r="A60" s="73"/>
      <c r="B60" s="74" t="s">
        <v>246</v>
      </c>
      <c r="C60" s="75"/>
      <c r="D60" s="75" t="s">
        <v>295</v>
      </c>
      <c r="E60" s="76" t="s">
        <v>301</v>
      </c>
      <c r="F60" s="77"/>
      <c r="G60" s="77"/>
      <c r="H60" s="75" t="s">
        <v>235</v>
      </c>
      <c r="I60" s="78" t="s">
        <v>236</v>
      </c>
      <c r="J60" s="604"/>
      <c r="K60" s="605"/>
      <c r="L60" s="605"/>
      <c r="M60" s="605"/>
      <c r="N60" s="606"/>
      <c r="O60" s="72"/>
      <c r="P60" s="55"/>
      <c r="Q60" s="54"/>
      <c r="R60" s="81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</row>
    <row r="61" spans="1:30" s="82" customFormat="1" ht="25.5" hidden="1" customHeight="1" x14ac:dyDescent="0.2">
      <c r="A61" s="73"/>
      <c r="B61" s="74" t="s">
        <v>246</v>
      </c>
      <c r="C61" s="75"/>
      <c r="D61" s="75" t="s">
        <v>295</v>
      </c>
      <c r="E61" s="76" t="s">
        <v>302</v>
      </c>
      <c r="F61" s="77"/>
      <c r="G61" s="77"/>
      <c r="H61" s="75" t="s">
        <v>235</v>
      </c>
      <c r="I61" s="78" t="s">
        <v>236</v>
      </c>
      <c r="J61" s="604"/>
      <c r="K61" s="605"/>
      <c r="L61" s="605"/>
      <c r="M61" s="605"/>
      <c r="N61" s="606"/>
      <c r="O61" s="72"/>
      <c r="P61" s="55"/>
      <c r="Q61" s="54"/>
      <c r="R61" s="81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</row>
    <row r="62" spans="1:30" s="82" customFormat="1" ht="25.5" hidden="1" customHeight="1" x14ac:dyDescent="0.2">
      <c r="A62" s="73"/>
      <c r="B62" s="74" t="s">
        <v>246</v>
      </c>
      <c r="C62" s="83"/>
      <c r="D62" s="75" t="s">
        <v>303</v>
      </c>
      <c r="E62" s="76" t="s">
        <v>304</v>
      </c>
      <c r="F62" s="77"/>
      <c r="G62" s="77"/>
      <c r="H62" s="75" t="s">
        <v>235</v>
      </c>
      <c r="I62" s="78" t="s">
        <v>236</v>
      </c>
      <c r="J62" s="604"/>
      <c r="K62" s="605"/>
      <c r="L62" s="605"/>
      <c r="M62" s="605"/>
      <c r="N62" s="606"/>
      <c r="O62" s="72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</row>
    <row r="63" spans="1:30" s="82" customFormat="1" ht="25.5" hidden="1" customHeight="1" x14ac:dyDescent="0.2">
      <c r="A63" s="73"/>
      <c r="B63" s="74" t="s">
        <v>246</v>
      </c>
      <c r="C63" s="75"/>
      <c r="D63" s="75" t="s">
        <v>303</v>
      </c>
      <c r="E63" s="76" t="s">
        <v>305</v>
      </c>
      <c r="F63" s="77"/>
      <c r="G63" s="77"/>
      <c r="H63" s="75" t="s">
        <v>235</v>
      </c>
      <c r="I63" s="78" t="s">
        <v>235</v>
      </c>
      <c r="J63" s="604"/>
      <c r="K63" s="605"/>
      <c r="L63" s="605"/>
      <c r="M63" s="605"/>
      <c r="N63" s="606"/>
      <c r="O63" s="72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</row>
    <row r="64" spans="1:30" s="82" customFormat="1" ht="25.5" hidden="1" customHeight="1" x14ac:dyDescent="0.2">
      <c r="A64" s="73"/>
      <c r="B64" s="74" t="s">
        <v>246</v>
      </c>
      <c r="C64" s="75"/>
      <c r="D64" s="75" t="s">
        <v>303</v>
      </c>
      <c r="E64" s="76" t="s">
        <v>306</v>
      </c>
      <c r="F64" s="77"/>
      <c r="G64" s="77"/>
      <c r="H64" s="75" t="s">
        <v>235</v>
      </c>
      <c r="I64" s="78" t="s">
        <v>236</v>
      </c>
      <c r="J64" s="604"/>
      <c r="K64" s="605"/>
      <c r="L64" s="605"/>
      <c r="M64" s="605"/>
      <c r="N64" s="606"/>
      <c r="O64" s="72"/>
      <c r="P64" s="55"/>
      <c r="Q64" s="54"/>
      <c r="R64" s="81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</row>
    <row r="65" spans="1:30" s="82" customFormat="1" ht="25.5" hidden="1" customHeight="1" x14ac:dyDescent="0.2">
      <c r="A65" s="73"/>
      <c r="B65" s="74" t="s">
        <v>246</v>
      </c>
      <c r="C65" s="75"/>
      <c r="D65" s="75" t="s">
        <v>303</v>
      </c>
      <c r="E65" s="76" t="s">
        <v>307</v>
      </c>
      <c r="F65" s="77"/>
      <c r="G65" s="77"/>
      <c r="H65" s="75" t="s">
        <v>235</v>
      </c>
      <c r="I65" s="78" t="s">
        <v>236</v>
      </c>
      <c r="J65" s="604"/>
      <c r="K65" s="605"/>
      <c r="L65" s="605"/>
      <c r="M65" s="605"/>
      <c r="N65" s="606"/>
      <c r="O65" s="72"/>
      <c r="P65" s="55"/>
      <c r="Q65" s="54"/>
      <c r="R65" s="8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82" customFormat="1" ht="25.5" hidden="1" customHeight="1" x14ac:dyDescent="0.2">
      <c r="A66" s="73"/>
      <c r="B66" s="74" t="s">
        <v>246</v>
      </c>
      <c r="C66" s="75"/>
      <c r="D66" s="75" t="s">
        <v>308</v>
      </c>
      <c r="E66" s="76" t="s">
        <v>309</v>
      </c>
      <c r="F66" s="77"/>
      <c r="G66" s="77"/>
      <c r="H66" s="75" t="s">
        <v>235</v>
      </c>
      <c r="I66" s="78" t="s">
        <v>236</v>
      </c>
      <c r="J66" s="604"/>
      <c r="K66" s="605"/>
      <c r="L66" s="605"/>
      <c r="M66" s="605"/>
      <c r="N66" s="606"/>
      <c r="O66" s="72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s="82" customFormat="1" ht="25.5" hidden="1" customHeight="1" x14ac:dyDescent="0.2">
      <c r="A67" s="73"/>
      <c r="B67" s="74" t="s">
        <v>246</v>
      </c>
      <c r="C67" s="75"/>
      <c r="D67" s="75" t="s">
        <v>310</v>
      </c>
      <c r="E67" s="76" t="s">
        <v>311</v>
      </c>
      <c r="F67" s="77"/>
      <c r="G67" s="77"/>
      <c r="H67" s="75" t="s">
        <v>235</v>
      </c>
      <c r="I67" s="78" t="s">
        <v>236</v>
      </c>
      <c r="J67" s="604"/>
      <c r="K67" s="605"/>
      <c r="L67" s="605"/>
      <c r="M67" s="605"/>
      <c r="N67" s="606"/>
      <c r="O67" s="72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</row>
    <row r="68" spans="1:30" s="82" customFormat="1" ht="25.5" hidden="1" customHeight="1" x14ac:dyDescent="0.2">
      <c r="A68" s="73"/>
      <c r="B68" s="74" t="s">
        <v>246</v>
      </c>
      <c r="C68" s="75"/>
      <c r="D68" s="75" t="s">
        <v>310</v>
      </c>
      <c r="E68" s="76" t="s">
        <v>312</v>
      </c>
      <c r="F68" s="77"/>
      <c r="G68" s="77"/>
      <c r="H68" s="75" t="s">
        <v>235</v>
      </c>
      <c r="I68" s="78" t="s">
        <v>236</v>
      </c>
      <c r="J68" s="604"/>
      <c r="K68" s="605"/>
      <c r="L68" s="605"/>
      <c r="M68" s="605"/>
      <c r="N68" s="606"/>
      <c r="O68" s="72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0" s="82" customFormat="1" ht="25.5" hidden="1" customHeight="1" x14ac:dyDescent="0.2">
      <c r="A69" s="73"/>
      <c r="B69" s="74" t="s">
        <v>246</v>
      </c>
      <c r="C69" s="75"/>
      <c r="D69" s="75" t="s">
        <v>313</v>
      </c>
      <c r="E69" s="76" t="s">
        <v>314</v>
      </c>
      <c r="F69" s="77"/>
      <c r="G69" s="77"/>
      <c r="H69" s="75" t="s">
        <v>235</v>
      </c>
      <c r="I69" s="78" t="s">
        <v>236</v>
      </c>
      <c r="J69" s="604"/>
      <c r="K69" s="605"/>
      <c r="L69" s="605"/>
      <c r="M69" s="605"/>
      <c r="N69" s="606"/>
      <c r="O69" s="72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0" s="82" customFormat="1" ht="25.5" hidden="1" customHeight="1" x14ac:dyDescent="0.2">
      <c r="A70" s="73"/>
      <c r="B70" s="74" t="s">
        <v>246</v>
      </c>
      <c r="C70" s="75"/>
      <c r="D70" s="75" t="s">
        <v>313</v>
      </c>
      <c r="E70" s="76" t="s">
        <v>315</v>
      </c>
      <c r="F70" s="77"/>
      <c r="G70" s="77"/>
      <c r="H70" s="75" t="s">
        <v>235</v>
      </c>
      <c r="I70" s="78" t="s">
        <v>236</v>
      </c>
      <c r="J70" s="604"/>
      <c r="K70" s="605"/>
      <c r="L70" s="605"/>
      <c r="M70" s="605"/>
      <c r="N70" s="606"/>
      <c r="O70" s="72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0" s="82" customFormat="1" ht="25.5" hidden="1" customHeight="1" x14ac:dyDescent="0.2">
      <c r="A71" s="73"/>
      <c r="B71" s="74" t="s">
        <v>246</v>
      </c>
      <c r="C71" s="75"/>
      <c r="D71" s="75" t="s">
        <v>313</v>
      </c>
      <c r="E71" s="76" t="s">
        <v>316</v>
      </c>
      <c r="F71" s="77"/>
      <c r="G71" s="77"/>
      <c r="H71" s="75" t="s">
        <v>235</v>
      </c>
      <c r="I71" s="78" t="s">
        <v>236</v>
      </c>
      <c r="J71" s="604"/>
      <c r="K71" s="605"/>
      <c r="L71" s="605"/>
      <c r="M71" s="605"/>
      <c r="N71" s="606"/>
      <c r="O71" s="72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0" s="82" customFormat="1" ht="25.5" hidden="1" customHeight="1" x14ac:dyDescent="0.2">
      <c r="A72" s="73"/>
      <c r="B72" s="74" t="s">
        <v>246</v>
      </c>
      <c r="C72" s="75"/>
      <c r="D72" s="75" t="s">
        <v>313</v>
      </c>
      <c r="E72" s="76" t="s">
        <v>317</v>
      </c>
      <c r="F72" s="77"/>
      <c r="G72" s="77"/>
      <c r="H72" s="75" t="s">
        <v>235</v>
      </c>
      <c r="I72" s="78" t="s">
        <v>236</v>
      </c>
      <c r="J72" s="604"/>
      <c r="K72" s="605"/>
      <c r="L72" s="605"/>
      <c r="M72" s="605"/>
      <c r="N72" s="606"/>
      <c r="O72" s="72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0" s="82" customFormat="1" ht="25.5" hidden="1" customHeight="1" x14ac:dyDescent="0.2">
      <c r="A73" s="73"/>
      <c r="B73" s="74" t="s">
        <v>246</v>
      </c>
      <c r="C73" s="75"/>
      <c r="D73" s="75" t="s">
        <v>313</v>
      </c>
      <c r="E73" s="76" t="s">
        <v>318</v>
      </c>
      <c r="F73" s="77"/>
      <c r="G73" s="77"/>
      <c r="H73" s="75" t="s">
        <v>235</v>
      </c>
      <c r="I73" s="78" t="s">
        <v>236</v>
      </c>
      <c r="J73" s="604"/>
      <c r="K73" s="605"/>
      <c r="L73" s="605"/>
      <c r="M73" s="605"/>
      <c r="N73" s="606"/>
      <c r="O73" s="72"/>
      <c r="P73" s="55"/>
      <c r="Q73" s="54"/>
      <c r="R73" s="81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0" s="82" customFormat="1" ht="25.5" hidden="1" customHeight="1" x14ac:dyDescent="0.2">
      <c r="A74" s="73"/>
      <c r="B74" s="74" t="s">
        <v>246</v>
      </c>
      <c r="C74" s="75"/>
      <c r="D74" s="75" t="s">
        <v>319</v>
      </c>
      <c r="E74" s="76" t="s">
        <v>320</v>
      </c>
      <c r="F74" s="77"/>
      <c r="G74" s="77"/>
      <c r="H74" s="75" t="s">
        <v>235</v>
      </c>
      <c r="I74" s="78" t="s">
        <v>236</v>
      </c>
      <c r="J74" s="604"/>
      <c r="K74" s="605"/>
      <c r="L74" s="605"/>
      <c r="M74" s="605"/>
      <c r="N74" s="606"/>
      <c r="O74" s="72"/>
      <c r="P74" s="55"/>
      <c r="Q74" s="54"/>
      <c r="R74" s="81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0" s="82" customFormat="1" ht="25.5" hidden="1" customHeight="1" x14ac:dyDescent="0.2">
      <c r="A75" s="73"/>
      <c r="B75" s="74" t="s">
        <v>246</v>
      </c>
      <c r="C75" s="75"/>
      <c r="D75" s="75" t="s">
        <v>313</v>
      </c>
      <c r="E75" s="76" t="s">
        <v>321</v>
      </c>
      <c r="F75" s="77"/>
      <c r="G75" s="77"/>
      <c r="H75" s="75" t="s">
        <v>235</v>
      </c>
      <c r="I75" s="78" t="s">
        <v>236</v>
      </c>
      <c r="J75" s="604"/>
      <c r="K75" s="605"/>
      <c r="L75" s="605"/>
      <c r="M75" s="605"/>
      <c r="N75" s="606"/>
      <c r="O75" s="72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0" s="82" customFormat="1" ht="25.5" hidden="1" customHeight="1" x14ac:dyDescent="0.2">
      <c r="A76" s="73"/>
      <c r="B76" s="74" t="s">
        <v>246</v>
      </c>
      <c r="C76" s="75"/>
      <c r="D76" s="75" t="s">
        <v>322</v>
      </c>
      <c r="E76" s="76" t="s">
        <v>323</v>
      </c>
      <c r="F76" s="77"/>
      <c r="G76" s="77"/>
      <c r="H76" s="75" t="s">
        <v>236</v>
      </c>
      <c r="I76" s="78" t="s">
        <v>236</v>
      </c>
      <c r="J76" s="604"/>
      <c r="K76" s="605"/>
      <c r="L76" s="605"/>
      <c r="M76" s="605"/>
      <c r="N76" s="606"/>
      <c r="O76" s="72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0" s="82" customFormat="1" ht="25.5" hidden="1" customHeight="1" x14ac:dyDescent="0.2">
      <c r="A77" s="73"/>
      <c r="B77" s="74" t="s">
        <v>246</v>
      </c>
      <c r="C77" s="75"/>
      <c r="D77" s="75" t="s">
        <v>313</v>
      </c>
      <c r="E77" s="76" t="s">
        <v>324</v>
      </c>
      <c r="F77" s="77"/>
      <c r="G77" s="77"/>
      <c r="H77" s="75" t="s">
        <v>235</v>
      </c>
      <c r="I77" s="78" t="s">
        <v>236</v>
      </c>
      <c r="J77" s="604"/>
      <c r="K77" s="605"/>
      <c r="L77" s="605"/>
      <c r="M77" s="605"/>
      <c r="N77" s="606"/>
      <c r="O77" s="72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0" s="82" customFormat="1" ht="25.5" hidden="1" customHeight="1" x14ac:dyDescent="0.2">
      <c r="A78" s="73"/>
      <c r="B78" s="74" t="s">
        <v>246</v>
      </c>
      <c r="C78" s="75"/>
      <c r="D78" s="75" t="s">
        <v>313</v>
      </c>
      <c r="E78" s="76" t="s">
        <v>325</v>
      </c>
      <c r="F78" s="77"/>
      <c r="G78" s="77"/>
      <c r="H78" s="75" t="s">
        <v>235</v>
      </c>
      <c r="I78" s="78" t="s">
        <v>236</v>
      </c>
      <c r="J78" s="604"/>
      <c r="K78" s="605"/>
      <c r="L78" s="605"/>
      <c r="M78" s="605"/>
      <c r="N78" s="606"/>
      <c r="O78" s="72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0" s="82" customFormat="1" ht="25.5" hidden="1" customHeight="1" x14ac:dyDescent="0.2">
      <c r="A79" s="73"/>
      <c r="B79" s="74" t="s">
        <v>246</v>
      </c>
      <c r="C79" s="75"/>
      <c r="D79" s="75" t="s">
        <v>313</v>
      </c>
      <c r="E79" s="76" t="s">
        <v>326</v>
      </c>
      <c r="F79" s="77"/>
      <c r="G79" s="77"/>
      <c r="H79" s="75" t="s">
        <v>235</v>
      </c>
      <c r="I79" s="78" t="s">
        <v>236</v>
      </c>
      <c r="J79" s="604"/>
      <c r="K79" s="605"/>
      <c r="L79" s="605"/>
      <c r="M79" s="605"/>
      <c r="N79" s="606"/>
      <c r="O79" s="72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0" s="82" customFormat="1" ht="25.5" hidden="1" customHeight="1" x14ac:dyDescent="0.2">
      <c r="A80" s="73"/>
      <c r="B80" s="74" t="s">
        <v>246</v>
      </c>
      <c r="C80" s="75"/>
      <c r="D80" s="75" t="s">
        <v>313</v>
      </c>
      <c r="E80" s="76" t="s">
        <v>327</v>
      </c>
      <c r="F80" s="77"/>
      <c r="G80" s="77"/>
      <c r="H80" s="75" t="s">
        <v>235</v>
      </c>
      <c r="I80" s="78" t="s">
        <v>236</v>
      </c>
      <c r="J80" s="604"/>
      <c r="K80" s="605"/>
      <c r="L80" s="605"/>
      <c r="M80" s="605"/>
      <c r="N80" s="606"/>
      <c r="O80" s="72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s="82" customFormat="1" ht="25.5" hidden="1" customHeight="1" x14ac:dyDescent="0.2">
      <c r="A81" s="73"/>
      <c r="B81" s="74" t="s">
        <v>246</v>
      </c>
      <c r="C81" s="75"/>
      <c r="D81" s="75" t="s">
        <v>319</v>
      </c>
      <c r="E81" s="76" t="s">
        <v>328</v>
      </c>
      <c r="F81" s="77"/>
      <c r="G81" s="77"/>
      <c r="H81" s="75" t="s">
        <v>235</v>
      </c>
      <c r="I81" s="78" t="s">
        <v>236</v>
      </c>
      <c r="J81" s="604"/>
      <c r="K81" s="605"/>
      <c r="L81" s="605"/>
      <c r="M81" s="605"/>
      <c r="N81" s="606"/>
      <c r="O81" s="72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s="82" customFormat="1" ht="25.5" hidden="1" customHeight="1" x14ac:dyDescent="0.2">
      <c r="A82" s="73"/>
      <c r="B82" s="74" t="s">
        <v>246</v>
      </c>
      <c r="C82" s="75"/>
      <c r="D82" s="75" t="s">
        <v>322</v>
      </c>
      <c r="E82" s="76" t="s">
        <v>329</v>
      </c>
      <c r="F82" s="77"/>
      <c r="G82" s="77"/>
      <c r="H82" s="75" t="s">
        <v>236</v>
      </c>
      <c r="I82" s="78" t="s">
        <v>236</v>
      </c>
      <c r="J82" s="604"/>
      <c r="K82" s="605"/>
      <c r="L82" s="605"/>
      <c r="M82" s="605"/>
      <c r="N82" s="606"/>
      <c r="O82" s="72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s="82" customFormat="1" ht="25.5" hidden="1" customHeight="1" x14ac:dyDescent="0.2">
      <c r="A83" s="73"/>
      <c r="B83" s="74" t="s">
        <v>246</v>
      </c>
      <c r="C83" s="75"/>
      <c r="D83" s="75" t="s">
        <v>322</v>
      </c>
      <c r="E83" s="76" t="s">
        <v>330</v>
      </c>
      <c r="F83" s="77"/>
      <c r="G83" s="77"/>
      <c r="H83" s="75" t="s">
        <v>236</v>
      </c>
      <c r="I83" s="78" t="s">
        <v>236</v>
      </c>
      <c r="J83" s="604"/>
      <c r="K83" s="605"/>
      <c r="L83" s="605"/>
      <c r="M83" s="605"/>
      <c r="N83" s="606"/>
      <c r="O83" s="72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s="82" customFormat="1" ht="25.5" hidden="1" customHeight="1" x14ac:dyDescent="0.2">
      <c r="A84" s="73"/>
      <c r="B84" s="74" t="s">
        <v>246</v>
      </c>
      <c r="C84" s="75"/>
      <c r="D84" s="75" t="s">
        <v>331</v>
      </c>
      <c r="E84" s="76" t="s">
        <v>332</v>
      </c>
      <c r="F84" s="77"/>
      <c r="G84" s="77"/>
      <c r="H84" s="75" t="s">
        <v>236</v>
      </c>
      <c r="I84" s="78" t="s">
        <v>236</v>
      </c>
      <c r="J84" s="604"/>
      <c r="K84" s="605"/>
      <c r="L84" s="605"/>
      <c r="M84" s="605"/>
      <c r="N84" s="606"/>
      <c r="O84" s="72"/>
      <c r="P84" s="55"/>
      <c r="Q84" s="54"/>
      <c r="R84" s="81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s="82" customFormat="1" ht="25.5" hidden="1" customHeight="1" x14ac:dyDescent="0.2">
      <c r="A85" s="73"/>
      <c r="B85" s="74" t="s">
        <v>246</v>
      </c>
      <c r="C85" s="75"/>
      <c r="D85" s="75" t="s">
        <v>331</v>
      </c>
      <c r="E85" s="76" t="s">
        <v>333</v>
      </c>
      <c r="F85" s="77"/>
      <c r="G85" s="77"/>
      <c r="H85" s="75" t="s">
        <v>236</v>
      </c>
      <c r="I85" s="78" t="s">
        <v>236</v>
      </c>
      <c r="J85" s="604"/>
      <c r="K85" s="605"/>
      <c r="L85" s="605"/>
      <c r="M85" s="605"/>
      <c r="N85" s="606"/>
      <c r="O85" s="72"/>
      <c r="P85" s="55"/>
      <c r="Q85" s="54"/>
      <c r="R85" s="81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s="82" customFormat="1" ht="25.5" hidden="1" customHeight="1" x14ac:dyDescent="0.2">
      <c r="A86" s="73"/>
      <c r="B86" s="74" t="s">
        <v>246</v>
      </c>
      <c r="C86" s="75"/>
      <c r="D86" s="75" t="s">
        <v>334</v>
      </c>
      <c r="E86" s="84" t="s">
        <v>335</v>
      </c>
      <c r="F86" s="77"/>
      <c r="G86" s="77"/>
      <c r="H86" s="75" t="s">
        <v>236</v>
      </c>
      <c r="I86" s="78" t="s">
        <v>236</v>
      </c>
      <c r="J86" s="604"/>
      <c r="K86" s="605"/>
      <c r="L86" s="605"/>
      <c r="M86" s="605"/>
      <c r="N86" s="606"/>
      <c r="O86" s="72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s="82" customFormat="1" ht="25.5" hidden="1" customHeight="1" x14ac:dyDescent="0.2">
      <c r="A87" s="73"/>
      <c r="B87" s="74" t="s">
        <v>246</v>
      </c>
      <c r="C87" s="75"/>
      <c r="D87" s="75" t="s">
        <v>336</v>
      </c>
      <c r="E87" s="76" t="s">
        <v>337</v>
      </c>
      <c r="F87" s="77"/>
      <c r="G87" s="77"/>
      <c r="H87" s="75" t="s">
        <v>235</v>
      </c>
      <c r="I87" s="78" t="s">
        <v>235</v>
      </c>
      <c r="J87" s="604"/>
      <c r="K87" s="605"/>
      <c r="L87" s="605"/>
      <c r="M87" s="605"/>
      <c r="N87" s="606"/>
      <c r="O87" s="72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s="82" customFormat="1" ht="25.5" hidden="1" customHeight="1" x14ac:dyDescent="0.2">
      <c r="A88" s="73"/>
      <c r="B88" s="74" t="s">
        <v>246</v>
      </c>
      <c r="C88" s="75"/>
      <c r="D88" s="75" t="s">
        <v>331</v>
      </c>
      <c r="E88" s="76" t="s">
        <v>338</v>
      </c>
      <c r="F88" s="77"/>
      <c r="G88" s="77"/>
      <c r="H88" s="75" t="s">
        <v>236</v>
      </c>
      <c r="I88" s="78" t="s">
        <v>236</v>
      </c>
      <c r="J88" s="604"/>
      <c r="K88" s="605"/>
      <c r="L88" s="605"/>
      <c r="M88" s="605"/>
      <c r="N88" s="606"/>
      <c r="O88" s="72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s="82" customFormat="1" ht="25.5" hidden="1" customHeight="1" x14ac:dyDescent="0.2">
      <c r="A89" s="73"/>
      <c r="B89" s="74" t="s">
        <v>246</v>
      </c>
      <c r="C89" s="75"/>
      <c r="D89" s="75" t="s">
        <v>331</v>
      </c>
      <c r="E89" s="76" t="s">
        <v>339</v>
      </c>
      <c r="F89" s="77"/>
      <c r="G89" s="77"/>
      <c r="H89" s="75" t="s">
        <v>236</v>
      </c>
      <c r="I89" s="78" t="s">
        <v>236</v>
      </c>
      <c r="J89" s="604"/>
      <c r="K89" s="605"/>
      <c r="L89" s="605"/>
      <c r="M89" s="605"/>
      <c r="N89" s="606"/>
      <c r="O89" s="72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s="82" customFormat="1" ht="25.5" hidden="1" customHeight="1" x14ac:dyDescent="0.2">
      <c r="A90" s="73"/>
      <c r="B90" s="74" t="s">
        <v>246</v>
      </c>
      <c r="C90" s="75"/>
      <c r="D90" s="75" t="s">
        <v>340</v>
      </c>
      <c r="E90" s="76" t="s">
        <v>341</v>
      </c>
      <c r="F90" s="77"/>
      <c r="G90" s="77"/>
      <c r="H90" s="75" t="s">
        <v>236</v>
      </c>
      <c r="I90" s="78" t="s">
        <v>236</v>
      </c>
      <c r="J90" s="604"/>
      <c r="K90" s="605"/>
      <c r="L90" s="605"/>
      <c r="M90" s="605"/>
      <c r="N90" s="606"/>
      <c r="O90" s="72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s="82" customFormat="1" ht="25.5" hidden="1" customHeight="1" x14ac:dyDescent="0.2">
      <c r="A91" s="73"/>
      <c r="B91" s="74" t="s">
        <v>246</v>
      </c>
      <c r="C91" s="75"/>
      <c r="D91" s="75" t="s">
        <v>342</v>
      </c>
      <c r="E91" s="76" t="s">
        <v>343</v>
      </c>
      <c r="F91" s="77"/>
      <c r="G91" s="77"/>
      <c r="H91" s="75" t="s">
        <v>236</v>
      </c>
      <c r="I91" s="78" t="s">
        <v>236</v>
      </c>
      <c r="J91" s="604"/>
      <c r="K91" s="605"/>
      <c r="L91" s="605"/>
      <c r="M91" s="605"/>
      <c r="N91" s="606"/>
      <c r="O91" s="72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s="82" customFormat="1" ht="25.5" hidden="1" customHeight="1" x14ac:dyDescent="0.2">
      <c r="A92" s="73"/>
      <c r="B92" s="74" t="s">
        <v>246</v>
      </c>
      <c r="C92" s="75"/>
      <c r="D92" s="75" t="s">
        <v>344</v>
      </c>
      <c r="E92" s="76" t="s">
        <v>345</v>
      </c>
      <c r="F92" s="77"/>
      <c r="G92" s="77"/>
      <c r="H92" s="75" t="s">
        <v>236</v>
      </c>
      <c r="I92" s="78" t="s">
        <v>236</v>
      </c>
      <c r="J92" s="604"/>
      <c r="K92" s="605"/>
      <c r="L92" s="605"/>
      <c r="M92" s="605"/>
      <c r="N92" s="606"/>
      <c r="O92" s="72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s="82" customFormat="1" ht="25.5" hidden="1" customHeight="1" x14ac:dyDescent="0.2">
      <c r="A93" s="73"/>
      <c r="B93" s="74" t="s">
        <v>246</v>
      </c>
      <c r="C93" s="75"/>
      <c r="D93" s="75" t="s">
        <v>346</v>
      </c>
      <c r="E93" s="76" t="s">
        <v>347</v>
      </c>
      <c r="F93" s="77"/>
      <c r="G93" s="77"/>
      <c r="H93" s="75" t="s">
        <v>236</v>
      </c>
      <c r="I93" s="78" t="s">
        <v>236</v>
      </c>
      <c r="J93" s="604"/>
      <c r="K93" s="605"/>
      <c r="L93" s="605"/>
      <c r="M93" s="605"/>
      <c r="N93" s="606"/>
      <c r="O93" s="72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s="82" customFormat="1" ht="25.5" hidden="1" customHeight="1" x14ac:dyDescent="0.2">
      <c r="A94" s="73"/>
      <c r="B94" s="74" t="s">
        <v>246</v>
      </c>
      <c r="C94" s="75"/>
      <c r="D94" s="75" t="s">
        <v>348</v>
      </c>
      <c r="E94" s="76" t="s">
        <v>349</v>
      </c>
      <c r="F94" s="77"/>
      <c r="G94" s="77"/>
      <c r="H94" s="75" t="s">
        <v>236</v>
      </c>
      <c r="I94" s="78" t="s">
        <v>236</v>
      </c>
      <c r="J94" s="604"/>
      <c r="K94" s="605"/>
      <c r="L94" s="605"/>
      <c r="M94" s="605"/>
      <c r="N94" s="606"/>
      <c r="O94" s="72"/>
      <c r="P94" s="55"/>
      <c r="Q94" s="54"/>
      <c r="R94" s="81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s="82" customFormat="1" ht="25.5" hidden="1" customHeight="1" x14ac:dyDescent="0.2">
      <c r="A95" s="73"/>
      <c r="B95" s="74" t="s">
        <v>246</v>
      </c>
      <c r="C95" s="75"/>
      <c r="D95" s="75" t="s">
        <v>350</v>
      </c>
      <c r="E95" s="76" t="s">
        <v>351</v>
      </c>
      <c r="F95" s="77"/>
      <c r="G95" s="77"/>
      <c r="H95" s="75" t="s">
        <v>236</v>
      </c>
      <c r="I95" s="78" t="s">
        <v>236</v>
      </c>
      <c r="J95" s="604"/>
      <c r="K95" s="605"/>
      <c r="L95" s="605"/>
      <c r="M95" s="605"/>
      <c r="N95" s="606"/>
      <c r="O95" s="72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s="82" customFormat="1" ht="25.5" hidden="1" customHeight="1" x14ac:dyDescent="0.2">
      <c r="A96" s="73"/>
      <c r="B96" s="74" t="s">
        <v>246</v>
      </c>
      <c r="C96" s="75"/>
      <c r="D96" s="75" t="s">
        <v>352</v>
      </c>
      <c r="E96" s="85" t="s">
        <v>353</v>
      </c>
      <c r="F96" s="77"/>
      <c r="G96" s="77"/>
      <c r="H96" s="75" t="s">
        <v>236</v>
      </c>
      <c r="I96" s="78" t="s">
        <v>236</v>
      </c>
      <c r="J96" s="604"/>
      <c r="K96" s="605"/>
      <c r="L96" s="605"/>
      <c r="M96" s="605"/>
      <c r="N96" s="606"/>
      <c r="O96" s="72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s="82" customFormat="1" ht="25.5" hidden="1" customHeight="1" x14ac:dyDescent="0.2">
      <c r="A97" s="73"/>
      <c r="B97" s="74" t="s">
        <v>246</v>
      </c>
      <c r="C97" s="75"/>
      <c r="D97" s="75" t="s">
        <v>354</v>
      </c>
      <c r="E97" s="85" t="s">
        <v>355</v>
      </c>
      <c r="F97" s="77"/>
      <c r="G97" s="77"/>
      <c r="H97" s="75" t="s">
        <v>236</v>
      </c>
      <c r="I97" s="78" t="s">
        <v>236</v>
      </c>
      <c r="J97" s="604"/>
      <c r="K97" s="605"/>
      <c r="L97" s="605"/>
      <c r="M97" s="605"/>
      <c r="N97" s="606"/>
      <c r="O97" s="72"/>
      <c r="P97" s="55"/>
      <c r="Q97" s="54"/>
      <c r="R97" s="81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s="82" customFormat="1" ht="25.5" hidden="1" customHeight="1" x14ac:dyDescent="0.2">
      <c r="A98" s="73"/>
      <c r="B98" s="74" t="s">
        <v>246</v>
      </c>
      <c r="C98" s="83"/>
      <c r="D98" s="75" t="s">
        <v>356</v>
      </c>
      <c r="E98" s="76" t="s">
        <v>357</v>
      </c>
      <c r="F98" s="86"/>
      <c r="G98" s="86"/>
      <c r="H98" s="75" t="s">
        <v>236</v>
      </c>
      <c r="I98" s="78" t="s">
        <v>236</v>
      </c>
      <c r="J98" s="604"/>
      <c r="K98" s="605"/>
      <c r="L98" s="605"/>
      <c r="M98" s="605"/>
      <c r="N98" s="606"/>
      <c r="O98" s="72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s="82" customFormat="1" ht="25.5" hidden="1" customHeight="1" x14ac:dyDescent="0.2">
      <c r="A99" s="73"/>
      <c r="B99" s="74" t="s">
        <v>246</v>
      </c>
      <c r="C99" s="75"/>
      <c r="D99" s="75" t="s">
        <v>358</v>
      </c>
      <c r="E99" s="85" t="s">
        <v>359</v>
      </c>
      <c r="F99" s="77"/>
      <c r="G99" s="77"/>
      <c r="H99" s="75" t="s">
        <v>236</v>
      </c>
      <c r="I99" s="78" t="s">
        <v>236</v>
      </c>
      <c r="J99" s="604"/>
      <c r="K99" s="605"/>
      <c r="L99" s="605"/>
      <c r="M99" s="605"/>
      <c r="N99" s="606"/>
      <c r="O99" s="72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s="82" customFormat="1" ht="25.5" hidden="1" customHeight="1" x14ac:dyDescent="0.2">
      <c r="A100" s="73"/>
      <c r="B100" s="74" t="s">
        <v>246</v>
      </c>
      <c r="C100" s="75"/>
      <c r="D100" s="75" t="s">
        <v>360</v>
      </c>
      <c r="E100" s="85" t="s">
        <v>361</v>
      </c>
      <c r="F100" s="77"/>
      <c r="G100" s="77"/>
      <c r="H100" s="75" t="s">
        <v>236</v>
      </c>
      <c r="I100" s="78" t="s">
        <v>236</v>
      </c>
      <c r="J100" s="604"/>
      <c r="K100" s="605"/>
      <c r="L100" s="605"/>
      <c r="M100" s="605"/>
      <c r="N100" s="606"/>
      <c r="O100" s="72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s="82" customFormat="1" ht="25.5" hidden="1" customHeight="1" x14ac:dyDescent="0.2">
      <c r="A101" s="73"/>
      <c r="B101" s="74" t="s">
        <v>246</v>
      </c>
      <c r="C101" s="75"/>
      <c r="D101" s="75" t="s">
        <v>362</v>
      </c>
      <c r="E101" s="76" t="s">
        <v>363</v>
      </c>
      <c r="F101" s="77"/>
      <c r="G101" s="77"/>
      <c r="H101" s="75" t="s">
        <v>236</v>
      </c>
      <c r="I101" s="78" t="s">
        <v>236</v>
      </c>
      <c r="J101" s="604"/>
      <c r="K101" s="605"/>
      <c r="L101" s="605"/>
      <c r="M101" s="605"/>
      <c r="N101" s="606"/>
      <c r="O101" s="72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s="82" customFormat="1" ht="25.5" hidden="1" customHeight="1" x14ac:dyDescent="0.2">
      <c r="A102" s="73"/>
      <c r="B102" s="74" t="s">
        <v>246</v>
      </c>
      <c r="C102" s="75"/>
      <c r="D102" s="75" t="s">
        <v>364</v>
      </c>
      <c r="E102" s="76" t="s">
        <v>365</v>
      </c>
      <c r="F102" s="77"/>
      <c r="G102" s="77"/>
      <c r="H102" s="75" t="s">
        <v>236</v>
      </c>
      <c r="I102" s="78" t="s">
        <v>236</v>
      </c>
      <c r="J102" s="604"/>
      <c r="K102" s="605"/>
      <c r="L102" s="605"/>
      <c r="M102" s="605"/>
      <c r="N102" s="606"/>
      <c r="O102" s="72"/>
      <c r="P102" s="55"/>
      <c r="Q102" s="54"/>
      <c r="R102" s="81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s="82" customFormat="1" ht="25.5" hidden="1" customHeight="1" x14ac:dyDescent="0.2">
      <c r="A103" s="73"/>
      <c r="B103" s="74" t="s">
        <v>246</v>
      </c>
      <c r="C103" s="75"/>
      <c r="D103" s="75" t="s">
        <v>366</v>
      </c>
      <c r="E103" s="76" t="s">
        <v>367</v>
      </c>
      <c r="F103" s="77"/>
      <c r="G103" s="77"/>
      <c r="H103" s="75" t="s">
        <v>236</v>
      </c>
      <c r="I103" s="78" t="s">
        <v>236</v>
      </c>
      <c r="J103" s="604"/>
      <c r="K103" s="605"/>
      <c r="L103" s="605"/>
      <c r="M103" s="605"/>
      <c r="N103" s="606"/>
      <c r="O103" s="72"/>
      <c r="P103" s="55"/>
      <c r="Q103" s="54"/>
      <c r="R103" s="81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s="82" customFormat="1" ht="25.5" hidden="1" customHeight="1" x14ac:dyDescent="0.2">
      <c r="A104" s="73"/>
      <c r="B104" s="74" t="s">
        <v>246</v>
      </c>
      <c r="C104" s="75"/>
      <c r="D104" s="75" t="s">
        <v>368</v>
      </c>
      <c r="E104" s="76" t="s">
        <v>369</v>
      </c>
      <c r="F104" s="77"/>
      <c r="G104" s="77"/>
      <c r="H104" s="75" t="s">
        <v>236</v>
      </c>
      <c r="I104" s="78" t="s">
        <v>236</v>
      </c>
      <c r="J104" s="604"/>
      <c r="K104" s="605"/>
      <c r="L104" s="605"/>
      <c r="M104" s="605"/>
      <c r="N104" s="606"/>
      <c r="O104" s="72"/>
      <c r="P104" s="55"/>
      <c r="Q104" s="54"/>
      <c r="R104" s="81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s="82" customFormat="1" ht="25.5" hidden="1" customHeight="1" x14ac:dyDescent="0.2">
      <c r="A105" s="73"/>
      <c r="B105" s="74" t="s">
        <v>246</v>
      </c>
      <c r="C105" s="75"/>
      <c r="D105" s="75" t="s">
        <v>370</v>
      </c>
      <c r="E105" s="76" t="s">
        <v>371</v>
      </c>
      <c r="F105" s="77"/>
      <c r="G105" s="77"/>
      <c r="H105" s="75" t="s">
        <v>236</v>
      </c>
      <c r="I105" s="78" t="s">
        <v>236</v>
      </c>
      <c r="J105" s="604"/>
      <c r="K105" s="605"/>
      <c r="L105" s="605"/>
      <c r="M105" s="605"/>
      <c r="N105" s="606"/>
      <c r="O105" s="72"/>
      <c r="P105" s="55"/>
      <c r="Q105" s="54"/>
      <c r="R105" s="81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s="82" customFormat="1" ht="25.5" hidden="1" customHeight="1" x14ac:dyDescent="0.2">
      <c r="A106" s="73"/>
      <c r="B106" s="74" t="s">
        <v>246</v>
      </c>
      <c r="C106" s="75"/>
      <c r="D106" s="75" t="s">
        <v>372</v>
      </c>
      <c r="E106" s="76" t="s">
        <v>373</v>
      </c>
      <c r="F106" s="77"/>
      <c r="G106" s="77"/>
      <c r="H106" s="75" t="s">
        <v>236</v>
      </c>
      <c r="I106" s="78" t="s">
        <v>236</v>
      </c>
      <c r="J106" s="604"/>
      <c r="K106" s="605"/>
      <c r="L106" s="605"/>
      <c r="M106" s="605"/>
      <c r="N106" s="606"/>
      <c r="O106" s="72"/>
      <c r="P106" s="55"/>
      <c r="Q106" s="54"/>
      <c r="R106" s="81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s="82" customFormat="1" ht="25.5" hidden="1" customHeight="1" x14ac:dyDescent="0.2">
      <c r="A107" s="73"/>
      <c r="B107" s="74" t="s">
        <v>246</v>
      </c>
      <c r="C107" s="75"/>
      <c r="D107" s="75" t="s">
        <v>374</v>
      </c>
      <c r="E107" s="76" t="s">
        <v>375</v>
      </c>
      <c r="F107" s="77"/>
      <c r="G107" s="77"/>
      <c r="H107" s="75" t="s">
        <v>236</v>
      </c>
      <c r="I107" s="78" t="s">
        <v>236</v>
      </c>
      <c r="J107" s="604"/>
      <c r="K107" s="605"/>
      <c r="L107" s="605"/>
      <c r="M107" s="605"/>
      <c r="N107" s="606"/>
      <c r="O107" s="72"/>
      <c r="P107" s="55"/>
      <c r="Q107" s="54"/>
      <c r="R107" s="81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s="82" customFormat="1" ht="25.5" hidden="1" customHeight="1" x14ac:dyDescent="0.2">
      <c r="A108" s="73"/>
      <c r="B108" s="74" t="s">
        <v>246</v>
      </c>
      <c r="C108" s="75"/>
      <c r="D108" s="75" t="s">
        <v>376</v>
      </c>
      <c r="E108" s="76" t="s">
        <v>377</v>
      </c>
      <c r="F108" s="77"/>
      <c r="G108" s="77"/>
      <c r="H108" s="75" t="s">
        <v>236</v>
      </c>
      <c r="I108" s="78" t="s">
        <v>236</v>
      </c>
      <c r="J108" s="604"/>
      <c r="K108" s="605"/>
      <c r="L108" s="605"/>
      <c r="M108" s="605"/>
      <c r="N108" s="606"/>
      <c r="O108" s="72"/>
      <c r="P108" s="55"/>
      <c r="Q108" s="54"/>
      <c r="R108" s="81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s="82" customFormat="1" ht="25.5" hidden="1" customHeight="1" x14ac:dyDescent="0.2">
      <c r="A109" s="73">
        <v>1</v>
      </c>
      <c r="B109" s="74" t="s">
        <v>246</v>
      </c>
      <c r="C109" s="75"/>
      <c r="D109" s="75" t="s">
        <v>378</v>
      </c>
      <c r="E109" s="76" t="s">
        <v>379</v>
      </c>
      <c r="F109" s="77"/>
      <c r="G109" s="77"/>
      <c r="H109" s="75" t="s">
        <v>236</v>
      </c>
      <c r="I109" s="78" t="s">
        <v>236</v>
      </c>
      <c r="J109" s="604"/>
      <c r="K109" s="605"/>
      <c r="L109" s="605"/>
      <c r="M109" s="605"/>
      <c r="N109" s="606"/>
      <c r="O109" s="72"/>
      <c r="P109" s="55"/>
      <c r="Q109" s="54"/>
      <c r="R109" s="81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s="82" customFormat="1" ht="25.5" hidden="1" customHeight="1" x14ac:dyDescent="0.2">
      <c r="A110" s="73"/>
      <c r="B110" s="74" t="s">
        <v>246</v>
      </c>
      <c r="C110" s="75"/>
      <c r="D110" s="75" t="s">
        <v>380</v>
      </c>
      <c r="E110" s="76" t="s">
        <v>381</v>
      </c>
      <c r="F110" s="77"/>
      <c r="G110" s="77"/>
      <c r="H110" s="75" t="s">
        <v>236</v>
      </c>
      <c r="I110" s="78" t="s">
        <v>236</v>
      </c>
      <c r="J110" s="604"/>
      <c r="K110" s="605"/>
      <c r="L110" s="605"/>
      <c r="M110" s="605"/>
      <c r="N110" s="606"/>
      <c r="O110" s="72"/>
      <c r="P110" s="55"/>
      <c r="Q110" s="54"/>
      <c r="R110" s="81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s="82" customFormat="1" ht="25.5" hidden="1" customHeight="1" x14ac:dyDescent="0.2">
      <c r="A111" s="73">
        <v>2</v>
      </c>
      <c r="B111" s="74" t="s">
        <v>246</v>
      </c>
      <c r="C111" s="75"/>
      <c r="D111" s="75" t="s">
        <v>382</v>
      </c>
      <c r="E111" s="76" t="s">
        <v>383</v>
      </c>
      <c r="F111" s="77"/>
      <c r="G111" s="77"/>
      <c r="H111" s="75" t="s">
        <v>236</v>
      </c>
      <c r="I111" s="78" t="s">
        <v>236</v>
      </c>
      <c r="J111" s="604"/>
      <c r="K111" s="605"/>
      <c r="L111" s="605"/>
      <c r="M111" s="605"/>
      <c r="N111" s="606"/>
      <c r="O111" s="72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s="82" customFormat="1" ht="25.5" hidden="1" customHeight="1" x14ac:dyDescent="0.2">
      <c r="A112" s="73">
        <v>2</v>
      </c>
      <c r="B112" s="74" t="s">
        <v>246</v>
      </c>
      <c r="C112" s="75"/>
      <c r="D112" s="75" t="s">
        <v>384</v>
      </c>
      <c r="E112" s="76" t="s">
        <v>385</v>
      </c>
      <c r="F112" s="77"/>
      <c r="G112" s="77"/>
      <c r="H112" s="75" t="s">
        <v>236</v>
      </c>
      <c r="I112" s="78" t="s">
        <v>236</v>
      </c>
      <c r="J112" s="604"/>
      <c r="K112" s="605"/>
      <c r="L112" s="605"/>
      <c r="M112" s="605"/>
      <c r="N112" s="606"/>
      <c r="O112" s="72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s="82" customFormat="1" ht="25.5" hidden="1" customHeight="1" x14ac:dyDescent="0.2">
      <c r="A113" s="73">
        <v>2</v>
      </c>
      <c r="B113" s="74" t="s">
        <v>246</v>
      </c>
      <c r="C113" s="75"/>
      <c r="D113" s="75" t="s">
        <v>340</v>
      </c>
      <c r="E113" s="76" t="s">
        <v>386</v>
      </c>
      <c r="F113" s="77"/>
      <c r="G113" s="77"/>
      <c r="H113" s="75" t="s">
        <v>236</v>
      </c>
      <c r="I113" s="78" t="s">
        <v>236</v>
      </c>
      <c r="J113" s="604"/>
      <c r="K113" s="605"/>
      <c r="L113" s="605"/>
      <c r="M113" s="605"/>
      <c r="N113" s="606"/>
      <c r="O113" s="72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s="82" customFormat="1" ht="25.5" hidden="1" customHeight="1" x14ac:dyDescent="0.2">
      <c r="A114" s="73">
        <v>2</v>
      </c>
      <c r="B114" s="74" t="s">
        <v>246</v>
      </c>
      <c r="C114" s="75"/>
      <c r="D114" s="75" t="s">
        <v>342</v>
      </c>
      <c r="E114" s="87" t="s">
        <v>387</v>
      </c>
      <c r="F114" s="77"/>
      <c r="G114" s="77"/>
      <c r="H114" s="75" t="s">
        <v>236</v>
      </c>
      <c r="I114" s="78" t="s">
        <v>236</v>
      </c>
      <c r="J114" s="604"/>
      <c r="K114" s="605"/>
      <c r="L114" s="605"/>
      <c r="M114" s="605"/>
      <c r="N114" s="606"/>
      <c r="O114" s="72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s="82" customFormat="1" ht="25.5" hidden="1" customHeight="1" x14ac:dyDescent="0.2">
      <c r="A115" s="73">
        <v>2</v>
      </c>
      <c r="B115" s="74" t="s">
        <v>246</v>
      </c>
      <c r="C115" s="75"/>
      <c r="D115" s="75" t="s">
        <v>344</v>
      </c>
      <c r="E115" s="76" t="s">
        <v>388</v>
      </c>
      <c r="F115" s="77"/>
      <c r="G115" s="77"/>
      <c r="H115" s="75" t="s">
        <v>236</v>
      </c>
      <c r="I115" s="78" t="s">
        <v>236</v>
      </c>
      <c r="J115" s="604"/>
      <c r="K115" s="605"/>
      <c r="L115" s="605"/>
      <c r="M115" s="605"/>
      <c r="N115" s="606"/>
      <c r="O115" s="72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s="82" customFormat="1" ht="25.5" hidden="1" customHeight="1" x14ac:dyDescent="0.2">
      <c r="A116" s="73">
        <v>2</v>
      </c>
      <c r="B116" s="74" t="s">
        <v>246</v>
      </c>
      <c r="C116" s="75"/>
      <c r="D116" s="75" t="s">
        <v>346</v>
      </c>
      <c r="E116" s="76" t="s">
        <v>389</v>
      </c>
      <c r="F116" s="77"/>
      <c r="G116" s="77"/>
      <c r="H116" s="75" t="s">
        <v>236</v>
      </c>
      <c r="I116" s="78" t="s">
        <v>236</v>
      </c>
      <c r="J116" s="604"/>
      <c r="K116" s="605"/>
      <c r="L116" s="605"/>
      <c r="M116" s="605"/>
      <c r="N116" s="606"/>
      <c r="O116" s="72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s="82" customFormat="1" ht="25.5" hidden="1" customHeight="1" x14ac:dyDescent="0.2">
      <c r="A117" s="73">
        <v>2</v>
      </c>
      <c r="B117" s="74" t="s">
        <v>246</v>
      </c>
      <c r="C117" s="75"/>
      <c r="D117" s="75" t="s">
        <v>348</v>
      </c>
      <c r="E117" s="76" t="s">
        <v>390</v>
      </c>
      <c r="F117" s="77"/>
      <c r="G117" s="77"/>
      <c r="H117" s="75" t="s">
        <v>236</v>
      </c>
      <c r="I117" s="78" t="s">
        <v>236</v>
      </c>
      <c r="J117" s="604"/>
      <c r="K117" s="605"/>
      <c r="L117" s="605"/>
      <c r="M117" s="605"/>
      <c r="N117" s="606"/>
      <c r="O117" s="72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  <row r="118" spans="1:30" s="82" customFormat="1" ht="25.5" hidden="1" customHeight="1" x14ac:dyDescent="0.2">
      <c r="A118" s="73">
        <v>3</v>
      </c>
      <c r="B118" s="74" t="s">
        <v>246</v>
      </c>
      <c r="C118" s="75"/>
      <c r="D118" s="75" t="s">
        <v>350</v>
      </c>
      <c r="E118" s="76" t="s">
        <v>391</v>
      </c>
      <c r="F118" s="77"/>
      <c r="G118" s="77"/>
      <c r="H118" s="75" t="s">
        <v>236</v>
      </c>
      <c r="I118" s="78" t="s">
        <v>236</v>
      </c>
      <c r="J118" s="604"/>
      <c r="K118" s="605"/>
      <c r="L118" s="605"/>
      <c r="M118" s="605"/>
      <c r="N118" s="606"/>
      <c r="O118" s="72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</row>
    <row r="119" spans="1:30" s="82" customFormat="1" ht="25.5" hidden="1" customHeight="1" x14ac:dyDescent="0.2">
      <c r="A119" s="73">
        <v>3</v>
      </c>
      <c r="B119" s="74" t="s">
        <v>246</v>
      </c>
      <c r="C119" s="75"/>
      <c r="D119" s="75" t="s">
        <v>352</v>
      </c>
      <c r="E119" s="76" t="s">
        <v>392</v>
      </c>
      <c r="F119" s="77"/>
      <c r="G119" s="77"/>
      <c r="H119" s="75" t="s">
        <v>236</v>
      </c>
      <c r="I119" s="78" t="s">
        <v>236</v>
      </c>
      <c r="J119" s="604"/>
      <c r="K119" s="605"/>
      <c r="L119" s="605"/>
      <c r="M119" s="605"/>
      <c r="N119" s="606"/>
      <c r="O119" s="72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</row>
    <row r="120" spans="1:30" s="82" customFormat="1" ht="25.5" hidden="1" customHeight="1" x14ac:dyDescent="0.2">
      <c r="A120" s="73">
        <v>3</v>
      </c>
      <c r="B120" s="74" t="s">
        <v>246</v>
      </c>
      <c r="C120" s="75"/>
      <c r="D120" s="75" t="s">
        <v>354</v>
      </c>
      <c r="E120" s="76" t="s">
        <v>393</v>
      </c>
      <c r="F120" s="77"/>
      <c r="G120" s="77"/>
      <c r="H120" s="75" t="s">
        <v>236</v>
      </c>
      <c r="I120" s="78" t="s">
        <v>236</v>
      </c>
      <c r="J120" s="604"/>
      <c r="K120" s="605"/>
      <c r="L120" s="605"/>
      <c r="M120" s="605"/>
      <c r="N120" s="606"/>
      <c r="O120" s="72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</row>
    <row r="121" spans="1:30" s="82" customFormat="1" ht="25.5" hidden="1" customHeight="1" x14ac:dyDescent="0.2">
      <c r="A121" s="73">
        <v>3</v>
      </c>
      <c r="B121" s="74" t="s">
        <v>246</v>
      </c>
      <c r="C121" s="75"/>
      <c r="D121" s="75" t="s">
        <v>356</v>
      </c>
      <c r="E121" s="76" t="s">
        <v>394</v>
      </c>
      <c r="F121" s="77"/>
      <c r="G121" s="77"/>
      <c r="H121" s="75" t="s">
        <v>236</v>
      </c>
      <c r="I121" s="78" t="s">
        <v>236</v>
      </c>
      <c r="J121" s="604"/>
      <c r="K121" s="605"/>
      <c r="L121" s="605"/>
      <c r="M121" s="605"/>
      <c r="N121" s="606"/>
      <c r="O121" s="72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</row>
    <row r="122" spans="1:30" s="82" customFormat="1" ht="25.5" hidden="1" customHeight="1" x14ac:dyDescent="0.2">
      <c r="A122" s="73">
        <v>2</v>
      </c>
      <c r="B122" s="74" t="s">
        <v>246</v>
      </c>
      <c r="C122" s="75"/>
      <c r="D122" s="75" t="s">
        <v>358</v>
      </c>
      <c r="E122" s="76" t="s">
        <v>395</v>
      </c>
      <c r="F122" s="77"/>
      <c r="G122" s="77"/>
      <c r="H122" s="75" t="s">
        <v>236</v>
      </c>
      <c r="I122" s="78" t="s">
        <v>236</v>
      </c>
      <c r="J122" s="604"/>
      <c r="K122" s="605"/>
      <c r="L122" s="605"/>
      <c r="M122" s="605"/>
      <c r="N122" s="606"/>
      <c r="O122" s="72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</row>
    <row r="123" spans="1:30" s="82" customFormat="1" ht="25.5" hidden="1" customHeight="1" x14ac:dyDescent="0.2">
      <c r="A123" s="73">
        <v>3</v>
      </c>
      <c r="B123" s="74" t="s">
        <v>246</v>
      </c>
      <c r="C123" s="75"/>
      <c r="D123" s="75" t="s">
        <v>360</v>
      </c>
      <c r="E123" s="76" t="s">
        <v>396</v>
      </c>
      <c r="F123" s="77"/>
      <c r="G123" s="77"/>
      <c r="H123" s="75" t="s">
        <v>236</v>
      </c>
      <c r="I123" s="78" t="s">
        <v>236</v>
      </c>
      <c r="J123" s="604"/>
      <c r="K123" s="605"/>
      <c r="L123" s="605"/>
      <c r="M123" s="605"/>
      <c r="N123" s="606"/>
      <c r="O123" s="72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</row>
    <row r="124" spans="1:30" s="82" customFormat="1" ht="25.5" hidden="1" customHeight="1" x14ac:dyDescent="0.2">
      <c r="A124" s="73">
        <v>2</v>
      </c>
      <c r="B124" s="74" t="s">
        <v>246</v>
      </c>
      <c r="C124" s="75"/>
      <c r="D124" s="75" t="s">
        <v>362</v>
      </c>
      <c r="E124" s="76" t="s">
        <v>397</v>
      </c>
      <c r="F124" s="77"/>
      <c r="G124" s="77"/>
      <c r="H124" s="75" t="s">
        <v>236</v>
      </c>
      <c r="I124" s="78" t="s">
        <v>236</v>
      </c>
      <c r="J124" s="604"/>
      <c r="K124" s="605"/>
      <c r="L124" s="605"/>
      <c r="M124" s="605"/>
      <c r="N124" s="606"/>
      <c r="O124" s="72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</row>
    <row r="125" spans="1:30" s="82" customFormat="1" ht="25.5" hidden="1" customHeight="1" x14ac:dyDescent="0.2">
      <c r="A125" s="73">
        <v>3</v>
      </c>
      <c r="B125" s="74" t="s">
        <v>246</v>
      </c>
      <c r="C125" s="75"/>
      <c r="D125" s="75" t="s">
        <v>364</v>
      </c>
      <c r="E125" s="76" t="s">
        <v>398</v>
      </c>
      <c r="F125" s="77"/>
      <c r="G125" s="77"/>
      <c r="H125" s="75" t="s">
        <v>236</v>
      </c>
      <c r="I125" s="78" t="s">
        <v>236</v>
      </c>
      <c r="J125" s="604"/>
      <c r="K125" s="605"/>
      <c r="L125" s="605"/>
      <c r="M125" s="605"/>
      <c r="N125" s="606"/>
      <c r="O125" s="72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</row>
    <row r="126" spans="1:30" s="82" customFormat="1" ht="25.5" hidden="1" customHeight="1" x14ac:dyDescent="0.2">
      <c r="A126" s="73">
        <v>3</v>
      </c>
      <c r="B126" s="74" t="s">
        <v>246</v>
      </c>
      <c r="C126" s="75"/>
      <c r="D126" s="75" t="s">
        <v>366</v>
      </c>
      <c r="E126" s="76" t="s">
        <v>399</v>
      </c>
      <c r="F126" s="77"/>
      <c r="G126" s="77"/>
      <c r="H126" s="75" t="s">
        <v>236</v>
      </c>
      <c r="I126" s="78" t="s">
        <v>236</v>
      </c>
      <c r="J126" s="604"/>
      <c r="K126" s="605"/>
      <c r="L126" s="605"/>
      <c r="M126" s="605"/>
      <c r="N126" s="606"/>
      <c r="O126" s="72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</row>
    <row r="127" spans="1:30" s="82" customFormat="1" ht="25.5" hidden="1" customHeight="1" x14ac:dyDescent="0.2">
      <c r="A127" s="73">
        <v>3</v>
      </c>
      <c r="B127" s="74" t="s">
        <v>246</v>
      </c>
      <c r="C127" s="75"/>
      <c r="D127" s="75" t="s">
        <v>368</v>
      </c>
      <c r="E127" s="76" t="s">
        <v>400</v>
      </c>
      <c r="F127" s="77"/>
      <c r="G127" s="77"/>
      <c r="H127" s="75" t="s">
        <v>236</v>
      </c>
      <c r="I127" s="78" t="s">
        <v>236</v>
      </c>
      <c r="J127" s="604"/>
      <c r="K127" s="605"/>
      <c r="L127" s="605"/>
      <c r="M127" s="605"/>
      <c r="N127" s="606"/>
      <c r="O127" s="72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</row>
    <row r="128" spans="1:30" s="82" customFormat="1" ht="25.5" hidden="1" customHeight="1" x14ac:dyDescent="0.2">
      <c r="A128" s="73">
        <v>3</v>
      </c>
      <c r="B128" s="74" t="s">
        <v>246</v>
      </c>
      <c r="C128" s="75"/>
      <c r="D128" s="75" t="s">
        <v>370</v>
      </c>
      <c r="E128" s="76" t="s">
        <v>401</v>
      </c>
      <c r="F128" s="77"/>
      <c r="G128" s="77"/>
      <c r="H128" s="75" t="s">
        <v>236</v>
      </c>
      <c r="I128" s="78" t="s">
        <v>236</v>
      </c>
      <c r="J128" s="604"/>
      <c r="K128" s="605"/>
      <c r="L128" s="605"/>
      <c r="M128" s="605"/>
      <c r="N128" s="606"/>
      <c r="O128" s="72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</row>
    <row r="129" spans="1:30" s="82" customFormat="1" ht="25.5" hidden="1" customHeight="1" x14ac:dyDescent="0.2">
      <c r="A129" s="73">
        <v>2</v>
      </c>
      <c r="B129" s="74" t="s">
        <v>246</v>
      </c>
      <c r="C129" s="75"/>
      <c r="D129" s="75" t="s">
        <v>372</v>
      </c>
      <c r="E129" s="76" t="s">
        <v>402</v>
      </c>
      <c r="F129" s="77"/>
      <c r="G129" s="77"/>
      <c r="H129" s="75" t="s">
        <v>236</v>
      </c>
      <c r="I129" s="78" t="s">
        <v>236</v>
      </c>
      <c r="J129" s="604"/>
      <c r="K129" s="605"/>
      <c r="L129" s="605"/>
      <c r="M129" s="605"/>
      <c r="N129" s="606"/>
      <c r="O129" s="72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</row>
    <row r="130" spans="1:30" s="82" customFormat="1" ht="25.5" hidden="1" customHeight="1" x14ac:dyDescent="0.2">
      <c r="A130" s="73">
        <v>3</v>
      </c>
      <c r="B130" s="74" t="s">
        <v>246</v>
      </c>
      <c r="C130" s="75"/>
      <c r="D130" s="75" t="s">
        <v>374</v>
      </c>
      <c r="E130" s="76" t="s">
        <v>403</v>
      </c>
      <c r="F130" s="77"/>
      <c r="G130" s="77"/>
      <c r="H130" s="75" t="s">
        <v>236</v>
      </c>
      <c r="I130" s="78" t="s">
        <v>236</v>
      </c>
      <c r="J130" s="604"/>
      <c r="K130" s="605"/>
      <c r="L130" s="605"/>
      <c r="M130" s="605"/>
      <c r="N130" s="606"/>
      <c r="O130" s="72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</row>
    <row r="131" spans="1:30" s="82" customFormat="1" ht="25.5" hidden="1" customHeight="1" x14ac:dyDescent="0.2">
      <c r="A131" s="73">
        <v>3</v>
      </c>
      <c r="B131" s="74" t="s">
        <v>246</v>
      </c>
      <c r="C131" s="75"/>
      <c r="D131" s="75" t="s">
        <v>376</v>
      </c>
      <c r="E131" s="76" t="s">
        <v>404</v>
      </c>
      <c r="F131" s="77"/>
      <c r="G131" s="77"/>
      <c r="H131" s="75" t="s">
        <v>236</v>
      </c>
      <c r="I131" s="78" t="s">
        <v>236</v>
      </c>
      <c r="J131" s="604"/>
      <c r="K131" s="605"/>
      <c r="L131" s="605"/>
      <c r="M131" s="605"/>
      <c r="N131" s="606"/>
      <c r="O131" s="72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</row>
    <row r="132" spans="1:30" s="82" customFormat="1" ht="25.5" hidden="1" customHeight="1" x14ac:dyDescent="0.2">
      <c r="A132" s="73">
        <v>3</v>
      </c>
      <c r="B132" s="74" t="s">
        <v>246</v>
      </c>
      <c r="C132" s="75"/>
      <c r="D132" s="75" t="s">
        <v>378</v>
      </c>
      <c r="E132" s="76" t="s">
        <v>405</v>
      </c>
      <c r="F132" s="77"/>
      <c r="G132" s="77"/>
      <c r="H132" s="75" t="s">
        <v>236</v>
      </c>
      <c r="I132" s="78" t="s">
        <v>236</v>
      </c>
      <c r="J132" s="604"/>
      <c r="K132" s="605"/>
      <c r="L132" s="605"/>
      <c r="M132" s="605"/>
      <c r="N132" s="606"/>
      <c r="O132" s="72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</row>
    <row r="133" spans="1:30" s="82" customFormat="1" ht="25.5" hidden="1" customHeight="1" x14ac:dyDescent="0.2">
      <c r="A133" s="73">
        <v>3</v>
      </c>
      <c r="B133" s="74" t="s">
        <v>246</v>
      </c>
      <c r="C133" s="75"/>
      <c r="D133" s="75" t="s">
        <v>380</v>
      </c>
      <c r="E133" s="76" t="s">
        <v>406</v>
      </c>
      <c r="F133" s="77"/>
      <c r="G133" s="77"/>
      <c r="H133" s="75" t="s">
        <v>236</v>
      </c>
      <c r="I133" s="78" t="s">
        <v>236</v>
      </c>
      <c r="J133" s="604"/>
      <c r="K133" s="605"/>
      <c r="L133" s="605"/>
      <c r="M133" s="605"/>
      <c r="N133" s="606"/>
      <c r="O133" s="72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</row>
    <row r="134" spans="1:30" s="82" customFormat="1" ht="25.5" hidden="1" customHeight="1" x14ac:dyDescent="0.2">
      <c r="A134" s="73">
        <v>2</v>
      </c>
      <c r="B134" s="74" t="s">
        <v>246</v>
      </c>
      <c r="C134" s="75"/>
      <c r="D134" s="75" t="s">
        <v>382</v>
      </c>
      <c r="E134" s="76" t="s">
        <v>407</v>
      </c>
      <c r="F134" s="77"/>
      <c r="G134" s="77"/>
      <c r="H134" s="75" t="s">
        <v>236</v>
      </c>
      <c r="I134" s="78" t="s">
        <v>236</v>
      </c>
      <c r="J134" s="624"/>
      <c r="K134" s="625"/>
      <c r="L134" s="625"/>
      <c r="M134" s="625"/>
      <c r="N134" s="626"/>
      <c r="O134" s="72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</row>
    <row r="135" spans="1:30" s="82" customFormat="1" ht="25.5" hidden="1" customHeight="1" x14ac:dyDescent="0.2">
      <c r="A135" s="73">
        <v>3</v>
      </c>
      <c r="B135" s="74" t="s">
        <v>246</v>
      </c>
      <c r="C135" s="75"/>
      <c r="D135" s="75" t="s">
        <v>384</v>
      </c>
      <c r="E135" s="76" t="s">
        <v>408</v>
      </c>
      <c r="F135" s="77"/>
      <c r="G135" s="77"/>
      <c r="H135" s="75" t="s">
        <v>236</v>
      </c>
      <c r="I135" s="78" t="s">
        <v>236</v>
      </c>
      <c r="J135" s="604"/>
      <c r="K135" s="605"/>
      <c r="L135" s="605"/>
      <c r="M135" s="605"/>
      <c r="N135" s="606"/>
      <c r="O135" s="72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</row>
    <row r="136" spans="1:30" s="82" customFormat="1" ht="25.5" hidden="1" customHeight="1" x14ac:dyDescent="0.2">
      <c r="A136" s="73">
        <v>2</v>
      </c>
      <c r="B136" s="74" t="s">
        <v>246</v>
      </c>
      <c r="C136" s="75"/>
      <c r="D136" s="75" t="s">
        <v>342</v>
      </c>
      <c r="E136" s="76" t="s">
        <v>409</v>
      </c>
      <c r="F136" s="77"/>
      <c r="G136" s="77"/>
      <c r="H136" s="75" t="s">
        <v>236</v>
      </c>
      <c r="I136" s="78" t="s">
        <v>236</v>
      </c>
      <c r="J136" s="604"/>
      <c r="K136" s="605"/>
      <c r="L136" s="605"/>
      <c r="M136" s="605"/>
      <c r="N136" s="606"/>
      <c r="O136" s="72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</row>
    <row r="137" spans="1:30" s="82" customFormat="1" ht="25.5" hidden="1" customHeight="1" x14ac:dyDescent="0.2">
      <c r="A137" s="73">
        <v>3</v>
      </c>
      <c r="B137" s="74" t="s">
        <v>246</v>
      </c>
      <c r="C137" s="75"/>
      <c r="D137" s="75" t="s">
        <v>344</v>
      </c>
      <c r="E137" s="76" t="s">
        <v>410</v>
      </c>
      <c r="F137" s="77"/>
      <c r="G137" s="77"/>
      <c r="H137" s="75" t="s">
        <v>236</v>
      </c>
      <c r="I137" s="78" t="s">
        <v>236</v>
      </c>
      <c r="J137" s="604"/>
      <c r="K137" s="605"/>
      <c r="L137" s="605"/>
      <c r="M137" s="605"/>
      <c r="N137" s="606"/>
      <c r="O137" s="72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</row>
    <row r="138" spans="1:30" s="82" customFormat="1" ht="25.5" hidden="1" customHeight="1" x14ac:dyDescent="0.2">
      <c r="A138" s="73">
        <v>1</v>
      </c>
      <c r="B138" s="74" t="s">
        <v>246</v>
      </c>
      <c r="C138" s="75"/>
      <c r="D138" s="75" t="s">
        <v>346</v>
      </c>
      <c r="E138" s="76" t="s">
        <v>411</v>
      </c>
      <c r="F138" s="77"/>
      <c r="G138" s="77"/>
      <c r="H138" s="75" t="s">
        <v>236</v>
      </c>
      <c r="I138" s="78" t="s">
        <v>236</v>
      </c>
      <c r="J138" s="604"/>
      <c r="K138" s="605"/>
      <c r="L138" s="605"/>
      <c r="M138" s="605"/>
      <c r="N138" s="606"/>
      <c r="O138" s="72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</row>
    <row r="139" spans="1:30" s="82" customFormat="1" ht="25.5" hidden="1" customHeight="1" x14ac:dyDescent="0.2">
      <c r="A139" s="73">
        <v>2</v>
      </c>
      <c r="B139" s="74" t="s">
        <v>246</v>
      </c>
      <c r="C139" s="75"/>
      <c r="D139" s="75" t="s">
        <v>348</v>
      </c>
      <c r="E139" s="76" t="s">
        <v>412</v>
      </c>
      <c r="F139" s="77"/>
      <c r="G139" s="77"/>
      <c r="H139" s="75" t="s">
        <v>236</v>
      </c>
      <c r="I139" s="78" t="s">
        <v>236</v>
      </c>
      <c r="J139" s="604"/>
      <c r="K139" s="605"/>
      <c r="L139" s="605"/>
      <c r="M139" s="605"/>
      <c r="N139" s="606"/>
      <c r="O139" s="72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</row>
    <row r="140" spans="1:30" s="82" customFormat="1" ht="25.5" hidden="1" customHeight="1" x14ac:dyDescent="0.2">
      <c r="A140" s="73">
        <v>3</v>
      </c>
      <c r="B140" s="74" t="s">
        <v>246</v>
      </c>
      <c r="C140" s="75"/>
      <c r="D140" s="75" t="s">
        <v>350</v>
      </c>
      <c r="E140" s="76" t="s">
        <v>413</v>
      </c>
      <c r="F140" s="77"/>
      <c r="G140" s="77"/>
      <c r="H140" s="75" t="s">
        <v>236</v>
      </c>
      <c r="I140" s="78" t="s">
        <v>236</v>
      </c>
      <c r="J140" s="604"/>
      <c r="K140" s="605"/>
      <c r="L140" s="605"/>
      <c r="M140" s="605"/>
      <c r="N140" s="606"/>
      <c r="O140" s="72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</row>
    <row r="141" spans="1:30" s="82" customFormat="1" ht="25.5" hidden="1" customHeight="1" x14ac:dyDescent="0.2">
      <c r="A141" s="73">
        <v>2</v>
      </c>
      <c r="B141" s="74" t="s">
        <v>246</v>
      </c>
      <c r="C141" s="75"/>
      <c r="D141" s="75" t="s">
        <v>352</v>
      </c>
      <c r="E141" s="76" t="s">
        <v>414</v>
      </c>
      <c r="F141" s="77"/>
      <c r="G141" s="77"/>
      <c r="H141" s="75" t="s">
        <v>236</v>
      </c>
      <c r="I141" s="78" t="s">
        <v>236</v>
      </c>
      <c r="J141" s="604"/>
      <c r="K141" s="605"/>
      <c r="L141" s="605"/>
      <c r="M141" s="605"/>
      <c r="N141" s="606"/>
      <c r="O141" s="72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</row>
    <row r="142" spans="1:30" s="82" customFormat="1" ht="25.5" hidden="1" customHeight="1" x14ac:dyDescent="0.2">
      <c r="A142" s="73">
        <v>3</v>
      </c>
      <c r="B142" s="74" t="s">
        <v>246</v>
      </c>
      <c r="C142" s="75"/>
      <c r="D142" s="75" t="s">
        <v>354</v>
      </c>
      <c r="E142" s="76" t="s">
        <v>415</v>
      </c>
      <c r="F142" s="77"/>
      <c r="G142" s="77"/>
      <c r="H142" s="75" t="s">
        <v>236</v>
      </c>
      <c r="I142" s="78" t="s">
        <v>236</v>
      </c>
      <c r="J142" s="604"/>
      <c r="K142" s="605"/>
      <c r="L142" s="605"/>
      <c r="M142" s="605"/>
      <c r="N142" s="606"/>
      <c r="O142" s="72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</row>
    <row r="143" spans="1:30" s="82" customFormat="1" ht="25.5" hidden="1" customHeight="1" x14ac:dyDescent="0.2">
      <c r="A143" s="73">
        <v>2</v>
      </c>
      <c r="B143" s="74" t="s">
        <v>246</v>
      </c>
      <c r="C143" s="75"/>
      <c r="D143" s="75" t="s">
        <v>356</v>
      </c>
      <c r="E143" s="76" t="s">
        <v>416</v>
      </c>
      <c r="F143" s="77"/>
      <c r="G143" s="77"/>
      <c r="H143" s="75" t="s">
        <v>236</v>
      </c>
      <c r="I143" s="78" t="s">
        <v>236</v>
      </c>
      <c r="J143" s="604"/>
      <c r="K143" s="605"/>
      <c r="L143" s="605"/>
      <c r="M143" s="605"/>
      <c r="N143" s="606"/>
      <c r="O143" s="72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</row>
    <row r="144" spans="1:30" s="82" customFormat="1" ht="25.5" hidden="1" customHeight="1" x14ac:dyDescent="0.2">
      <c r="A144" s="73">
        <v>2</v>
      </c>
      <c r="B144" s="74" t="s">
        <v>246</v>
      </c>
      <c r="C144" s="75"/>
      <c r="D144" s="75" t="s">
        <v>358</v>
      </c>
      <c r="E144" s="76" t="s">
        <v>417</v>
      </c>
      <c r="F144" s="77"/>
      <c r="G144" s="77"/>
      <c r="H144" s="75" t="s">
        <v>236</v>
      </c>
      <c r="I144" s="78" t="s">
        <v>236</v>
      </c>
      <c r="J144" s="604"/>
      <c r="K144" s="605"/>
      <c r="L144" s="605"/>
      <c r="M144" s="605"/>
      <c r="N144" s="606"/>
      <c r="O144" s="72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</row>
    <row r="145" spans="1:30" s="82" customFormat="1" ht="25.5" hidden="1" customHeight="1" x14ac:dyDescent="0.2">
      <c r="A145" s="73">
        <v>2</v>
      </c>
      <c r="B145" s="74" t="s">
        <v>246</v>
      </c>
      <c r="C145" s="75"/>
      <c r="D145" s="75" t="s">
        <v>360</v>
      </c>
      <c r="E145" s="76" t="s">
        <v>418</v>
      </c>
      <c r="F145" s="77"/>
      <c r="G145" s="77"/>
      <c r="H145" s="75" t="s">
        <v>236</v>
      </c>
      <c r="I145" s="78" t="s">
        <v>236</v>
      </c>
      <c r="J145" s="604"/>
      <c r="K145" s="605"/>
      <c r="L145" s="605"/>
      <c r="M145" s="605"/>
      <c r="N145" s="606"/>
      <c r="O145" s="72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</row>
    <row r="146" spans="1:30" s="82" customFormat="1" ht="25.5" hidden="1" customHeight="1" x14ac:dyDescent="0.2">
      <c r="A146" s="73">
        <v>2</v>
      </c>
      <c r="B146" s="74" t="s">
        <v>246</v>
      </c>
      <c r="C146" s="75"/>
      <c r="D146" s="75" t="s">
        <v>362</v>
      </c>
      <c r="E146" s="76" t="s">
        <v>419</v>
      </c>
      <c r="F146" s="77"/>
      <c r="G146" s="77"/>
      <c r="H146" s="75" t="s">
        <v>236</v>
      </c>
      <c r="I146" s="78" t="s">
        <v>236</v>
      </c>
      <c r="J146" s="604"/>
      <c r="K146" s="605"/>
      <c r="L146" s="605"/>
      <c r="M146" s="605"/>
      <c r="N146" s="606"/>
      <c r="O146" s="72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</row>
    <row r="147" spans="1:30" s="82" customFormat="1" ht="25.5" hidden="1" customHeight="1" x14ac:dyDescent="0.2">
      <c r="A147" s="73">
        <v>2</v>
      </c>
      <c r="B147" s="74" t="s">
        <v>246</v>
      </c>
      <c r="C147" s="75"/>
      <c r="D147" s="75" t="s">
        <v>364</v>
      </c>
      <c r="E147" s="76" t="s">
        <v>420</v>
      </c>
      <c r="F147" s="77"/>
      <c r="G147" s="77"/>
      <c r="H147" s="75" t="s">
        <v>236</v>
      </c>
      <c r="I147" s="78" t="s">
        <v>236</v>
      </c>
      <c r="J147" s="604"/>
      <c r="K147" s="605"/>
      <c r="L147" s="605"/>
      <c r="M147" s="605"/>
      <c r="N147" s="606"/>
      <c r="O147" s="72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</row>
    <row r="148" spans="1:30" s="82" customFormat="1" ht="25.5" hidden="1" customHeight="1" x14ac:dyDescent="0.2">
      <c r="A148" s="73">
        <v>3</v>
      </c>
      <c r="B148" s="74" t="s">
        <v>246</v>
      </c>
      <c r="C148" s="75"/>
      <c r="D148" s="75" t="s">
        <v>366</v>
      </c>
      <c r="E148" s="76" t="s">
        <v>421</v>
      </c>
      <c r="F148" s="77"/>
      <c r="G148" s="77"/>
      <c r="H148" s="75" t="s">
        <v>236</v>
      </c>
      <c r="I148" s="78" t="s">
        <v>236</v>
      </c>
      <c r="J148" s="604"/>
      <c r="K148" s="605"/>
      <c r="L148" s="605"/>
      <c r="M148" s="605"/>
      <c r="N148" s="606"/>
      <c r="O148" s="72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</row>
    <row r="149" spans="1:30" s="82" customFormat="1" ht="25.5" hidden="1" customHeight="1" x14ac:dyDescent="0.2">
      <c r="A149" s="73">
        <v>3</v>
      </c>
      <c r="B149" s="74" t="s">
        <v>246</v>
      </c>
      <c r="C149" s="75"/>
      <c r="D149" s="75" t="s">
        <v>368</v>
      </c>
      <c r="E149" s="76" t="s">
        <v>422</v>
      </c>
      <c r="F149" s="77"/>
      <c r="G149" s="77"/>
      <c r="H149" s="75" t="s">
        <v>236</v>
      </c>
      <c r="I149" s="78" t="s">
        <v>236</v>
      </c>
      <c r="J149" s="604"/>
      <c r="K149" s="605"/>
      <c r="L149" s="605"/>
      <c r="M149" s="605"/>
      <c r="N149" s="606"/>
      <c r="O149" s="72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</row>
    <row r="150" spans="1:30" s="82" customFormat="1" ht="25.5" hidden="1" customHeight="1" x14ac:dyDescent="0.2">
      <c r="A150" s="73">
        <v>1</v>
      </c>
      <c r="B150" s="74" t="s">
        <v>246</v>
      </c>
      <c r="C150" s="75"/>
      <c r="D150" s="75" t="s">
        <v>370</v>
      </c>
      <c r="E150" s="76" t="s">
        <v>423</v>
      </c>
      <c r="F150" s="77"/>
      <c r="G150" s="77"/>
      <c r="H150" s="75" t="s">
        <v>236</v>
      </c>
      <c r="I150" s="78" t="s">
        <v>236</v>
      </c>
      <c r="J150" s="604"/>
      <c r="K150" s="605"/>
      <c r="L150" s="605"/>
      <c r="M150" s="605"/>
      <c r="N150" s="606"/>
      <c r="O150" s="72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</row>
    <row r="151" spans="1:30" s="82" customFormat="1" ht="25.5" hidden="1" customHeight="1" x14ac:dyDescent="0.2">
      <c r="A151" s="73">
        <v>2</v>
      </c>
      <c r="B151" s="74" t="s">
        <v>246</v>
      </c>
      <c r="C151" s="75"/>
      <c r="D151" s="75" t="s">
        <v>372</v>
      </c>
      <c r="E151" s="76" t="s">
        <v>424</v>
      </c>
      <c r="F151" s="77"/>
      <c r="G151" s="77"/>
      <c r="H151" s="75" t="s">
        <v>236</v>
      </c>
      <c r="I151" s="78" t="s">
        <v>236</v>
      </c>
      <c r="J151" s="604"/>
      <c r="K151" s="605"/>
      <c r="L151" s="605"/>
      <c r="M151" s="605"/>
      <c r="N151" s="606"/>
      <c r="O151" s="72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</row>
    <row r="152" spans="1:30" s="82" customFormat="1" ht="25.5" hidden="1" customHeight="1" x14ac:dyDescent="0.2">
      <c r="A152" s="73">
        <v>3</v>
      </c>
      <c r="B152" s="74" t="s">
        <v>246</v>
      </c>
      <c r="C152" s="75"/>
      <c r="D152" s="75" t="s">
        <v>374</v>
      </c>
      <c r="E152" s="76" t="s">
        <v>425</v>
      </c>
      <c r="F152" s="77"/>
      <c r="G152" s="77"/>
      <c r="H152" s="75" t="s">
        <v>236</v>
      </c>
      <c r="I152" s="78" t="s">
        <v>236</v>
      </c>
      <c r="J152" s="604"/>
      <c r="K152" s="605"/>
      <c r="L152" s="605"/>
      <c r="M152" s="605"/>
      <c r="N152" s="606"/>
      <c r="O152" s="72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</row>
    <row r="153" spans="1:30" s="82" customFormat="1" ht="25.5" hidden="1" customHeight="1" x14ac:dyDescent="0.2">
      <c r="A153" s="73">
        <v>2</v>
      </c>
      <c r="B153" s="74" t="s">
        <v>246</v>
      </c>
      <c r="C153" s="75"/>
      <c r="D153" s="75" t="s">
        <v>376</v>
      </c>
      <c r="E153" s="76" t="s">
        <v>426</v>
      </c>
      <c r="F153" s="77"/>
      <c r="G153" s="77"/>
      <c r="H153" s="75" t="s">
        <v>236</v>
      </c>
      <c r="I153" s="78" t="s">
        <v>236</v>
      </c>
      <c r="J153" s="604"/>
      <c r="K153" s="605"/>
      <c r="L153" s="605"/>
      <c r="M153" s="605"/>
      <c r="N153" s="606"/>
      <c r="O153" s="72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</row>
    <row r="154" spans="1:30" s="82" customFormat="1" ht="25.5" hidden="1" customHeight="1" x14ac:dyDescent="0.2">
      <c r="A154" s="73">
        <v>2</v>
      </c>
      <c r="B154" s="74" t="s">
        <v>246</v>
      </c>
      <c r="C154" s="75"/>
      <c r="D154" s="75" t="s">
        <v>378</v>
      </c>
      <c r="E154" s="76" t="s">
        <v>427</v>
      </c>
      <c r="F154" s="77"/>
      <c r="G154" s="77"/>
      <c r="H154" s="75" t="s">
        <v>236</v>
      </c>
      <c r="I154" s="78" t="s">
        <v>236</v>
      </c>
      <c r="J154" s="604"/>
      <c r="K154" s="605"/>
      <c r="L154" s="605"/>
      <c r="M154" s="605"/>
      <c r="N154" s="606"/>
      <c r="O154" s="72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</row>
    <row r="155" spans="1:30" s="82" customFormat="1" ht="25.5" hidden="1" customHeight="1" x14ac:dyDescent="0.2">
      <c r="A155" s="73">
        <v>2</v>
      </c>
      <c r="B155" s="74" t="s">
        <v>246</v>
      </c>
      <c r="C155" s="75"/>
      <c r="D155" s="75" t="s">
        <v>380</v>
      </c>
      <c r="E155" s="76" t="s">
        <v>428</v>
      </c>
      <c r="F155" s="77"/>
      <c r="G155" s="77"/>
      <c r="H155" s="75" t="s">
        <v>236</v>
      </c>
      <c r="I155" s="78" t="s">
        <v>236</v>
      </c>
      <c r="J155" s="604"/>
      <c r="K155" s="605"/>
      <c r="L155" s="605"/>
      <c r="M155" s="605"/>
      <c r="N155" s="606"/>
      <c r="O155" s="72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</row>
    <row r="156" spans="1:30" s="82" customFormat="1" ht="25.5" hidden="1" customHeight="1" x14ac:dyDescent="0.2">
      <c r="A156" s="73">
        <v>3</v>
      </c>
      <c r="B156" s="74" t="s">
        <v>246</v>
      </c>
      <c r="C156" s="75"/>
      <c r="D156" s="75" t="s">
        <v>382</v>
      </c>
      <c r="E156" s="76" t="s">
        <v>429</v>
      </c>
      <c r="F156" s="77"/>
      <c r="G156" s="77"/>
      <c r="H156" s="75" t="s">
        <v>236</v>
      </c>
      <c r="I156" s="78" t="s">
        <v>236</v>
      </c>
      <c r="J156" s="604"/>
      <c r="K156" s="605"/>
      <c r="L156" s="605"/>
      <c r="M156" s="605"/>
      <c r="N156" s="606"/>
      <c r="O156" s="72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</row>
    <row r="157" spans="1:30" s="82" customFormat="1" ht="25.5" hidden="1" customHeight="1" x14ac:dyDescent="0.2">
      <c r="A157" s="73">
        <v>2</v>
      </c>
      <c r="B157" s="74" t="s">
        <v>246</v>
      </c>
      <c r="C157" s="75"/>
      <c r="D157" s="75" t="s">
        <v>384</v>
      </c>
      <c r="E157" s="76" t="s">
        <v>430</v>
      </c>
      <c r="F157" s="77"/>
      <c r="G157" s="77"/>
      <c r="H157" s="75" t="s">
        <v>236</v>
      </c>
      <c r="I157" s="78" t="s">
        <v>236</v>
      </c>
      <c r="J157" s="604"/>
      <c r="K157" s="605"/>
      <c r="L157" s="605"/>
      <c r="M157" s="605"/>
      <c r="N157" s="606"/>
      <c r="O157" s="72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</row>
    <row r="158" spans="1:30" s="82" customFormat="1" ht="25.5" hidden="1" customHeight="1" x14ac:dyDescent="0.2">
      <c r="A158" s="73">
        <v>2</v>
      </c>
      <c r="B158" s="74" t="s">
        <v>246</v>
      </c>
      <c r="C158" s="75"/>
      <c r="D158" s="75" t="s">
        <v>431</v>
      </c>
      <c r="E158" s="76" t="s">
        <v>432</v>
      </c>
      <c r="F158" s="77"/>
      <c r="G158" s="77"/>
      <c r="H158" s="75" t="s">
        <v>236</v>
      </c>
      <c r="I158" s="78" t="s">
        <v>236</v>
      </c>
      <c r="J158" s="604"/>
      <c r="K158" s="605"/>
      <c r="L158" s="605"/>
      <c r="M158" s="605"/>
      <c r="N158" s="606"/>
      <c r="O158" s="72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</row>
    <row r="159" spans="1:30" s="82" customFormat="1" ht="25.5" hidden="1" customHeight="1" x14ac:dyDescent="0.2">
      <c r="A159" s="73">
        <v>3</v>
      </c>
      <c r="B159" s="74" t="s">
        <v>246</v>
      </c>
      <c r="C159" s="75"/>
      <c r="D159" s="75" t="s">
        <v>340</v>
      </c>
      <c r="E159" s="76" t="s">
        <v>433</v>
      </c>
      <c r="F159" s="77"/>
      <c r="G159" s="77"/>
      <c r="H159" s="75" t="s">
        <v>236</v>
      </c>
      <c r="I159" s="78" t="s">
        <v>236</v>
      </c>
      <c r="J159" s="604"/>
      <c r="K159" s="605"/>
      <c r="L159" s="605"/>
      <c r="M159" s="605"/>
      <c r="N159" s="606"/>
      <c r="O159" s="72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</row>
    <row r="160" spans="1:30" s="82" customFormat="1" ht="25.5" hidden="1" customHeight="1" x14ac:dyDescent="0.2">
      <c r="A160" s="73">
        <v>1</v>
      </c>
      <c r="B160" s="74" t="s">
        <v>246</v>
      </c>
      <c r="C160" s="75"/>
      <c r="D160" s="75" t="s">
        <v>342</v>
      </c>
      <c r="E160" s="76" t="s">
        <v>434</v>
      </c>
      <c r="F160" s="77"/>
      <c r="G160" s="77"/>
      <c r="H160" s="75" t="s">
        <v>236</v>
      </c>
      <c r="I160" s="78" t="s">
        <v>236</v>
      </c>
      <c r="J160" s="604"/>
      <c r="K160" s="605"/>
      <c r="L160" s="605"/>
      <c r="M160" s="605"/>
      <c r="N160" s="606"/>
      <c r="O160" s="72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</row>
    <row r="161" spans="1:30" s="82" customFormat="1" ht="25.5" hidden="1" customHeight="1" x14ac:dyDescent="0.2">
      <c r="A161" s="73">
        <v>2</v>
      </c>
      <c r="B161" s="74" t="s">
        <v>246</v>
      </c>
      <c r="C161" s="75"/>
      <c r="D161" s="75" t="s">
        <v>344</v>
      </c>
      <c r="E161" s="76" t="s">
        <v>435</v>
      </c>
      <c r="F161" s="77"/>
      <c r="G161" s="77"/>
      <c r="H161" s="75" t="s">
        <v>236</v>
      </c>
      <c r="I161" s="78" t="s">
        <v>236</v>
      </c>
      <c r="J161" s="604"/>
      <c r="K161" s="605"/>
      <c r="L161" s="605"/>
      <c r="M161" s="605"/>
      <c r="N161" s="606"/>
      <c r="O161" s="72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</row>
    <row r="162" spans="1:30" s="82" customFormat="1" ht="25.5" hidden="1" customHeight="1" x14ac:dyDescent="0.2">
      <c r="A162" s="73">
        <v>2</v>
      </c>
      <c r="B162" s="74" t="s">
        <v>246</v>
      </c>
      <c r="C162" s="75"/>
      <c r="D162" s="75" t="s">
        <v>346</v>
      </c>
      <c r="E162" s="76" t="s">
        <v>436</v>
      </c>
      <c r="F162" s="77"/>
      <c r="G162" s="77"/>
      <c r="H162" s="75" t="s">
        <v>236</v>
      </c>
      <c r="I162" s="78" t="s">
        <v>236</v>
      </c>
      <c r="J162" s="604"/>
      <c r="K162" s="605"/>
      <c r="L162" s="605"/>
      <c r="M162" s="605"/>
      <c r="N162" s="606"/>
      <c r="O162" s="72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</row>
    <row r="163" spans="1:30" s="82" customFormat="1" ht="25.5" hidden="1" customHeight="1" x14ac:dyDescent="0.2">
      <c r="A163" s="73">
        <v>2</v>
      </c>
      <c r="B163" s="74" t="s">
        <v>246</v>
      </c>
      <c r="C163" s="75"/>
      <c r="D163" s="75" t="s">
        <v>348</v>
      </c>
      <c r="E163" s="76" t="s">
        <v>437</v>
      </c>
      <c r="F163" s="77"/>
      <c r="G163" s="77"/>
      <c r="H163" s="75" t="s">
        <v>236</v>
      </c>
      <c r="I163" s="78" t="s">
        <v>236</v>
      </c>
      <c r="J163" s="604"/>
      <c r="K163" s="605"/>
      <c r="L163" s="605"/>
      <c r="M163" s="605"/>
      <c r="N163" s="606"/>
      <c r="O163" s="72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</row>
    <row r="164" spans="1:30" s="82" customFormat="1" ht="25.5" hidden="1" customHeight="1" x14ac:dyDescent="0.2">
      <c r="A164" s="73">
        <v>2</v>
      </c>
      <c r="B164" s="74" t="s">
        <v>246</v>
      </c>
      <c r="C164" s="75"/>
      <c r="D164" s="75" t="s">
        <v>350</v>
      </c>
      <c r="E164" s="76" t="s">
        <v>438</v>
      </c>
      <c r="F164" s="77"/>
      <c r="G164" s="77"/>
      <c r="H164" s="75" t="s">
        <v>236</v>
      </c>
      <c r="I164" s="78" t="s">
        <v>236</v>
      </c>
      <c r="J164" s="604"/>
      <c r="K164" s="605"/>
      <c r="L164" s="605"/>
      <c r="M164" s="605"/>
      <c r="N164" s="606"/>
      <c r="O164" s="72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</row>
    <row r="165" spans="1:30" s="82" customFormat="1" ht="25.5" hidden="1" customHeight="1" x14ac:dyDescent="0.2">
      <c r="A165" s="73">
        <v>2</v>
      </c>
      <c r="B165" s="74" t="s">
        <v>246</v>
      </c>
      <c r="C165" s="75"/>
      <c r="D165" s="75" t="s">
        <v>352</v>
      </c>
      <c r="E165" s="76" t="s">
        <v>439</v>
      </c>
      <c r="F165" s="77"/>
      <c r="G165" s="77"/>
      <c r="H165" s="75" t="s">
        <v>236</v>
      </c>
      <c r="I165" s="78" t="s">
        <v>236</v>
      </c>
      <c r="J165" s="604"/>
      <c r="K165" s="605"/>
      <c r="L165" s="605"/>
      <c r="M165" s="605"/>
      <c r="N165" s="606"/>
      <c r="O165" s="72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</row>
    <row r="166" spans="1:30" s="82" customFormat="1" ht="25.5" hidden="1" customHeight="1" x14ac:dyDescent="0.2">
      <c r="A166" s="73">
        <v>2</v>
      </c>
      <c r="B166" s="74" t="s">
        <v>246</v>
      </c>
      <c r="C166" s="75"/>
      <c r="D166" s="75" t="s">
        <v>354</v>
      </c>
      <c r="E166" s="76" t="s">
        <v>440</v>
      </c>
      <c r="F166" s="77"/>
      <c r="G166" s="77"/>
      <c r="H166" s="75" t="s">
        <v>236</v>
      </c>
      <c r="I166" s="78" t="s">
        <v>236</v>
      </c>
      <c r="J166" s="604"/>
      <c r="K166" s="605"/>
      <c r="L166" s="605"/>
      <c r="M166" s="605"/>
      <c r="N166" s="606"/>
      <c r="O166" s="72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</row>
    <row r="167" spans="1:30" s="82" customFormat="1" ht="25.5" hidden="1" customHeight="1" x14ac:dyDescent="0.2">
      <c r="A167" s="73">
        <v>3</v>
      </c>
      <c r="B167" s="74" t="s">
        <v>246</v>
      </c>
      <c r="C167" s="75"/>
      <c r="D167" s="75" t="s">
        <v>356</v>
      </c>
      <c r="E167" s="76" t="s">
        <v>441</v>
      </c>
      <c r="F167" s="77"/>
      <c r="G167" s="77"/>
      <c r="H167" s="75" t="s">
        <v>236</v>
      </c>
      <c r="I167" s="78" t="s">
        <v>236</v>
      </c>
      <c r="J167" s="604"/>
      <c r="K167" s="605"/>
      <c r="L167" s="605"/>
      <c r="M167" s="605"/>
      <c r="N167" s="606"/>
      <c r="O167" s="72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</row>
    <row r="168" spans="1:30" s="82" customFormat="1" ht="25.5" hidden="1" customHeight="1" x14ac:dyDescent="0.2">
      <c r="A168" s="73">
        <v>2</v>
      </c>
      <c r="B168" s="74" t="s">
        <v>246</v>
      </c>
      <c r="C168" s="75"/>
      <c r="D168" s="75" t="s">
        <v>358</v>
      </c>
      <c r="E168" s="76" t="s">
        <v>442</v>
      </c>
      <c r="F168" s="77"/>
      <c r="G168" s="77"/>
      <c r="H168" s="75" t="s">
        <v>236</v>
      </c>
      <c r="I168" s="78" t="s">
        <v>236</v>
      </c>
      <c r="J168" s="604"/>
      <c r="K168" s="605"/>
      <c r="L168" s="605"/>
      <c r="M168" s="605"/>
      <c r="N168" s="606"/>
      <c r="O168" s="72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</row>
    <row r="169" spans="1:30" s="82" customFormat="1" ht="25.5" hidden="1" customHeight="1" x14ac:dyDescent="0.2">
      <c r="A169" s="73">
        <v>3</v>
      </c>
      <c r="B169" s="74" t="s">
        <v>246</v>
      </c>
      <c r="C169" s="75"/>
      <c r="D169" s="75" t="s">
        <v>360</v>
      </c>
      <c r="E169" s="76" t="s">
        <v>443</v>
      </c>
      <c r="F169" s="77"/>
      <c r="G169" s="77"/>
      <c r="H169" s="75" t="s">
        <v>236</v>
      </c>
      <c r="I169" s="78" t="s">
        <v>236</v>
      </c>
      <c r="J169" s="604"/>
      <c r="K169" s="605"/>
      <c r="L169" s="605"/>
      <c r="M169" s="605"/>
      <c r="N169" s="606"/>
      <c r="O169" s="72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</row>
    <row r="170" spans="1:30" s="82" customFormat="1" ht="25.5" hidden="1" customHeight="1" x14ac:dyDescent="0.2">
      <c r="A170" s="73">
        <v>1</v>
      </c>
      <c r="B170" s="74" t="s">
        <v>246</v>
      </c>
      <c r="C170" s="75"/>
      <c r="D170" s="75" t="s">
        <v>362</v>
      </c>
      <c r="E170" s="76" t="s">
        <v>444</v>
      </c>
      <c r="F170" s="77"/>
      <c r="G170" s="77"/>
      <c r="H170" s="75" t="s">
        <v>236</v>
      </c>
      <c r="I170" s="78" t="s">
        <v>236</v>
      </c>
      <c r="J170" s="604"/>
      <c r="K170" s="605"/>
      <c r="L170" s="605"/>
      <c r="M170" s="605"/>
      <c r="N170" s="606"/>
      <c r="O170" s="72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</row>
    <row r="171" spans="1:30" s="82" customFormat="1" ht="25.5" hidden="1" customHeight="1" x14ac:dyDescent="0.2">
      <c r="A171" s="73">
        <v>1</v>
      </c>
      <c r="B171" s="74" t="s">
        <v>246</v>
      </c>
      <c r="C171" s="75"/>
      <c r="D171" s="75" t="s">
        <v>364</v>
      </c>
      <c r="E171" s="76" t="s">
        <v>445</v>
      </c>
      <c r="F171" s="77"/>
      <c r="G171" s="77"/>
      <c r="H171" s="75" t="s">
        <v>236</v>
      </c>
      <c r="I171" s="78" t="s">
        <v>236</v>
      </c>
      <c r="J171" s="604"/>
      <c r="K171" s="605"/>
      <c r="L171" s="605"/>
      <c r="M171" s="605"/>
      <c r="N171" s="606"/>
      <c r="O171" s="72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</row>
    <row r="172" spans="1:30" s="82" customFormat="1" ht="25.5" hidden="1" customHeight="1" x14ac:dyDescent="0.2">
      <c r="A172" s="73">
        <v>1</v>
      </c>
      <c r="B172" s="74" t="s">
        <v>246</v>
      </c>
      <c r="C172" s="75"/>
      <c r="D172" s="75" t="s">
        <v>366</v>
      </c>
      <c r="E172" s="76" t="s">
        <v>446</v>
      </c>
      <c r="F172" s="77"/>
      <c r="G172" s="77"/>
      <c r="H172" s="75" t="s">
        <v>236</v>
      </c>
      <c r="I172" s="78" t="s">
        <v>236</v>
      </c>
      <c r="J172" s="604"/>
      <c r="K172" s="605"/>
      <c r="L172" s="605"/>
      <c r="M172" s="605"/>
      <c r="N172" s="606"/>
      <c r="O172" s="72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</row>
    <row r="173" spans="1:30" s="82" customFormat="1" ht="25.5" hidden="1" customHeight="1" x14ac:dyDescent="0.2">
      <c r="A173" s="73">
        <v>2</v>
      </c>
      <c r="B173" s="74" t="s">
        <v>246</v>
      </c>
      <c r="C173" s="75"/>
      <c r="D173" s="75" t="s">
        <v>368</v>
      </c>
      <c r="E173" s="76" t="s">
        <v>447</v>
      </c>
      <c r="F173" s="77"/>
      <c r="G173" s="77"/>
      <c r="H173" s="75" t="s">
        <v>236</v>
      </c>
      <c r="I173" s="78" t="s">
        <v>236</v>
      </c>
      <c r="J173" s="604"/>
      <c r="K173" s="605"/>
      <c r="L173" s="605"/>
      <c r="M173" s="605"/>
      <c r="N173" s="606"/>
      <c r="O173" s="72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</row>
    <row r="174" spans="1:30" s="82" customFormat="1" ht="25.5" hidden="1" customHeight="1" x14ac:dyDescent="0.2">
      <c r="A174" s="73">
        <v>2</v>
      </c>
      <c r="B174" s="74" t="s">
        <v>246</v>
      </c>
      <c r="C174" s="75"/>
      <c r="D174" s="75" t="s">
        <v>370</v>
      </c>
      <c r="E174" s="76" t="s">
        <v>448</v>
      </c>
      <c r="F174" s="77"/>
      <c r="G174" s="77"/>
      <c r="H174" s="75" t="s">
        <v>236</v>
      </c>
      <c r="I174" s="78" t="s">
        <v>236</v>
      </c>
      <c r="J174" s="604"/>
      <c r="K174" s="605"/>
      <c r="L174" s="605"/>
      <c r="M174" s="605"/>
      <c r="N174" s="606"/>
      <c r="O174" s="72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</row>
    <row r="175" spans="1:30" s="82" customFormat="1" ht="25.5" hidden="1" customHeight="1" x14ac:dyDescent="0.2">
      <c r="A175" s="73">
        <v>2</v>
      </c>
      <c r="B175" s="74" t="s">
        <v>246</v>
      </c>
      <c r="C175" s="75"/>
      <c r="D175" s="75" t="s">
        <v>372</v>
      </c>
      <c r="E175" s="76" t="s">
        <v>449</v>
      </c>
      <c r="F175" s="77"/>
      <c r="G175" s="77"/>
      <c r="H175" s="75" t="s">
        <v>236</v>
      </c>
      <c r="I175" s="78" t="s">
        <v>236</v>
      </c>
      <c r="J175" s="604"/>
      <c r="K175" s="605"/>
      <c r="L175" s="605"/>
      <c r="M175" s="605"/>
      <c r="N175" s="606"/>
      <c r="O175" s="72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</row>
    <row r="176" spans="1:30" ht="25.5" hidden="1" customHeight="1" x14ac:dyDescent="0.2">
      <c r="B176" s="74" t="s">
        <v>246</v>
      </c>
      <c r="C176" s="75"/>
      <c r="D176" s="75" t="s">
        <v>374</v>
      </c>
      <c r="E176" s="76" t="s">
        <v>450</v>
      </c>
      <c r="F176" s="88"/>
      <c r="G176" s="77"/>
      <c r="H176" s="75" t="s">
        <v>236</v>
      </c>
      <c r="I176" s="78" t="s">
        <v>236</v>
      </c>
      <c r="J176" s="604"/>
      <c r="K176" s="605"/>
      <c r="L176" s="605"/>
      <c r="M176" s="605"/>
      <c r="N176" s="606"/>
      <c r="Q176" s="55"/>
    </row>
    <row r="177" spans="2:17" ht="25.5" hidden="1" customHeight="1" x14ac:dyDescent="0.2">
      <c r="B177" s="74" t="s">
        <v>246</v>
      </c>
      <c r="C177" s="75"/>
      <c r="D177" s="75" t="s">
        <v>376</v>
      </c>
      <c r="E177" s="76" t="s">
        <v>451</v>
      </c>
      <c r="F177" s="88"/>
      <c r="G177" s="77"/>
      <c r="H177" s="75" t="s">
        <v>236</v>
      </c>
      <c r="I177" s="78" t="s">
        <v>236</v>
      </c>
      <c r="J177" s="604"/>
      <c r="K177" s="605"/>
      <c r="L177" s="605"/>
      <c r="M177" s="605"/>
      <c r="N177" s="606"/>
      <c r="Q177" s="55"/>
    </row>
    <row r="178" spans="2:17" ht="25.5" hidden="1" customHeight="1" x14ac:dyDescent="0.2">
      <c r="B178" s="74" t="s">
        <v>246</v>
      </c>
      <c r="C178" s="75"/>
      <c r="D178" s="75" t="s">
        <v>378</v>
      </c>
      <c r="E178" s="76" t="s">
        <v>452</v>
      </c>
      <c r="F178" s="88"/>
      <c r="G178" s="77"/>
      <c r="H178" s="75" t="s">
        <v>236</v>
      </c>
      <c r="I178" s="78" t="s">
        <v>236</v>
      </c>
      <c r="J178" s="604"/>
      <c r="K178" s="605"/>
      <c r="L178" s="605"/>
      <c r="M178" s="605"/>
      <c r="N178" s="606"/>
      <c r="Q178" s="55"/>
    </row>
    <row r="179" spans="2:17" ht="25.5" hidden="1" customHeight="1" x14ac:dyDescent="0.2">
      <c r="B179" s="74" t="s">
        <v>246</v>
      </c>
      <c r="C179" s="75"/>
      <c r="D179" s="75" t="s">
        <v>380</v>
      </c>
      <c r="E179" s="76" t="s">
        <v>453</v>
      </c>
      <c r="F179" s="88"/>
      <c r="G179" s="77"/>
      <c r="H179" s="75" t="s">
        <v>236</v>
      </c>
      <c r="I179" s="78" t="s">
        <v>236</v>
      </c>
      <c r="J179" s="604"/>
      <c r="K179" s="605"/>
      <c r="L179" s="605"/>
      <c r="M179" s="605"/>
      <c r="N179" s="606"/>
      <c r="Q179" s="55"/>
    </row>
    <row r="180" spans="2:17" ht="25.5" hidden="1" customHeight="1" x14ac:dyDescent="0.2">
      <c r="B180" s="74" t="s">
        <v>246</v>
      </c>
      <c r="C180" s="75"/>
      <c r="D180" s="75" t="s">
        <v>382</v>
      </c>
      <c r="E180" s="76" t="s">
        <v>454</v>
      </c>
      <c r="F180" s="88"/>
      <c r="G180" s="77"/>
      <c r="H180" s="75" t="s">
        <v>236</v>
      </c>
      <c r="I180" s="78" t="s">
        <v>236</v>
      </c>
      <c r="J180" s="604"/>
      <c r="K180" s="605"/>
      <c r="L180" s="605"/>
      <c r="M180" s="605"/>
      <c r="N180" s="606"/>
      <c r="Q180" s="55"/>
    </row>
    <row r="181" spans="2:17" ht="25.5" hidden="1" customHeight="1" x14ac:dyDescent="0.2">
      <c r="B181" s="74" t="s">
        <v>246</v>
      </c>
      <c r="C181" s="75"/>
      <c r="D181" s="75" t="s">
        <v>384</v>
      </c>
      <c r="E181" s="76" t="s">
        <v>455</v>
      </c>
      <c r="F181" s="88"/>
      <c r="G181" s="77"/>
      <c r="H181" s="75" t="s">
        <v>236</v>
      </c>
      <c r="I181" s="78" t="s">
        <v>236</v>
      </c>
      <c r="J181" s="604"/>
      <c r="K181" s="605"/>
      <c r="L181" s="605"/>
      <c r="M181" s="605"/>
      <c r="N181" s="606"/>
      <c r="Q181" s="55"/>
    </row>
    <row r="182" spans="2:17" ht="25.5" hidden="1" customHeight="1" x14ac:dyDescent="0.2">
      <c r="B182" s="74" t="s">
        <v>246</v>
      </c>
      <c r="C182" s="75"/>
      <c r="D182" s="75" t="s">
        <v>456</v>
      </c>
      <c r="E182" s="76" t="s">
        <v>457</v>
      </c>
      <c r="F182" s="88"/>
      <c r="G182" s="77"/>
      <c r="H182" s="75" t="s">
        <v>235</v>
      </c>
      <c r="I182" s="78" t="s">
        <v>235</v>
      </c>
      <c r="J182" s="604"/>
      <c r="K182" s="605"/>
      <c r="L182" s="605"/>
      <c r="M182" s="605"/>
      <c r="N182" s="606"/>
      <c r="Q182" s="55"/>
    </row>
    <row r="183" spans="2:17" ht="25.5" hidden="1" customHeight="1" x14ac:dyDescent="0.2">
      <c r="B183" s="74" t="s">
        <v>246</v>
      </c>
      <c r="C183" s="75"/>
      <c r="D183" s="75" t="s">
        <v>458</v>
      </c>
      <c r="E183" s="76" t="s">
        <v>459</v>
      </c>
      <c r="F183" s="88"/>
      <c r="G183" s="77"/>
      <c r="H183" s="75" t="s">
        <v>235</v>
      </c>
      <c r="I183" s="78" t="s">
        <v>235</v>
      </c>
      <c r="J183" s="604"/>
      <c r="K183" s="605"/>
      <c r="L183" s="605"/>
      <c r="M183" s="605"/>
      <c r="N183" s="606"/>
      <c r="Q183" s="55"/>
    </row>
    <row r="184" spans="2:17" ht="25.5" hidden="1" customHeight="1" x14ac:dyDescent="0.2">
      <c r="B184" s="74" t="s">
        <v>246</v>
      </c>
      <c r="C184" s="75"/>
      <c r="D184" s="75" t="s">
        <v>460</v>
      </c>
      <c r="E184" s="76" t="s">
        <v>461</v>
      </c>
      <c r="F184" s="88"/>
      <c r="G184" s="77"/>
      <c r="H184" s="75" t="s">
        <v>235</v>
      </c>
      <c r="I184" s="78" t="s">
        <v>235</v>
      </c>
      <c r="J184" s="604"/>
      <c r="K184" s="605"/>
      <c r="L184" s="605"/>
      <c r="M184" s="605"/>
      <c r="N184" s="606"/>
      <c r="Q184" s="55"/>
    </row>
    <row r="185" spans="2:17" ht="25.5" hidden="1" customHeight="1" x14ac:dyDescent="0.2">
      <c r="B185" s="74" t="s">
        <v>246</v>
      </c>
      <c r="C185" s="75"/>
      <c r="D185" s="75" t="s">
        <v>462</v>
      </c>
      <c r="E185" s="76" t="s">
        <v>463</v>
      </c>
      <c r="F185" s="88"/>
      <c r="G185" s="77"/>
      <c r="H185" s="75" t="s">
        <v>235</v>
      </c>
      <c r="I185" s="78" t="s">
        <v>235</v>
      </c>
      <c r="J185" s="604"/>
      <c r="K185" s="605"/>
      <c r="L185" s="605"/>
      <c r="M185" s="605"/>
      <c r="N185" s="606"/>
      <c r="Q185" s="55"/>
    </row>
    <row r="186" spans="2:17" ht="25.5" hidden="1" customHeight="1" x14ac:dyDescent="0.2">
      <c r="B186" s="74" t="s">
        <v>246</v>
      </c>
      <c r="C186" s="75"/>
      <c r="D186" s="75" t="s">
        <v>464</v>
      </c>
      <c r="E186" s="76" t="s">
        <v>465</v>
      </c>
      <c r="F186" s="88"/>
      <c r="G186" s="77"/>
      <c r="H186" s="75" t="s">
        <v>235</v>
      </c>
      <c r="I186" s="78" t="s">
        <v>235</v>
      </c>
      <c r="J186" s="604"/>
      <c r="K186" s="605"/>
      <c r="L186" s="605"/>
      <c r="M186" s="605"/>
      <c r="N186" s="606"/>
      <c r="Q186" s="55"/>
    </row>
    <row r="187" spans="2:17" ht="25.5" hidden="1" customHeight="1" x14ac:dyDescent="0.2">
      <c r="B187" s="74" t="s">
        <v>246</v>
      </c>
      <c r="C187" s="75"/>
      <c r="D187" s="75" t="s">
        <v>466</v>
      </c>
      <c r="E187" s="76" t="s">
        <v>467</v>
      </c>
      <c r="F187" s="88"/>
      <c r="G187" s="77"/>
      <c r="H187" s="75" t="s">
        <v>235</v>
      </c>
      <c r="I187" s="78" t="s">
        <v>235</v>
      </c>
      <c r="J187" s="604"/>
      <c r="K187" s="605"/>
      <c r="L187" s="605"/>
      <c r="M187" s="605"/>
      <c r="N187" s="606"/>
      <c r="Q187" s="55"/>
    </row>
    <row r="188" spans="2:17" ht="25.5" hidden="1" customHeight="1" x14ac:dyDescent="0.2">
      <c r="B188" s="74" t="s">
        <v>246</v>
      </c>
      <c r="C188" s="75"/>
      <c r="D188" s="75" t="s">
        <v>468</v>
      </c>
      <c r="E188" s="76" t="s">
        <v>469</v>
      </c>
      <c r="F188" s="88"/>
      <c r="G188" s="77"/>
      <c r="H188" s="75" t="s">
        <v>235</v>
      </c>
      <c r="I188" s="78" t="s">
        <v>235</v>
      </c>
      <c r="J188" s="604"/>
      <c r="K188" s="605"/>
      <c r="L188" s="605"/>
      <c r="M188" s="605"/>
      <c r="N188" s="606"/>
      <c r="Q188" s="55"/>
    </row>
    <row r="189" spans="2:17" ht="25.5" hidden="1" customHeight="1" x14ac:dyDescent="0.2">
      <c r="B189" s="74" t="s">
        <v>246</v>
      </c>
      <c r="C189" s="75"/>
      <c r="D189" s="75" t="s">
        <v>470</v>
      </c>
      <c r="E189" s="76" t="s">
        <v>471</v>
      </c>
      <c r="F189" s="88"/>
      <c r="G189" s="77"/>
      <c r="H189" s="75" t="s">
        <v>235</v>
      </c>
      <c r="I189" s="78" t="s">
        <v>235</v>
      </c>
      <c r="J189" s="604"/>
      <c r="K189" s="605"/>
      <c r="L189" s="605"/>
      <c r="M189" s="605"/>
      <c r="N189" s="606"/>
      <c r="Q189" s="55"/>
    </row>
    <row r="190" spans="2:17" ht="25.5" hidden="1" customHeight="1" x14ac:dyDescent="0.2">
      <c r="B190" s="74" t="s">
        <v>246</v>
      </c>
      <c r="C190" s="75"/>
      <c r="D190" s="75" t="s">
        <v>472</v>
      </c>
      <c r="E190" s="76" t="s">
        <v>473</v>
      </c>
      <c r="F190" s="88"/>
      <c r="G190" s="77"/>
      <c r="H190" s="75" t="s">
        <v>235</v>
      </c>
      <c r="I190" s="78" t="s">
        <v>235</v>
      </c>
      <c r="J190" s="604"/>
      <c r="K190" s="605"/>
      <c r="L190" s="605"/>
      <c r="M190" s="605"/>
      <c r="N190" s="606"/>
      <c r="Q190" s="55"/>
    </row>
    <row r="191" spans="2:17" ht="25.5" hidden="1" customHeight="1" x14ac:dyDescent="0.2">
      <c r="B191" s="74" t="s">
        <v>246</v>
      </c>
      <c r="C191" s="75"/>
      <c r="D191" s="75" t="s">
        <v>474</v>
      </c>
      <c r="E191" s="76" t="s">
        <v>475</v>
      </c>
      <c r="F191" s="88"/>
      <c r="G191" s="77"/>
      <c r="H191" s="75" t="s">
        <v>235</v>
      </c>
      <c r="I191" s="78" t="s">
        <v>235</v>
      </c>
      <c r="J191" s="604"/>
      <c r="K191" s="605"/>
      <c r="L191" s="605"/>
      <c r="M191" s="605"/>
      <c r="N191" s="606"/>
      <c r="Q191" s="55"/>
    </row>
    <row r="192" spans="2:17" ht="25.5" hidden="1" customHeight="1" x14ac:dyDescent="0.2">
      <c r="B192" s="74" t="s">
        <v>246</v>
      </c>
      <c r="C192" s="75"/>
      <c r="D192" s="75" t="s">
        <v>476</v>
      </c>
      <c r="E192" s="76" t="s">
        <v>477</v>
      </c>
      <c r="F192" s="88"/>
      <c r="G192" s="77"/>
      <c r="H192" s="75" t="s">
        <v>235</v>
      </c>
      <c r="I192" s="78" t="s">
        <v>235</v>
      </c>
      <c r="J192" s="604"/>
      <c r="K192" s="605"/>
      <c r="L192" s="605"/>
      <c r="M192" s="605"/>
      <c r="N192" s="606"/>
      <c r="Q192" s="55"/>
    </row>
    <row r="193" spans="2:17" ht="25.5" hidden="1" customHeight="1" x14ac:dyDescent="0.2">
      <c r="B193" s="74" t="s">
        <v>246</v>
      </c>
      <c r="C193" s="75"/>
      <c r="D193" s="75" t="s">
        <v>478</v>
      </c>
      <c r="E193" s="76" t="s">
        <v>479</v>
      </c>
      <c r="F193" s="88"/>
      <c r="G193" s="77"/>
      <c r="H193" s="75" t="s">
        <v>235</v>
      </c>
      <c r="I193" s="78" t="s">
        <v>235</v>
      </c>
      <c r="J193" s="604"/>
      <c r="K193" s="605"/>
      <c r="L193" s="605"/>
      <c r="M193" s="605"/>
      <c r="N193" s="606"/>
      <c r="Q193" s="55"/>
    </row>
    <row r="194" spans="2:17" ht="25.5" hidden="1" customHeight="1" x14ac:dyDescent="0.2">
      <c r="B194" s="74" t="s">
        <v>246</v>
      </c>
      <c r="C194" s="75"/>
      <c r="D194" s="75" t="s">
        <v>480</v>
      </c>
      <c r="E194" s="76" t="s">
        <v>481</v>
      </c>
      <c r="F194" s="88"/>
      <c r="G194" s="77"/>
      <c r="H194" s="75" t="s">
        <v>235</v>
      </c>
      <c r="I194" s="78" t="s">
        <v>235</v>
      </c>
      <c r="J194" s="604"/>
      <c r="K194" s="605"/>
      <c r="L194" s="605"/>
      <c r="M194" s="605"/>
      <c r="N194" s="606"/>
      <c r="Q194" s="55"/>
    </row>
    <row r="195" spans="2:17" ht="25.5" hidden="1" customHeight="1" x14ac:dyDescent="0.2">
      <c r="B195" s="74" t="s">
        <v>246</v>
      </c>
      <c r="C195" s="75"/>
      <c r="D195" s="75" t="s">
        <v>482</v>
      </c>
      <c r="E195" s="76" t="s">
        <v>483</v>
      </c>
      <c r="F195" s="88"/>
      <c r="G195" s="77"/>
      <c r="H195" s="75" t="s">
        <v>235</v>
      </c>
      <c r="I195" s="78" t="s">
        <v>235</v>
      </c>
      <c r="J195" s="604"/>
      <c r="K195" s="605"/>
      <c r="L195" s="605"/>
      <c r="M195" s="605"/>
      <c r="N195" s="606"/>
      <c r="Q195" s="55"/>
    </row>
    <row r="196" spans="2:17" ht="25.5" hidden="1" customHeight="1" x14ac:dyDescent="0.2">
      <c r="B196" s="74" t="s">
        <v>246</v>
      </c>
      <c r="C196" s="75"/>
      <c r="D196" s="75" t="s">
        <v>484</v>
      </c>
      <c r="E196" s="76" t="s">
        <v>485</v>
      </c>
      <c r="F196" s="88"/>
      <c r="G196" s="77"/>
      <c r="H196" s="75" t="s">
        <v>235</v>
      </c>
      <c r="I196" s="78" t="s">
        <v>235</v>
      </c>
      <c r="J196" s="604"/>
      <c r="K196" s="605"/>
      <c r="L196" s="605"/>
      <c r="M196" s="605"/>
      <c r="N196" s="606"/>
      <c r="Q196" s="55"/>
    </row>
    <row r="197" spans="2:17" ht="25.5" hidden="1" customHeight="1" x14ac:dyDescent="0.2">
      <c r="B197" s="74" t="s">
        <v>246</v>
      </c>
      <c r="C197" s="75"/>
      <c r="D197" s="75" t="s">
        <v>486</v>
      </c>
      <c r="E197" s="76" t="s">
        <v>487</v>
      </c>
      <c r="F197" s="88"/>
      <c r="G197" s="77"/>
      <c r="H197" s="75" t="s">
        <v>235</v>
      </c>
      <c r="I197" s="78" t="s">
        <v>235</v>
      </c>
      <c r="J197" s="604"/>
      <c r="K197" s="605"/>
      <c r="L197" s="605"/>
      <c r="M197" s="605"/>
      <c r="N197" s="606"/>
      <c r="Q197" s="55"/>
    </row>
    <row r="198" spans="2:17" ht="25.5" hidden="1" customHeight="1" x14ac:dyDescent="0.2">
      <c r="B198" s="74" t="s">
        <v>246</v>
      </c>
      <c r="C198" s="75"/>
      <c r="D198" s="75" t="s">
        <v>488</v>
      </c>
      <c r="E198" s="76" t="s">
        <v>489</v>
      </c>
      <c r="F198" s="88"/>
      <c r="G198" s="77"/>
      <c r="H198" s="75" t="s">
        <v>235</v>
      </c>
      <c r="I198" s="78" t="s">
        <v>235</v>
      </c>
      <c r="J198" s="604"/>
      <c r="K198" s="605"/>
      <c r="L198" s="605"/>
      <c r="M198" s="605"/>
      <c r="N198" s="606"/>
      <c r="Q198" s="55"/>
    </row>
    <row r="199" spans="2:17" ht="25.5" hidden="1" customHeight="1" x14ac:dyDescent="0.2">
      <c r="B199" s="74" t="s">
        <v>246</v>
      </c>
      <c r="C199" s="75"/>
      <c r="D199" s="75" t="s">
        <v>490</v>
      </c>
      <c r="E199" s="76" t="s">
        <v>491</v>
      </c>
      <c r="F199" s="88"/>
      <c r="G199" s="77"/>
      <c r="H199" s="75" t="s">
        <v>235</v>
      </c>
      <c r="I199" s="78" t="s">
        <v>235</v>
      </c>
      <c r="J199" s="604"/>
      <c r="K199" s="605"/>
      <c r="L199" s="605"/>
      <c r="M199" s="605"/>
      <c r="N199" s="606"/>
      <c r="Q199" s="55"/>
    </row>
    <row r="200" spans="2:17" ht="25.5" hidden="1" customHeight="1" x14ac:dyDescent="0.2">
      <c r="B200" s="74" t="s">
        <v>246</v>
      </c>
      <c r="C200" s="75"/>
      <c r="D200" s="75" t="s">
        <v>492</v>
      </c>
      <c r="E200" s="76" t="s">
        <v>493</v>
      </c>
      <c r="F200" s="88"/>
      <c r="G200" s="77"/>
      <c r="H200" s="75" t="s">
        <v>235</v>
      </c>
      <c r="I200" s="78" t="s">
        <v>235</v>
      </c>
      <c r="J200" s="604"/>
      <c r="K200" s="605"/>
      <c r="L200" s="605"/>
      <c r="M200" s="605"/>
      <c r="N200" s="606"/>
      <c r="Q200" s="55"/>
    </row>
    <row r="201" spans="2:17" ht="25.5" hidden="1" customHeight="1" x14ac:dyDescent="0.2">
      <c r="B201" s="74" t="s">
        <v>246</v>
      </c>
      <c r="C201" s="75"/>
      <c r="D201" s="75" t="s">
        <v>494</v>
      </c>
      <c r="E201" s="76" t="s">
        <v>495</v>
      </c>
      <c r="F201" s="88"/>
      <c r="G201" s="77"/>
      <c r="H201" s="75" t="s">
        <v>235</v>
      </c>
      <c r="I201" s="78" t="s">
        <v>235</v>
      </c>
      <c r="J201" s="604"/>
      <c r="K201" s="605"/>
      <c r="L201" s="605"/>
      <c r="M201" s="605"/>
      <c r="N201" s="606"/>
      <c r="Q201" s="55"/>
    </row>
    <row r="202" spans="2:17" ht="25.5" hidden="1" customHeight="1" x14ac:dyDescent="0.2">
      <c r="B202" s="74" t="s">
        <v>246</v>
      </c>
      <c r="C202" s="75"/>
      <c r="D202" s="75" t="s">
        <v>496</v>
      </c>
      <c r="E202" s="76" t="s">
        <v>497</v>
      </c>
      <c r="F202" s="88"/>
      <c r="G202" s="77"/>
      <c r="H202" s="75" t="s">
        <v>235</v>
      </c>
      <c r="I202" s="78" t="s">
        <v>235</v>
      </c>
      <c r="J202" s="604"/>
      <c r="K202" s="605"/>
      <c r="L202" s="605"/>
      <c r="M202" s="605"/>
      <c r="N202" s="606"/>
      <c r="Q202" s="55"/>
    </row>
    <row r="203" spans="2:17" ht="25.5" hidden="1" customHeight="1" x14ac:dyDescent="0.2">
      <c r="B203" s="74" t="s">
        <v>246</v>
      </c>
      <c r="C203" s="75"/>
      <c r="D203" s="75" t="s">
        <v>498</v>
      </c>
      <c r="E203" s="76" t="s">
        <v>499</v>
      </c>
      <c r="F203" s="88"/>
      <c r="G203" s="77"/>
      <c r="H203" s="75" t="s">
        <v>235</v>
      </c>
      <c r="I203" s="78" t="s">
        <v>235</v>
      </c>
      <c r="J203" s="604"/>
      <c r="K203" s="605"/>
      <c r="L203" s="605"/>
      <c r="M203" s="605"/>
      <c r="N203" s="606"/>
      <c r="Q203" s="55"/>
    </row>
    <row r="204" spans="2:17" ht="25.5" hidden="1" customHeight="1" x14ac:dyDescent="0.2">
      <c r="B204" s="74" t="s">
        <v>246</v>
      </c>
      <c r="C204" s="75"/>
      <c r="D204" s="75" t="s">
        <v>500</v>
      </c>
      <c r="E204" s="76" t="s">
        <v>501</v>
      </c>
      <c r="F204" s="88"/>
      <c r="G204" s="77"/>
      <c r="H204" s="75" t="s">
        <v>235</v>
      </c>
      <c r="I204" s="78" t="s">
        <v>235</v>
      </c>
      <c r="J204" s="604"/>
      <c r="K204" s="605"/>
      <c r="L204" s="605"/>
      <c r="M204" s="605"/>
      <c r="N204" s="606"/>
      <c r="Q204" s="55"/>
    </row>
    <row r="205" spans="2:17" ht="25.5" hidden="1" customHeight="1" x14ac:dyDescent="0.2">
      <c r="B205" s="74" t="s">
        <v>246</v>
      </c>
      <c r="C205" s="75"/>
      <c r="D205" s="75" t="s">
        <v>456</v>
      </c>
      <c r="E205" s="76" t="s">
        <v>502</v>
      </c>
      <c r="F205" s="88"/>
      <c r="G205" s="77"/>
      <c r="H205" s="75" t="s">
        <v>235</v>
      </c>
      <c r="I205" s="78" t="s">
        <v>235</v>
      </c>
      <c r="J205" s="604"/>
      <c r="K205" s="605"/>
      <c r="L205" s="605"/>
      <c r="M205" s="605"/>
      <c r="N205" s="606"/>
      <c r="Q205" s="55"/>
    </row>
    <row r="206" spans="2:17" ht="25.5" hidden="1" customHeight="1" x14ac:dyDescent="0.2">
      <c r="B206" s="74" t="s">
        <v>246</v>
      </c>
      <c r="C206" s="75"/>
      <c r="D206" s="75" t="s">
        <v>458</v>
      </c>
      <c r="E206" s="76" t="s">
        <v>503</v>
      </c>
      <c r="F206" s="88"/>
      <c r="G206" s="77"/>
      <c r="H206" s="75" t="s">
        <v>235</v>
      </c>
      <c r="I206" s="78" t="s">
        <v>235</v>
      </c>
      <c r="J206" s="604"/>
      <c r="K206" s="605"/>
      <c r="L206" s="605"/>
      <c r="M206" s="605"/>
      <c r="N206" s="606"/>
      <c r="Q206" s="55"/>
    </row>
    <row r="207" spans="2:17" ht="25.5" hidden="1" customHeight="1" x14ac:dyDescent="0.2">
      <c r="B207" s="74" t="s">
        <v>246</v>
      </c>
      <c r="C207" s="75"/>
      <c r="D207" s="75" t="s">
        <v>460</v>
      </c>
      <c r="E207" s="76" t="s">
        <v>504</v>
      </c>
      <c r="F207" s="88"/>
      <c r="G207" s="77"/>
      <c r="H207" s="75" t="s">
        <v>235</v>
      </c>
      <c r="I207" s="78" t="s">
        <v>235</v>
      </c>
      <c r="J207" s="604"/>
      <c r="K207" s="605"/>
      <c r="L207" s="605"/>
      <c r="M207" s="605"/>
      <c r="N207" s="606"/>
      <c r="Q207" s="55"/>
    </row>
    <row r="208" spans="2:17" ht="25.5" hidden="1" customHeight="1" x14ac:dyDescent="0.2">
      <c r="B208" s="74" t="s">
        <v>246</v>
      </c>
      <c r="C208" s="75"/>
      <c r="D208" s="75" t="s">
        <v>462</v>
      </c>
      <c r="E208" s="76" t="s">
        <v>505</v>
      </c>
      <c r="F208" s="88"/>
      <c r="G208" s="77"/>
      <c r="H208" s="75" t="s">
        <v>235</v>
      </c>
      <c r="I208" s="78" t="s">
        <v>235</v>
      </c>
      <c r="J208" s="604"/>
      <c r="K208" s="605"/>
      <c r="L208" s="605"/>
      <c r="M208" s="605"/>
      <c r="N208" s="606"/>
      <c r="Q208" s="55"/>
    </row>
    <row r="209" spans="1:30" ht="25.5" hidden="1" customHeight="1" x14ac:dyDescent="0.2">
      <c r="B209" s="74" t="s">
        <v>246</v>
      </c>
      <c r="C209" s="75"/>
      <c r="D209" s="75" t="s">
        <v>464</v>
      </c>
      <c r="E209" s="76" t="s">
        <v>506</v>
      </c>
      <c r="F209" s="88"/>
      <c r="G209" s="77"/>
      <c r="H209" s="75" t="s">
        <v>235</v>
      </c>
      <c r="I209" s="78" t="s">
        <v>235</v>
      </c>
      <c r="J209" s="604"/>
      <c r="K209" s="605"/>
      <c r="L209" s="605"/>
      <c r="M209" s="605"/>
      <c r="N209" s="606"/>
      <c r="Q209" s="55"/>
    </row>
    <row r="210" spans="1:30" ht="25.5" hidden="1" customHeight="1" x14ac:dyDescent="0.2">
      <c r="B210" s="74" t="s">
        <v>246</v>
      </c>
      <c r="C210" s="75"/>
      <c r="D210" s="75" t="s">
        <v>466</v>
      </c>
      <c r="E210" s="76" t="s">
        <v>507</v>
      </c>
      <c r="F210" s="88"/>
      <c r="G210" s="77"/>
      <c r="H210" s="75" t="s">
        <v>235</v>
      </c>
      <c r="I210" s="78" t="s">
        <v>235</v>
      </c>
      <c r="J210" s="604"/>
      <c r="K210" s="605"/>
      <c r="L210" s="605"/>
      <c r="M210" s="605"/>
      <c r="N210" s="606"/>
      <c r="Q210" s="55"/>
    </row>
    <row r="211" spans="1:30" ht="25.5" hidden="1" customHeight="1" x14ac:dyDescent="0.2">
      <c r="B211" s="74" t="s">
        <v>246</v>
      </c>
      <c r="C211" s="75"/>
      <c r="D211" s="75" t="s">
        <v>468</v>
      </c>
      <c r="E211" s="76" t="s">
        <v>508</v>
      </c>
      <c r="F211" s="88"/>
      <c r="G211" s="77"/>
      <c r="H211" s="75" t="s">
        <v>235</v>
      </c>
      <c r="I211" s="78" t="s">
        <v>235</v>
      </c>
      <c r="J211" s="604"/>
      <c r="K211" s="605"/>
      <c r="L211" s="605"/>
      <c r="M211" s="605"/>
      <c r="N211" s="606"/>
      <c r="Q211" s="55"/>
    </row>
    <row r="212" spans="1:30" ht="25.5" hidden="1" customHeight="1" x14ac:dyDescent="0.2">
      <c r="B212" s="74" t="s">
        <v>246</v>
      </c>
      <c r="C212" s="75"/>
      <c r="D212" s="75" t="s">
        <v>470</v>
      </c>
      <c r="E212" s="76" t="s">
        <v>509</v>
      </c>
      <c r="F212" s="88"/>
      <c r="G212" s="77"/>
      <c r="H212" s="75" t="s">
        <v>235</v>
      </c>
      <c r="I212" s="78" t="s">
        <v>235</v>
      </c>
      <c r="J212" s="604"/>
      <c r="K212" s="605"/>
      <c r="L212" s="605"/>
      <c r="M212" s="605"/>
      <c r="N212" s="606"/>
      <c r="Q212" s="55"/>
    </row>
    <row r="213" spans="1:30" ht="25.5" hidden="1" customHeight="1" x14ac:dyDescent="0.2">
      <c r="B213" s="74" t="s">
        <v>246</v>
      </c>
      <c r="C213" s="75"/>
      <c r="D213" s="75" t="s">
        <v>472</v>
      </c>
      <c r="E213" s="76" t="s">
        <v>510</v>
      </c>
      <c r="F213" s="88"/>
      <c r="G213" s="77"/>
      <c r="H213" s="75" t="s">
        <v>235</v>
      </c>
      <c r="I213" s="78" t="s">
        <v>235</v>
      </c>
      <c r="J213" s="604"/>
      <c r="K213" s="605"/>
      <c r="L213" s="605"/>
      <c r="M213" s="605"/>
      <c r="N213" s="606"/>
      <c r="Q213" s="55"/>
    </row>
    <row r="214" spans="1:30" ht="25.5" hidden="1" customHeight="1" x14ac:dyDescent="0.2">
      <c r="B214" s="74" t="s">
        <v>246</v>
      </c>
      <c r="C214" s="75"/>
      <c r="D214" s="75" t="s">
        <v>474</v>
      </c>
      <c r="E214" s="76" t="s">
        <v>511</v>
      </c>
      <c r="F214" s="88"/>
      <c r="G214" s="77"/>
      <c r="H214" s="75" t="s">
        <v>235</v>
      </c>
      <c r="I214" s="78" t="s">
        <v>235</v>
      </c>
      <c r="J214" s="604"/>
      <c r="K214" s="605"/>
      <c r="L214" s="605"/>
      <c r="M214" s="605"/>
      <c r="N214" s="606"/>
      <c r="Q214" s="55"/>
      <c r="R214" s="81"/>
    </row>
    <row r="215" spans="1:30" ht="25.5" hidden="1" customHeight="1" x14ac:dyDescent="0.2">
      <c r="B215" s="74" t="s">
        <v>246</v>
      </c>
      <c r="C215" s="75"/>
      <c r="D215" s="75" t="s">
        <v>476</v>
      </c>
      <c r="E215" s="76" t="s">
        <v>512</v>
      </c>
      <c r="F215" s="88"/>
      <c r="G215" s="77"/>
      <c r="H215" s="75" t="s">
        <v>235</v>
      </c>
      <c r="I215" s="78" t="s">
        <v>235</v>
      </c>
      <c r="J215" s="604"/>
      <c r="K215" s="605"/>
      <c r="L215" s="605"/>
      <c r="M215" s="605"/>
      <c r="N215" s="606"/>
      <c r="Q215" s="55"/>
      <c r="R215" s="81"/>
    </row>
    <row r="216" spans="1:30" ht="25.5" hidden="1" customHeight="1" x14ac:dyDescent="0.2">
      <c r="B216" s="74" t="s">
        <v>246</v>
      </c>
      <c r="C216" s="75"/>
      <c r="D216" s="75" t="s">
        <v>478</v>
      </c>
      <c r="E216" s="76" t="s">
        <v>513</v>
      </c>
      <c r="F216" s="88"/>
      <c r="G216" s="77"/>
      <c r="H216" s="75" t="s">
        <v>235</v>
      </c>
      <c r="I216" s="78" t="s">
        <v>235</v>
      </c>
      <c r="J216" s="604"/>
      <c r="K216" s="605"/>
      <c r="L216" s="605"/>
      <c r="M216" s="605"/>
      <c r="N216" s="606"/>
      <c r="Q216" s="55"/>
      <c r="R216" s="81"/>
    </row>
    <row r="217" spans="1:30" ht="25.5" hidden="1" customHeight="1" x14ac:dyDescent="0.2">
      <c r="B217" s="74" t="s">
        <v>246</v>
      </c>
      <c r="C217" s="75"/>
      <c r="D217" s="75" t="s">
        <v>480</v>
      </c>
      <c r="E217" s="76" t="s">
        <v>514</v>
      </c>
      <c r="F217" s="88"/>
      <c r="G217" s="77"/>
      <c r="H217" s="75" t="s">
        <v>235</v>
      </c>
      <c r="I217" s="78" t="s">
        <v>235</v>
      </c>
      <c r="J217" s="604"/>
      <c r="K217" s="605"/>
      <c r="L217" s="605"/>
      <c r="M217" s="605"/>
      <c r="N217" s="606"/>
      <c r="Q217" s="55"/>
      <c r="R217" s="81"/>
    </row>
    <row r="218" spans="1:30" ht="25.5" hidden="1" customHeight="1" x14ac:dyDescent="0.2">
      <c r="B218" s="74" t="s">
        <v>246</v>
      </c>
      <c r="C218" s="75"/>
      <c r="D218" s="75" t="s">
        <v>482</v>
      </c>
      <c r="E218" s="76" t="s">
        <v>515</v>
      </c>
      <c r="F218" s="88"/>
      <c r="G218" s="77"/>
      <c r="H218" s="75" t="s">
        <v>235</v>
      </c>
      <c r="I218" s="78" t="s">
        <v>235</v>
      </c>
      <c r="J218" s="604"/>
      <c r="K218" s="605"/>
      <c r="L218" s="605"/>
      <c r="M218" s="605"/>
      <c r="N218" s="606"/>
      <c r="Q218" s="55"/>
      <c r="R218" s="81"/>
    </row>
    <row r="219" spans="1:30" ht="25.5" hidden="1" customHeight="1" x14ac:dyDescent="0.2">
      <c r="B219" s="74" t="s">
        <v>246</v>
      </c>
      <c r="C219" s="75"/>
      <c r="D219" s="75" t="s">
        <v>484</v>
      </c>
      <c r="E219" s="76" t="s">
        <v>516</v>
      </c>
      <c r="F219" s="88"/>
      <c r="G219" s="77"/>
      <c r="H219" s="75" t="s">
        <v>235</v>
      </c>
      <c r="I219" s="78" t="s">
        <v>235</v>
      </c>
      <c r="J219" s="604"/>
      <c r="K219" s="605"/>
      <c r="L219" s="605"/>
      <c r="M219" s="605"/>
      <c r="N219" s="606"/>
      <c r="Q219" s="55"/>
      <c r="R219" s="81"/>
    </row>
    <row r="220" spans="1:30" ht="25.5" hidden="1" customHeight="1" x14ac:dyDescent="0.2">
      <c r="B220" s="74" t="s">
        <v>246</v>
      </c>
      <c r="C220" s="75"/>
      <c r="D220" s="75" t="s">
        <v>486</v>
      </c>
      <c r="E220" s="76" t="s">
        <v>517</v>
      </c>
      <c r="F220" s="88"/>
      <c r="G220" s="77"/>
      <c r="H220" s="75" t="s">
        <v>235</v>
      </c>
      <c r="I220" s="78" t="s">
        <v>235</v>
      </c>
      <c r="J220" s="604"/>
      <c r="K220" s="605"/>
      <c r="L220" s="605"/>
      <c r="M220" s="605"/>
      <c r="N220" s="606"/>
      <c r="Q220" s="55"/>
      <c r="R220" s="81"/>
    </row>
    <row r="221" spans="1:30" s="82" customFormat="1" ht="25.5" hidden="1" customHeight="1" x14ac:dyDescent="0.2">
      <c r="A221" s="73"/>
      <c r="B221" s="74" t="s">
        <v>246</v>
      </c>
      <c r="C221" s="83"/>
      <c r="D221" s="75" t="s">
        <v>488</v>
      </c>
      <c r="E221" s="76" t="s">
        <v>518</v>
      </c>
      <c r="F221" s="77"/>
      <c r="G221" s="77"/>
      <c r="H221" s="75" t="s">
        <v>235</v>
      </c>
      <c r="I221" s="78" t="s">
        <v>235</v>
      </c>
      <c r="J221" s="604"/>
      <c r="K221" s="605"/>
      <c r="L221" s="605"/>
      <c r="M221" s="605"/>
      <c r="N221" s="606"/>
      <c r="O221" s="72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</row>
    <row r="222" spans="1:30" s="82" customFormat="1" ht="25.5" hidden="1" customHeight="1" x14ac:dyDescent="0.2">
      <c r="A222" s="73"/>
      <c r="B222" s="74" t="s">
        <v>246</v>
      </c>
      <c r="C222" s="83"/>
      <c r="D222" s="75" t="s">
        <v>490</v>
      </c>
      <c r="E222" s="76" t="s">
        <v>519</v>
      </c>
      <c r="F222" s="77"/>
      <c r="G222" s="77"/>
      <c r="H222" s="75" t="s">
        <v>235</v>
      </c>
      <c r="I222" s="78" t="s">
        <v>235</v>
      </c>
      <c r="J222" s="604"/>
      <c r="K222" s="605"/>
      <c r="L222" s="605"/>
      <c r="M222" s="605"/>
      <c r="N222" s="606"/>
      <c r="O222" s="72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</row>
    <row r="223" spans="1:30" ht="25.5" hidden="1" customHeight="1" x14ac:dyDescent="0.2">
      <c r="B223" s="74" t="s">
        <v>246</v>
      </c>
      <c r="C223" s="75"/>
      <c r="D223" s="75" t="s">
        <v>492</v>
      </c>
      <c r="E223" s="76" t="s">
        <v>520</v>
      </c>
      <c r="F223" s="88"/>
      <c r="G223" s="77"/>
      <c r="H223" s="75" t="s">
        <v>235</v>
      </c>
      <c r="I223" s="78" t="s">
        <v>235</v>
      </c>
      <c r="J223" s="604"/>
      <c r="K223" s="605"/>
      <c r="L223" s="605"/>
      <c r="M223" s="605"/>
      <c r="N223" s="606"/>
      <c r="Q223" s="55"/>
      <c r="R223" s="81"/>
    </row>
    <row r="224" spans="1:30" ht="25.5" hidden="1" customHeight="1" x14ac:dyDescent="0.2">
      <c r="B224" s="74" t="s">
        <v>246</v>
      </c>
      <c r="C224" s="75"/>
      <c r="D224" s="75" t="s">
        <v>494</v>
      </c>
      <c r="E224" s="76" t="s">
        <v>521</v>
      </c>
      <c r="F224" s="88"/>
      <c r="G224" s="77"/>
      <c r="H224" s="75" t="s">
        <v>235</v>
      </c>
      <c r="I224" s="78" t="s">
        <v>235</v>
      </c>
      <c r="J224" s="604"/>
      <c r="K224" s="605"/>
      <c r="L224" s="605"/>
      <c r="M224" s="605"/>
      <c r="N224" s="606"/>
      <c r="Q224" s="55"/>
      <c r="R224" s="81"/>
    </row>
    <row r="225" spans="2:18" ht="25.5" hidden="1" customHeight="1" x14ac:dyDescent="0.2">
      <c r="B225" s="74" t="s">
        <v>246</v>
      </c>
      <c r="C225" s="75"/>
      <c r="D225" s="75" t="s">
        <v>496</v>
      </c>
      <c r="E225" s="76" t="s">
        <v>522</v>
      </c>
      <c r="F225" s="88"/>
      <c r="G225" s="77"/>
      <c r="H225" s="75" t="s">
        <v>235</v>
      </c>
      <c r="I225" s="78" t="s">
        <v>235</v>
      </c>
      <c r="J225" s="604"/>
      <c r="K225" s="605"/>
      <c r="L225" s="605"/>
      <c r="M225" s="605"/>
      <c r="N225" s="606"/>
      <c r="Q225" s="55"/>
      <c r="R225" s="81"/>
    </row>
    <row r="226" spans="2:18" ht="25.5" hidden="1" customHeight="1" x14ac:dyDescent="0.2">
      <c r="B226" s="74" t="s">
        <v>246</v>
      </c>
      <c r="C226" s="75"/>
      <c r="D226" s="75" t="s">
        <v>498</v>
      </c>
      <c r="E226" s="76" t="s">
        <v>523</v>
      </c>
      <c r="F226" s="88"/>
      <c r="G226" s="77"/>
      <c r="H226" s="75" t="s">
        <v>235</v>
      </c>
      <c r="I226" s="78" t="s">
        <v>235</v>
      </c>
      <c r="J226" s="604"/>
      <c r="K226" s="605"/>
      <c r="L226" s="605"/>
      <c r="M226" s="605"/>
      <c r="N226" s="606"/>
      <c r="Q226" s="55"/>
      <c r="R226" s="81"/>
    </row>
    <row r="227" spans="2:18" ht="25.5" hidden="1" customHeight="1" x14ac:dyDescent="0.2">
      <c r="B227" s="74" t="s">
        <v>246</v>
      </c>
      <c r="C227" s="75"/>
      <c r="D227" s="75" t="s">
        <v>500</v>
      </c>
      <c r="E227" s="76" t="s">
        <v>524</v>
      </c>
      <c r="F227" s="88"/>
      <c r="G227" s="77"/>
      <c r="H227" s="75" t="s">
        <v>235</v>
      </c>
      <c r="I227" s="78" t="s">
        <v>235</v>
      </c>
      <c r="J227" s="604"/>
      <c r="K227" s="605"/>
      <c r="L227" s="605"/>
      <c r="M227" s="605"/>
      <c r="N227" s="606"/>
      <c r="Q227" s="55"/>
      <c r="R227" s="81"/>
    </row>
    <row r="228" spans="2:18" ht="25.5" hidden="1" customHeight="1" x14ac:dyDescent="0.2">
      <c r="B228" s="74" t="s">
        <v>246</v>
      </c>
      <c r="C228" s="75"/>
      <c r="D228" s="75" t="s">
        <v>458</v>
      </c>
      <c r="E228" s="76" t="s">
        <v>525</v>
      </c>
      <c r="F228" s="88"/>
      <c r="G228" s="77"/>
      <c r="H228" s="75" t="s">
        <v>235</v>
      </c>
      <c r="I228" s="78" t="s">
        <v>235</v>
      </c>
      <c r="J228" s="604"/>
      <c r="K228" s="605"/>
      <c r="L228" s="605"/>
      <c r="M228" s="605"/>
      <c r="N228" s="606"/>
      <c r="Q228" s="55"/>
    </row>
    <row r="229" spans="2:18" ht="25.5" hidden="1" customHeight="1" x14ac:dyDescent="0.2">
      <c r="B229" s="74" t="s">
        <v>246</v>
      </c>
      <c r="C229" s="75"/>
      <c r="D229" s="75" t="s">
        <v>460</v>
      </c>
      <c r="E229" s="76" t="s">
        <v>526</v>
      </c>
      <c r="F229" s="88"/>
      <c r="G229" s="77"/>
      <c r="H229" s="75" t="s">
        <v>235</v>
      </c>
      <c r="I229" s="78" t="s">
        <v>235</v>
      </c>
      <c r="J229" s="604"/>
      <c r="K229" s="605"/>
      <c r="L229" s="605"/>
      <c r="M229" s="605"/>
      <c r="N229" s="606"/>
      <c r="Q229" s="55"/>
    </row>
    <row r="230" spans="2:18" ht="25.5" hidden="1" customHeight="1" x14ac:dyDescent="0.2">
      <c r="B230" s="74" t="s">
        <v>246</v>
      </c>
      <c r="C230" s="75"/>
      <c r="D230" s="75" t="s">
        <v>462</v>
      </c>
      <c r="E230" s="76" t="s">
        <v>527</v>
      </c>
      <c r="F230" s="88"/>
      <c r="G230" s="77"/>
      <c r="H230" s="75" t="s">
        <v>235</v>
      </c>
      <c r="I230" s="78" t="s">
        <v>235</v>
      </c>
      <c r="J230" s="604"/>
      <c r="K230" s="605"/>
      <c r="L230" s="605"/>
      <c r="M230" s="605"/>
      <c r="N230" s="606"/>
      <c r="Q230" s="55"/>
      <c r="R230" s="81"/>
    </row>
    <row r="231" spans="2:18" ht="25.5" hidden="1" customHeight="1" x14ac:dyDescent="0.2">
      <c r="B231" s="74" t="s">
        <v>246</v>
      </c>
      <c r="C231" s="75"/>
      <c r="D231" s="75" t="s">
        <v>464</v>
      </c>
      <c r="E231" s="76" t="s">
        <v>528</v>
      </c>
      <c r="F231" s="88"/>
      <c r="G231" s="77"/>
      <c r="H231" s="75" t="s">
        <v>235</v>
      </c>
      <c r="I231" s="78" t="s">
        <v>235</v>
      </c>
      <c r="J231" s="604"/>
      <c r="K231" s="605"/>
      <c r="L231" s="605"/>
      <c r="M231" s="605"/>
      <c r="N231" s="606"/>
      <c r="Q231" s="55"/>
    </row>
    <row r="232" spans="2:18" ht="25.5" hidden="1" customHeight="1" x14ac:dyDescent="0.2">
      <c r="B232" s="74" t="s">
        <v>246</v>
      </c>
      <c r="C232" s="75"/>
      <c r="D232" s="75" t="s">
        <v>466</v>
      </c>
      <c r="E232" s="76" t="s">
        <v>529</v>
      </c>
      <c r="F232" s="88"/>
      <c r="G232" s="77"/>
      <c r="H232" s="75" t="s">
        <v>235</v>
      </c>
      <c r="I232" s="78" t="s">
        <v>235</v>
      </c>
      <c r="J232" s="604"/>
      <c r="K232" s="605"/>
      <c r="L232" s="605"/>
      <c r="M232" s="605"/>
      <c r="N232" s="606"/>
      <c r="Q232" s="55"/>
    </row>
    <row r="233" spans="2:18" ht="25.5" hidden="1" customHeight="1" x14ac:dyDescent="0.2">
      <c r="B233" s="74" t="s">
        <v>246</v>
      </c>
      <c r="C233" s="75"/>
      <c r="D233" s="75" t="s">
        <v>468</v>
      </c>
      <c r="E233" s="76" t="s">
        <v>530</v>
      </c>
      <c r="F233" s="88"/>
      <c r="G233" s="77"/>
      <c r="H233" s="75" t="s">
        <v>235</v>
      </c>
      <c r="I233" s="78" t="s">
        <v>235</v>
      </c>
      <c r="J233" s="604"/>
      <c r="K233" s="605"/>
      <c r="L233" s="605"/>
      <c r="M233" s="605"/>
      <c r="N233" s="606"/>
      <c r="Q233" s="55"/>
    </row>
    <row r="234" spans="2:18" ht="25.5" hidden="1" customHeight="1" x14ac:dyDescent="0.2">
      <c r="B234" s="74" t="s">
        <v>246</v>
      </c>
      <c r="C234" s="75"/>
      <c r="D234" s="75" t="s">
        <v>470</v>
      </c>
      <c r="E234" s="76" t="s">
        <v>531</v>
      </c>
      <c r="F234" s="88"/>
      <c r="G234" s="77"/>
      <c r="H234" s="75" t="s">
        <v>235</v>
      </c>
      <c r="I234" s="78" t="s">
        <v>235</v>
      </c>
      <c r="J234" s="604"/>
      <c r="K234" s="605"/>
      <c r="L234" s="605"/>
      <c r="M234" s="605"/>
      <c r="N234" s="606"/>
      <c r="Q234" s="55"/>
      <c r="R234" s="81"/>
    </row>
    <row r="235" spans="2:18" ht="25.5" hidden="1" customHeight="1" x14ac:dyDescent="0.2">
      <c r="B235" s="74" t="s">
        <v>246</v>
      </c>
      <c r="C235" s="75"/>
      <c r="D235" s="75" t="s">
        <v>472</v>
      </c>
      <c r="E235" s="76" t="s">
        <v>532</v>
      </c>
      <c r="F235" s="88"/>
      <c r="G235" s="77"/>
      <c r="H235" s="75" t="s">
        <v>235</v>
      </c>
      <c r="I235" s="78" t="s">
        <v>235</v>
      </c>
      <c r="J235" s="604"/>
      <c r="K235" s="605"/>
      <c r="L235" s="605"/>
      <c r="M235" s="605"/>
      <c r="N235" s="606"/>
      <c r="Q235" s="55"/>
    </row>
    <row r="236" spans="2:18" ht="25.5" hidden="1" customHeight="1" x14ac:dyDescent="0.2">
      <c r="B236" s="74" t="s">
        <v>246</v>
      </c>
      <c r="C236" s="75"/>
      <c r="D236" s="75" t="s">
        <v>474</v>
      </c>
      <c r="E236" s="76" t="s">
        <v>533</v>
      </c>
      <c r="F236" s="88"/>
      <c r="G236" s="77"/>
      <c r="H236" s="75" t="s">
        <v>235</v>
      </c>
      <c r="I236" s="78" t="s">
        <v>235</v>
      </c>
      <c r="J236" s="604"/>
      <c r="K236" s="605"/>
      <c r="L236" s="605"/>
      <c r="M236" s="605"/>
      <c r="N236" s="606"/>
      <c r="Q236" s="55"/>
      <c r="R236" s="81"/>
    </row>
    <row r="237" spans="2:18" ht="25.5" hidden="1" customHeight="1" x14ac:dyDescent="0.2">
      <c r="B237" s="74" t="s">
        <v>246</v>
      </c>
      <c r="C237" s="75"/>
      <c r="D237" s="75" t="s">
        <v>476</v>
      </c>
      <c r="E237" s="76" t="s">
        <v>534</v>
      </c>
      <c r="F237" s="88"/>
      <c r="G237" s="77"/>
      <c r="H237" s="75" t="s">
        <v>235</v>
      </c>
      <c r="I237" s="78" t="s">
        <v>235</v>
      </c>
      <c r="J237" s="604"/>
      <c r="K237" s="605"/>
      <c r="L237" s="605"/>
      <c r="M237" s="605"/>
      <c r="N237" s="606"/>
      <c r="Q237" s="55"/>
    </row>
    <row r="238" spans="2:18" ht="25.5" hidden="1" customHeight="1" x14ac:dyDescent="0.2">
      <c r="B238" s="74" t="s">
        <v>246</v>
      </c>
      <c r="C238" s="75"/>
      <c r="D238" s="75" t="s">
        <v>478</v>
      </c>
      <c r="E238" s="76" t="s">
        <v>535</v>
      </c>
      <c r="F238" s="88"/>
      <c r="G238" s="77"/>
      <c r="H238" s="75" t="s">
        <v>235</v>
      </c>
      <c r="I238" s="78" t="s">
        <v>235</v>
      </c>
      <c r="J238" s="604"/>
      <c r="K238" s="605"/>
      <c r="L238" s="605"/>
      <c r="M238" s="605"/>
      <c r="N238" s="606"/>
      <c r="Q238" s="55"/>
      <c r="R238" s="81"/>
    </row>
    <row r="239" spans="2:18" ht="25.5" hidden="1" customHeight="1" x14ac:dyDescent="0.2">
      <c r="B239" s="74" t="s">
        <v>246</v>
      </c>
      <c r="C239" s="75"/>
      <c r="D239" s="75" t="s">
        <v>480</v>
      </c>
      <c r="E239" s="76" t="s">
        <v>536</v>
      </c>
      <c r="F239" s="88"/>
      <c r="G239" s="77"/>
      <c r="H239" s="75" t="s">
        <v>235</v>
      </c>
      <c r="I239" s="78" t="s">
        <v>235</v>
      </c>
      <c r="J239" s="604"/>
      <c r="K239" s="605"/>
      <c r="L239" s="605"/>
      <c r="M239" s="605"/>
      <c r="N239" s="606"/>
      <c r="Q239" s="55"/>
      <c r="R239" s="81"/>
    </row>
    <row r="240" spans="2:18" ht="25.5" hidden="1" customHeight="1" x14ac:dyDescent="0.2">
      <c r="B240" s="74" t="s">
        <v>246</v>
      </c>
      <c r="C240" s="75"/>
      <c r="D240" s="75" t="s">
        <v>482</v>
      </c>
      <c r="E240" s="76" t="s">
        <v>537</v>
      </c>
      <c r="F240" s="88"/>
      <c r="G240" s="77"/>
      <c r="H240" s="75" t="s">
        <v>235</v>
      </c>
      <c r="I240" s="78" t="s">
        <v>235</v>
      </c>
      <c r="J240" s="604"/>
      <c r="K240" s="605"/>
      <c r="L240" s="605"/>
      <c r="M240" s="605"/>
      <c r="N240" s="606"/>
      <c r="Q240" s="55"/>
      <c r="R240" s="81"/>
    </row>
    <row r="241" spans="2:18" ht="25.5" hidden="1" customHeight="1" x14ac:dyDescent="0.2">
      <c r="B241" s="74" t="s">
        <v>246</v>
      </c>
      <c r="C241" s="75"/>
      <c r="D241" s="75" t="s">
        <v>484</v>
      </c>
      <c r="E241" s="76" t="s">
        <v>538</v>
      </c>
      <c r="F241" s="88"/>
      <c r="G241" s="77"/>
      <c r="H241" s="75" t="s">
        <v>235</v>
      </c>
      <c r="I241" s="78" t="s">
        <v>235</v>
      </c>
      <c r="J241" s="604"/>
      <c r="K241" s="605"/>
      <c r="L241" s="605"/>
      <c r="M241" s="605"/>
      <c r="N241" s="606"/>
      <c r="Q241" s="55"/>
    </row>
    <row r="242" spans="2:18" ht="25.5" hidden="1" customHeight="1" x14ac:dyDescent="0.2">
      <c r="B242" s="74" t="s">
        <v>246</v>
      </c>
      <c r="C242" s="75"/>
      <c r="D242" s="75" t="s">
        <v>486</v>
      </c>
      <c r="E242" s="76" t="s">
        <v>539</v>
      </c>
      <c r="F242" s="88"/>
      <c r="G242" s="77"/>
      <c r="H242" s="75" t="s">
        <v>235</v>
      </c>
      <c r="I242" s="78" t="s">
        <v>235</v>
      </c>
      <c r="J242" s="604"/>
      <c r="K242" s="605"/>
      <c r="L242" s="605"/>
      <c r="M242" s="605"/>
      <c r="N242" s="606"/>
      <c r="Q242" s="55"/>
    </row>
    <row r="243" spans="2:18" ht="25.5" hidden="1" customHeight="1" x14ac:dyDescent="0.2">
      <c r="B243" s="74" t="s">
        <v>246</v>
      </c>
      <c r="C243" s="75"/>
      <c r="D243" s="75" t="s">
        <v>488</v>
      </c>
      <c r="E243" s="76" t="s">
        <v>540</v>
      </c>
      <c r="F243" s="88"/>
      <c r="G243" s="77"/>
      <c r="H243" s="75" t="s">
        <v>235</v>
      </c>
      <c r="I243" s="78" t="s">
        <v>235</v>
      </c>
      <c r="J243" s="604"/>
      <c r="K243" s="605"/>
      <c r="L243" s="605"/>
      <c r="M243" s="605"/>
      <c r="N243" s="606"/>
      <c r="Q243" s="55"/>
    </row>
    <row r="244" spans="2:18" ht="25.5" hidden="1" customHeight="1" x14ac:dyDescent="0.2">
      <c r="B244" s="74" t="s">
        <v>246</v>
      </c>
      <c r="C244" s="75"/>
      <c r="D244" s="75" t="s">
        <v>490</v>
      </c>
      <c r="E244" s="76" t="s">
        <v>541</v>
      </c>
      <c r="F244" s="88"/>
      <c r="G244" s="77"/>
      <c r="H244" s="75" t="s">
        <v>235</v>
      </c>
      <c r="I244" s="78" t="s">
        <v>235</v>
      </c>
      <c r="J244" s="604"/>
      <c r="K244" s="605"/>
      <c r="L244" s="605"/>
      <c r="M244" s="605"/>
      <c r="N244" s="606"/>
      <c r="Q244" s="55"/>
    </row>
    <row r="245" spans="2:18" ht="25.5" hidden="1" customHeight="1" x14ac:dyDescent="0.2">
      <c r="B245" s="74" t="s">
        <v>246</v>
      </c>
      <c r="C245" s="75"/>
      <c r="D245" s="75" t="s">
        <v>492</v>
      </c>
      <c r="E245" s="76" t="s">
        <v>542</v>
      </c>
      <c r="F245" s="88"/>
      <c r="G245" s="77"/>
      <c r="H245" s="75" t="s">
        <v>235</v>
      </c>
      <c r="I245" s="78" t="s">
        <v>235</v>
      </c>
      <c r="J245" s="604"/>
      <c r="K245" s="605"/>
      <c r="L245" s="605"/>
      <c r="M245" s="605"/>
      <c r="N245" s="606"/>
      <c r="Q245" s="55"/>
      <c r="R245" s="81"/>
    </row>
    <row r="246" spans="2:18" ht="25.5" hidden="1" customHeight="1" x14ac:dyDescent="0.2">
      <c r="B246" s="74" t="s">
        <v>246</v>
      </c>
      <c r="C246" s="75"/>
      <c r="D246" s="75" t="s">
        <v>494</v>
      </c>
      <c r="E246" s="76" t="s">
        <v>543</v>
      </c>
      <c r="F246" s="88"/>
      <c r="G246" s="77"/>
      <c r="H246" s="75" t="s">
        <v>235</v>
      </c>
      <c r="I246" s="78" t="s">
        <v>235</v>
      </c>
      <c r="J246" s="604"/>
      <c r="K246" s="605"/>
      <c r="L246" s="605"/>
      <c r="M246" s="605"/>
      <c r="N246" s="606"/>
      <c r="Q246" s="55"/>
    </row>
    <row r="247" spans="2:18" ht="25.5" hidden="1" customHeight="1" x14ac:dyDescent="0.2">
      <c r="B247" s="74" t="s">
        <v>246</v>
      </c>
      <c r="C247" s="75"/>
      <c r="D247" s="75" t="s">
        <v>496</v>
      </c>
      <c r="E247" s="76" t="s">
        <v>544</v>
      </c>
      <c r="F247" s="88"/>
      <c r="G247" s="77"/>
      <c r="H247" s="75" t="s">
        <v>235</v>
      </c>
      <c r="I247" s="78" t="s">
        <v>235</v>
      </c>
      <c r="J247" s="604"/>
      <c r="K247" s="605"/>
      <c r="L247" s="605"/>
      <c r="M247" s="605"/>
      <c r="N247" s="606"/>
      <c r="Q247" s="55"/>
      <c r="R247" s="81"/>
    </row>
    <row r="248" spans="2:18" ht="25.5" hidden="1" customHeight="1" x14ac:dyDescent="0.2">
      <c r="B248" s="74" t="s">
        <v>246</v>
      </c>
      <c r="C248" s="75"/>
      <c r="D248" s="75" t="s">
        <v>498</v>
      </c>
      <c r="E248" s="76" t="s">
        <v>545</v>
      </c>
      <c r="F248" s="88"/>
      <c r="G248" s="77"/>
      <c r="H248" s="75" t="s">
        <v>235</v>
      </c>
      <c r="I248" s="78" t="s">
        <v>235</v>
      </c>
      <c r="J248" s="604"/>
      <c r="K248" s="605"/>
      <c r="L248" s="605"/>
      <c r="M248" s="605"/>
      <c r="N248" s="606"/>
      <c r="Q248" s="55"/>
      <c r="R248" s="81"/>
    </row>
    <row r="249" spans="2:18" ht="25.5" hidden="1" customHeight="1" x14ac:dyDescent="0.2">
      <c r="B249" s="74" t="s">
        <v>246</v>
      </c>
      <c r="C249" s="75"/>
      <c r="D249" s="75" t="s">
        <v>500</v>
      </c>
      <c r="E249" s="76" t="s">
        <v>546</v>
      </c>
      <c r="F249" s="88"/>
      <c r="G249" s="77"/>
      <c r="H249" s="75" t="s">
        <v>235</v>
      </c>
      <c r="I249" s="78" t="s">
        <v>235</v>
      </c>
      <c r="J249" s="604"/>
      <c r="K249" s="605"/>
      <c r="L249" s="605"/>
      <c r="M249" s="605"/>
      <c r="N249" s="606"/>
      <c r="Q249" s="55"/>
      <c r="R249" s="81"/>
    </row>
    <row r="250" spans="2:18" ht="25.5" hidden="1" customHeight="1" x14ac:dyDescent="0.2">
      <c r="B250" s="74" t="s">
        <v>246</v>
      </c>
      <c r="C250" s="75"/>
      <c r="D250" s="75" t="s">
        <v>458</v>
      </c>
      <c r="E250" s="76" t="s">
        <v>547</v>
      </c>
      <c r="F250" s="88"/>
      <c r="G250" s="77"/>
      <c r="H250" s="75" t="s">
        <v>235</v>
      </c>
      <c r="I250" s="78" t="s">
        <v>235</v>
      </c>
      <c r="J250" s="604"/>
      <c r="K250" s="605"/>
      <c r="L250" s="605"/>
      <c r="M250" s="605"/>
      <c r="N250" s="606"/>
      <c r="Q250" s="55"/>
      <c r="R250" s="81"/>
    </row>
    <row r="251" spans="2:18" ht="25.5" hidden="1" customHeight="1" x14ac:dyDescent="0.2">
      <c r="B251" s="74" t="s">
        <v>246</v>
      </c>
      <c r="C251" s="75"/>
      <c r="D251" s="75" t="s">
        <v>460</v>
      </c>
      <c r="E251" s="76" t="s">
        <v>548</v>
      </c>
      <c r="F251" s="88"/>
      <c r="G251" s="77"/>
      <c r="H251" s="75" t="s">
        <v>235</v>
      </c>
      <c r="I251" s="78" t="s">
        <v>235</v>
      </c>
      <c r="J251" s="604"/>
      <c r="K251" s="605"/>
      <c r="L251" s="605"/>
      <c r="M251" s="605"/>
      <c r="N251" s="606"/>
      <c r="Q251" s="55"/>
    </row>
    <row r="252" spans="2:18" ht="25.5" hidden="1" customHeight="1" x14ac:dyDescent="0.2">
      <c r="B252" s="74" t="s">
        <v>246</v>
      </c>
      <c r="C252" s="75"/>
      <c r="D252" s="75" t="s">
        <v>462</v>
      </c>
      <c r="E252" s="76" t="s">
        <v>549</v>
      </c>
      <c r="F252" s="88"/>
      <c r="G252" s="77"/>
      <c r="H252" s="75" t="s">
        <v>235</v>
      </c>
      <c r="I252" s="78" t="s">
        <v>235</v>
      </c>
      <c r="J252" s="604"/>
      <c r="K252" s="605"/>
      <c r="L252" s="605"/>
      <c r="M252" s="605"/>
      <c r="N252" s="606"/>
      <c r="Q252" s="55"/>
      <c r="R252" s="81"/>
    </row>
    <row r="253" spans="2:18" ht="25.5" hidden="1" customHeight="1" x14ac:dyDescent="0.2">
      <c r="B253" s="74" t="s">
        <v>246</v>
      </c>
      <c r="C253" s="75"/>
      <c r="D253" s="75" t="s">
        <v>464</v>
      </c>
      <c r="E253" s="76" t="s">
        <v>550</v>
      </c>
      <c r="F253" s="88"/>
      <c r="G253" s="77"/>
      <c r="H253" s="75" t="s">
        <v>235</v>
      </c>
      <c r="I253" s="78" t="s">
        <v>235</v>
      </c>
      <c r="J253" s="604"/>
      <c r="K253" s="605"/>
      <c r="L253" s="605"/>
      <c r="M253" s="605"/>
      <c r="N253" s="606"/>
      <c r="Q253" s="55"/>
    </row>
    <row r="254" spans="2:18" ht="25.5" hidden="1" customHeight="1" x14ac:dyDescent="0.2">
      <c r="B254" s="74" t="s">
        <v>246</v>
      </c>
      <c r="C254" s="75"/>
      <c r="D254" s="75" t="s">
        <v>466</v>
      </c>
      <c r="E254" s="76" t="s">
        <v>551</v>
      </c>
      <c r="F254" s="88"/>
      <c r="G254" s="77"/>
      <c r="H254" s="75" t="s">
        <v>235</v>
      </c>
      <c r="I254" s="78" t="s">
        <v>235</v>
      </c>
      <c r="J254" s="604"/>
      <c r="K254" s="605"/>
      <c r="L254" s="605"/>
      <c r="M254" s="605"/>
      <c r="N254" s="606"/>
      <c r="Q254" s="55"/>
    </row>
    <row r="255" spans="2:18" ht="25.5" hidden="1" customHeight="1" x14ac:dyDescent="0.2">
      <c r="B255" s="74" t="s">
        <v>246</v>
      </c>
      <c r="C255" s="75"/>
      <c r="D255" s="75" t="s">
        <v>468</v>
      </c>
      <c r="E255" s="76" t="s">
        <v>552</v>
      </c>
      <c r="F255" s="88"/>
      <c r="G255" s="77"/>
      <c r="H255" s="75" t="s">
        <v>235</v>
      </c>
      <c r="I255" s="78" t="s">
        <v>235</v>
      </c>
      <c r="J255" s="604"/>
      <c r="K255" s="605"/>
      <c r="L255" s="605"/>
      <c r="M255" s="605"/>
      <c r="N255" s="606"/>
      <c r="Q255" s="55"/>
      <c r="R255" s="81"/>
    </row>
    <row r="256" spans="2:18" ht="25.5" hidden="1" customHeight="1" x14ac:dyDescent="0.2">
      <c r="B256" s="74" t="s">
        <v>246</v>
      </c>
      <c r="C256" s="75"/>
      <c r="D256" s="75" t="s">
        <v>470</v>
      </c>
      <c r="E256" s="76" t="s">
        <v>553</v>
      </c>
      <c r="F256" s="88"/>
      <c r="G256" s="77"/>
      <c r="H256" s="75" t="s">
        <v>235</v>
      </c>
      <c r="I256" s="78" t="s">
        <v>235</v>
      </c>
      <c r="J256" s="604"/>
      <c r="K256" s="605"/>
      <c r="L256" s="605"/>
      <c r="M256" s="605"/>
      <c r="N256" s="606"/>
      <c r="Q256" s="55"/>
      <c r="R256" s="81"/>
    </row>
    <row r="257" spans="2:18" ht="25.5" hidden="1" customHeight="1" x14ac:dyDescent="0.2">
      <c r="B257" s="74" t="s">
        <v>246</v>
      </c>
      <c r="C257" s="75"/>
      <c r="D257" s="75" t="s">
        <v>472</v>
      </c>
      <c r="E257" s="76" t="s">
        <v>554</v>
      </c>
      <c r="F257" s="88"/>
      <c r="G257" s="77"/>
      <c r="H257" s="75" t="s">
        <v>235</v>
      </c>
      <c r="I257" s="78" t="s">
        <v>235</v>
      </c>
      <c r="J257" s="604"/>
      <c r="K257" s="605"/>
      <c r="L257" s="605"/>
      <c r="M257" s="605"/>
      <c r="N257" s="606"/>
      <c r="Q257" s="55"/>
      <c r="R257" s="81"/>
    </row>
    <row r="258" spans="2:18" ht="25.5" hidden="1" customHeight="1" x14ac:dyDescent="0.2">
      <c r="B258" s="74" t="s">
        <v>246</v>
      </c>
      <c r="C258" s="75"/>
      <c r="D258" s="75" t="s">
        <v>474</v>
      </c>
      <c r="E258" s="76" t="s">
        <v>555</v>
      </c>
      <c r="F258" s="88"/>
      <c r="G258" s="77"/>
      <c r="H258" s="75" t="s">
        <v>235</v>
      </c>
      <c r="I258" s="78" t="s">
        <v>235</v>
      </c>
      <c r="J258" s="604"/>
      <c r="K258" s="605"/>
      <c r="L258" s="605"/>
      <c r="M258" s="605"/>
      <c r="N258" s="606"/>
      <c r="Q258" s="55"/>
      <c r="R258" s="81"/>
    </row>
    <row r="259" spans="2:18" ht="25.5" hidden="1" customHeight="1" x14ac:dyDescent="0.2">
      <c r="B259" s="74" t="s">
        <v>246</v>
      </c>
      <c r="C259" s="75"/>
      <c r="D259" s="75" t="s">
        <v>476</v>
      </c>
      <c r="E259" s="76" t="s">
        <v>556</v>
      </c>
      <c r="F259" s="88"/>
      <c r="G259" s="77"/>
      <c r="H259" s="75" t="s">
        <v>235</v>
      </c>
      <c r="I259" s="78" t="s">
        <v>235</v>
      </c>
      <c r="J259" s="604"/>
      <c r="K259" s="605"/>
      <c r="L259" s="605"/>
      <c r="M259" s="605"/>
      <c r="N259" s="606"/>
      <c r="Q259" s="55"/>
    </row>
    <row r="260" spans="2:18" ht="25.5" hidden="1" customHeight="1" x14ac:dyDescent="0.2">
      <c r="B260" s="74" t="s">
        <v>246</v>
      </c>
      <c r="C260" s="75"/>
      <c r="D260" s="75" t="s">
        <v>478</v>
      </c>
      <c r="E260" s="76" t="s">
        <v>557</v>
      </c>
      <c r="F260" s="88"/>
      <c r="G260" s="77"/>
      <c r="H260" s="75" t="s">
        <v>235</v>
      </c>
      <c r="I260" s="78" t="s">
        <v>235</v>
      </c>
      <c r="J260" s="604"/>
      <c r="K260" s="605"/>
      <c r="L260" s="605"/>
      <c r="M260" s="605"/>
      <c r="N260" s="606"/>
      <c r="Q260" s="55"/>
    </row>
    <row r="261" spans="2:18" ht="25.5" hidden="1" customHeight="1" x14ac:dyDescent="0.2">
      <c r="B261" s="74" t="s">
        <v>246</v>
      </c>
      <c r="C261" s="75"/>
      <c r="D261" s="75" t="s">
        <v>480</v>
      </c>
      <c r="E261" s="76" t="s">
        <v>558</v>
      </c>
      <c r="F261" s="88"/>
      <c r="G261" s="77"/>
      <c r="H261" s="75" t="s">
        <v>235</v>
      </c>
      <c r="I261" s="78" t="s">
        <v>235</v>
      </c>
      <c r="J261" s="604"/>
      <c r="K261" s="605"/>
      <c r="L261" s="605"/>
      <c r="M261" s="605"/>
      <c r="N261" s="606"/>
      <c r="Q261" s="55"/>
    </row>
    <row r="262" spans="2:18" ht="25.5" hidden="1" customHeight="1" x14ac:dyDescent="0.2">
      <c r="B262" s="74" t="s">
        <v>246</v>
      </c>
      <c r="C262" s="75"/>
      <c r="D262" s="75" t="s">
        <v>482</v>
      </c>
      <c r="E262" s="76" t="s">
        <v>559</v>
      </c>
      <c r="F262" s="88"/>
      <c r="G262" s="77"/>
      <c r="H262" s="75" t="s">
        <v>235</v>
      </c>
      <c r="I262" s="78" t="s">
        <v>235</v>
      </c>
      <c r="J262" s="604"/>
      <c r="K262" s="605"/>
      <c r="L262" s="605"/>
      <c r="M262" s="605"/>
      <c r="N262" s="606"/>
      <c r="Q262" s="55"/>
      <c r="R262" s="81"/>
    </row>
    <row r="263" spans="2:18" ht="25.5" hidden="1" customHeight="1" x14ac:dyDescent="0.2">
      <c r="B263" s="74" t="s">
        <v>246</v>
      </c>
      <c r="C263" s="75"/>
      <c r="D263" s="75" t="s">
        <v>484</v>
      </c>
      <c r="E263" s="76" t="s">
        <v>560</v>
      </c>
      <c r="F263" s="88"/>
      <c r="G263" s="77"/>
      <c r="H263" s="75" t="s">
        <v>235</v>
      </c>
      <c r="I263" s="78" t="s">
        <v>235</v>
      </c>
      <c r="J263" s="604"/>
      <c r="K263" s="605"/>
      <c r="L263" s="605"/>
      <c r="M263" s="605"/>
      <c r="N263" s="606"/>
      <c r="Q263" s="55"/>
      <c r="R263" s="81"/>
    </row>
    <row r="264" spans="2:18" ht="25.5" hidden="1" customHeight="1" x14ac:dyDescent="0.2">
      <c r="B264" s="74" t="s">
        <v>246</v>
      </c>
      <c r="C264" s="75"/>
      <c r="D264" s="75" t="s">
        <v>486</v>
      </c>
      <c r="E264" s="76" t="s">
        <v>561</v>
      </c>
      <c r="F264" s="88"/>
      <c r="G264" s="77"/>
      <c r="H264" s="75" t="s">
        <v>235</v>
      </c>
      <c r="I264" s="78" t="s">
        <v>235</v>
      </c>
      <c r="J264" s="604"/>
      <c r="K264" s="605"/>
      <c r="L264" s="605"/>
      <c r="M264" s="605"/>
      <c r="N264" s="606"/>
      <c r="Q264" s="55"/>
      <c r="R264" s="81"/>
    </row>
    <row r="265" spans="2:18" ht="25.5" hidden="1" customHeight="1" x14ac:dyDescent="0.2">
      <c r="B265" s="74" t="s">
        <v>246</v>
      </c>
      <c r="C265" s="75"/>
      <c r="D265" s="75" t="s">
        <v>488</v>
      </c>
      <c r="E265" s="76" t="s">
        <v>562</v>
      </c>
      <c r="F265" s="88"/>
      <c r="G265" s="77"/>
      <c r="H265" s="75" t="s">
        <v>235</v>
      </c>
      <c r="I265" s="78" t="s">
        <v>235</v>
      </c>
      <c r="J265" s="604"/>
      <c r="K265" s="605"/>
      <c r="L265" s="605"/>
      <c r="M265" s="605"/>
      <c r="N265" s="606"/>
      <c r="Q265" s="55"/>
    </row>
    <row r="266" spans="2:18" ht="25.5" hidden="1" customHeight="1" x14ac:dyDescent="0.2">
      <c r="B266" s="74" t="s">
        <v>246</v>
      </c>
      <c r="C266" s="75"/>
      <c r="D266" s="75" t="s">
        <v>490</v>
      </c>
      <c r="E266" s="76" t="s">
        <v>563</v>
      </c>
      <c r="F266" s="88"/>
      <c r="G266" s="77"/>
      <c r="H266" s="75" t="s">
        <v>235</v>
      </c>
      <c r="I266" s="78" t="s">
        <v>235</v>
      </c>
      <c r="J266" s="604"/>
      <c r="K266" s="605"/>
      <c r="L266" s="605"/>
      <c r="M266" s="605"/>
      <c r="N266" s="606"/>
      <c r="Q266" s="55"/>
    </row>
    <row r="267" spans="2:18" ht="25.5" hidden="1" customHeight="1" x14ac:dyDescent="0.2">
      <c r="B267" s="74" t="s">
        <v>246</v>
      </c>
      <c r="C267" s="75"/>
      <c r="D267" s="75" t="s">
        <v>492</v>
      </c>
      <c r="E267" s="76" t="s">
        <v>564</v>
      </c>
      <c r="F267" s="88"/>
      <c r="G267" s="77"/>
      <c r="H267" s="75" t="s">
        <v>235</v>
      </c>
      <c r="I267" s="78" t="s">
        <v>235</v>
      </c>
      <c r="J267" s="604"/>
      <c r="K267" s="605"/>
      <c r="L267" s="605"/>
      <c r="M267" s="605"/>
      <c r="N267" s="606"/>
      <c r="Q267" s="55"/>
    </row>
    <row r="268" spans="2:18" ht="25.5" hidden="1" customHeight="1" x14ac:dyDescent="0.2">
      <c r="B268" s="74" t="s">
        <v>246</v>
      </c>
      <c r="C268" s="75"/>
      <c r="D268" s="75" t="s">
        <v>494</v>
      </c>
      <c r="E268" s="76" t="s">
        <v>565</v>
      </c>
      <c r="F268" s="88"/>
      <c r="G268" s="77"/>
      <c r="H268" s="75" t="s">
        <v>235</v>
      </c>
      <c r="I268" s="78" t="s">
        <v>235</v>
      </c>
      <c r="J268" s="604"/>
      <c r="K268" s="605"/>
      <c r="L268" s="605"/>
      <c r="M268" s="605"/>
      <c r="N268" s="606"/>
      <c r="Q268" s="55"/>
    </row>
    <row r="269" spans="2:18" ht="25.5" hidden="1" customHeight="1" x14ac:dyDescent="0.2">
      <c r="B269" s="74" t="s">
        <v>246</v>
      </c>
      <c r="C269" s="75"/>
      <c r="D269" s="75" t="s">
        <v>496</v>
      </c>
      <c r="E269" s="76" t="s">
        <v>566</v>
      </c>
      <c r="F269" s="88"/>
      <c r="G269" s="77"/>
      <c r="H269" s="75" t="s">
        <v>235</v>
      </c>
      <c r="I269" s="78" t="s">
        <v>235</v>
      </c>
      <c r="J269" s="604"/>
      <c r="K269" s="605"/>
      <c r="L269" s="605"/>
      <c r="M269" s="605"/>
      <c r="N269" s="606"/>
      <c r="Q269" s="55"/>
    </row>
    <row r="270" spans="2:18" ht="25.5" hidden="1" customHeight="1" x14ac:dyDescent="0.2">
      <c r="B270" s="74" t="s">
        <v>246</v>
      </c>
      <c r="C270" s="75"/>
      <c r="D270" s="75" t="s">
        <v>498</v>
      </c>
      <c r="E270" s="76" t="s">
        <v>567</v>
      </c>
      <c r="F270" s="88"/>
      <c r="G270" s="77"/>
      <c r="H270" s="75" t="s">
        <v>235</v>
      </c>
      <c r="I270" s="78" t="s">
        <v>235</v>
      </c>
      <c r="J270" s="604"/>
      <c r="K270" s="605"/>
      <c r="L270" s="605"/>
      <c r="M270" s="605"/>
      <c r="N270" s="606"/>
      <c r="Q270" s="55"/>
      <c r="R270" s="81"/>
    </row>
    <row r="271" spans="2:18" ht="25.5" hidden="1" customHeight="1" x14ac:dyDescent="0.2">
      <c r="B271" s="74" t="s">
        <v>246</v>
      </c>
      <c r="C271" s="75"/>
      <c r="D271" s="75" t="s">
        <v>500</v>
      </c>
      <c r="E271" s="76" t="s">
        <v>568</v>
      </c>
      <c r="F271" s="88"/>
      <c r="G271" s="77"/>
      <c r="H271" s="75" t="s">
        <v>235</v>
      </c>
      <c r="I271" s="78" t="s">
        <v>235</v>
      </c>
      <c r="J271" s="604"/>
      <c r="K271" s="605"/>
      <c r="L271" s="605"/>
      <c r="M271" s="605"/>
      <c r="N271" s="606"/>
      <c r="Q271" s="55"/>
    </row>
    <row r="272" spans="2:18" ht="25.5" hidden="1" customHeight="1" x14ac:dyDescent="0.2">
      <c r="B272" s="74" t="s">
        <v>246</v>
      </c>
      <c r="C272" s="75"/>
      <c r="D272" s="75" t="s">
        <v>458</v>
      </c>
      <c r="E272" s="76" t="s">
        <v>569</v>
      </c>
      <c r="F272" s="88"/>
      <c r="G272" s="77"/>
      <c r="H272" s="75" t="s">
        <v>235</v>
      </c>
      <c r="I272" s="78" t="s">
        <v>235</v>
      </c>
      <c r="J272" s="604"/>
      <c r="K272" s="605"/>
      <c r="L272" s="605"/>
      <c r="M272" s="605"/>
      <c r="N272" s="606"/>
      <c r="Q272" s="55"/>
      <c r="R272" s="81"/>
    </row>
    <row r="273" spans="2:18" ht="25.5" hidden="1" customHeight="1" x14ac:dyDescent="0.2">
      <c r="B273" s="74" t="s">
        <v>246</v>
      </c>
      <c r="C273" s="75"/>
      <c r="D273" s="75" t="s">
        <v>460</v>
      </c>
      <c r="E273" s="76" t="s">
        <v>570</v>
      </c>
      <c r="F273" s="88"/>
      <c r="G273" s="77"/>
      <c r="H273" s="75" t="s">
        <v>235</v>
      </c>
      <c r="I273" s="78" t="s">
        <v>235</v>
      </c>
      <c r="J273" s="604"/>
      <c r="K273" s="605"/>
      <c r="L273" s="605"/>
      <c r="M273" s="605"/>
      <c r="N273" s="606"/>
      <c r="Q273" s="55"/>
      <c r="R273" s="81"/>
    </row>
    <row r="274" spans="2:18" ht="25.5" hidden="1" customHeight="1" x14ac:dyDescent="0.2">
      <c r="B274" s="74" t="s">
        <v>246</v>
      </c>
      <c r="C274" s="75"/>
      <c r="D274" s="75" t="s">
        <v>462</v>
      </c>
      <c r="E274" s="76" t="s">
        <v>571</v>
      </c>
      <c r="F274" s="88"/>
      <c r="G274" s="77"/>
      <c r="H274" s="75" t="s">
        <v>235</v>
      </c>
      <c r="I274" s="78" t="s">
        <v>235</v>
      </c>
      <c r="J274" s="604"/>
      <c r="K274" s="605"/>
      <c r="L274" s="605"/>
      <c r="M274" s="605"/>
      <c r="N274" s="606"/>
      <c r="Q274" s="55"/>
      <c r="R274" s="81"/>
    </row>
    <row r="275" spans="2:18" ht="25.5" hidden="1" customHeight="1" x14ac:dyDescent="0.2">
      <c r="B275" s="74" t="s">
        <v>246</v>
      </c>
      <c r="C275" s="75"/>
      <c r="D275" s="75" t="s">
        <v>464</v>
      </c>
      <c r="E275" s="76" t="s">
        <v>572</v>
      </c>
      <c r="F275" s="88"/>
      <c r="G275" s="77"/>
      <c r="H275" s="75" t="s">
        <v>235</v>
      </c>
      <c r="I275" s="78" t="s">
        <v>235</v>
      </c>
      <c r="J275" s="604"/>
      <c r="K275" s="605"/>
      <c r="L275" s="605"/>
      <c r="M275" s="605"/>
      <c r="N275" s="606"/>
      <c r="Q275" s="55"/>
      <c r="R275" s="81"/>
    </row>
    <row r="276" spans="2:18" ht="25.5" hidden="1" customHeight="1" x14ac:dyDescent="0.2">
      <c r="B276" s="74" t="s">
        <v>246</v>
      </c>
      <c r="C276" s="75"/>
      <c r="D276" s="75" t="s">
        <v>466</v>
      </c>
      <c r="E276" s="76" t="s">
        <v>573</v>
      </c>
      <c r="F276" s="88"/>
      <c r="G276" s="77"/>
      <c r="H276" s="75" t="s">
        <v>235</v>
      </c>
      <c r="I276" s="78" t="s">
        <v>235</v>
      </c>
      <c r="J276" s="604"/>
      <c r="K276" s="605"/>
      <c r="L276" s="605"/>
      <c r="M276" s="605"/>
      <c r="N276" s="606"/>
      <c r="Q276" s="55"/>
    </row>
    <row r="277" spans="2:18" ht="25.5" hidden="1" customHeight="1" x14ac:dyDescent="0.2">
      <c r="B277" s="74" t="s">
        <v>246</v>
      </c>
      <c r="C277" s="75"/>
      <c r="D277" s="75" t="s">
        <v>468</v>
      </c>
      <c r="E277" s="76" t="s">
        <v>574</v>
      </c>
      <c r="F277" s="88"/>
      <c r="G277" s="77"/>
      <c r="H277" s="75" t="s">
        <v>235</v>
      </c>
      <c r="I277" s="78" t="s">
        <v>235</v>
      </c>
      <c r="J277" s="604"/>
      <c r="K277" s="605"/>
      <c r="L277" s="605"/>
      <c r="M277" s="605"/>
      <c r="N277" s="606"/>
      <c r="Q277" s="55"/>
    </row>
    <row r="278" spans="2:18" ht="25.5" hidden="1" customHeight="1" x14ac:dyDescent="0.2">
      <c r="B278" s="74" t="s">
        <v>246</v>
      </c>
      <c r="C278" s="75"/>
      <c r="D278" s="75" t="s">
        <v>470</v>
      </c>
      <c r="E278" s="76" t="s">
        <v>575</v>
      </c>
      <c r="F278" s="88"/>
      <c r="G278" s="77"/>
      <c r="H278" s="75" t="s">
        <v>235</v>
      </c>
      <c r="I278" s="78" t="s">
        <v>235</v>
      </c>
      <c r="J278" s="604"/>
      <c r="K278" s="605"/>
      <c r="L278" s="605"/>
      <c r="M278" s="605"/>
      <c r="N278" s="606"/>
      <c r="Q278" s="55"/>
    </row>
    <row r="279" spans="2:18" ht="25.5" hidden="1" customHeight="1" x14ac:dyDescent="0.2">
      <c r="B279" s="74" t="s">
        <v>246</v>
      </c>
      <c r="C279" s="75"/>
      <c r="D279" s="75" t="s">
        <v>472</v>
      </c>
      <c r="E279" s="76" t="s">
        <v>576</v>
      </c>
      <c r="F279" s="88"/>
      <c r="G279" s="77"/>
      <c r="H279" s="75" t="s">
        <v>235</v>
      </c>
      <c r="I279" s="78" t="s">
        <v>235</v>
      </c>
      <c r="J279" s="604"/>
      <c r="K279" s="605"/>
      <c r="L279" s="605"/>
      <c r="M279" s="605"/>
      <c r="N279" s="606"/>
      <c r="Q279" s="55"/>
    </row>
    <row r="280" spans="2:18" ht="25.5" hidden="1" customHeight="1" x14ac:dyDescent="0.2">
      <c r="B280" s="74" t="s">
        <v>246</v>
      </c>
      <c r="C280" s="75"/>
      <c r="D280" s="75" t="s">
        <v>474</v>
      </c>
      <c r="E280" s="76" t="s">
        <v>577</v>
      </c>
      <c r="F280" s="88"/>
      <c r="G280" s="77"/>
      <c r="H280" s="75" t="s">
        <v>235</v>
      </c>
      <c r="I280" s="78" t="s">
        <v>235</v>
      </c>
      <c r="J280" s="604"/>
      <c r="K280" s="605"/>
      <c r="L280" s="605"/>
      <c r="M280" s="605"/>
      <c r="N280" s="606"/>
      <c r="Q280" s="55"/>
    </row>
    <row r="281" spans="2:18" ht="25.5" hidden="1" customHeight="1" x14ac:dyDescent="0.2">
      <c r="B281" s="74" t="s">
        <v>246</v>
      </c>
      <c r="C281" s="75"/>
      <c r="D281" s="75" t="s">
        <v>476</v>
      </c>
      <c r="E281" s="76" t="s">
        <v>578</v>
      </c>
      <c r="F281" s="88"/>
      <c r="G281" s="77"/>
      <c r="H281" s="75" t="s">
        <v>235</v>
      </c>
      <c r="I281" s="78" t="s">
        <v>235</v>
      </c>
      <c r="J281" s="604"/>
      <c r="K281" s="605"/>
      <c r="L281" s="605"/>
      <c r="M281" s="605"/>
      <c r="N281" s="606"/>
      <c r="Q281" s="55"/>
    </row>
    <row r="282" spans="2:18" ht="25.5" hidden="1" customHeight="1" x14ac:dyDescent="0.2">
      <c r="B282" s="74" t="s">
        <v>246</v>
      </c>
      <c r="C282" s="75"/>
      <c r="D282" s="75" t="s">
        <v>478</v>
      </c>
      <c r="E282" s="76" t="s">
        <v>579</v>
      </c>
      <c r="F282" s="88"/>
      <c r="G282" s="77"/>
      <c r="H282" s="75" t="s">
        <v>235</v>
      </c>
      <c r="I282" s="78" t="s">
        <v>235</v>
      </c>
      <c r="J282" s="604"/>
      <c r="K282" s="605"/>
      <c r="L282" s="605"/>
      <c r="M282" s="605"/>
      <c r="N282" s="606"/>
      <c r="Q282" s="55"/>
    </row>
    <row r="283" spans="2:18" ht="25.5" hidden="1" customHeight="1" x14ac:dyDescent="0.2">
      <c r="B283" s="74" t="s">
        <v>246</v>
      </c>
      <c r="C283" s="75"/>
      <c r="D283" s="75" t="s">
        <v>480</v>
      </c>
      <c r="E283" s="76" t="s">
        <v>580</v>
      </c>
      <c r="F283" s="88"/>
      <c r="G283" s="77"/>
      <c r="H283" s="75" t="s">
        <v>235</v>
      </c>
      <c r="I283" s="78" t="s">
        <v>235</v>
      </c>
      <c r="J283" s="604"/>
      <c r="K283" s="605"/>
      <c r="L283" s="605"/>
      <c r="M283" s="605"/>
      <c r="N283" s="606"/>
      <c r="Q283" s="55"/>
    </row>
    <row r="284" spans="2:18" ht="25.5" hidden="1" customHeight="1" x14ac:dyDescent="0.2">
      <c r="B284" s="74" t="s">
        <v>246</v>
      </c>
      <c r="C284" s="75"/>
      <c r="D284" s="75" t="s">
        <v>482</v>
      </c>
      <c r="E284" s="76" t="s">
        <v>581</v>
      </c>
      <c r="F284" s="88"/>
      <c r="G284" s="77"/>
      <c r="H284" s="75" t="s">
        <v>235</v>
      </c>
      <c r="I284" s="78" t="s">
        <v>235</v>
      </c>
      <c r="J284" s="604"/>
      <c r="K284" s="605"/>
      <c r="L284" s="605"/>
      <c r="M284" s="605"/>
      <c r="N284" s="606"/>
      <c r="Q284" s="55"/>
    </row>
    <row r="285" spans="2:18" ht="25.5" hidden="1" customHeight="1" x14ac:dyDescent="0.2">
      <c r="B285" s="74" t="s">
        <v>246</v>
      </c>
      <c r="C285" s="75"/>
      <c r="D285" s="75" t="s">
        <v>484</v>
      </c>
      <c r="E285" s="76" t="s">
        <v>582</v>
      </c>
      <c r="F285" s="88"/>
      <c r="G285" s="77"/>
      <c r="H285" s="75" t="s">
        <v>235</v>
      </c>
      <c r="I285" s="78" t="s">
        <v>235</v>
      </c>
      <c r="J285" s="604"/>
      <c r="K285" s="605"/>
      <c r="L285" s="605"/>
      <c r="M285" s="605"/>
      <c r="N285" s="606"/>
      <c r="Q285" s="55"/>
    </row>
    <row r="286" spans="2:18" ht="25.5" hidden="1" customHeight="1" x14ac:dyDescent="0.2">
      <c r="B286" s="74" t="s">
        <v>246</v>
      </c>
      <c r="C286" s="75"/>
      <c r="D286" s="75" t="s">
        <v>486</v>
      </c>
      <c r="E286" s="76" t="s">
        <v>583</v>
      </c>
      <c r="F286" s="88"/>
      <c r="G286" s="77"/>
      <c r="H286" s="75" t="s">
        <v>235</v>
      </c>
      <c r="I286" s="78" t="s">
        <v>235</v>
      </c>
      <c r="J286" s="604"/>
      <c r="K286" s="605"/>
      <c r="L286" s="605"/>
      <c r="M286" s="605"/>
      <c r="N286" s="606"/>
      <c r="Q286" s="55"/>
    </row>
    <row r="287" spans="2:18" ht="25.5" hidden="1" customHeight="1" x14ac:dyDescent="0.2">
      <c r="B287" s="74" t="s">
        <v>246</v>
      </c>
      <c r="C287" s="75"/>
      <c r="D287" s="75" t="s">
        <v>488</v>
      </c>
      <c r="E287" s="76" t="s">
        <v>584</v>
      </c>
      <c r="F287" s="88"/>
      <c r="G287" s="77"/>
      <c r="H287" s="75" t="s">
        <v>235</v>
      </c>
      <c r="I287" s="78" t="s">
        <v>235</v>
      </c>
      <c r="J287" s="604"/>
      <c r="K287" s="605"/>
      <c r="L287" s="605"/>
      <c r="M287" s="605"/>
      <c r="N287" s="606"/>
      <c r="Q287" s="55"/>
    </row>
    <row r="288" spans="2:18" ht="25.5" hidden="1" customHeight="1" x14ac:dyDescent="0.2">
      <c r="B288" s="74" t="s">
        <v>246</v>
      </c>
      <c r="C288" s="75"/>
      <c r="D288" s="75" t="s">
        <v>490</v>
      </c>
      <c r="E288" s="76" t="s">
        <v>585</v>
      </c>
      <c r="F288" s="88"/>
      <c r="G288" s="77"/>
      <c r="H288" s="75" t="s">
        <v>235</v>
      </c>
      <c r="I288" s="78" t="s">
        <v>235</v>
      </c>
      <c r="J288" s="604"/>
      <c r="K288" s="605"/>
      <c r="L288" s="605"/>
      <c r="M288" s="605"/>
      <c r="N288" s="606"/>
      <c r="Q288" s="55"/>
    </row>
    <row r="289" spans="2:18" ht="25.5" hidden="1" customHeight="1" x14ac:dyDescent="0.2">
      <c r="B289" s="74" t="s">
        <v>246</v>
      </c>
      <c r="C289" s="75"/>
      <c r="D289" s="75" t="s">
        <v>492</v>
      </c>
      <c r="E289" s="76" t="s">
        <v>586</v>
      </c>
      <c r="F289" s="88"/>
      <c r="G289" s="77"/>
      <c r="H289" s="75" t="s">
        <v>235</v>
      </c>
      <c r="I289" s="78" t="s">
        <v>235</v>
      </c>
      <c r="J289" s="604"/>
      <c r="K289" s="605"/>
      <c r="L289" s="605"/>
      <c r="M289" s="605"/>
      <c r="N289" s="606"/>
      <c r="Q289" s="55"/>
    </row>
    <row r="290" spans="2:18" ht="25.5" hidden="1" customHeight="1" x14ac:dyDescent="0.2">
      <c r="B290" s="74" t="s">
        <v>246</v>
      </c>
      <c r="C290" s="75"/>
      <c r="D290" s="75" t="s">
        <v>494</v>
      </c>
      <c r="E290" s="76" t="s">
        <v>587</v>
      </c>
      <c r="F290" s="88"/>
      <c r="G290" s="77"/>
      <c r="H290" s="75" t="s">
        <v>235</v>
      </c>
      <c r="I290" s="78" t="s">
        <v>235</v>
      </c>
      <c r="J290" s="604"/>
      <c r="K290" s="605"/>
      <c r="L290" s="605"/>
      <c r="M290" s="605"/>
      <c r="N290" s="606"/>
      <c r="Q290" s="55"/>
    </row>
    <row r="291" spans="2:18" ht="25.5" hidden="1" customHeight="1" x14ac:dyDescent="0.2">
      <c r="B291" s="74" t="s">
        <v>246</v>
      </c>
      <c r="C291" s="75"/>
      <c r="D291" s="75" t="s">
        <v>496</v>
      </c>
      <c r="E291" s="76" t="s">
        <v>588</v>
      </c>
      <c r="F291" s="88"/>
      <c r="G291" s="77"/>
      <c r="H291" s="75" t="s">
        <v>235</v>
      </c>
      <c r="I291" s="78" t="s">
        <v>235</v>
      </c>
      <c r="J291" s="604"/>
      <c r="K291" s="605"/>
      <c r="L291" s="605"/>
      <c r="M291" s="605"/>
      <c r="N291" s="606"/>
      <c r="Q291" s="55"/>
      <c r="R291" s="81"/>
    </row>
    <row r="292" spans="2:18" ht="25.5" hidden="1" customHeight="1" x14ac:dyDescent="0.2">
      <c r="B292" s="74" t="s">
        <v>246</v>
      </c>
      <c r="C292" s="75"/>
      <c r="D292" s="75" t="s">
        <v>498</v>
      </c>
      <c r="E292" s="76" t="s">
        <v>589</v>
      </c>
      <c r="F292" s="88"/>
      <c r="G292" s="77"/>
      <c r="H292" s="75" t="s">
        <v>235</v>
      </c>
      <c r="I292" s="78" t="s">
        <v>235</v>
      </c>
      <c r="J292" s="604"/>
      <c r="K292" s="605"/>
      <c r="L292" s="605"/>
      <c r="M292" s="605"/>
      <c r="N292" s="606"/>
      <c r="Q292" s="55"/>
    </row>
    <row r="293" spans="2:18" ht="25.5" hidden="1" customHeight="1" x14ac:dyDescent="0.2">
      <c r="B293" s="74" t="s">
        <v>246</v>
      </c>
      <c r="C293" s="75"/>
      <c r="D293" s="75" t="s">
        <v>500</v>
      </c>
      <c r="E293" s="76" t="s">
        <v>590</v>
      </c>
      <c r="F293" s="88"/>
      <c r="G293" s="77"/>
      <c r="H293" s="75" t="s">
        <v>235</v>
      </c>
      <c r="I293" s="78" t="s">
        <v>235</v>
      </c>
      <c r="J293" s="604"/>
      <c r="K293" s="605"/>
      <c r="L293" s="605"/>
      <c r="M293" s="605"/>
      <c r="N293" s="606"/>
      <c r="Q293" s="55"/>
      <c r="R293" s="81"/>
    </row>
    <row r="294" spans="2:18" ht="25.5" hidden="1" customHeight="1" x14ac:dyDescent="0.2">
      <c r="B294" s="74" t="s">
        <v>246</v>
      </c>
      <c r="C294" s="75"/>
      <c r="D294" s="75" t="s">
        <v>458</v>
      </c>
      <c r="E294" s="76" t="s">
        <v>591</v>
      </c>
      <c r="F294" s="88"/>
      <c r="G294" s="77"/>
      <c r="H294" s="75" t="s">
        <v>235</v>
      </c>
      <c r="I294" s="78" t="s">
        <v>235</v>
      </c>
      <c r="J294" s="604"/>
      <c r="K294" s="605"/>
      <c r="L294" s="605"/>
      <c r="M294" s="605"/>
      <c r="N294" s="606"/>
      <c r="Q294" s="55"/>
      <c r="R294" s="81"/>
    </row>
    <row r="295" spans="2:18" ht="25.5" hidden="1" customHeight="1" x14ac:dyDescent="0.2">
      <c r="B295" s="74" t="s">
        <v>246</v>
      </c>
      <c r="C295" s="75"/>
      <c r="D295" s="75" t="s">
        <v>460</v>
      </c>
      <c r="E295" s="76" t="s">
        <v>592</v>
      </c>
      <c r="F295" s="88"/>
      <c r="G295" s="77"/>
      <c r="H295" s="75" t="s">
        <v>235</v>
      </c>
      <c r="I295" s="78" t="s">
        <v>235</v>
      </c>
      <c r="J295" s="604"/>
      <c r="K295" s="605"/>
      <c r="L295" s="605"/>
      <c r="M295" s="605"/>
      <c r="N295" s="606"/>
      <c r="Q295" s="55"/>
    </row>
    <row r="296" spans="2:18" ht="25.5" hidden="1" customHeight="1" x14ac:dyDescent="0.2">
      <c r="B296" s="74" t="s">
        <v>246</v>
      </c>
      <c r="C296" s="75"/>
      <c r="D296" s="75" t="s">
        <v>462</v>
      </c>
      <c r="E296" s="76" t="s">
        <v>593</v>
      </c>
      <c r="F296" s="88"/>
      <c r="G296" s="77"/>
      <c r="H296" s="75" t="s">
        <v>235</v>
      </c>
      <c r="I296" s="78" t="s">
        <v>235</v>
      </c>
      <c r="J296" s="604"/>
      <c r="K296" s="605"/>
      <c r="L296" s="605"/>
      <c r="M296" s="605"/>
      <c r="N296" s="606"/>
      <c r="Q296" s="55"/>
    </row>
    <row r="297" spans="2:18" ht="25.5" hidden="1" customHeight="1" x14ac:dyDescent="0.2">
      <c r="B297" s="74" t="s">
        <v>246</v>
      </c>
      <c r="C297" s="75"/>
      <c r="D297" s="75" t="s">
        <v>464</v>
      </c>
      <c r="E297" s="76" t="s">
        <v>594</v>
      </c>
      <c r="F297" s="88"/>
      <c r="G297" s="77"/>
      <c r="H297" s="75" t="s">
        <v>235</v>
      </c>
      <c r="I297" s="78" t="s">
        <v>235</v>
      </c>
      <c r="J297" s="604"/>
      <c r="K297" s="605"/>
      <c r="L297" s="605"/>
      <c r="M297" s="605"/>
      <c r="N297" s="606"/>
      <c r="Q297" s="55"/>
    </row>
    <row r="298" spans="2:18" ht="25.5" hidden="1" customHeight="1" x14ac:dyDescent="0.2">
      <c r="B298" s="74" t="s">
        <v>246</v>
      </c>
      <c r="C298" s="75"/>
      <c r="D298" s="75" t="s">
        <v>466</v>
      </c>
      <c r="E298" s="76" t="s">
        <v>595</v>
      </c>
      <c r="F298" s="88"/>
      <c r="G298" s="77"/>
      <c r="H298" s="75" t="s">
        <v>235</v>
      </c>
      <c r="I298" s="78" t="s">
        <v>235</v>
      </c>
      <c r="J298" s="604"/>
      <c r="K298" s="605"/>
      <c r="L298" s="605"/>
      <c r="M298" s="605"/>
      <c r="N298" s="606"/>
      <c r="Q298" s="55"/>
      <c r="R298" s="81"/>
    </row>
    <row r="299" spans="2:18" ht="25.5" hidden="1" customHeight="1" x14ac:dyDescent="0.2">
      <c r="B299" s="74" t="s">
        <v>246</v>
      </c>
      <c r="C299" s="75"/>
      <c r="D299" s="75" t="s">
        <v>468</v>
      </c>
      <c r="E299" s="76" t="s">
        <v>596</v>
      </c>
      <c r="F299" s="88"/>
      <c r="G299" s="77"/>
      <c r="H299" s="75" t="s">
        <v>235</v>
      </c>
      <c r="I299" s="78" t="s">
        <v>235</v>
      </c>
      <c r="J299" s="604"/>
      <c r="K299" s="605"/>
      <c r="L299" s="605"/>
      <c r="M299" s="605"/>
      <c r="N299" s="606"/>
      <c r="Q299" s="55"/>
    </row>
    <row r="300" spans="2:18" ht="25.5" hidden="1" customHeight="1" x14ac:dyDescent="0.2">
      <c r="B300" s="74" t="s">
        <v>246</v>
      </c>
      <c r="C300" s="75"/>
      <c r="D300" s="75" t="s">
        <v>470</v>
      </c>
      <c r="E300" s="76" t="s">
        <v>597</v>
      </c>
      <c r="F300" s="88"/>
      <c r="G300" s="77"/>
      <c r="H300" s="75" t="s">
        <v>235</v>
      </c>
      <c r="I300" s="78" t="s">
        <v>235</v>
      </c>
      <c r="J300" s="604"/>
      <c r="K300" s="605"/>
      <c r="L300" s="605"/>
      <c r="M300" s="605"/>
      <c r="N300" s="606"/>
      <c r="Q300" s="55"/>
    </row>
    <row r="301" spans="2:18" ht="25.5" hidden="1" customHeight="1" x14ac:dyDescent="0.2">
      <c r="B301" s="74" t="s">
        <v>246</v>
      </c>
      <c r="C301" s="75"/>
      <c r="D301" s="75" t="s">
        <v>472</v>
      </c>
      <c r="E301" s="76" t="s">
        <v>598</v>
      </c>
      <c r="F301" s="88"/>
      <c r="G301" s="77"/>
      <c r="H301" s="75" t="s">
        <v>235</v>
      </c>
      <c r="I301" s="78" t="s">
        <v>235</v>
      </c>
      <c r="J301" s="604"/>
      <c r="K301" s="605"/>
      <c r="L301" s="605"/>
      <c r="M301" s="605"/>
      <c r="N301" s="606"/>
      <c r="Q301" s="55"/>
    </row>
    <row r="302" spans="2:18" ht="25.5" hidden="1" customHeight="1" x14ac:dyDescent="0.2">
      <c r="B302" s="74" t="s">
        <v>246</v>
      </c>
      <c r="C302" s="75"/>
      <c r="D302" s="75" t="s">
        <v>474</v>
      </c>
      <c r="E302" s="76" t="s">
        <v>599</v>
      </c>
      <c r="F302" s="88"/>
      <c r="G302" s="77"/>
      <c r="H302" s="75" t="s">
        <v>235</v>
      </c>
      <c r="I302" s="78" t="s">
        <v>235</v>
      </c>
      <c r="J302" s="604"/>
      <c r="K302" s="605"/>
      <c r="L302" s="605"/>
      <c r="M302" s="605"/>
      <c r="N302" s="606"/>
      <c r="Q302" s="55"/>
    </row>
    <row r="303" spans="2:18" ht="25.5" hidden="1" customHeight="1" x14ac:dyDescent="0.2">
      <c r="B303" s="74" t="s">
        <v>246</v>
      </c>
      <c r="C303" s="75"/>
      <c r="D303" s="75" t="s">
        <v>476</v>
      </c>
      <c r="E303" s="76" t="s">
        <v>600</v>
      </c>
      <c r="F303" s="88"/>
      <c r="G303" s="77"/>
      <c r="H303" s="75" t="s">
        <v>235</v>
      </c>
      <c r="I303" s="78" t="s">
        <v>235</v>
      </c>
      <c r="J303" s="604"/>
      <c r="K303" s="605"/>
      <c r="L303" s="605"/>
      <c r="M303" s="605"/>
      <c r="N303" s="606"/>
      <c r="Q303" s="55"/>
    </row>
    <row r="304" spans="2:18" ht="25.5" hidden="1" customHeight="1" x14ac:dyDescent="0.2">
      <c r="B304" s="74" t="s">
        <v>246</v>
      </c>
      <c r="C304" s="75"/>
      <c r="D304" s="75" t="s">
        <v>478</v>
      </c>
      <c r="E304" s="76" t="s">
        <v>601</v>
      </c>
      <c r="F304" s="88"/>
      <c r="G304" s="77"/>
      <c r="H304" s="75" t="s">
        <v>235</v>
      </c>
      <c r="I304" s="78" t="s">
        <v>235</v>
      </c>
      <c r="J304" s="604"/>
      <c r="K304" s="605"/>
      <c r="L304" s="605"/>
      <c r="M304" s="605"/>
      <c r="N304" s="606"/>
      <c r="Q304" s="55"/>
    </row>
    <row r="305" spans="2:17" ht="25.5" hidden="1" customHeight="1" x14ac:dyDescent="0.2">
      <c r="B305" s="74" t="s">
        <v>246</v>
      </c>
      <c r="C305" s="75"/>
      <c r="D305" s="75" t="s">
        <v>480</v>
      </c>
      <c r="E305" s="76" t="s">
        <v>602</v>
      </c>
      <c r="F305" s="88"/>
      <c r="G305" s="77"/>
      <c r="H305" s="75" t="s">
        <v>235</v>
      </c>
      <c r="I305" s="78" t="s">
        <v>235</v>
      </c>
      <c r="J305" s="604"/>
      <c r="K305" s="605"/>
      <c r="L305" s="605"/>
      <c r="M305" s="605"/>
      <c r="N305" s="606"/>
      <c r="Q305" s="55"/>
    </row>
    <row r="306" spans="2:17" ht="12.95" hidden="1" customHeight="1" x14ac:dyDescent="0.2">
      <c r="B306" s="74" t="s">
        <v>246</v>
      </c>
      <c r="C306" s="75"/>
      <c r="D306" s="75" t="s">
        <v>482</v>
      </c>
      <c r="E306" s="76" t="s">
        <v>603</v>
      </c>
      <c r="F306" s="88"/>
      <c r="G306" s="77"/>
      <c r="H306" s="75" t="s">
        <v>235</v>
      </c>
      <c r="I306" s="78" t="s">
        <v>235</v>
      </c>
      <c r="J306" s="604"/>
      <c r="K306" s="605"/>
      <c r="L306" s="605"/>
      <c r="M306" s="605"/>
      <c r="N306" s="606"/>
    </row>
    <row r="307" spans="2:17" ht="12.95" hidden="1" customHeight="1" x14ac:dyDescent="0.2">
      <c r="B307" s="74" t="s">
        <v>246</v>
      </c>
      <c r="C307" s="75"/>
      <c r="D307" s="75" t="s">
        <v>484</v>
      </c>
      <c r="E307" s="76" t="s">
        <v>604</v>
      </c>
      <c r="F307" s="88"/>
      <c r="G307" s="77"/>
      <c r="H307" s="75" t="s">
        <v>235</v>
      </c>
      <c r="I307" s="78" t="s">
        <v>235</v>
      </c>
      <c r="J307" s="604"/>
      <c r="K307" s="605"/>
      <c r="L307" s="605"/>
      <c r="M307" s="605"/>
      <c r="N307" s="606"/>
    </row>
    <row r="308" spans="2:17" ht="12.95" hidden="1" customHeight="1" x14ac:dyDescent="0.2">
      <c r="B308" s="74" t="s">
        <v>246</v>
      </c>
      <c r="C308" s="75"/>
      <c r="D308" s="75" t="s">
        <v>486</v>
      </c>
      <c r="E308" s="76" t="s">
        <v>605</v>
      </c>
      <c r="F308" s="88"/>
      <c r="G308" s="77"/>
      <c r="H308" s="75" t="s">
        <v>235</v>
      </c>
      <c r="I308" s="78" t="s">
        <v>235</v>
      </c>
      <c r="J308" s="604"/>
      <c r="K308" s="605"/>
      <c r="L308" s="605"/>
      <c r="M308" s="605"/>
      <c r="N308" s="606"/>
    </row>
    <row r="309" spans="2:17" ht="12.95" hidden="1" customHeight="1" x14ac:dyDescent="0.2">
      <c r="B309" s="74" t="s">
        <v>246</v>
      </c>
      <c r="C309" s="75"/>
      <c r="D309" s="75" t="s">
        <v>488</v>
      </c>
      <c r="E309" s="76" t="s">
        <v>606</v>
      </c>
      <c r="F309" s="88"/>
      <c r="G309" s="77"/>
      <c r="H309" s="75" t="s">
        <v>235</v>
      </c>
      <c r="I309" s="78" t="s">
        <v>235</v>
      </c>
      <c r="J309" s="604"/>
      <c r="K309" s="605"/>
      <c r="L309" s="605"/>
      <c r="M309" s="605"/>
      <c r="N309" s="606"/>
    </row>
    <row r="310" spans="2:17" ht="12.95" hidden="1" customHeight="1" x14ac:dyDescent="0.2">
      <c r="B310" s="74" t="s">
        <v>246</v>
      </c>
      <c r="C310" s="75"/>
      <c r="D310" s="75" t="s">
        <v>490</v>
      </c>
      <c r="E310" s="76" t="s">
        <v>607</v>
      </c>
      <c r="F310" s="88"/>
      <c r="G310" s="77"/>
      <c r="H310" s="75" t="s">
        <v>235</v>
      </c>
      <c r="I310" s="78" t="s">
        <v>235</v>
      </c>
      <c r="J310" s="604"/>
      <c r="K310" s="605"/>
      <c r="L310" s="605"/>
      <c r="M310" s="605"/>
      <c r="N310" s="606"/>
    </row>
    <row r="311" spans="2:17" ht="12.95" hidden="1" customHeight="1" x14ac:dyDescent="0.2">
      <c r="B311" s="74" t="s">
        <v>246</v>
      </c>
      <c r="C311" s="75"/>
      <c r="D311" s="75" t="s">
        <v>492</v>
      </c>
      <c r="E311" s="76" t="s">
        <v>608</v>
      </c>
      <c r="F311" s="88"/>
      <c r="G311" s="77"/>
      <c r="H311" s="75" t="s">
        <v>235</v>
      </c>
      <c r="I311" s="78" t="s">
        <v>235</v>
      </c>
      <c r="J311" s="604"/>
      <c r="K311" s="605"/>
      <c r="L311" s="605"/>
      <c r="M311" s="605"/>
      <c r="N311" s="606"/>
    </row>
    <row r="312" spans="2:17" ht="12.95" hidden="1" customHeight="1" x14ac:dyDescent="0.2">
      <c r="B312" s="74" t="s">
        <v>246</v>
      </c>
      <c r="C312" s="75"/>
      <c r="D312" s="75" t="s">
        <v>494</v>
      </c>
      <c r="E312" s="76" t="s">
        <v>609</v>
      </c>
      <c r="F312" s="88"/>
      <c r="G312" s="77"/>
      <c r="H312" s="75" t="s">
        <v>235</v>
      </c>
      <c r="I312" s="78" t="s">
        <v>235</v>
      </c>
      <c r="J312" s="604"/>
      <c r="K312" s="605"/>
      <c r="L312" s="605"/>
      <c r="M312" s="605"/>
      <c r="N312" s="606"/>
    </row>
    <row r="313" spans="2:17" ht="12.95" hidden="1" customHeight="1" x14ac:dyDescent="0.2">
      <c r="B313" s="74" t="s">
        <v>246</v>
      </c>
      <c r="C313" s="75"/>
      <c r="D313" s="75" t="s">
        <v>496</v>
      </c>
      <c r="E313" s="76" t="s">
        <v>610</v>
      </c>
      <c r="F313" s="88"/>
      <c r="G313" s="77"/>
      <c r="H313" s="75" t="s">
        <v>235</v>
      </c>
      <c r="I313" s="78" t="s">
        <v>235</v>
      </c>
      <c r="J313" s="604"/>
      <c r="K313" s="605"/>
      <c r="L313" s="605"/>
      <c r="M313" s="605"/>
      <c r="N313" s="606"/>
    </row>
    <row r="314" spans="2:17" ht="12.95" hidden="1" customHeight="1" x14ac:dyDescent="0.2">
      <c r="B314" s="74" t="s">
        <v>246</v>
      </c>
      <c r="C314" s="75"/>
      <c r="D314" s="75" t="s">
        <v>498</v>
      </c>
      <c r="E314" s="76" t="s">
        <v>611</v>
      </c>
      <c r="F314" s="88"/>
      <c r="G314" s="77"/>
      <c r="H314" s="75" t="s">
        <v>235</v>
      </c>
      <c r="I314" s="78" t="s">
        <v>235</v>
      </c>
      <c r="J314" s="604"/>
      <c r="K314" s="605"/>
      <c r="L314" s="605"/>
      <c r="M314" s="605"/>
      <c r="N314" s="606"/>
    </row>
    <row r="315" spans="2:17" ht="12.95" hidden="1" customHeight="1" x14ac:dyDescent="0.2">
      <c r="B315" s="74" t="s">
        <v>246</v>
      </c>
      <c r="C315" s="75"/>
      <c r="D315" s="75" t="s">
        <v>500</v>
      </c>
      <c r="E315" s="76" t="s">
        <v>612</v>
      </c>
      <c r="F315" s="88"/>
      <c r="G315" s="77"/>
      <c r="H315" s="75" t="s">
        <v>235</v>
      </c>
      <c r="I315" s="78" t="s">
        <v>235</v>
      </c>
      <c r="J315" s="604"/>
      <c r="K315" s="605"/>
      <c r="L315" s="605"/>
      <c r="M315" s="605"/>
      <c r="N315" s="606"/>
    </row>
    <row r="316" spans="2:17" ht="12.95" hidden="1" customHeight="1" x14ac:dyDescent="0.2">
      <c r="B316" s="74" t="s">
        <v>246</v>
      </c>
      <c r="C316" s="75"/>
      <c r="D316" s="75" t="s">
        <v>613</v>
      </c>
      <c r="E316" s="76" t="s">
        <v>614</v>
      </c>
      <c r="F316" s="88"/>
      <c r="G316" s="77"/>
      <c r="H316" s="75" t="s">
        <v>235</v>
      </c>
      <c r="I316" s="78" t="s">
        <v>235</v>
      </c>
      <c r="J316" s="604"/>
      <c r="K316" s="605"/>
      <c r="L316" s="605"/>
      <c r="M316" s="605"/>
      <c r="N316" s="606"/>
    </row>
    <row r="317" spans="2:17" ht="12.95" hidden="1" customHeight="1" x14ac:dyDescent="0.2">
      <c r="B317" s="74" t="s">
        <v>246</v>
      </c>
      <c r="C317" s="75"/>
      <c r="D317" s="75" t="s">
        <v>613</v>
      </c>
      <c r="E317" s="76" t="s">
        <v>615</v>
      </c>
      <c r="F317" s="88"/>
      <c r="G317" s="77"/>
      <c r="H317" s="75" t="s">
        <v>235</v>
      </c>
      <c r="I317" s="78" t="s">
        <v>235</v>
      </c>
      <c r="J317" s="604"/>
      <c r="K317" s="605"/>
      <c r="L317" s="605"/>
      <c r="M317" s="605"/>
      <c r="N317" s="606"/>
    </row>
    <row r="318" spans="2:17" ht="12.95" hidden="1" customHeight="1" x14ac:dyDescent="0.2">
      <c r="B318" s="74" t="s">
        <v>246</v>
      </c>
      <c r="C318" s="75"/>
      <c r="D318" s="75" t="s">
        <v>616</v>
      </c>
      <c r="E318" s="76" t="s">
        <v>617</v>
      </c>
      <c r="F318" s="88"/>
      <c r="G318" s="77"/>
      <c r="H318" s="75" t="s">
        <v>236</v>
      </c>
      <c r="I318" s="78" t="s">
        <v>236</v>
      </c>
      <c r="J318" s="604"/>
      <c r="K318" s="605"/>
      <c r="L318" s="605"/>
      <c r="M318" s="605"/>
      <c r="N318" s="606"/>
    </row>
    <row r="319" spans="2:17" ht="12.95" hidden="1" customHeight="1" x14ac:dyDescent="0.2">
      <c r="B319" s="74" t="s">
        <v>246</v>
      </c>
      <c r="C319" s="75"/>
      <c r="D319" s="75" t="s">
        <v>616</v>
      </c>
      <c r="E319" s="76" t="s">
        <v>618</v>
      </c>
      <c r="F319" s="88"/>
      <c r="G319" s="77"/>
      <c r="H319" s="75" t="s">
        <v>236</v>
      </c>
      <c r="I319" s="78" t="s">
        <v>236</v>
      </c>
      <c r="J319" s="604"/>
      <c r="K319" s="605"/>
      <c r="L319" s="605"/>
      <c r="M319" s="605"/>
      <c r="N319" s="606"/>
    </row>
    <row r="320" spans="2:17" ht="12.95" hidden="1" customHeight="1" x14ac:dyDescent="0.2">
      <c r="B320" s="74" t="s">
        <v>246</v>
      </c>
      <c r="C320" s="75"/>
      <c r="D320" s="75" t="s">
        <v>616</v>
      </c>
      <c r="E320" s="76" t="s">
        <v>619</v>
      </c>
      <c r="F320" s="88"/>
      <c r="G320" s="77"/>
      <c r="H320" s="75" t="s">
        <v>236</v>
      </c>
      <c r="I320" s="78" t="s">
        <v>236</v>
      </c>
      <c r="J320" s="604"/>
      <c r="K320" s="605"/>
      <c r="L320" s="605"/>
      <c r="M320" s="605"/>
      <c r="N320" s="606"/>
    </row>
    <row r="321" spans="2:14" ht="12.95" customHeight="1" x14ac:dyDescent="0.2">
      <c r="B321" s="74" t="s">
        <v>246</v>
      </c>
      <c r="C321" s="75"/>
      <c r="D321" s="75" t="s">
        <v>620</v>
      </c>
      <c r="E321" s="76" t="s">
        <v>621</v>
      </c>
      <c r="F321" s="88"/>
      <c r="G321" s="77"/>
      <c r="H321" s="75" t="s">
        <v>236</v>
      </c>
      <c r="I321" s="78" t="s">
        <v>236</v>
      </c>
      <c r="J321" s="604"/>
      <c r="K321" s="605"/>
      <c r="L321" s="605"/>
      <c r="M321" s="605"/>
      <c r="N321" s="606"/>
    </row>
    <row r="322" spans="2:14" ht="12.95" customHeight="1" x14ac:dyDescent="0.2">
      <c r="B322" s="74" t="s">
        <v>246</v>
      </c>
      <c r="C322" s="75"/>
      <c r="D322" s="75" t="s">
        <v>620</v>
      </c>
      <c r="E322" s="76" t="s">
        <v>622</v>
      </c>
      <c r="F322" s="88"/>
      <c r="G322" s="77"/>
      <c r="H322" s="75" t="s">
        <v>236</v>
      </c>
      <c r="I322" s="78" t="s">
        <v>236</v>
      </c>
      <c r="J322" s="604"/>
      <c r="K322" s="605"/>
      <c r="L322" s="605"/>
      <c r="M322" s="605"/>
      <c r="N322" s="606"/>
    </row>
    <row r="323" spans="2:14" ht="12.95" customHeight="1" x14ac:dyDescent="0.2">
      <c r="B323" s="74" t="s">
        <v>246</v>
      </c>
      <c r="C323" s="75"/>
      <c r="D323" s="75" t="s">
        <v>623</v>
      </c>
      <c r="E323" s="76" t="s">
        <v>624</v>
      </c>
      <c r="F323" s="88"/>
      <c r="G323" s="77"/>
      <c r="H323" s="75" t="s">
        <v>236</v>
      </c>
      <c r="I323" s="78" t="s">
        <v>236</v>
      </c>
      <c r="J323" s="604"/>
      <c r="K323" s="605"/>
      <c r="L323" s="605"/>
      <c r="M323" s="605"/>
      <c r="N323" s="606"/>
    </row>
    <row r="324" spans="2:14" ht="12.95" customHeight="1" x14ac:dyDescent="0.2">
      <c r="B324" s="74" t="s">
        <v>246</v>
      </c>
      <c r="C324" s="75"/>
      <c r="D324" s="75" t="s">
        <v>625</v>
      </c>
      <c r="E324" s="76" t="s">
        <v>626</v>
      </c>
      <c r="F324" s="88"/>
      <c r="G324" s="77"/>
      <c r="H324" s="75" t="s">
        <v>236</v>
      </c>
      <c r="I324" s="78" t="s">
        <v>236</v>
      </c>
      <c r="J324" s="604"/>
      <c r="K324" s="605"/>
      <c r="L324" s="605"/>
      <c r="M324" s="605"/>
      <c r="N324" s="606"/>
    </row>
    <row r="325" spans="2:14" ht="12.95" customHeight="1" x14ac:dyDescent="0.2">
      <c r="B325" s="74" t="s">
        <v>246</v>
      </c>
      <c r="C325" s="75"/>
      <c r="D325" s="75" t="s">
        <v>623</v>
      </c>
      <c r="E325" s="76" t="s">
        <v>627</v>
      </c>
      <c r="F325" s="88"/>
      <c r="G325" s="77"/>
      <c r="H325" s="75" t="s">
        <v>236</v>
      </c>
      <c r="I325" s="78" t="s">
        <v>236</v>
      </c>
      <c r="J325" s="604"/>
      <c r="K325" s="605"/>
      <c r="L325" s="605"/>
      <c r="M325" s="605"/>
      <c r="N325" s="606"/>
    </row>
    <row r="326" spans="2:14" ht="12.95" customHeight="1" x14ac:dyDescent="0.2">
      <c r="B326" s="74" t="s">
        <v>246</v>
      </c>
      <c r="C326" s="75"/>
      <c r="D326" s="75" t="s">
        <v>623</v>
      </c>
      <c r="E326" s="76" t="s">
        <v>628</v>
      </c>
      <c r="F326" s="88"/>
      <c r="G326" s="77"/>
      <c r="H326" s="75" t="s">
        <v>236</v>
      </c>
      <c r="I326" s="78" t="s">
        <v>236</v>
      </c>
      <c r="J326" s="604"/>
      <c r="K326" s="605"/>
      <c r="L326" s="605"/>
      <c r="M326" s="605"/>
      <c r="N326" s="606"/>
    </row>
    <row r="327" spans="2:14" ht="12.95" customHeight="1" x14ac:dyDescent="0.2">
      <c r="B327" s="74" t="s">
        <v>246</v>
      </c>
      <c r="C327" s="75"/>
      <c r="D327" s="75" t="s">
        <v>625</v>
      </c>
      <c r="E327" s="76" t="s">
        <v>629</v>
      </c>
      <c r="F327" s="88"/>
      <c r="G327" s="77"/>
      <c r="H327" s="75" t="s">
        <v>236</v>
      </c>
      <c r="I327" s="78" t="s">
        <v>236</v>
      </c>
      <c r="J327" s="604"/>
      <c r="K327" s="605"/>
      <c r="L327" s="605"/>
      <c r="M327" s="605"/>
      <c r="N327" s="606"/>
    </row>
    <row r="328" spans="2:14" ht="12.95" customHeight="1" x14ac:dyDescent="0.2">
      <c r="B328" s="74" t="s">
        <v>246</v>
      </c>
      <c r="C328" s="75"/>
      <c r="D328" s="75" t="s">
        <v>625</v>
      </c>
      <c r="E328" s="76" t="s">
        <v>630</v>
      </c>
      <c r="F328" s="88"/>
      <c r="G328" s="77"/>
      <c r="H328" s="75" t="s">
        <v>236</v>
      </c>
      <c r="I328" s="78" t="s">
        <v>236</v>
      </c>
      <c r="J328" s="604"/>
      <c r="K328" s="605"/>
      <c r="L328" s="605"/>
      <c r="M328" s="605"/>
      <c r="N328" s="606"/>
    </row>
    <row r="329" spans="2:14" ht="12.95" customHeight="1" x14ac:dyDescent="0.2">
      <c r="B329" s="74" t="s">
        <v>246</v>
      </c>
      <c r="C329" s="75"/>
      <c r="D329" s="75" t="s">
        <v>625</v>
      </c>
      <c r="E329" s="76" t="s">
        <v>631</v>
      </c>
      <c r="F329" s="88"/>
      <c r="G329" s="77"/>
      <c r="H329" s="75" t="s">
        <v>236</v>
      </c>
      <c r="I329" s="78" t="s">
        <v>236</v>
      </c>
      <c r="J329" s="604"/>
      <c r="K329" s="605"/>
      <c r="L329" s="605"/>
      <c r="M329" s="605"/>
      <c r="N329" s="606"/>
    </row>
    <row r="330" spans="2:14" ht="12.95" customHeight="1" x14ac:dyDescent="0.2">
      <c r="B330" s="74" t="s">
        <v>246</v>
      </c>
      <c r="C330" s="75"/>
      <c r="D330" s="75" t="s">
        <v>625</v>
      </c>
      <c r="E330" s="76" t="s">
        <v>632</v>
      </c>
      <c r="F330" s="88"/>
      <c r="G330" s="77"/>
      <c r="H330" s="75" t="s">
        <v>236</v>
      </c>
      <c r="I330" s="78" t="s">
        <v>236</v>
      </c>
      <c r="J330" s="604"/>
      <c r="K330" s="605"/>
      <c r="L330" s="605"/>
      <c r="M330" s="605"/>
      <c r="N330" s="606"/>
    </row>
    <row r="331" spans="2:14" ht="12.95" customHeight="1" x14ac:dyDescent="0.2">
      <c r="B331" s="74" t="s">
        <v>246</v>
      </c>
      <c r="C331" s="75"/>
      <c r="D331" s="75" t="s">
        <v>625</v>
      </c>
      <c r="E331" s="76" t="s">
        <v>633</v>
      </c>
      <c r="F331" s="88"/>
      <c r="G331" s="77"/>
      <c r="H331" s="75" t="s">
        <v>236</v>
      </c>
      <c r="I331" s="78" t="s">
        <v>236</v>
      </c>
      <c r="J331" s="604"/>
      <c r="K331" s="605"/>
      <c r="L331" s="605"/>
      <c r="M331" s="605"/>
      <c r="N331" s="606"/>
    </row>
    <row r="332" spans="2:14" ht="12.95" customHeight="1" x14ac:dyDescent="0.2">
      <c r="B332" s="74" t="s">
        <v>246</v>
      </c>
      <c r="C332" s="75"/>
      <c r="D332" s="75" t="s">
        <v>625</v>
      </c>
      <c r="E332" s="76" t="s">
        <v>634</v>
      </c>
      <c r="F332" s="88"/>
      <c r="G332" s="77"/>
      <c r="H332" s="75" t="s">
        <v>236</v>
      </c>
      <c r="I332" s="78" t="s">
        <v>236</v>
      </c>
      <c r="J332" s="604"/>
      <c r="K332" s="605"/>
      <c r="L332" s="605"/>
      <c r="M332" s="605"/>
      <c r="N332" s="606"/>
    </row>
    <row r="333" spans="2:14" ht="12.95" customHeight="1" x14ac:dyDescent="0.2">
      <c r="B333" s="74" t="s">
        <v>246</v>
      </c>
      <c r="C333" s="75"/>
      <c r="D333" s="75" t="s">
        <v>625</v>
      </c>
      <c r="E333" s="76" t="s">
        <v>635</v>
      </c>
      <c r="F333" s="88"/>
      <c r="G333" s="77"/>
      <c r="H333" s="75" t="s">
        <v>236</v>
      </c>
      <c r="I333" s="78" t="s">
        <v>236</v>
      </c>
      <c r="J333" s="604"/>
      <c r="K333" s="605"/>
      <c r="L333" s="605"/>
      <c r="M333" s="605"/>
      <c r="N333" s="606"/>
    </row>
    <row r="334" spans="2:14" ht="12.95" customHeight="1" x14ac:dyDescent="0.2">
      <c r="B334" s="74" t="s">
        <v>246</v>
      </c>
      <c r="C334" s="75"/>
      <c r="D334" s="75" t="s">
        <v>625</v>
      </c>
      <c r="E334" s="76" t="s">
        <v>636</v>
      </c>
      <c r="F334" s="88"/>
      <c r="G334" s="77"/>
      <c r="H334" s="75" t="s">
        <v>236</v>
      </c>
      <c r="I334" s="78" t="s">
        <v>236</v>
      </c>
      <c r="J334" s="604"/>
      <c r="K334" s="605"/>
      <c r="L334" s="605"/>
      <c r="M334" s="605"/>
      <c r="N334" s="606"/>
    </row>
    <row r="335" spans="2:14" ht="12.95" customHeight="1" x14ac:dyDescent="0.2">
      <c r="B335" s="74" t="s">
        <v>246</v>
      </c>
      <c r="C335" s="75"/>
      <c r="D335" s="75" t="s">
        <v>620</v>
      </c>
      <c r="E335" s="76" t="s">
        <v>637</v>
      </c>
      <c r="F335" s="88"/>
      <c r="G335" s="77"/>
      <c r="H335" s="75" t="s">
        <v>236</v>
      </c>
      <c r="I335" s="78" t="s">
        <v>236</v>
      </c>
      <c r="J335" s="604"/>
      <c r="K335" s="605"/>
      <c r="L335" s="605"/>
      <c r="M335" s="605"/>
      <c r="N335" s="606"/>
    </row>
    <row r="336" spans="2:14" ht="12.95" customHeight="1" x14ac:dyDescent="0.2">
      <c r="B336" s="74" t="s">
        <v>246</v>
      </c>
      <c r="C336" s="75"/>
      <c r="D336" s="75" t="s">
        <v>623</v>
      </c>
      <c r="E336" s="76" t="s">
        <v>638</v>
      </c>
      <c r="F336" s="88"/>
      <c r="G336" s="77"/>
      <c r="H336" s="75" t="s">
        <v>236</v>
      </c>
      <c r="I336" s="78" t="s">
        <v>236</v>
      </c>
      <c r="J336" s="604"/>
      <c r="K336" s="605"/>
      <c r="L336" s="605"/>
      <c r="M336" s="605"/>
      <c r="N336" s="606"/>
    </row>
    <row r="337" spans="2:14" ht="12.95" customHeight="1" x14ac:dyDescent="0.2">
      <c r="B337" s="74" t="s">
        <v>246</v>
      </c>
      <c r="C337" s="75"/>
      <c r="D337" s="75" t="s">
        <v>623</v>
      </c>
      <c r="E337" s="76" t="s">
        <v>639</v>
      </c>
      <c r="F337" s="88"/>
      <c r="G337" s="77"/>
      <c r="H337" s="75" t="s">
        <v>236</v>
      </c>
      <c r="I337" s="78" t="s">
        <v>236</v>
      </c>
      <c r="J337" s="604"/>
      <c r="K337" s="605"/>
      <c r="L337" s="605"/>
      <c r="M337" s="605"/>
      <c r="N337" s="606"/>
    </row>
    <row r="338" spans="2:14" ht="12.95" hidden="1" customHeight="1" x14ac:dyDescent="0.2">
      <c r="B338" s="74" t="s">
        <v>640</v>
      </c>
      <c r="C338" s="75"/>
      <c r="D338" s="75" t="s">
        <v>641</v>
      </c>
      <c r="E338" s="76" t="s">
        <v>642</v>
      </c>
      <c r="F338" s="88"/>
      <c r="G338" s="77"/>
      <c r="H338" s="75" t="s">
        <v>236</v>
      </c>
      <c r="I338" s="78" t="s">
        <v>235</v>
      </c>
      <c r="J338" s="604"/>
      <c r="K338" s="605"/>
      <c r="L338" s="605"/>
      <c r="M338" s="605"/>
      <c r="N338" s="606"/>
    </row>
    <row r="339" spans="2:14" ht="12.95" hidden="1" customHeight="1" x14ac:dyDescent="0.2">
      <c r="B339" s="74" t="s">
        <v>640</v>
      </c>
      <c r="C339" s="75"/>
      <c r="D339" s="75" t="s">
        <v>641</v>
      </c>
      <c r="E339" s="76" t="s">
        <v>643</v>
      </c>
      <c r="F339" s="88"/>
      <c r="G339" s="77"/>
      <c r="H339" s="75" t="s">
        <v>236</v>
      </c>
      <c r="I339" s="78" t="s">
        <v>235</v>
      </c>
      <c r="J339" s="604"/>
      <c r="K339" s="605"/>
      <c r="L339" s="605"/>
      <c r="M339" s="605"/>
      <c r="N339" s="606"/>
    </row>
    <row r="340" spans="2:14" ht="12.95" hidden="1" customHeight="1" x14ac:dyDescent="0.2">
      <c r="B340" s="74" t="s">
        <v>640</v>
      </c>
      <c r="C340" s="75"/>
      <c r="D340" s="75" t="s">
        <v>644</v>
      </c>
      <c r="E340" s="76" t="s">
        <v>642</v>
      </c>
      <c r="F340" s="88"/>
      <c r="G340" s="77"/>
      <c r="H340" s="75" t="s">
        <v>236</v>
      </c>
      <c r="I340" s="78" t="s">
        <v>235</v>
      </c>
      <c r="J340" s="604"/>
      <c r="K340" s="605"/>
      <c r="L340" s="605"/>
      <c r="M340" s="605"/>
      <c r="N340" s="606"/>
    </row>
    <row r="341" spans="2:14" ht="12.95" hidden="1" customHeight="1" x14ac:dyDescent="0.2">
      <c r="B341" s="74" t="s">
        <v>640</v>
      </c>
      <c r="C341" s="75"/>
      <c r="D341" s="75" t="s">
        <v>645</v>
      </c>
      <c r="E341" s="76" t="s">
        <v>646</v>
      </c>
      <c r="F341" s="88"/>
      <c r="G341" s="77"/>
      <c r="H341" s="75" t="s">
        <v>235</v>
      </c>
      <c r="I341" s="78" t="s">
        <v>236</v>
      </c>
      <c r="J341" s="604" t="s">
        <v>647</v>
      </c>
      <c r="K341" s="605"/>
      <c r="L341" s="605"/>
      <c r="M341" s="605"/>
      <c r="N341" s="606"/>
    </row>
    <row r="342" spans="2:14" ht="12.95" hidden="1" customHeight="1" x14ac:dyDescent="0.2">
      <c r="B342" s="74" t="s">
        <v>640</v>
      </c>
      <c r="C342" s="75"/>
      <c r="D342" s="75" t="s">
        <v>648</v>
      </c>
      <c r="E342" s="76" t="s">
        <v>649</v>
      </c>
      <c r="F342" s="88"/>
      <c r="G342" s="77"/>
      <c r="H342" s="75" t="s">
        <v>236</v>
      </c>
      <c r="I342" s="78" t="s">
        <v>235</v>
      </c>
      <c r="J342" s="604"/>
      <c r="K342" s="605"/>
      <c r="L342" s="605"/>
      <c r="M342" s="605"/>
      <c r="N342" s="606"/>
    </row>
    <row r="343" spans="2:14" ht="12.95" hidden="1" customHeight="1" x14ac:dyDescent="0.2">
      <c r="B343" s="74" t="s">
        <v>640</v>
      </c>
      <c r="C343" s="75"/>
      <c r="D343" s="75" t="s">
        <v>650</v>
      </c>
      <c r="E343" s="76" t="s">
        <v>649</v>
      </c>
      <c r="F343" s="88"/>
      <c r="G343" s="77"/>
      <c r="H343" s="75" t="s">
        <v>236</v>
      </c>
      <c r="I343" s="78" t="s">
        <v>235</v>
      </c>
      <c r="J343" s="604"/>
      <c r="K343" s="605"/>
      <c r="L343" s="605"/>
      <c r="M343" s="605"/>
      <c r="N343" s="606"/>
    </row>
    <row r="344" spans="2:14" ht="12.95" hidden="1" customHeight="1" x14ac:dyDescent="0.2">
      <c r="B344" s="74" t="s">
        <v>640</v>
      </c>
      <c r="C344" s="75"/>
      <c r="D344" s="75" t="s">
        <v>651</v>
      </c>
      <c r="E344" s="76" t="s">
        <v>652</v>
      </c>
      <c r="F344" s="88"/>
      <c r="G344" s="77"/>
      <c r="H344" s="75" t="s">
        <v>235</v>
      </c>
      <c r="I344" s="78" t="s">
        <v>236</v>
      </c>
      <c r="J344" s="604"/>
      <c r="K344" s="605"/>
      <c r="L344" s="605"/>
      <c r="M344" s="605"/>
      <c r="N344" s="606"/>
    </row>
    <row r="345" spans="2:14" ht="12.95" hidden="1" customHeight="1" x14ac:dyDescent="0.2">
      <c r="B345" s="74" t="s">
        <v>640</v>
      </c>
      <c r="C345" s="75"/>
      <c r="D345" s="75" t="s">
        <v>651</v>
      </c>
      <c r="E345" s="76" t="s">
        <v>653</v>
      </c>
      <c r="F345" s="88"/>
      <c r="G345" s="77"/>
      <c r="H345" s="75" t="s">
        <v>235</v>
      </c>
      <c r="I345" s="78" t="s">
        <v>236</v>
      </c>
      <c r="J345" s="604"/>
      <c r="K345" s="605"/>
      <c r="L345" s="605"/>
      <c r="M345" s="605"/>
      <c r="N345" s="606"/>
    </row>
    <row r="346" spans="2:14" ht="12.95" hidden="1" customHeight="1" x14ac:dyDescent="0.2">
      <c r="B346" s="74" t="s">
        <v>640</v>
      </c>
      <c r="C346" s="75"/>
      <c r="D346" s="75" t="s">
        <v>651</v>
      </c>
      <c r="E346" s="76" t="s">
        <v>654</v>
      </c>
      <c r="F346" s="88"/>
      <c r="G346" s="77"/>
      <c r="H346" s="75" t="s">
        <v>235</v>
      </c>
      <c r="I346" s="78" t="s">
        <v>236</v>
      </c>
      <c r="J346" s="604"/>
      <c r="K346" s="605"/>
      <c r="L346" s="605"/>
      <c r="M346" s="605"/>
      <c r="N346" s="606"/>
    </row>
    <row r="347" spans="2:14" ht="12.95" hidden="1" customHeight="1" x14ac:dyDescent="0.2">
      <c r="B347" s="74" t="s">
        <v>640</v>
      </c>
      <c r="C347" s="75"/>
      <c r="D347" s="75" t="s">
        <v>651</v>
      </c>
      <c r="E347" s="76" t="s">
        <v>655</v>
      </c>
      <c r="F347" s="88"/>
      <c r="G347" s="77"/>
      <c r="H347" s="75" t="s">
        <v>235</v>
      </c>
      <c r="I347" s="78" t="s">
        <v>236</v>
      </c>
      <c r="J347" s="604"/>
      <c r="K347" s="605"/>
      <c r="L347" s="605"/>
      <c r="M347" s="605"/>
      <c r="N347" s="606"/>
    </row>
    <row r="348" spans="2:14" ht="12.95" hidden="1" customHeight="1" x14ac:dyDescent="0.2">
      <c r="B348" s="74" t="s">
        <v>640</v>
      </c>
      <c r="C348" s="75"/>
      <c r="D348" s="75" t="s">
        <v>651</v>
      </c>
      <c r="E348" s="76" t="s">
        <v>656</v>
      </c>
      <c r="F348" s="88"/>
      <c r="G348" s="77"/>
      <c r="H348" s="75" t="s">
        <v>235</v>
      </c>
      <c r="I348" s="78" t="s">
        <v>236</v>
      </c>
      <c r="J348" s="604"/>
      <c r="K348" s="605"/>
      <c r="L348" s="605"/>
      <c r="M348" s="605"/>
      <c r="N348" s="606"/>
    </row>
    <row r="349" spans="2:14" ht="12.95" hidden="1" customHeight="1" x14ac:dyDescent="0.2">
      <c r="B349" s="74" t="s">
        <v>640</v>
      </c>
      <c r="C349" s="75"/>
      <c r="D349" s="75" t="s">
        <v>651</v>
      </c>
      <c r="E349" s="76" t="s">
        <v>657</v>
      </c>
      <c r="F349" s="88"/>
      <c r="G349" s="77"/>
      <c r="H349" s="75" t="s">
        <v>235</v>
      </c>
      <c r="I349" s="78" t="s">
        <v>236</v>
      </c>
      <c r="J349" s="604"/>
      <c r="K349" s="605"/>
      <c r="L349" s="605"/>
      <c r="M349" s="605"/>
      <c r="N349" s="606"/>
    </row>
    <row r="350" spans="2:14" ht="12.95" hidden="1" customHeight="1" x14ac:dyDescent="0.2">
      <c r="B350" s="74" t="s">
        <v>640</v>
      </c>
      <c r="C350" s="75"/>
      <c r="D350" s="75" t="s">
        <v>651</v>
      </c>
      <c r="E350" s="76" t="s">
        <v>658</v>
      </c>
      <c r="F350" s="88"/>
      <c r="G350" s="77"/>
      <c r="H350" s="75" t="s">
        <v>235</v>
      </c>
      <c r="I350" s="78" t="s">
        <v>236</v>
      </c>
      <c r="J350" s="604"/>
      <c r="K350" s="605"/>
      <c r="L350" s="605"/>
      <c r="M350" s="605"/>
      <c r="N350" s="606"/>
    </row>
    <row r="351" spans="2:14" ht="12.95" hidden="1" customHeight="1" x14ac:dyDescent="0.2">
      <c r="B351" s="74" t="s">
        <v>640</v>
      </c>
      <c r="C351" s="75"/>
      <c r="D351" s="75" t="s">
        <v>651</v>
      </c>
      <c r="E351" s="76" t="s">
        <v>659</v>
      </c>
      <c r="F351" s="88"/>
      <c r="G351" s="77"/>
      <c r="H351" s="75" t="s">
        <v>235</v>
      </c>
      <c r="I351" s="78" t="s">
        <v>236</v>
      </c>
      <c r="J351" s="604"/>
      <c r="K351" s="605"/>
      <c r="L351" s="605"/>
      <c r="M351" s="605"/>
      <c r="N351" s="606"/>
    </row>
    <row r="352" spans="2:14" ht="12.95" hidden="1" customHeight="1" x14ac:dyDescent="0.2">
      <c r="B352" s="74" t="s">
        <v>640</v>
      </c>
      <c r="C352" s="75"/>
      <c r="D352" s="75" t="s">
        <v>651</v>
      </c>
      <c r="E352" s="76" t="s">
        <v>660</v>
      </c>
      <c r="F352" s="88"/>
      <c r="G352" s="77"/>
      <c r="H352" s="75" t="s">
        <v>235</v>
      </c>
      <c r="I352" s="78" t="s">
        <v>236</v>
      </c>
      <c r="J352" s="604"/>
      <c r="K352" s="605"/>
      <c r="L352" s="605"/>
      <c r="M352" s="605"/>
      <c r="N352" s="606"/>
    </row>
    <row r="353" spans="2:14" ht="12.95" hidden="1" customHeight="1" x14ac:dyDescent="0.2">
      <c r="B353" s="74" t="s">
        <v>640</v>
      </c>
      <c r="C353" s="75"/>
      <c r="D353" s="75" t="s">
        <v>651</v>
      </c>
      <c r="E353" s="76" t="s">
        <v>661</v>
      </c>
      <c r="F353" s="88"/>
      <c r="G353" s="77"/>
      <c r="H353" s="75" t="s">
        <v>235</v>
      </c>
      <c r="I353" s="78" t="s">
        <v>236</v>
      </c>
      <c r="J353" s="604"/>
      <c r="K353" s="605"/>
      <c r="L353" s="605"/>
      <c r="M353" s="605"/>
      <c r="N353" s="606"/>
    </row>
    <row r="354" spans="2:14" ht="12.95" hidden="1" customHeight="1" x14ac:dyDescent="0.2">
      <c r="B354" s="74" t="s">
        <v>640</v>
      </c>
      <c r="C354" s="75"/>
      <c r="D354" s="75" t="s">
        <v>651</v>
      </c>
      <c r="E354" s="76" t="s">
        <v>662</v>
      </c>
      <c r="F354" s="88"/>
      <c r="G354" s="77"/>
      <c r="H354" s="75" t="s">
        <v>235</v>
      </c>
      <c r="I354" s="78" t="s">
        <v>236</v>
      </c>
      <c r="J354" s="604"/>
      <c r="K354" s="605"/>
      <c r="L354" s="605"/>
      <c r="M354" s="605"/>
      <c r="N354" s="606"/>
    </row>
    <row r="355" spans="2:14" ht="12.95" hidden="1" customHeight="1" x14ac:dyDescent="0.2">
      <c r="B355" s="74" t="s">
        <v>640</v>
      </c>
      <c r="C355" s="75"/>
      <c r="D355" s="75" t="s">
        <v>651</v>
      </c>
      <c r="E355" s="76" t="s">
        <v>663</v>
      </c>
      <c r="F355" s="88"/>
      <c r="G355" s="77"/>
      <c r="H355" s="75" t="s">
        <v>235</v>
      </c>
      <c r="I355" s="78" t="s">
        <v>236</v>
      </c>
      <c r="J355" s="604"/>
      <c r="K355" s="605"/>
      <c r="L355" s="605"/>
      <c r="M355" s="605"/>
      <c r="N355" s="606"/>
    </row>
    <row r="356" spans="2:14" ht="12.95" hidden="1" customHeight="1" x14ac:dyDescent="0.2">
      <c r="B356" s="74" t="s">
        <v>640</v>
      </c>
      <c r="C356" s="75"/>
      <c r="D356" s="75" t="s">
        <v>651</v>
      </c>
      <c r="E356" s="76" t="s">
        <v>664</v>
      </c>
      <c r="F356" s="88"/>
      <c r="G356" s="77"/>
      <c r="H356" s="75" t="s">
        <v>235</v>
      </c>
      <c r="I356" s="78" t="s">
        <v>236</v>
      </c>
      <c r="J356" s="604"/>
      <c r="K356" s="605"/>
      <c r="L356" s="605"/>
      <c r="M356" s="605"/>
      <c r="N356" s="606"/>
    </row>
    <row r="357" spans="2:14" ht="12.95" hidden="1" customHeight="1" x14ac:dyDescent="0.2">
      <c r="B357" s="74" t="s">
        <v>640</v>
      </c>
      <c r="C357" s="75"/>
      <c r="D357" s="75" t="s">
        <v>651</v>
      </c>
      <c r="E357" s="76" t="s">
        <v>665</v>
      </c>
      <c r="F357" s="88"/>
      <c r="G357" s="77"/>
      <c r="H357" s="75" t="s">
        <v>235</v>
      </c>
      <c r="I357" s="78" t="s">
        <v>236</v>
      </c>
      <c r="J357" s="604"/>
      <c r="K357" s="605"/>
      <c r="L357" s="605"/>
      <c r="M357" s="605"/>
      <c r="N357" s="606"/>
    </row>
    <row r="358" spans="2:14" ht="12.95" hidden="1" customHeight="1" x14ac:dyDescent="0.2">
      <c r="B358" s="74" t="s">
        <v>640</v>
      </c>
      <c r="C358" s="75"/>
      <c r="D358" s="75" t="s">
        <v>651</v>
      </c>
      <c r="E358" s="76" t="s">
        <v>666</v>
      </c>
      <c r="F358" s="88"/>
      <c r="G358" s="77"/>
      <c r="H358" s="75" t="s">
        <v>235</v>
      </c>
      <c r="I358" s="78" t="s">
        <v>236</v>
      </c>
      <c r="J358" s="604"/>
      <c r="K358" s="605"/>
      <c r="L358" s="605"/>
      <c r="M358" s="605"/>
      <c r="N358" s="606"/>
    </row>
    <row r="359" spans="2:14" ht="12.95" hidden="1" customHeight="1" x14ac:dyDescent="0.2">
      <c r="B359" s="74" t="s">
        <v>640</v>
      </c>
      <c r="C359" s="75"/>
      <c r="D359" s="75" t="s">
        <v>651</v>
      </c>
      <c r="E359" s="76" t="s">
        <v>667</v>
      </c>
      <c r="F359" s="88"/>
      <c r="G359" s="77"/>
      <c r="H359" s="75" t="s">
        <v>235</v>
      </c>
      <c r="I359" s="78" t="s">
        <v>236</v>
      </c>
      <c r="J359" s="604"/>
      <c r="K359" s="605"/>
      <c r="L359" s="605"/>
      <c r="M359" s="605"/>
      <c r="N359" s="606"/>
    </row>
    <row r="360" spans="2:14" ht="12.95" hidden="1" customHeight="1" x14ac:dyDescent="0.2">
      <c r="B360" s="74" t="s">
        <v>640</v>
      </c>
      <c r="C360" s="75"/>
      <c r="D360" s="75" t="s">
        <v>651</v>
      </c>
      <c r="E360" s="76" t="s">
        <v>668</v>
      </c>
      <c r="F360" s="88"/>
      <c r="G360" s="77"/>
      <c r="H360" s="75" t="s">
        <v>235</v>
      </c>
      <c r="I360" s="78" t="s">
        <v>236</v>
      </c>
      <c r="J360" s="604"/>
      <c r="K360" s="605"/>
      <c r="L360" s="605"/>
      <c r="M360" s="605"/>
      <c r="N360" s="606"/>
    </row>
    <row r="361" spans="2:14" ht="12.95" hidden="1" customHeight="1" x14ac:dyDescent="0.2">
      <c r="B361" s="74" t="s">
        <v>640</v>
      </c>
      <c r="C361" s="75"/>
      <c r="D361" s="75" t="s">
        <v>651</v>
      </c>
      <c r="E361" s="76" t="s">
        <v>669</v>
      </c>
      <c r="F361" s="88"/>
      <c r="G361" s="77"/>
      <c r="H361" s="75" t="s">
        <v>235</v>
      </c>
      <c r="I361" s="78" t="s">
        <v>236</v>
      </c>
      <c r="J361" s="604"/>
      <c r="K361" s="605"/>
      <c r="L361" s="605"/>
      <c r="M361" s="605"/>
      <c r="N361" s="606"/>
    </row>
    <row r="362" spans="2:14" ht="12.95" hidden="1" customHeight="1" x14ac:dyDescent="0.2">
      <c r="B362" s="74" t="s">
        <v>640</v>
      </c>
      <c r="C362" s="75"/>
      <c r="D362" s="75" t="s">
        <v>651</v>
      </c>
      <c r="E362" s="76" t="s">
        <v>670</v>
      </c>
      <c r="F362" s="88"/>
      <c r="G362" s="77"/>
      <c r="H362" s="75" t="s">
        <v>235</v>
      </c>
      <c r="I362" s="78" t="s">
        <v>236</v>
      </c>
      <c r="J362" s="604"/>
      <c r="K362" s="605"/>
      <c r="L362" s="605"/>
      <c r="M362" s="605"/>
      <c r="N362" s="606"/>
    </row>
    <row r="363" spans="2:14" ht="12.95" hidden="1" customHeight="1" x14ac:dyDescent="0.2">
      <c r="B363" s="74" t="s">
        <v>640</v>
      </c>
      <c r="C363" s="75"/>
      <c r="D363" s="75" t="s">
        <v>651</v>
      </c>
      <c r="E363" s="76" t="s">
        <v>671</v>
      </c>
      <c r="F363" s="88"/>
      <c r="G363" s="77"/>
      <c r="H363" s="75" t="s">
        <v>235</v>
      </c>
      <c r="I363" s="78" t="s">
        <v>236</v>
      </c>
      <c r="J363" s="604"/>
      <c r="K363" s="605"/>
      <c r="L363" s="605"/>
      <c r="M363" s="605"/>
      <c r="N363" s="606"/>
    </row>
    <row r="364" spans="2:14" ht="12.95" hidden="1" customHeight="1" x14ac:dyDescent="0.2">
      <c r="B364" s="74" t="s">
        <v>640</v>
      </c>
      <c r="C364" s="75"/>
      <c r="D364" s="75" t="s">
        <v>651</v>
      </c>
      <c r="E364" s="76" t="s">
        <v>672</v>
      </c>
      <c r="F364" s="88"/>
      <c r="G364" s="77"/>
      <c r="H364" s="75" t="s">
        <v>235</v>
      </c>
      <c r="I364" s="78" t="s">
        <v>236</v>
      </c>
      <c r="J364" s="604"/>
      <c r="K364" s="605"/>
      <c r="L364" s="605"/>
      <c r="M364" s="605"/>
      <c r="N364" s="606"/>
    </row>
    <row r="365" spans="2:14" ht="12.95" hidden="1" customHeight="1" x14ac:dyDescent="0.2">
      <c r="B365" s="74" t="s">
        <v>640</v>
      </c>
      <c r="C365" s="75"/>
      <c r="D365" s="75" t="s">
        <v>651</v>
      </c>
      <c r="E365" s="76" t="s">
        <v>673</v>
      </c>
      <c r="F365" s="88"/>
      <c r="G365" s="77"/>
      <c r="H365" s="75" t="s">
        <v>235</v>
      </c>
      <c r="I365" s="78" t="s">
        <v>236</v>
      </c>
      <c r="J365" s="604"/>
      <c r="K365" s="605"/>
      <c r="L365" s="605"/>
      <c r="M365" s="605"/>
      <c r="N365" s="606"/>
    </row>
    <row r="366" spans="2:14" ht="12.95" hidden="1" customHeight="1" x14ac:dyDescent="0.2">
      <c r="B366" s="74" t="s">
        <v>640</v>
      </c>
      <c r="C366" s="75"/>
      <c r="D366" s="75" t="s">
        <v>651</v>
      </c>
      <c r="E366" s="76" t="s">
        <v>674</v>
      </c>
      <c r="F366" s="88"/>
      <c r="G366" s="77"/>
      <c r="H366" s="75" t="s">
        <v>235</v>
      </c>
      <c r="I366" s="78" t="s">
        <v>236</v>
      </c>
      <c r="J366" s="604"/>
      <c r="K366" s="605"/>
      <c r="L366" s="605"/>
      <c r="M366" s="605"/>
      <c r="N366" s="606"/>
    </row>
    <row r="367" spans="2:14" ht="12.95" hidden="1" customHeight="1" x14ac:dyDescent="0.2">
      <c r="B367" s="74" t="s">
        <v>640</v>
      </c>
      <c r="C367" s="75"/>
      <c r="D367" s="75" t="s">
        <v>675</v>
      </c>
      <c r="E367" s="76" t="s">
        <v>663</v>
      </c>
      <c r="F367" s="88"/>
      <c r="G367" s="77"/>
      <c r="H367" s="75" t="s">
        <v>235</v>
      </c>
      <c r="I367" s="78" t="s">
        <v>236</v>
      </c>
      <c r="J367" s="604"/>
      <c r="K367" s="605"/>
      <c r="L367" s="605"/>
      <c r="M367" s="605"/>
      <c r="N367" s="606"/>
    </row>
    <row r="368" spans="2:14" ht="12.95" hidden="1" customHeight="1" x14ac:dyDescent="0.2">
      <c r="B368" s="74" t="s">
        <v>640</v>
      </c>
      <c r="C368" s="75"/>
      <c r="D368" s="75" t="s">
        <v>675</v>
      </c>
      <c r="E368" s="76" t="s">
        <v>676</v>
      </c>
      <c r="F368" s="88"/>
      <c r="G368" s="77"/>
      <c r="H368" s="75" t="s">
        <v>235</v>
      </c>
      <c r="I368" s="78" t="s">
        <v>236</v>
      </c>
      <c r="J368" s="604"/>
      <c r="K368" s="605"/>
      <c r="L368" s="605"/>
      <c r="M368" s="605"/>
      <c r="N368" s="606"/>
    </row>
    <row r="369" spans="2:14" ht="12.95" hidden="1" customHeight="1" x14ac:dyDescent="0.2">
      <c r="B369" s="74" t="s">
        <v>640</v>
      </c>
      <c r="C369" s="75"/>
      <c r="D369" s="75" t="s">
        <v>675</v>
      </c>
      <c r="E369" s="76" t="s">
        <v>656</v>
      </c>
      <c r="F369" s="88"/>
      <c r="G369" s="77"/>
      <c r="H369" s="75" t="s">
        <v>235</v>
      </c>
      <c r="I369" s="78" t="s">
        <v>236</v>
      </c>
      <c r="J369" s="604"/>
      <c r="K369" s="605"/>
      <c r="L369" s="605"/>
      <c r="M369" s="605"/>
      <c r="N369" s="606"/>
    </row>
    <row r="370" spans="2:14" ht="12.95" hidden="1" customHeight="1" x14ac:dyDescent="0.2">
      <c r="B370" s="74" t="s">
        <v>640</v>
      </c>
      <c r="C370" s="75"/>
      <c r="D370" s="75" t="s">
        <v>675</v>
      </c>
      <c r="E370" s="76" t="s">
        <v>659</v>
      </c>
      <c r="F370" s="88"/>
      <c r="G370" s="77"/>
      <c r="H370" s="75" t="s">
        <v>235</v>
      </c>
      <c r="I370" s="78" t="s">
        <v>236</v>
      </c>
      <c r="J370" s="604"/>
      <c r="K370" s="605"/>
      <c r="L370" s="605"/>
      <c r="M370" s="605"/>
      <c r="N370" s="606"/>
    </row>
    <row r="371" spans="2:14" ht="12.95" hidden="1" customHeight="1" x14ac:dyDescent="0.2">
      <c r="B371" s="74" t="s">
        <v>640</v>
      </c>
      <c r="C371" s="75"/>
      <c r="D371" s="75" t="s">
        <v>675</v>
      </c>
      <c r="E371" s="76" t="s">
        <v>658</v>
      </c>
      <c r="F371" s="88"/>
      <c r="G371" s="77"/>
      <c r="H371" s="75" t="s">
        <v>235</v>
      </c>
      <c r="I371" s="78" t="s">
        <v>236</v>
      </c>
      <c r="J371" s="604"/>
      <c r="K371" s="605"/>
      <c r="L371" s="605"/>
      <c r="M371" s="605"/>
      <c r="N371" s="606"/>
    </row>
    <row r="372" spans="2:14" ht="12.95" hidden="1" customHeight="1" x14ac:dyDescent="0.2">
      <c r="B372" s="74" t="s">
        <v>640</v>
      </c>
      <c r="C372" s="75"/>
      <c r="D372" s="75" t="s">
        <v>675</v>
      </c>
      <c r="E372" s="76" t="s">
        <v>669</v>
      </c>
      <c r="F372" s="88"/>
      <c r="G372" s="77"/>
      <c r="H372" s="75" t="s">
        <v>235</v>
      </c>
      <c r="I372" s="78" t="s">
        <v>236</v>
      </c>
      <c r="J372" s="604"/>
      <c r="K372" s="605"/>
      <c r="L372" s="605"/>
      <c r="M372" s="605"/>
      <c r="N372" s="606"/>
    </row>
    <row r="373" spans="2:14" ht="12.95" hidden="1" customHeight="1" x14ac:dyDescent="0.2">
      <c r="B373" s="74" t="s">
        <v>640</v>
      </c>
      <c r="C373" s="75"/>
      <c r="D373" s="75" t="s">
        <v>675</v>
      </c>
      <c r="E373" s="76" t="s">
        <v>655</v>
      </c>
      <c r="F373" s="88"/>
      <c r="G373" s="77"/>
      <c r="H373" s="75" t="s">
        <v>235</v>
      </c>
      <c r="I373" s="78" t="s">
        <v>236</v>
      </c>
      <c r="J373" s="604"/>
      <c r="K373" s="605"/>
      <c r="L373" s="605"/>
      <c r="M373" s="605"/>
      <c r="N373" s="606"/>
    </row>
    <row r="374" spans="2:14" ht="12.95" hidden="1" customHeight="1" x14ac:dyDescent="0.2">
      <c r="B374" s="74" t="s">
        <v>640</v>
      </c>
      <c r="C374" s="75"/>
      <c r="D374" s="75" t="s">
        <v>675</v>
      </c>
      <c r="E374" s="76" t="s">
        <v>654</v>
      </c>
      <c r="F374" s="88"/>
      <c r="G374" s="77"/>
      <c r="H374" s="75" t="s">
        <v>235</v>
      </c>
      <c r="I374" s="78" t="s">
        <v>236</v>
      </c>
      <c r="J374" s="604"/>
      <c r="K374" s="605"/>
      <c r="L374" s="605"/>
      <c r="M374" s="605"/>
      <c r="N374" s="606"/>
    </row>
    <row r="375" spans="2:14" ht="12.95" hidden="1" customHeight="1" x14ac:dyDescent="0.2">
      <c r="B375" s="74" t="s">
        <v>640</v>
      </c>
      <c r="C375" s="75"/>
      <c r="D375" s="75" t="s">
        <v>677</v>
      </c>
      <c r="E375" s="76" t="s">
        <v>678</v>
      </c>
      <c r="F375" s="88"/>
      <c r="G375" s="77"/>
      <c r="H375" s="75" t="s">
        <v>236</v>
      </c>
      <c r="I375" s="78" t="s">
        <v>235</v>
      </c>
      <c r="J375" s="604"/>
      <c r="K375" s="605"/>
      <c r="L375" s="605"/>
      <c r="M375" s="605"/>
      <c r="N375" s="606"/>
    </row>
    <row r="376" spans="2:14" ht="12.95" hidden="1" customHeight="1" x14ac:dyDescent="0.2">
      <c r="B376" s="74" t="s">
        <v>640</v>
      </c>
      <c r="C376" s="75"/>
      <c r="D376" s="75" t="s">
        <v>679</v>
      </c>
      <c r="E376" s="76" t="s">
        <v>678</v>
      </c>
      <c r="F376" s="88"/>
      <c r="G376" s="77"/>
      <c r="H376" s="75" t="s">
        <v>236</v>
      </c>
      <c r="I376" s="78" t="s">
        <v>235</v>
      </c>
      <c r="J376" s="604"/>
      <c r="K376" s="605"/>
      <c r="L376" s="605"/>
      <c r="M376" s="605"/>
      <c r="N376" s="606"/>
    </row>
    <row r="377" spans="2:14" ht="12.95" hidden="1" customHeight="1" x14ac:dyDescent="0.2">
      <c r="B377" s="74" t="s">
        <v>640</v>
      </c>
      <c r="C377" s="75"/>
      <c r="D377" s="75" t="s">
        <v>680</v>
      </c>
      <c r="E377" s="76" t="s">
        <v>681</v>
      </c>
      <c r="F377" s="88"/>
      <c r="G377" s="77"/>
      <c r="H377" s="75" t="s">
        <v>235</v>
      </c>
      <c r="I377" s="78" t="s">
        <v>235</v>
      </c>
      <c r="J377" s="604"/>
      <c r="K377" s="605"/>
      <c r="L377" s="605"/>
      <c r="M377" s="605"/>
      <c r="N377" s="606"/>
    </row>
    <row r="378" spans="2:14" ht="12.95" hidden="1" customHeight="1" x14ac:dyDescent="0.2">
      <c r="B378" s="74" t="s">
        <v>640</v>
      </c>
      <c r="C378" s="75"/>
      <c r="D378" s="75" t="s">
        <v>682</v>
      </c>
      <c r="E378" s="76" t="s">
        <v>681</v>
      </c>
      <c r="F378" s="88"/>
      <c r="G378" s="77"/>
      <c r="H378" s="75" t="s">
        <v>235</v>
      </c>
      <c r="I378" s="78" t="s">
        <v>235</v>
      </c>
      <c r="J378" s="604"/>
      <c r="K378" s="605"/>
      <c r="L378" s="605"/>
      <c r="M378" s="605"/>
      <c r="N378" s="606"/>
    </row>
    <row r="379" spans="2:14" ht="12.95" hidden="1" customHeight="1" x14ac:dyDescent="0.2">
      <c r="B379" s="74" t="s">
        <v>640</v>
      </c>
      <c r="C379" s="75"/>
      <c r="D379" s="75" t="s">
        <v>683</v>
      </c>
      <c r="E379" s="76" t="s">
        <v>684</v>
      </c>
      <c r="F379" s="88"/>
      <c r="G379" s="77"/>
      <c r="H379" s="75" t="s">
        <v>236</v>
      </c>
      <c r="I379" s="78" t="s">
        <v>236</v>
      </c>
      <c r="J379" s="604"/>
      <c r="K379" s="605"/>
      <c r="L379" s="605"/>
      <c r="M379" s="605"/>
      <c r="N379" s="606"/>
    </row>
    <row r="380" spans="2:14" ht="12.95" hidden="1" customHeight="1" x14ac:dyDescent="0.2">
      <c r="B380" s="74" t="s">
        <v>640</v>
      </c>
      <c r="C380" s="75"/>
      <c r="D380" s="75" t="s">
        <v>683</v>
      </c>
      <c r="E380" s="76" t="s">
        <v>685</v>
      </c>
      <c r="F380" s="88"/>
      <c r="G380" s="77"/>
      <c r="H380" s="75" t="s">
        <v>236</v>
      </c>
      <c r="I380" s="78" t="s">
        <v>236</v>
      </c>
      <c r="J380" s="604"/>
      <c r="K380" s="605"/>
      <c r="L380" s="605"/>
      <c r="M380" s="605"/>
      <c r="N380" s="606"/>
    </row>
    <row r="381" spans="2:14" ht="12.95" hidden="1" customHeight="1" x14ac:dyDescent="0.2">
      <c r="B381" s="74" t="s">
        <v>640</v>
      </c>
      <c r="C381" s="75"/>
      <c r="D381" s="75" t="s">
        <v>683</v>
      </c>
      <c r="E381" s="76" t="s">
        <v>686</v>
      </c>
      <c r="F381" s="88"/>
      <c r="G381" s="77"/>
      <c r="H381" s="75" t="s">
        <v>236</v>
      </c>
      <c r="I381" s="78" t="s">
        <v>236</v>
      </c>
      <c r="J381" s="604"/>
      <c r="K381" s="605"/>
      <c r="L381" s="605"/>
      <c r="M381" s="605"/>
      <c r="N381" s="606"/>
    </row>
    <row r="382" spans="2:14" ht="12.95" hidden="1" customHeight="1" x14ac:dyDescent="0.2">
      <c r="B382" s="74" t="s">
        <v>640</v>
      </c>
      <c r="C382" s="75"/>
      <c r="D382" s="75" t="s">
        <v>683</v>
      </c>
      <c r="E382" s="76" t="s">
        <v>687</v>
      </c>
      <c r="F382" s="88"/>
      <c r="G382" s="77"/>
      <c r="H382" s="75" t="s">
        <v>236</v>
      </c>
      <c r="I382" s="78" t="s">
        <v>236</v>
      </c>
      <c r="J382" s="604"/>
      <c r="K382" s="605"/>
      <c r="L382" s="605"/>
      <c r="M382" s="605"/>
      <c r="N382" s="606"/>
    </row>
    <row r="383" spans="2:14" ht="12.95" hidden="1" customHeight="1" x14ac:dyDescent="0.2">
      <c r="B383" s="74" t="s">
        <v>640</v>
      </c>
      <c r="C383" s="75"/>
      <c r="D383" s="75" t="s">
        <v>688</v>
      </c>
      <c r="E383" s="76" t="s">
        <v>689</v>
      </c>
      <c r="F383" s="88"/>
      <c r="G383" s="77"/>
      <c r="H383" s="75" t="s">
        <v>235</v>
      </c>
      <c r="I383" s="78" t="s">
        <v>236</v>
      </c>
      <c r="J383" s="604"/>
      <c r="K383" s="605"/>
      <c r="L383" s="605"/>
      <c r="M383" s="605"/>
      <c r="N383" s="606"/>
    </row>
    <row r="384" spans="2:14" ht="12.95" hidden="1" customHeight="1" x14ac:dyDescent="0.2">
      <c r="B384" s="74" t="s">
        <v>640</v>
      </c>
      <c r="C384" s="75"/>
      <c r="D384" s="75" t="s">
        <v>690</v>
      </c>
      <c r="E384" s="76" t="s">
        <v>691</v>
      </c>
      <c r="F384" s="88"/>
      <c r="G384" s="77"/>
      <c r="H384" s="75" t="s">
        <v>235</v>
      </c>
      <c r="I384" s="78" t="s">
        <v>235</v>
      </c>
      <c r="J384" s="604"/>
      <c r="K384" s="605"/>
      <c r="L384" s="605"/>
      <c r="M384" s="605"/>
      <c r="N384" s="606"/>
    </row>
    <row r="385" spans="2:14" ht="12.95" hidden="1" customHeight="1" x14ac:dyDescent="0.2">
      <c r="B385" s="74" t="s">
        <v>640</v>
      </c>
      <c r="C385" s="75"/>
      <c r="D385" s="75" t="s">
        <v>692</v>
      </c>
      <c r="E385" s="76" t="s">
        <v>691</v>
      </c>
      <c r="F385" s="88"/>
      <c r="G385" s="77"/>
      <c r="H385" s="75" t="s">
        <v>235</v>
      </c>
      <c r="I385" s="78" t="s">
        <v>235</v>
      </c>
      <c r="J385" s="604"/>
      <c r="K385" s="605"/>
      <c r="L385" s="605"/>
      <c r="M385" s="605"/>
      <c r="N385" s="606"/>
    </row>
    <row r="386" spans="2:14" ht="12.95" hidden="1" customHeight="1" x14ac:dyDescent="0.2">
      <c r="B386" s="74" t="s">
        <v>640</v>
      </c>
      <c r="C386" s="75"/>
      <c r="D386" s="75" t="s">
        <v>693</v>
      </c>
      <c r="E386" s="76" t="s">
        <v>694</v>
      </c>
      <c r="F386" s="88"/>
      <c r="G386" s="77"/>
      <c r="H386" s="75" t="s">
        <v>236</v>
      </c>
      <c r="I386" s="78" t="s">
        <v>235</v>
      </c>
      <c r="J386" s="604"/>
      <c r="K386" s="605"/>
      <c r="L386" s="605"/>
      <c r="M386" s="605"/>
      <c r="N386" s="606"/>
    </row>
    <row r="387" spans="2:14" ht="12.95" hidden="1" customHeight="1" x14ac:dyDescent="0.2">
      <c r="B387" s="74" t="s">
        <v>640</v>
      </c>
      <c r="C387" s="75"/>
      <c r="D387" s="75" t="s">
        <v>695</v>
      </c>
      <c r="E387" s="76" t="s">
        <v>696</v>
      </c>
      <c r="F387" s="88"/>
      <c r="G387" s="77"/>
      <c r="H387" s="75" t="s">
        <v>235</v>
      </c>
      <c r="I387" s="78" t="s">
        <v>236</v>
      </c>
      <c r="J387" s="604"/>
      <c r="K387" s="605"/>
      <c r="L387" s="605"/>
      <c r="M387" s="605"/>
      <c r="N387" s="606"/>
    </row>
    <row r="388" spans="2:14" ht="12.95" hidden="1" customHeight="1" x14ac:dyDescent="0.2">
      <c r="B388" s="74" t="s">
        <v>640</v>
      </c>
      <c r="C388" s="75"/>
      <c r="D388" s="75" t="s">
        <v>695</v>
      </c>
      <c r="E388" s="76" t="s">
        <v>697</v>
      </c>
      <c r="F388" s="88"/>
      <c r="G388" s="77"/>
      <c r="H388" s="75" t="s">
        <v>235</v>
      </c>
      <c r="I388" s="78" t="s">
        <v>236</v>
      </c>
      <c r="J388" s="604"/>
      <c r="K388" s="605"/>
      <c r="L388" s="605"/>
      <c r="M388" s="605"/>
      <c r="N388" s="606"/>
    </row>
    <row r="389" spans="2:14" ht="12.95" hidden="1" customHeight="1" x14ac:dyDescent="0.2">
      <c r="B389" s="74" t="s">
        <v>640</v>
      </c>
      <c r="C389" s="75"/>
      <c r="D389" s="75" t="s">
        <v>698</v>
      </c>
      <c r="E389" s="76" t="s">
        <v>699</v>
      </c>
      <c r="F389" s="88"/>
      <c r="G389" s="77"/>
      <c r="H389" s="75" t="s">
        <v>235</v>
      </c>
      <c r="I389" s="78" t="s">
        <v>236</v>
      </c>
      <c r="J389" s="604"/>
      <c r="K389" s="605"/>
      <c r="L389" s="605"/>
      <c r="M389" s="605"/>
      <c r="N389" s="606"/>
    </row>
    <row r="390" spans="2:14" ht="12.95" hidden="1" customHeight="1" x14ac:dyDescent="0.2">
      <c r="B390" s="74" t="s">
        <v>640</v>
      </c>
      <c r="C390" s="75"/>
      <c r="D390" s="75" t="s">
        <v>700</v>
      </c>
      <c r="E390" s="76" t="s">
        <v>701</v>
      </c>
      <c r="F390" s="88"/>
      <c r="G390" s="77"/>
      <c r="H390" s="75" t="s">
        <v>235</v>
      </c>
      <c r="I390" s="78" t="s">
        <v>235</v>
      </c>
      <c r="J390" s="604"/>
      <c r="K390" s="605"/>
      <c r="L390" s="605"/>
      <c r="M390" s="605"/>
      <c r="N390" s="606"/>
    </row>
    <row r="391" spans="2:14" ht="12.95" hidden="1" customHeight="1" x14ac:dyDescent="0.2">
      <c r="B391" s="74" t="s">
        <v>640</v>
      </c>
      <c r="C391" s="75"/>
      <c r="D391" s="75" t="s">
        <v>702</v>
      </c>
      <c r="E391" s="76" t="s">
        <v>703</v>
      </c>
      <c r="F391" s="88"/>
      <c r="G391" s="77"/>
      <c r="H391" s="75" t="s">
        <v>235</v>
      </c>
      <c r="I391" s="78" t="s">
        <v>235</v>
      </c>
      <c r="J391" s="604"/>
      <c r="K391" s="605"/>
      <c r="L391" s="605"/>
      <c r="M391" s="605"/>
      <c r="N391" s="606"/>
    </row>
    <row r="392" spans="2:14" ht="12.95" hidden="1" customHeight="1" x14ac:dyDescent="0.2">
      <c r="B392" s="74" t="s">
        <v>640</v>
      </c>
      <c r="C392" s="75"/>
      <c r="D392" s="75" t="s">
        <v>704</v>
      </c>
      <c r="E392" s="76" t="s">
        <v>705</v>
      </c>
      <c r="F392" s="88"/>
      <c r="G392" s="77"/>
      <c r="H392" s="75" t="s">
        <v>235</v>
      </c>
      <c r="I392" s="78" t="s">
        <v>235</v>
      </c>
      <c r="J392" s="604"/>
      <c r="K392" s="605"/>
      <c r="L392" s="605"/>
      <c r="M392" s="605"/>
      <c r="N392" s="606"/>
    </row>
    <row r="393" spans="2:14" ht="12.95" hidden="1" customHeight="1" x14ac:dyDescent="0.2">
      <c r="B393" s="74" t="s">
        <v>640</v>
      </c>
      <c r="C393" s="75"/>
      <c r="D393" s="75" t="s">
        <v>706</v>
      </c>
      <c r="E393" s="76" t="s">
        <v>707</v>
      </c>
      <c r="F393" s="88"/>
      <c r="G393" s="77"/>
      <c r="H393" s="75" t="s">
        <v>235</v>
      </c>
      <c r="I393" s="78" t="s">
        <v>235</v>
      </c>
      <c r="J393" s="604"/>
      <c r="K393" s="605"/>
      <c r="L393" s="605"/>
      <c r="M393" s="605"/>
      <c r="N393" s="606"/>
    </row>
    <row r="394" spans="2:14" ht="12.95" hidden="1" customHeight="1" x14ac:dyDescent="0.2">
      <c r="B394" s="74" t="s">
        <v>640</v>
      </c>
      <c r="C394" s="75"/>
      <c r="D394" s="75" t="s">
        <v>708</v>
      </c>
      <c r="E394" s="76" t="s">
        <v>709</v>
      </c>
      <c r="F394" s="88"/>
      <c r="G394" s="77"/>
      <c r="H394" s="75" t="s">
        <v>235</v>
      </c>
      <c r="I394" s="78" t="s">
        <v>235</v>
      </c>
      <c r="J394" s="604"/>
      <c r="K394" s="605"/>
      <c r="L394" s="605"/>
      <c r="M394" s="605"/>
      <c r="N394" s="606"/>
    </row>
    <row r="395" spans="2:14" ht="12.95" hidden="1" customHeight="1" x14ac:dyDescent="0.2">
      <c r="B395" s="74" t="s">
        <v>640</v>
      </c>
      <c r="C395" s="75"/>
      <c r="D395" s="75" t="s">
        <v>700</v>
      </c>
      <c r="E395" s="76" t="s">
        <v>710</v>
      </c>
      <c r="F395" s="88"/>
      <c r="G395" s="77"/>
      <c r="H395" s="75" t="s">
        <v>235</v>
      </c>
      <c r="I395" s="78" t="s">
        <v>235</v>
      </c>
      <c r="J395" s="604"/>
      <c r="K395" s="605"/>
      <c r="L395" s="605"/>
      <c r="M395" s="605"/>
      <c r="N395" s="606"/>
    </row>
    <row r="396" spans="2:14" ht="12.95" hidden="1" customHeight="1" x14ac:dyDescent="0.2">
      <c r="B396" s="74" t="s">
        <v>640</v>
      </c>
      <c r="C396" s="75"/>
      <c r="D396" s="75" t="s">
        <v>711</v>
      </c>
      <c r="E396" s="76" t="s">
        <v>712</v>
      </c>
      <c r="F396" s="88"/>
      <c r="G396" s="77"/>
      <c r="H396" s="75" t="s">
        <v>235</v>
      </c>
      <c r="I396" s="78" t="s">
        <v>235</v>
      </c>
      <c r="J396" s="604"/>
      <c r="K396" s="605"/>
      <c r="L396" s="605"/>
      <c r="M396" s="605"/>
      <c r="N396" s="606"/>
    </row>
    <row r="397" spans="2:14" ht="12.95" hidden="1" customHeight="1" x14ac:dyDescent="0.2">
      <c r="B397" s="74" t="s">
        <v>640</v>
      </c>
      <c r="C397" s="75"/>
      <c r="D397" s="75" t="s">
        <v>713</v>
      </c>
      <c r="E397" s="76" t="s">
        <v>714</v>
      </c>
      <c r="F397" s="88"/>
      <c r="G397" s="77"/>
      <c r="H397" s="75" t="s">
        <v>235</v>
      </c>
      <c r="I397" s="78" t="s">
        <v>235</v>
      </c>
      <c r="J397" s="604"/>
      <c r="K397" s="605"/>
      <c r="L397" s="605"/>
      <c r="M397" s="605"/>
      <c r="N397" s="606"/>
    </row>
    <row r="398" spans="2:14" ht="12.95" hidden="1" customHeight="1" x14ac:dyDescent="0.2">
      <c r="B398" s="74" t="s">
        <v>640</v>
      </c>
      <c r="C398" s="75"/>
      <c r="D398" s="75" t="s">
        <v>715</v>
      </c>
      <c r="E398" s="76" t="s">
        <v>716</v>
      </c>
      <c r="F398" s="88"/>
      <c r="G398" s="77"/>
      <c r="H398" s="75" t="s">
        <v>235</v>
      </c>
      <c r="I398" s="78" t="s">
        <v>235</v>
      </c>
      <c r="J398" s="604"/>
      <c r="K398" s="605"/>
      <c r="L398" s="605"/>
      <c r="M398" s="605"/>
      <c r="N398" s="606"/>
    </row>
    <row r="399" spans="2:14" ht="12.95" hidden="1" customHeight="1" x14ac:dyDescent="0.2">
      <c r="B399" s="74" t="s">
        <v>640</v>
      </c>
      <c r="C399" s="75"/>
      <c r="D399" s="75" t="s">
        <v>717</v>
      </c>
      <c r="E399" s="76" t="s">
        <v>718</v>
      </c>
      <c r="F399" s="88"/>
      <c r="G399" s="77"/>
      <c r="H399" s="75" t="s">
        <v>235</v>
      </c>
      <c r="I399" s="78" t="s">
        <v>235</v>
      </c>
      <c r="J399" s="604"/>
      <c r="K399" s="605"/>
      <c r="L399" s="605"/>
      <c r="M399" s="605"/>
      <c r="N399" s="606"/>
    </row>
    <row r="400" spans="2:14" ht="12.95" hidden="1" customHeight="1" x14ac:dyDescent="0.2">
      <c r="B400" s="74" t="s">
        <v>640</v>
      </c>
      <c r="C400" s="75"/>
      <c r="D400" s="75" t="s">
        <v>719</v>
      </c>
      <c r="E400" s="76" t="s">
        <v>720</v>
      </c>
      <c r="F400" s="88"/>
      <c r="G400" s="77"/>
      <c r="H400" s="75" t="s">
        <v>235</v>
      </c>
      <c r="I400" s="78" t="s">
        <v>235</v>
      </c>
      <c r="J400" s="604"/>
      <c r="K400" s="605"/>
      <c r="L400" s="605"/>
      <c r="M400" s="605"/>
      <c r="N400" s="606"/>
    </row>
    <row r="401" spans="2:14" ht="12.95" hidden="1" customHeight="1" x14ac:dyDescent="0.2">
      <c r="B401" s="74" t="s">
        <v>640</v>
      </c>
      <c r="C401" s="75"/>
      <c r="D401" s="75" t="s">
        <v>721</v>
      </c>
      <c r="E401" s="76" t="s">
        <v>722</v>
      </c>
      <c r="F401" s="88"/>
      <c r="G401" s="77"/>
      <c r="H401" s="75" t="s">
        <v>235</v>
      </c>
      <c r="I401" s="78" t="s">
        <v>235</v>
      </c>
      <c r="J401" s="604"/>
      <c r="K401" s="605"/>
      <c r="L401" s="605"/>
      <c r="M401" s="605"/>
      <c r="N401" s="606"/>
    </row>
    <row r="402" spans="2:14" ht="12.95" hidden="1" customHeight="1" x14ac:dyDescent="0.2">
      <c r="B402" s="74" t="s">
        <v>640</v>
      </c>
      <c r="C402" s="75"/>
      <c r="D402" s="75" t="s">
        <v>723</v>
      </c>
      <c r="E402" s="76" t="s">
        <v>724</v>
      </c>
      <c r="F402" s="88"/>
      <c r="G402" s="77"/>
      <c r="H402" s="75" t="s">
        <v>235</v>
      </c>
      <c r="I402" s="78" t="s">
        <v>235</v>
      </c>
      <c r="J402" s="604"/>
      <c r="K402" s="605"/>
      <c r="L402" s="605"/>
      <c r="M402" s="605"/>
      <c r="N402" s="606"/>
    </row>
    <row r="403" spans="2:14" ht="12.95" hidden="1" customHeight="1" x14ac:dyDescent="0.2">
      <c r="B403" s="74" t="s">
        <v>640</v>
      </c>
      <c r="C403" s="75"/>
      <c r="D403" s="75" t="s">
        <v>725</v>
      </c>
      <c r="E403" s="76" t="s">
        <v>726</v>
      </c>
      <c r="F403" s="88"/>
      <c r="G403" s="77"/>
      <c r="H403" s="75" t="s">
        <v>235</v>
      </c>
      <c r="I403" s="78" t="s">
        <v>235</v>
      </c>
      <c r="J403" s="604"/>
      <c r="K403" s="605"/>
      <c r="L403" s="605"/>
      <c r="M403" s="605"/>
      <c r="N403" s="606"/>
    </row>
    <row r="404" spans="2:14" ht="12.95" hidden="1" customHeight="1" x14ac:dyDescent="0.2">
      <c r="B404" s="74" t="s">
        <v>640</v>
      </c>
      <c r="C404" s="75"/>
      <c r="D404" s="75" t="s">
        <v>727</v>
      </c>
      <c r="E404" s="76" t="s">
        <v>728</v>
      </c>
      <c r="F404" s="88"/>
      <c r="G404" s="77"/>
      <c r="H404" s="75" t="s">
        <v>235</v>
      </c>
      <c r="I404" s="78" t="s">
        <v>235</v>
      </c>
      <c r="J404" s="604"/>
      <c r="K404" s="605"/>
      <c r="L404" s="605"/>
      <c r="M404" s="605"/>
      <c r="N404" s="606"/>
    </row>
    <row r="405" spans="2:14" ht="12.95" hidden="1" customHeight="1" x14ac:dyDescent="0.2">
      <c r="B405" s="74" t="s">
        <v>640</v>
      </c>
      <c r="C405" s="75"/>
      <c r="D405" s="75" t="s">
        <v>729</v>
      </c>
      <c r="E405" s="76" t="s">
        <v>730</v>
      </c>
      <c r="F405" s="88"/>
      <c r="G405" s="77"/>
      <c r="H405" s="75" t="s">
        <v>235</v>
      </c>
      <c r="I405" s="78" t="s">
        <v>235</v>
      </c>
      <c r="J405" s="604"/>
      <c r="K405" s="605"/>
      <c r="L405" s="605"/>
      <c r="M405" s="605"/>
      <c r="N405" s="606"/>
    </row>
    <row r="406" spans="2:14" ht="12.95" hidden="1" customHeight="1" x14ac:dyDescent="0.2">
      <c r="B406" s="74" t="s">
        <v>640</v>
      </c>
      <c r="C406" s="75"/>
      <c r="D406" s="75" t="s">
        <v>731</v>
      </c>
      <c r="E406" s="76" t="s">
        <v>732</v>
      </c>
      <c r="F406" s="88"/>
      <c r="G406" s="77"/>
      <c r="H406" s="75" t="s">
        <v>235</v>
      </c>
      <c r="I406" s="78" t="s">
        <v>235</v>
      </c>
      <c r="J406" s="604"/>
      <c r="K406" s="605"/>
      <c r="L406" s="605"/>
      <c r="M406" s="605"/>
      <c r="N406" s="606"/>
    </row>
    <row r="407" spans="2:14" ht="12.95" hidden="1" customHeight="1" x14ac:dyDescent="0.2">
      <c r="B407" s="74" t="s">
        <v>640</v>
      </c>
      <c r="C407" s="75"/>
      <c r="D407" s="75" t="s">
        <v>733</v>
      </c>
      <c r="E407" s="76" t="s">
        <v>734</v>
      </c>
      <c r="F407" s="88"/>
      <c r="G407" s="77"/>
      <c r="H407" s="75" t="s">
        <v>235</v>
      </c>
      <c r="I407" s="78" t="s">
        <v>235</v>
      </c>
      <c r="J407" s="604"/>
      <c r="K407" s="605"/>
      <c r="L407" s="605"/>
      <c r="M407" s="605"/>
      <c r="N407" s="606"/>
    </row>
    <row r="408" spans="2:14" ht="12.95" hidden="1" customHeight="1" x14ac:dyDescent="0.2">
      <c r="B408" s="74" t="s">
        <v>640</v>
      </c>
      <c r="C408" s="75"/>
      <c r="D408" s="75" t="s">
        <v>735</v>
      </c>
      <c r="E408" s="76" t="s">
        <v>736</v>
      </c>
      <c r="F408" s="88"/>
      <c r="G408" s="77"/>
      <c r="H408" s="75" t="s">
        <v>235</v>
      </c>
      <c r="I408" s="78" t="s">
        <v>235</v>
      </c>
      <c r="J408" s="604"/>
      <c r="K408" s="605"/>
      <c r="L408" s="605"/>
      <c r="M408" s="605"/>
      <c r="N408" s="606"/>
    </row>
    <row r="409" spans="2:14" ht="12.95" hidden="1" customHeight="1" x14ac:dyDescent="0.2">
      <c r="B409" s="74" t="s">
        <v>640</v>
      </c>
      <c r="C409" s="75"/>
      <c r="D409" s="75" t="s">
        <v>737</v>
      </c>
      <c r="E409" s="76" t="s">
        <v>738</v>
      </c>
      <c r="F409" s="88"/>
      <c r="G409" s="77"/>
      <c r="H409" s="75" t="s">
        <v>235</v>
      </c>
      <c r="I409" s="78" t="s">
        <v>235</v>
      </c>
      <c r="J409" s="604"/>
      <c r="K409" s="605"/>
      <c r="L409" s="605"/>
      <c r="M409" s="605"/>
      <c r="N409" s="606"/>
    </row>
    <row r="410" spans="2:14" ht="12.95" hidden="1" customHeight="1" x14ac:dyDescent="0.2">
      <c r="B410" s="74" t="s">
        <v>640</v>
      </c>
      <c r="C410" s="75"/>
      <c r="D410" s="75" t="s">
        <v>739</v>
      </c>
      <c r="E410" s="76" t="s">
        <v>740</v>
      </c>
      <c r="F410" s="88"/>
      <c r="G410" s="77"/>
      <c r="H410" s="75" t="s">
        <v>235</v>
      </c>
      <c r="I410" s="78" t="s">
        <v>235</v>
      </c>
      <c r="J410" s="604"/>
      <c r="K410" s="605"/>
      <c r="L410" s="605"/>
      <c r="M410" s="605"/>
      <c r="N410" s="606"/>
    </row>
    <row r="411" spans="2:14" ht="12.95" hidden="1" customHeight="1" x14ac:dyDescent="0.2">
      <c r="B411" s="74" t="s">
        <v>640</v>
      </c>
      <c r="C411" s="75"/>
      <c r="D411" s="75" t="s">
        <v>741</v>
      </c>
      <c r="E411" s="76" t="s">
        <v>742</v>
      </c>
      <c r="F411" s="88"/>
      <c r="G411" s="77"/>
      <c r="H411" s="75" t="s">
        <v>235</v>
      </c>
      <c r="I411" s="78" t="s">
        <v>235</v>
      </c>
      <c r="J411" s="604"/>
      <c r="K411" s="605"/>
      <c r="L411" s="605"/>
      <c r="M411" s="605"/>
      <c r="N411" s="606"/>
    </row>
    <row r="412" spans="2:14" ht="12.95" customHeight="1" x14ac:dyDescent="0.2">
      <c r="B412" s="74" t="s">
        <v>640</v>
      </c>
      <c r="C412" s="75"/>
      <c r="D412" s="75" t="s">
        <v>743</v>
      </c>
      <c r="E412" s="76" t="s">
        <v>744</v>
      </c>
      <c r="F412" s="88"/>
      <c r="G412" s="77"/>
      <c r="H412" s="75" t="s">
        <v>236</v>
      </c>
      <c r="I412" s="78" t="s">
        <v>236</v>
      </c>
      <c r="J412" s="604"/>
      <c r="K412" s="605"/>
      <c r="L412" s="605"/>
      <c r="M412" s="605"/>
      <c r="N412" s="606"/>
    </row>
    <row r="413" spans="2:14" ht="12.95" customHeight="1" x14ac:dyDescent="0.2">
      <c r="B413" s="74" t="s">
        <v>640</v>
      </c>
      <c r="C413" s="75"/>
      <c r="D413" s="75" t="s">
        <v>743</v>
      </c>
      <c r="E413" s="76" t="s">
        <v>745</v>
      </c>
      <c r="F413" s="88"/>
      <c r="G413" s="77"/>
      <c r="H413" s="75" t="s">
        <v>236</v>
      </c>
      <c r="I413" s="78" t="s">
        <v>236</v>
      </c>
      <c r="J413" s="604"/>
      <c r="K413" s="605"/>
      <c r="L413" s="605"/>
      <c r="M413" s="605"/>
      <c r="N413" s="606"/>
    </row>
    <row r="414" spans="2:14" ht="12.95" customHeight="1" x14ac:dyDescent="0.2">
      <c r="B414" s="74" t="s">
        <v>640</v>
      </c>
      <c r="C414" s="75"/>
      <c r="D414" s="75" t="s">
        <v>746</v>
      </c>
      <c r="E414" s="76" t="s">
        <v>747</v>
      </c>
      <c r="F414" s="88"/>
      <c r="G414" s="77"/>
      <c r="H414" s="75" t="s">
        <v>236</v>
      </c>
      <c r="I414" s="78" t="s">
        <v>236</v>
      </c>
      <c r="J414" s="604"/>
      <c r="K414" s="605"/>
      <c r="L414" s="605"/>
      <c r="M414" s="605"/>
      <c r="N414" s="606"/>
    </row>
    <row r="415" spans="2:14" ht="12.95" customHeight="1" x14ac:dyDescent="0.2">
      <c r="B415" s="74" t="s">
        <v>640</v>
      </c>
      <c r="C415" s="75"/>
      <c r="D415" s="75" t="s">
        <v>743</v>
      </c>
      <c r="E415" s="76" t="s">
        <v>748</v>
      </c>
      <c r="F415" s="88"/>
      <c r="G415" s="77"/>
      <c r="H415" s="75" t="s">
        <v>236</v>
      </c>
      <c r="I415" s="78" t="s">
        <v>236</v>
      </c>
      <c r="J415" s="604"/>
      <c r="K415" s="605"/>
      <c r="L415" s="605"/>
      <c r="M415" s="605"/>
      <c r="N415" s="606"/>
    </row>
    <row r="416" spans="2:14" ht="12.95" customHeight="1" x14ac:dyDescent="0.2">
      <c r="B416" s="74" t="s">
        <v>640</v>
      </c>
      <c r="C416" s="75"/>
      <c r="D416" s="75" t="s">
        <v>743</v>
      </c>
      <c r="E416" s="76" t="s">
        <v>749</v>
      </c>
      <c r="F416" s="88"/>
      <c r="G416" s="77"/>
      <c r="H416" s="75" t="s">
        <v>236</v>
      </c>
      <c r="I416" s="78" t="s">
        <v>236</v>
      </c>
      <c r="J416" s="604"/>
      <c r="K416" s="605"/>
      <c r="L416" s="605"/>
      <c r="M416" s="605"/>
      <c r="N416" s="606"/>
    </row>
    <row r="417" spans="2:14" ht="12.95" customHeight="1" x14ac:dyDescent="0.2">
      <c r="B417" s="74" t="s">
        <v>640</v>
      </c>
      <c r="C417" s="75"/>
      <c r="D417" s="75" t="s">
        <v>743</v>
      </c>
      <c r="E417" s="76" t="s">
        <v>750</v>
      </c>
      <c r="F417" s="88"/>
      <c r="G417" s="77"/>
      <c r="H417" s="75" t="s">
        <v>236</v>
      </c>
      <c r="I417" s="78" t="s">
        <v>236</v>
      </c>
      <c r="J417" s="604"/>
      <c r="K417" s="605"/>
      <c r="L417" s="605"/>
      <c r="M417" s="605"/>
      <c r="N417" s="606"/>
    </row>
    <row r="418" spans="2:14" ht="12.95" customHeight="1" x14ac:dyDescent="0.2">
      <c r="B418" s="74" t="s">
        <v>640</v>
      </c>
      <c r="C418" s="75"/>
      <c r="D418" s="75" t="s">
        <v>743</v>
      </c>
      <c r="E418" s="76" t="s">
        <v>751</v>
      </c>
      <c r="F418" s="88"/>
      <c r="G418" s="77"/>
      <c r="H418" s="75" t="s">
        <v>236</v>
      </c>
      <c r="I418" s="78" t="s">
        <v>236</v>
      </c>
      <c r="J418" s="604"/>
      <c r="K418" s="605"/>
      <c r="L418" s="605"/>
      <c r="M418" s="605"/>
      <c r="N418" s="606"/>
    </row>
    <row r="419" spans="2:14" ht="12.95" customHeight="1" x14ac:dyDescent="0.2">
      <c r="B419" s="74" t="s">
        <v>640</v>
      </c>
      <c r="C419" s="75"/>
      <c r="D419" s="75" t="s">
        <v>743</v>
      </c>
      <c r="E419" s="76" t="s">
        <v>752</v>
      </c>
      <c r="F419" s="88"/>
      <c r="G419" s="77"/>
      <c r="H419" s="75" t="s">
        <v>236</v>
      </c>
      <c r="I419" s="78" t="s">
        <v>236</v>
      </c>
      <c r="J419" s="604"/>
      <c r="K419" s="605"/>
      <c r="L419" s="605"/>
      <c r="M419" s="605"/>
      <c r="N419" s="606"/>
    </row>
    <row r="420" spans="2:14" ht="12.95" customHeight="1" x14ac:dyDescent="0.2">
      <c r="B420" s="74" t="s">
        <v>640</v>
      </c>
      <c r="C420" s="75"/>
      <c r="D420" s="75" t="s">
        <v>743</v>
      </c>
      <c r="E420" s="76" t="s">
        <v>753</v>
      </c>
      <c r="F420" s="88"/>
      <c r="G420" s="77"/>
      <c r="H420" s="75" t="s">
        <v>236</v>
      </c>
      <c r="I420" s="78" t="s">
        <v>236</v>
      </c>
      <c r="J420" s="604"/>
      <c r="K420" s="605"/>
      <c r="L420" s="605"/>
      <c r="M420" s="605"/>
      <c r="N420" s="606"/>
    </row>
    <row r="421" spans="2:14" ht="12.95" customHeight="1" x14ac:dyDescent="0.2">
      <c r="B421" s="74" t="s">
        <v>640</v>
      </c>
      <c r="C421" s="75"/>
      <c r="D421" s="75" t="s">
        <v>743</v>
      </c>
      <c r="E421" s="76" t="s">
        <v>754</v>
      </c>
      <c r="F421" s="88"/>
      <c r="G421" s="77"/>
      <c r="H421" s="75" t="s">
        <v>236</v>
      </c>
      <c r="I421" s="78" t="s">
        <v>236</v>
      </c>
      <c r="J421" s="604"/>
      <c r="K421" s="605"/>
      <c r="L421" s="605"/>
      <c r="M421" s="605"/>
      <c r="N421" s="606"/>
    </row>
    <row r="422" spans="2:14" ht="12.95" customHeight="1" x14ac:dyDescent="0.2">
      <c r="B422" s="74" t="s">
        <v>640</v>
      </c>
      <c r="C422" s="75"/>
      <c r="D422" s="75" t="s">
        <v>743</v>
      </c>
      <c r="E422" s="76" t="s">
        <v>755</v>
      </c>
      <c r="F422" s="88"/>
      <c r="G422" s="77"/>
      <c r="H422" s="75" t="s">
        <v>236</v>
      </c>
      <c r="I422" s="78" t="s">
        <v>236</v>
      </c>
      <c r="J422" s="604"/>
      <c r="K422" s="605"/>
      <c r="L422" s="605"/>
      <c r="M422" s="605"/>
      <c r="N422" s="606"/>
    </row>
    <row r="423" spans="2:14" ht="12.95" customHeight="1" x14ac:dyDescent="0.2">
      <c r="B423" s="74" t="s">
        <v>640</v>
      </c>
      <c r="C423" s="75"/>
      <c r="D423" s="75" t="s">
        <v>743</v>
      </c>
      <c r="E423" s="76" t="s">
        <v>756</v>
      </c>
      <c r="F423" s="88"/>
      <c r="G423" s="77"/>
      <c r="H423" s="75" t="s">
        <v>236</v>
      </c>
      <c r="I423" s="78" t="s">
        <v>236</v>
      </c>
      <c r="J423" s="604"/>
      <c r="K423" s="605"/>
      <c r="L423" s="605"/>
      <c r="M423" s="605"/>
      <c r="N423" s="606"/>
    </row>
    <row r="424" spans="2:14" ht="12.95" customHeight="1" x14ac:dyDescent="0.2">
      <c r="B424" s="74" t="s">
        <v>640</v>
      </c>
      <c r="C424" s="75"/>
      <c r="D424" s="75" t="s">
        <v>743</v>
      </c>
      <c r="E424" s="76" t="s">
        <v>757</v>
      </c>
      <c r="F424" s="88"/>
      <c r="G424" s="77"/>
      <c r="H424" s="75" t="s">
        <v>236</v>
      </c>
      <c r="I424" s="78" t="s">
        <v>236</v>
      </c>
      <c r="J424" s="604"/>
      <c r="K424" s="605"/>
      <c r="L424" s="605"/>
      <c r="M424" s="605"/>
      <c r="N424" s="606"/>
    </row>
    <row r="425" spans="2:14" ht="12.95" customHeight="1" x14ac:dyDescent="0.2">
      <c r="B425" s="74" t="s">
        <v>640</v>
      </c>
      <c r="C425" s="75"/>
      <c r="D425" s="75" t="s">
        <v>743</v>
      </c>
      <c r="E425" s="76" t="s">
        <v>758</v>
      </c>
      <c r="F425" s="88"/>
      <c r="G425" s="77"/>
      <c r="H425" s="75" t="s">
        <v>236</v>
      </c>
      <c r="I425" s="78" t="s">
        <v>236</v>
      </c>
      <c r="J425" s="604"/>
      <c r="K425" s="605"/>
      <c r="L425" s="605"/>
      <c r="M425" s="605"/>
      <c r="N425" s="606"/>
    </row>
    <row r="426" spans="2:14" ht="12.95" customHeight="1" x14ac:dyDescent="0.2">
      <c r="B426" s="74" t="s">
        <v>640</v>
      </c>
      <c r="C426" s="75"/>
      <c r="D426" s="75" t="s">
        <v>743</v>
      </c>
      <c r="E426" s="76" t="s">
        <v>759</v>
      </c>
      <c r="F426" s="88"/>
      <c r="G426" s="77"/>
      <c r="H426" s="75" t="s">
        <v>236</v>
      </c>
      <c r="I426" s="78" t="s">
        <v>236</v>
      </c>
      <c r="J426" s="604"/>
      <c r="K426" s="605"/>
      <c r="L426" s="605"/>
      <c r="M426" s="605"/>
      <c r="N426" s="606"/>
    </row>
    <row r="427" spans="2:14" ht="12.95" customHeight="1" x14ac:dyDescent="0.2">
      <c r="B427" s="74" t="s">
        <v>640</v>
      </c>
      <c r="C427" s="75"/>
      <c r="D427" s="75" t="s">
        <v>743</v>
      </c>
      <c r="E427" s="76" t="s">
        <v>760</v>
      </c>
      <c r="F427" s="88"/>
      <c r="G427" s="77"/>
      <c r="H427" s="75" t="s">
        <v>236</v>
      </c>
      <c r="I427" s="78" t="s">
        <v>236</v>
      </c>
      <c r="J427" s="604"/>
      <c r="K427" s="605"/>
      <c r="L427" s="605"/>
      <c r="M427" s="605"/>
      <c r="N427" s="606"/>
    </row>
    <row r="428" spans="2:14" ht="12.95" customHeight="1" x14ac:dyDescent="0.2">
      <c r="B428" s="74" t="s">
        <v>640</v>
      </c>
      <c r="C428" s="75"/>
      <c r="D428" s="75" t="s">
        <v>743</v>
      </c>
      <c r="E428" s="76" t="s">
        <v>761</v>
      </c>
      <c r="F428" s="88"/>
      <c r="G428" s="77"/>
      <c r="H428" s="75" t="s">
        <v>236</v>
      </c>
      <c r="I428" s="78" t="s">
        <v>236</v>
      </c>
      <c r="J428" s="604"/>
      <c r="K428" s="605"/>
      <c r="L428" s="605"/>
      <c r="M428" s="605"/>
      <c r="N428" s="606"/>
    </row>
    <row r="429" spans="2:14" ht="12.95" customHeight="1" x14ac:dyDescent="0.2">
      <c r="B429" s="74" t="s">
        <v>640</v>
      </c>
      <c r="C429" s="75"/>
      <c r="D429" s="75" t="s">
        <v>743</v>
      </c>
      <c r="E429" s="76" t="s">
        <v>762</v>
      </c>
      <c r="F429" s="88"/>
      <c r="G429" s="77"/>
      <c r="H429" s="75" t="s">
        <v>236</v>
      </c>
      <c r="I429" s="78" t="s">
        <v>236</v>
      </c>
      <c r="J429" s="604"/>
      <c r="K429" s="605"/>
      <c r="L429" s="605"/>
      <c r="M429" s="605"/>
      <c r="N429" s="606"/>
    </row>
    <row r="430" spans="2:14" ht="12.95" customHeight="1" x14ac:dyDescent="0.2">
      <c r="B430" s="74" t="s">
        <v>640</v>
      </c>
      <c r="C430" s="75"/>
      <c r="D430" s="75" t="s">
        <v>743</v>
      </c>
      <c r="E430" s="76" t="s">
        <v>763</v>
      </c>
      <c r="F430" s="88"/>
      <c r="G430" s="77"/>
      <c r="H430" s="75" t="s">
        <v>236</v>
      </c>
      <c r="I430" s="78" t="s">
        <v>236</v>
      </c>
      <c r="J430" s="604"/>
      <c r="K430" s="605"/>
      <c r="L430" s="605"/>
      <c r="M430" s="605"/>
      <c r="N430" s="606"/>
    </row>
    <row r="431" spans="2:14" ht="12.95" customHeight="1" x14ac:dyDescent="0.2">
      <c r="B431" s="74" t="s">
        <v>640</v>
      </c>
      <c r="C431" s="75"/>
      <c r="D431" s="75" t="s">
        <v>743</v>
      </c>
      <c r="E431" s="76" t="s">
        <v>764</v>
      </c>
      <c r="F431" s="88"/>
      <c r="G431" s="77"/>
      <c r="H431" s="75" t="s">
        <v>236</v>
      </c>
      <c r="I431" s="78" t="s">
        <v>236</v>
      </c>
      <c r="J431" s="604"/>
      <c r="K431" s="605"/>
      <c r="L431" s="605"/>
      <c r="M431" s="605"/>
      <c r="N431" s="606"/>
    </row>
    <row r="432" spans="2:14" ht="12.95" customHeight="1" x14ac:dyDescent="0.2">
      <c r="B432" s="74" t="s">
        <v>640</v>
      </c>
      <c r="C432" s="75"/>
      <c r="D432" s="75" t="s">
        <v>743</v>
      </c>
      <c r="E432" s="76" t="s">
        <v>765</v>
      </c>
      <c r="F432" s="88"/>
      <c r="G432" s="77"/>
      <c r="H432" s="75" t="s">
        <v>236</v>
      </c>
      <c r="I432" s="78" t="s">
        <v>236</v>
      </c>
      <c r="J432" s="604"/>
      <c r="K432" s="605"/>
      <c r="L432" s="605"/>
      <c r="M432" s="605"/>
      <c r="N432" s="606"/>
    </row>
    <row r="433" spans="2:14" ht="12.95" customHeight="1" x14ac:dyDescent="0.2">
      <c r="B433" s="74" t="s">
        <v>640</v>
      </c>
      <c r="C433" s="75"/>
      <c r="D433" s="75" t="s">
        <v>743</v>
      </c>
      <c r="E433" s="76" t="s">
        <v>766</v>
      </c>
      <c r="F433" s="88"/>
      <c r="G433" s="77"/>
      <c r="H433" s="75" t="s">
        <v>236</v>
      </c>
      <c r="I433" s="78" t="s">
        <v>236</v>
      </c>
      <c r="J433" s="604"/>
      <c r="K433" s="605"/>
      <c r="L433" s="605"/>
      <c r="M433" s="605"/>
      <c r="N433" s="606"/>
    </row>
    <row r="434" spans="2:14" ht="12.95" customHeight="1" x14ac:dyDescent="0.2">
      <c r="B434" s="74" t="s">
        <v>640</v>
      </c>
      <c r="C434" s="75"/>
      <c r="D434" s="75" t="s">
        <v>743</v>
      </c>
      <c r="E434" s="76" t="s">
        <v>767</v>
      </c>
      <c r="F434" s="88"/>
      <c r="G434" s="77"/>
      <c r="H434" s="75" t="s">
        <v>236</v>
      </c>
      <c r="I434" s="78" t="s">
        <v>236</v>
      </c>
      <c r="J434" s="604"/>
      <c r="K434" s="605"/>
      <c r="L434" s="605"/>
      <c r="M434" s="605"/>
      <c r="N434" s="606"/>
    </row>
    <row r="435" spans="2:14" ht="12.95" customHeight="1" x14ac:dyDescent="0.2">
      <c r="B435" s="74" t="s">
        <v>640</v>
      </c>
      <c r="C435" s="75"/>
      <c r="D435" s="75" t="s">
        <v>743</v>
      </c>
      <c r="E435" s="76" t="s">
        <v>768</v>
      </c>
      <c r="F435" s="88"/>
      <c r="G435" s="77"/>
      <c r="H435" s="75" t="s">
        <v>236</v>
      </c>
      <c r="I435" s="78" t="s">
        <v>236</v>
      </c>
      <c r="J435" s="604"/>
      <c r="K435" s="605"/>
      <c r="L435" s="605"/>
      <c r="M435" s="605"/>
      <c r="N435" s="606"/>
    </row>
    <row r="436" spans="2:14" ht="12.95" customHeight="1" x14ac:dyDescent="0.2">
      <c r="B436" s="74" t="s">
        <v>640</v>
      </c>
      <c r="C436" s="75"/>
      <c r="D436" s="75" t="s">
        <v>743</v>
      </c>
      <c r="E436" s="76" t="s">
        <v>769</v>
      </c>
      <c r="F436" s="88"/>
      <c r="G436" s="77"/>
      <c r="H436" s="75" t="s">
        <v>236</v>
      </c>
      <c r="I436" s="78" t="s">
        <v>236</v>
      </c>
      <c r="J436" s="604"/>
      <c r="K436" s="605"/>
      <c r="L436" s="605"/>
      <c r="M436" s="605"/>
      <c r="N436" s="606"/>
    </row>
    <row r="437" spans="2:14" ht="12.95" customHeight="1" x14ac:dyDescent="0.2">
      <c r="B437" s="74" t="s">
        <v>640</v>
      </c>
      <c r="C437" s="75"/>
      <c r="D437" s="75" t="s">
        <v>743</v>
      </c>
      <c r="E437" s="76" t="s">
        <v>770</v>
      </c>
      <c r="F437" s="88"/>
      <c r="G437" s="77"/>
      <c r="H437" s="75" t="s">
        <v>236</v>
      </c>
      <c r="I437" s="78" t="s">
        <v>236</v>
      </c>
      <c r="J437" s="604"/>
      <c r="K437" s="605"/>
      <c r="L437" s="605"/>
      <c r="M437" s="605"/>
      <c r="N437" s="606"/>
    </row>
    <row r="438" spans="2:14" ht="12.95" customHeight="1" x14ac:dyDescent="0.2">
      <c r="B438" s="74" t="s">
        <v>640</v>
      </c>
      <c r="C438" s="75"/>
      <c r="D438" s="75" t="s">
        <v>746</v>
      </c>
      <c r="E438" s="76" t="s">
        <v>756</v>
      </c>
      <c r="F438" s="88"/>
      <c r="G438" s="77"/>
      <c r="H438" s="75" t="s">
        <v>236</v>
      </c>
      <c r="I438" s="78" t="s">
        <v>236</v>
      </c>
      <c r="J438" s="604"/>
      <c r="K438" s="605"/>
      <c r="L438" s="605"/>
      <c r="M438" s="605"/>
      <c r="N438" s="606"/>
    </row>
    <row r="439" spans="2:14" ht="12.95" customHeight="1" x14ac:dyDescent="0.2">
      <c r="B439" s="74" t="s">
        <v>640</v>
      </c>
      <c r="C439" s="75"/>
      <c r="D439" s="75" t="s">
        <v>746</v>
      </c>
      <c r="E439" s="76" t="s">
        <v>771</v>
      </c>
      <c r="F439" s="88"/>
      <c r="G439" s="77"/>
      <c r="H439" s="75" t="s">
        <v>236</v>
      </c>
      <c r="I439" s="78" t="s">
        <v>236</v>
      </c>
      <c r="J439" s="604"/>
      <c r="K439" s="605"/>
      <c r="L439" s="605"/>
      <c r="M439" s="605"/>
      <c r="N439" s="606"/>
    </row>
    <row r="440" spans="2:14" ht="12.95" customHeight="1" x14ac:dyDescent="0.2">
      <c r="B440" s="74" t="s">
        <v>640</v>
      </c>
      <c r="C440" s="75"/>
      <c r="D440" s="75" t="s">
        <v>746</v>
      </c>
      <c r="E440" s="76" t="s">
        <v>772</v>
      </c>
      <c r="F440" s="88"/>
      <c r="G440" s="77"/>
      <c r="H440" s="75" t="s">
        <v>236</v>
      </c>
      <c r="I440" s="78" t="s">
        <v>236</v>
      </c>
      <c r="J440" s="604"/>
      <c r="K440" s="605"/>
      <c r="L440" s="605"/>
      <c r="M440" s="605"/>
      <c r="N440" s="606"/>
    </row>
    <row r="441" spans="2:14" ht="12.95" customHeight="1" x14ac:dyDescent="0.2">
      <c r="B441" s="74" t="s">
        <v>640</v>
      </c>
      <c r="C441" s="75"/>
      <c r="D441" s="75" t="s">
        <v>746</v>
      </c>
      <c r="E441" s="76" t="s">
        <v>762</v>
      </c>
      <c r="F441" s="88"/>
      <c r="G441" s="77"/>
      <c r="H441" s="75" t="s">
        <v>236</v>
      </c>
      <c r="I441" s="78" t="s">
        <v>236</v>
      </c>
      <c r="J441" s="604"/>
      <c r="K441" s="605"/>
      <c r="L441" s="605"/>
      <c r="M441" s="605"/>
      <c r="N441" s="606"/>
    </row>
    <row r="442" spans="2:14" ht="12.95" customHeight="1" x14ac:dyDescent="0.2">
      <c r="B442" s="74" t="s">
        <v>640</v>
      </c>
      <c r="C442" s="75"/>
      <c r="D442" s="75" t="s">
        <v>746</v>
      </c>
      <c r="E442" s="76" t="s">
        <v>751</v>
      </c>
      <c r="F442" s="88"/>
      <c r="G442" s="77"/>
      <c r="H442" s="75" t="s">
        <v>236</v>
      </c>
      <c r="I442" s="78" t="s">
        <v>236</v>
      </c>
      <c r="J442" s="604"/>
      <c r="K442" s="605"/>
      <c r="L442" s="605"/>
      <c r="M442" s="605"/>
      <c r="N442" s="606"/>
    </row>
    <row r="443" spans="2:14" ht="12.95" customHeight="1" x14ac:dyDescent="0.2">
      <c r="B443" s="74" t="s">
        <v>640</v>
      </c>
      <c r="C443" s="75"/>
      <c r="D443" s="75" t="s">
        <v>746</v>
      </c>
      <c r="E443" s="76" t="s">
        <v>748</v>
      </c>
      <c r="F443" s="88"/>
      <c r="G443" s="77"/>
      <c r="H443" s="75" t="s">
        <v>236</v>
      </c>
      <c r="I443" s="78" t="s">
        <v>236</v>
      </c>
      <c r="J443" s="604"/>
      <c r="K443" s="605"/>
      <c r="L443" s="605"/>
      <c r="M443" s="605"/>
      <c r="N443" s="606"/>
    </row>
    <row r="444" spans="2:14" ht="12.95" customHeight="1" x14ac:dyDescent="0.2">
      <c r="B444" s="74" t="s">
        <v>640</v>
      </c>
      <c r="C444" s="75"/>
      <c r="D444" s="75" t="s">
        <v>746</v>
      </c>
      <c r="E444" s="76" t="s">
        <v>749</v>
      </c>
      <c r="F444" s="88"/>
      <c r="G444" s="77"/>
      <c r="H444" s="75" t="s">
        <v>236</v>
      </c>
      <c r="I444" s="78" t="s">
        <v>236</v>
      </c>
      <c r="J444" s="604"/>
      <c r="K444" s="605"/>
      <c r="L444" s="605"/>
      <c r="M444" s="605"/>
      <c r="N444" s="606"/>
    </row>
    <row r="445" spans="2:14" ht="12.95" hidden="1" customHeight="1" x14ac:dyDescent="0.2">
      <c r="B445" s="74" t="s">
        <v>640</v>
      </c>
      <c r="C445" s="75"/>
      <c r="D445" s="75" t="s">
        <v>773</v>
      </c>
      <c r="E445" s="76" t="s">
        <v>774</v>
      </c>
      <c r="F445" s="88"/>
      <c r="G445" s="77"/>
      <c r="H445" s="75" t="s">
        <v>236</v>
      </c>
      <c r="I445" s="78" t="s">
        <v>236</v>
      </c>
      <c r="J445" s="604"/>
      <c r="K445" s="605"/>
      <c r="L445" s="605"/>
      <c r="M445" s="605"/>
      <c r="N445" s="606"/>
    </row>
    <row r="446" spans="2:14" ht="12.95" hidden="1" customHeight="1" x14ac:dyDescent="0.2">
      <c r="B446" s="74" t="s">
        <v>640</v>
      </c>
      <c r="C446" s="75"/>
      <c r="D446" s="75" t="s">
        <v>773</v>
      </c>
      <c r="E446" s="76" t="s">
        <v>775</v>
      </c>
      <c r="F446" s="88"/>
      <c r="G446" s="77"/>
      <c r="H446" s="75" t="s">
        <v>236</v>
      </c>
      <c r="I446" s="78" t="s">
        <v>236</v>
      </c>
      <c r="J446" s="604"/>
      <c r="K446" s="605"/>
      <c r="L446" s="605"/>
      <c r="M446" s="605"/>
      <c r="N446" s="606"/>
    </row>
    <row r="447" spans="2:14" ht="12.95" hidden="1" customHeight="1" x14ac:dyDescent="0.2">
      <c r="B447" s="74" t="s">
        <v>640</v>
      </c>
      <c r="C447" s="75"/>
      <c r="D447" s="75" t="s">
        <v>776</v>
      </c>
      <c r="E447" s="76" t="s">
        <v>777</v>
      </c>
      <c r="F447" s="88"/>
      <c r="G447" s="77"/>
      <c r="H447" s="75" t="s">
        <v>236</v>
      </c>
      <c r="I447" s="78" t="s">
        <v>236</v>
      </c>
      <c r="J447" s="604"/>
      <c r="K447" s="605"/>
      <c r="L447" s="605"/>
      <c r="M447" s="605"/>
      <c r="N447" s="606"/>
    </row>
    <row r="448" spans="2:14" ht="12.95" hidden="1" customHeight="1" x14ac:dyDescent="0.2">
      <c r="B448" s="74" t="s">
        <v>640</v>
      </c>
      <c r="C448" s="75"/>
      <c r="D448" s="75" t="s">
        <v>773</v>
      </c>
      <c r="E448" s="76" t="s">
        <v>778</v>
      </c>
      <c r="F448" s="88"/>
      <c r="G448" s="77"/>
      <c r="H448" s="75" t="s">
        <v>236</v>
      </c>
      <c r="I448" s="78" t="s">
        <v>236</v>
      </c>
      <c r="J448" s="604"/>
      <c r="K448" s="605"/>
      <c r="L448" s="605"/>
      <c r="M448" s="605"/>
      <c r="N448" s="606"/>
    </row>
    <row r="449" spans="2:14" ht="12.95" hidden="1" customHeight="1" x14ac:dyDescent="0.2">
      <c r="B449" s="74" t="s">
        <v>640</v>
      </c>
      <c r="C449" s="75"/>
      <c r="D449" s="75" t="s">
        <v>773</v>
      </c>
      <c r="E449" s="76" t="s">
        <v>779</v>
      </c>
      <c r="F449" s="88"/>
      <c r="G449" s="77"/>
      <c r="H449" s="75" t="s">
        <v>236</v>
      </c>
      <c r="I449" s="78" t="s">
        <v>236</v>
      </c>
      <c r="J449" s="604"/>
      <c r="K449" s="605"/>
      <c r="L449" s="605"/>
      <c r="M449" s="605"/>
      <c r="N449" s="606"/>
    </row>
    <row r="450" spans="2:14" ht="12.95" hidden="1" customHeight="1" x14ac:dyDescent="0.2">
      <c r="B450" s="74" t="s">
        <v>640</v>
      </c>
      <c r="C450" s="75"/>
      <c r="D450" s="75" t="s">
        <v>773</v>
      </c>
      <c r="E450" s="76" t="s">
        <v>780</v>
      </c>
      <c r="F450" s="88"/>
      <c r="G450" s="77"/>
      <c r="H450" s="75" t="s">
        <v>236</v>
      </c>
      <c r="I450" s="78" t="s">
        <v>236</v>
      </c>
      <c r="J450" s="604"/>
      <c r="K450" s="605"/>
      <c r="L450" s="605"/>
      <c r="M450" s="605"/>
      <c r="N450" s="606"/>
    </row>
    <row r="451" spans="2:14" ht="12.95" hidden="1" customHeight="1" x14ac:dyDescent="0.2">
      <c r="B451" s="74" t="s">
        <v>640</v>
      </c>
      <c r="C451" s="75"/>
      <c r="D451" s="75" t="s">
        <v>773</v>
      </c>
      <c r="E451" s="76" t="s">
        <v>781</v>
      </c>
      <c r="F451" s="88"/>
      <c r="G451" s="77"/>
      <c r="H451" s="75" t="s">
        <v>236</v>
      </c>
      <c r="I451" s="78" t="s">
        <v>236</v>
      </c>
      <c r="J451" s="604"/>
      <c r="K451" s="605"/>
      <c r="L451" s="605"/>
      <c r="M451" s="605"/>
      <c r="N451" s="606"/>
    </row>
    <row r="452" spans="2:14" ht="12.95" hidden="1" customHeight="1" x14ac:dyDescent="0.2">
      <c r="B452" s="74" t="s">
        <v>640</v>
      </c>
      <c r="C452" s="75"/>
      <c r="D452" s="75" t="s">
        <v>773</v>
      </c>
      <c r="E452" s="76" t="s">
        <v>782</v>
      </c>
      <c r="F452" s="88"/>
      <c r="G452" s="77"/>
      <c r="H452" s="75" t="s">
        <v>236</v>
      </c>
      <c r="I452" s="78" t="s">
        <v>236</v>
      </c>
      <c r="J452" s="604"/>
      <c r="K452" s="605"/>
      <c r="L452" s="605"/>
      <c r="M452" s="605"/>
      <c r="N452" s="606"/>
    </row>
    <row r="453" spans="2:14" ht="12.95" hidden="1" customHeight="1" x14ac:dyDescent="0.2">
      <c r="B453" s="74" t="s">
        <v>640</v>
      </c>
      <c r="C453" s="75"/>
      <c r="D453" s="75" t="s">
        <v>773</v>
      </c>
      <c r="E453" s="76" t="s">
        <v>783</v>
      </c>
      <c r="F453" s="88"/>
      <c r="G453" s="77"/>
      <c r="H453" s="75" t="s">
        <v>236</v>
      </c>
      <c r="I453" s="78" t="s">
        <v>236</v>
      </c>
      <c r="J453" s="604"/>
      <c r="K453" s="605"/>
      <c r="L453" s="605"/>
      <c r="M453" s="605"/>
      <c r="N453" s="606"/>
    </row>
    <row r="454" spans="2:14" ht="12.95" hidden="1" customHeight="1" x14ac:dyDescent="0.2">
      <c r="B454" s="74" t="s">
        <v>640</v>
      </c>
      <c r="C454" s="75"/>
      <c r="D454" s="75" t="s">
        <v>773</v>
      </c>
      <c r="E454" s="76" t="s">
        <v>784</v>
      </c>
      <c r="F454" s="88"/>
      <c r="G454" s="77"/>
      <c r="H454" s="75" t="s">
        <v>236</v>
      </c>
      <c r="I454" s="78" t="s">
        <v>236</v>
      </c>
      <c r="J454" s="604"/>
      <c r="K454" s="605"/>
      <c r="L454" s="605"/>
      <c r="M454" s="605"/>
      <c r="N454" s="606"/>
    </row>
    <row r="455" spans="2:14" ht="12.95" hidden="1" customHeight="1" x14ac:dyDescent="0.2">
      <c r="B455" s="74" t="s">
        <v>640</v>
      </c>
      <c r="C455" s="75"/>
      <c r="D455" s="75" t="s">
        <v>773</v>
      </c>
      <c r="E455" s="76" t="s">
        <v>785</v>
      </c>
      <c r="F455" s="88"/>
      <c r="G455" s="77"/>
      <c r="H455" s="75" t="s">
        <v>236</v>
      </c>
      <c r="I455" s="78" t="s">
        <v>236</v>
      </c>
      <c r="J455" s="604"/>
      <c r="K455" s="605"/>
      <c r="L455" s="605"/>
      <c r="M455" s="605"/>
      <c r="N455" s="606"/>
    </row>
    <row r="456" spans="2:14" ht="12.95" hidden="1" customHeight="1" x14ac:dyDescent="0.2">
      <c r="B456" s="74" t="s">
        <v>640</v>
      </c>
      <c r="C456" s="75"/>
      <c r="D456" s="75" t="s">
        <v>773</v>
      </c>
      <c r="E456" s="76" t="s">
        <v>786</v>
      </c>
      <c r="F456" s="88"/>
      <c r="G456" s="77"/>
      <c r="H456" s="75" t="s">
        <v>236</v>
      </c>
      <c r="I456" s="78" t="s">
        <v>236</v>
      </c>
      <c r="J456" s="604"/>
      <c r="K456" s="605"/>
      <c r="L456" s="605"/>
      <c r="M456" s="605"/>
      <c r="N456" s="606"/>
    </row>
    <row r="457" spans="2:14" ht="12.95" hidden="1" customHeight="1" x14ac:dyDescent="0.2">
      <c r="B457" s="74" t="s">
        <v>640</v>
      </c>
      <c r="C457" s="75"/>
      <c r="D457" s="75" t="s">
        <v>773</v>
      </c>
      <c r="E457" s="76" t="s">
        <v>787</v>
      </c>
      <c r="F457" s="88"/>
      <c r="G457" s="77"/>
      <c r="H457" s="75" t="s">
        <v>236</v>
      </c>
      <c r="I457" s="78" t="s">
        <v>236</v>
      </c>
      <c r="J457" s="604"/>
      <c r="K457" s="605"/>
      <c r="L457" s="605"/>
      <c r="M457" s="605"/>
      <c r="N457" s="606"/>
    </row>
    <row r="458" spans="2:14" ht="12.95" hidden="1" customHeight="1" x14ac:dyDescent="0.2">
      <c r="B458" s="74" t="s">
        <v>640</v>
      </c>
      <c r="C458" s="75"/>
      <c r="D458" s="75" t="s">
        <v>773</v>
      </c>
      <c r="E458" s="76" t="s">
        <v>788</v>
      </c>
      <c r="F458" s="88"/>
      <c r="G458" s="77"/>
      <c r="H458" s="75" t="s">
        <v>236</v>
      </c>
      <c r="I458" s="78" t="s">
        <v>236</v>
      </c>
      <c r="J458" s="604"/>
      <c r="K458" s="605"/>
      <c r="L458" s="605"/>
      <c r="M458" s="605"/>
      <c r="N458" s="606"/>
    </row>
    <row r="459" spans="2:14" ht="12.95" hidden="1" customHeight="1" x14ac:dyDescent="0.2">
      <c r="B459" s="74" t="s">
        <v>640</v>
      </c>
      <c r="C459" s="75"/>
      <c r="D459" s="75" t="s">
        <v>773</v>
      </c>
      <c r="E459" s="76" t="s">
        <v>789</v>
      </c>
      <c r="F459" s="88"/>
      <c r="G459" s="77"/>
      <c r="H459" s="75" t="s">
        <v>236</v>
      </c>
      <c r="I459" s="78" t="s">
        <v>236</v>
      </c>
      <c r="J459" s="604"/>
      <c r="K459" s="605"/>
      <c r="L459" s="605"/>
      <c r="M459" s="605"/>
      <c r="N459" s="606"/>
    </row>
    <row r="460" spans="2:14" ht="12.95" hidden="1" customHeight="1" x14ac:dyDescent="0.2">
      <c r="B460" s="74" t="s">
        <v>640</v>
      </c>
      <c r="C460" s="75"/>
      <c r="D460" s="75" t="s">
        <v>773</v>
      </c>
      <c r="E460" s="76" t="s">
        <v>790</v>
      </c>
      <c r="F460" s="88"/>
      <c r="G460" s="77"/>
      <c r="H460" s="75" t="s">
        <v>236</v>
      </c>
      <c r="I460" s="78" t="s">
        <v>236</v>
      </c>
      <c r="J460" s="604"/>
      <c r="K460" s="605"/>
      <c r="L460" s="605"/>
      <c r="M460" s="605"/>
      <c r="N460" s="606"/>
    </row>
    <row r="461" spans="2:14" ht="12.95" hidden="1" customHeight="1" x14ac:dyDescent="0.2">
      <c r="B461" s="74" t="s">
        <v>640</v>
      </c>
      <c r="C461" s="75"/>
      <c r="D461" s="75" t="s">
        <v>773</v>
      </c>
      <c r="E461" s="76" t="s">
        <v>791</v>
      </c>
      <c r="F461" s="88"/>
      <c r="G461" s="77"/>
      <c r="H461" s="75" t="s">
        <v>236</v>
      </c>
      <c r="I461" s="78" t="s">
        <v>236</v>
      </c>
      <c r="J461" s="604"/>
      <c r="K461" s="605"/>
      <c r="L461" s="605"/>
      <c r="M461" s="605"/>
      <c r="N461" s="606"/>
    </row>
    <row r="462" spans="2:14" ht="12.95" hidden="1" customHeight="1" x14ac:dyDescent="0.2">
      <c r="B462" s="74" t="s">
        <v>640</v>
      </c>
      <c r="C462" s="75"/>
      <c r="D462" s="75" t="s">
        <v>773</v>
      </c>
      <c r="E462" s="76" t="s">
        <v>792</v>
      </c>
      <c r="F462" s="88"/>
      <c r="G462" s="77"/>
      <c r="H462" s="75" t="s">
        <v>236</v>
      </c>
      <c r="I462" s="78" t="s">
        <v>236</v>
      </c>
      <c r="J462" s="604"/>
      <c r="K462" s="605"/>
      <c r="L462" s="605"/>
      <c r="M462" s="605"/>
      <c r="N462" s="606"/>
    </row>
    <row r="463" spans="2:14" ht="12.95" hidden="1" customHeight="1" x14ac:dyDescent="0.2">
      <c r="B463" s="74" t="s">
        <v>640</v>
      </c>
      <c r="C463" s="75"/>
      <c r="D463" s="75" t="s">
        <v>773</v>
      </c>
      <c r="E463" s="76" t="s">
        <v>793</v>
      </c>
      <c r="F463" s="88"/>
      <c r="G463" s="77"/>
      <c r="H463" s="75" t="s">
        <v>236</v>
      </c>
      <c r="I463" s="78" t="s">
        <v>236</v>
      </c>
      <c r="J463" s="604"/>
      <c r="K463" s="605"/>
      <c r="L463" s="605"/>
      <c r="M463" s="605"/>
      <c r="N463" s="606"/>
    </row>
    <row r="464" spans="2:14" ht="12.95" hidden="1" customHeight="1" x14ac:dyDescent="0.2">
      <c r="B464" s="74" t="s">
        <v>640</v>
      </c>
      <c r="C464" s="75"/>
      <c r="D464" s="75" t="s">
        <v>773</v>
      </c>
      <c r="E464" s="76" t="s">
        <v>794</v>
      </c>
      <c r="F464" s="88"/>
      <c r="G464" s="77"/>
      <c r="H464" s="75" t="s">
        <v>236</v>
      </c>
      <c r="I464" s="78" t="s">
        <v>236</v>
      </c>
      <c r="J464" s="604"/>
      <c r="K464" s="605"/>
      <c r="L464" s="605"/>
      <c r="M464" s="605"/>
      <c r="N464" s="606"/>
    </row>
    <row r="465" spans="2:14" ht="12.95" hidden="1" customHeight="1" x14ac:dyDescent="0.2">
      <c r="B465" s="74" t="s">
        <v>640</v>
      </c>
      <c r="C465" s="75"/>
      <c r="D465" s="75" t="s">
        <v>773</v>
      </c>
      <c r="E465" s="76" t="s">
        <v>795</v>
      </c>
      <c r="F465" s="88"/>
      <c r="G465" s="77"/>
      <c r="H465" s="75" t="s">
        <v>236</v>
      </c>
      <c r="I465" s="78" t="s">
        <v>236</v>
      </c>
      <c r="J465" s="604"/>
      <c r="K465" s="605"/>
      <c r="L465" s="605"/>
      <c r="M465" s="605"/>
      <c r="N465" s="606"/>
    </row>
    <row r="466" spans="2:14" ht="12.95" hidden="1" customHeight="1" x14ac:dyDescent="0.2">
      <c r="B466" s="74" t="s">
        <v>640</v>
      </c>
      <c r="C466" s="75"/>
      <c r="D466" s="75" t="s">
        <v>773</v>
      </c>
      <c r="E466" s="76" t="s">
        <v>796</v>
      </c>
      <c r="F466" s="88"/>
      <c r="G466" s="77"/>
      <c r="H466" s="75" t="s">
        <v>236</v>
      </c>
      <c r="I466" s="78" t="s">
        <v>236</v>
      </c>
      <c r="J466" s="604"/>
      <c r="K466" s="605"/>
      <c r="L466" s="605"/>
      <c r="M466" s="605"/>
      <c r="N466" s="606"/>
    </row>
    <row r="467" spans="2:14" ht="12.95" hidden="1" customHeight="1" x14ac:dyDescent="0.2">
      <c r="B467" s="74" t="s">
        <v>640</v>
      </c>
      <c r="C467" s="75"/>
      <c r="D467" s="75" t="s">
        <v>773</v>
      </c>
      <c r="E467" s="76" t="s">
        <v>797</v>
      </c>
      <c r="F467" s="88"/>
      <c r="G467" s="77"/>
      <c r="H467" s="75" t="s">
        <v>236</v>
      </c>
      <c r="I467" s="78" t="s">
        <v>236</v>
      </c>
      <c r="J467" s="604"/>
      <c r="K467" s="605"/>
      <c r="L467" s="605"/>
      <c r="M467" s="605"/>
      <c r="N467" s="606"/>
    </row>
    <row r="468" spans="2:14" ht="12.95" hidden="1" customHeight="1" x14ac:dyDescent="0.2">
      <c r="B468" s="74" t="s">
        <v>640</v>
      </c>
      <c r="C468" s="75"/>
      <c r="D468" s="75" t="s">
        <v>773</v>
      </c>
      <c r="E468" s="76" t="s">
        <v>798</v>
      </c>
      <c r="F468" s="88"/>
      <c r="G468" s="77"/>
      <c r="H468" s="75" t="s">
        <v>236</v>
      </c>
      <c r="I468" s="78" t="s">
        <v>236</v>
      </c>
      <c r="J468" s="604"/>
      <c r="K468" s="605"/>
      <c r="L468" s="605"/>
      <c r="M468" s="605"/>
      <c r="N468" s="606"/>
    </row>
    <row r="469" spans="2:14" ht="12.95" hidden="1" customHeight="1" x14ac:dyDescent="0.2">
      <c r="B469" s="74" t="s">
        <v>640</v>
      </c>
      <c r="C469" s="75"/>
      <c r="D469" s="75" t="s">
        <v>776</v>
      </c>
      <c r="E469" s="76" t="s">
        <v>786</v>
      </c>
      <c r="F469" s="88"/>
      <c r="G469" s="77"/>
      <c r="H469" s="75" t="s">
        <v>236</v>
      </c>
      <c r="I469" s="78" t="s">
        <v>236</v>
      </c>
      <c r="J469" s="604"/>
      <c r="K469" s="605"/>
      <c r="L469" s="605"/>
      <c r="M469" s="605"/>
      <c r="N469" s="606"/>
    </row>
    <row r="470" spans="2:14" ht="12.95" hidden="1" customHeight="1" x14ac:dyDescent="0.2">
      <c r="B470" s="74" t="s">
        <v>640</v>
      </c>
      <c r="C470" s="75"/>
      <c r="D470" s="75" t="s">
        <v>776</v>
      </c>
      <c r="E470" s="76" t="s">
        <v>799</v>
      </c>
      <c r="F470" s="88"/>
      <c r="G470" s="77"/>
      <c r="H470" s="75" t="s">
        <v>236</v>
      </c>
      <c r="I470" s="78" t="s">
        <v>236</v>
      </c>
      <c r="J470" s="604"/>
      <c r="K470" s="605"/>
      <c r="L470" s="605"/>
      <c r="M470" s="605"/>
      <c r="N470" s="606"/>
    </row>
    <row r="471" spans="2:14" ht="12.95" hidden="1" customHeight="1" x14ac:dyDescent="0.2">
      <c r="B471" s="74" t="s">
        <v>640</v>
      </c>
      <c r="C471" s="75"/>
      <c r="D471" s="75" t="s">
        <v>776</v>
      </c>
      <c r="E471" s="76" t="s">
        <v>800</v>
      </c>
      <c r="F471" s="88"/>
      <c r="G471" s="77"/>
      <c r="H471" s="75" t="s">
        <v>236</v>
      </c>
      <c r="I471" s="78" t="s">
        <v>236</v>
      </c>
      <c r="J471" s="604"/>
      <c r="K471" s="605"/>
      <c r="L471" s="605"/>
      <c r="M471" s="605"/>
      <c r="N471" s="606"/>
    </row>
    <row r="472" spans="2:14" ht="12.95" hidden="1" customHeight="1" x14ac:dyDescent="0.2">
      <c r="B472" s="74" t="s">
        <v>640</v>
      </c>
      <c r="C472" s="75"/>
      <c r="D472" s="75" t="s">
        <v>776</v>
      </c>
      <c r="E472" s="76" t="s">
        <v>792</v>
      </c>
      <c r="F472" s="88"/>
      <c r="G472" s="77"/>
      <c r="H472" s="75" t="s">
        <v>236</v>
      </c>
      <c r="I472" s="78" t="s">
        <v>236</v>
      </c>
      <c r="J472" s="604"/>
      <c r="K472" s="605"/>
      <c r="L472" s="605"/>
      <c r="M472" s="605"/>
      <c r="N472" s="606"/>
    </row>
    <row r="473" spans="2:14" ht="12.95" hidden="1" customHeight="1" x14ac:dyDescent="0.2">
      <c r="B473" s="74" t="s">
        <v>640</v>
      </c>
      <c r="C473" s="75"/>
      <c r="D473" s="75" t="s">
        <v>776</v>
      </c>
      <c r="E473" s="76" t="s">
        <v>781</v>
      </c>
      <c r="F473" s="88"/>
      <c r="G473" s="77"/>
      <c r="H473" s="75" t="s">
        <v>236</v>
      </c>
      <c r="I473" s="78" t="s">
        <v>236</v>
      </c>
      <c r="J473" s="604"/>
      <c r="K473" s="605"/>
      <c r="L473" s="605"/>
      <c r="M473" s="605"/>
      <c r="N473" s="606"/>
    </row>
    <row r="474" spans="2:14" ht="12.95" hidden="1" customHeight="1" x14ac:dyDescent="0.2">
      <c r="B474" s="74" t="s">
        <v>640</v>
      </c>
      <c r="C474" s="75"/>
      <c r="D474" s="75" t="s">
        <v>776</v>
      </c>
      <c r="E474" s="76" t="s">
        <v>778</v>
      </c>
      <c r="F474" s="88"/>
      <c r="G474" s="77"/>
      <c r="H474" s="75" t="s">
        <v>236</v>
      </c>
      <c r="I474" s="78" t="s">
        <v>236</v>
      </c>
      <c r="J474" s="604"/>
      <c r="K474" s="605"/>
      <c r="L474" s="605"/>
      <c r="M474" s="605"/>
      <c r="N474" s="606"/>
    </row>
    <row r="475" spans="2:14" ht="12.95" hidden="1" customHeight="1" x14ac:dyDescent="0.2">
      <c r="B475" s="74" t="s">
        <v>640</v>
      </c>
      <c r="C475" s="75"/>
      <c r="D475" s="75" t="s">
        <v>776</v>
      </c>
      <c r="E475" s="76" t="s">
        <v>779</v>
      </c>
      <c r="F475" s="88"/>
      <c r="G475" s="77"/>
      <c r="H475" s="75" t="s">
        <v>236</v>
      </c>
      <c r="I475" s="78" t="s">
        <v>236</v>
      </c>
      <c r="J475" s="604"/>
      <c r="K475" s="605"/>
      <c r="L475" s="605"/>
      <c r="M475" s="605"/>
      <c r="N475" s="606"/>
    </row>
    <row r="476" spans="2:14" ht="12.95" hidden="1" customHeight="1" x14ac:dyDescent="0.2">
      <c r="B476" s="74" t="s">
        <v>640</v>
      </c>
      <c r="C476" s="75"/>
      <c r="D476" s="75" t="s">
        <v>801</v>
      </c>
      <c r="E476" s="76" t="s">
        <v>802</v>
      </c>
      <c r="F476" s="88"/>
      <c r="G476" s="77"/>
      <c r="H476" s="75" t="s">
        <v>236</v>
      </c>
      <c r="I476" s="78" t="s">
        <v>236</v>
      </c>
      <c r="J476" s="604"/>
      <c r="K476" s="605"/>
      <c r="L476" s="605"/>
      <c r="M476" s="605"/>
      <c r="N476" s="606"/>
    </row>
    <row r="477" spans="2:14" ht="12.95" hidden="1" customHeight="1" x14ac:dyDescent="0.2">
      <c r="B477" s="74" t="s">
        <v>640</v>
      </c>
      <c r="C477" s="75"/>
      <c r="D477" s="75" t="s">
        <v>801</v>
      </c>
      <c r="E477" s="76" t="s">
        <v>803</v>
      </c>
      <c r="F477" s="88"/>
      <c r="G477" s="77"/>
      <c r="H477" s="75" t="s">
        <v>236</v>
      </c>
      <c r="I477" s="78" t="s">
        <v>236</v>
      </c>
      <c r="J477" s="604"/>
      <c r="K477" s="605"/>
      <c r="L477" s="605"/>
      <c r="M477" s="605"/>
      <c r="N477" s="606"/>
    </row>
    <row r="478" spans="2:14" ht="12.95" customHeight="1" x14ac:dyDescent="0.2">
      <c r="B478" s="74" t="s">
        <v>804</v>
      </c>
      <c r="C478" s="75"/>
      <c r="D478" s="75" t="s">
        <v>805</v>
      </c>
      <c r="E478" s="76" t="s">
        <v>806</v>
      </c>
      <c r="F478" s="88"/>
      <c r="G478" s="77"/>
      <c r="H478" s="75" t="s">
        <v>236</v>
      </c>
      <c r="I478" s="78" t="s">
        <v>236</v>
      </c>
      <c r="J478" s="604"/>
      <c r="K478" s="605"/>
      <c r="L478" s="605"/>
      <c r="M478" s="605"/>
      <c r="N478" s="606"/>
    </row>
    <row r="479" spans="2:14" ht="12.95" customHeight="1" x14ac:dyDescent="0.2">
      <c r="B479" s="74" t="s">
        <v>804</v>
      </c>
      <c r="C479" s="75"/>
      <c r="D479" s="75" t="s">
        <v>805</v>
      </c>
      <c r="E479" s="76" t="s">
        <v>807</v>
      </c>
      <c r="F479" s="88"/>
      <c r="G479" s="77"/>
      <c r="H479" s="75" t="s">
        <v>236</v>
      </c>
      <c r="I479" s="78" t="s">
        <v>236</v>
      </c>
      <c r="J479" s="604"/>
      <c r="K479" s="605"/>
      <c r="L479" s="605"/>
      <c r="M479" s="605"/>
      <c r="N479" s="606"/>
    </row>
    <row r="480" spans="2:14" ht="12.95" customHeight="1" x14ac:dyDescent="0.2">
      <c r="B480" s="74" t="s">
        <v>804</v>
      </c>
      <c r="C480" s="75"/>
      <c r="D480" s="75" t="s">
        <v>805</v>
      </c>
      <c r="E480" s="76" t="s">
        <v>808</v>
      </c>
      <c r="F480" s="88"/>
      <c r="G480" s="77"/>
      <c r="H480" s="75" t="s">
        <v>236</v>
      </c>
      <c r="I480" s="78" t="s">
        <v>236</v>
      </c>
      <c r="J480" s="604"/>
      <c r="K480" s="605"/>
      <c r="L480" s="605"/>
      <c r="M480" s="605"/>
      <c r="N480" s="606"/>
    </row>
    <row r="481" spans="2:14" ht="12.95" hidden="1" customHeight="1" x14ac:dyDescent="0.2">
      <c r="B481" s="74" t="s">
        <v>804</v>
      </c>
      <c r="C481" s="75"/>
      <c r="D481" s="75" t="s">
        <v>809</v>
      </c>
      <c r="E481" s="76" t="s">
        <v>810</v>
      </c>
      <c r="F481" s="88"/>
      <c r="G481" s="77"/>
      <c r="H481" s="75" t="s">
        <v>236</v>
      </c>
      <c r="I481" s="78" t="s">
        <v>236</v>
      </c>
      <c r="J481" s="604"/>
      <c r="K481" s="605"/>
      <c r="L481" s="605"/>
      <c r="M481" s="605"/>
      <c r="N481" s="606"/>
    </row>
    <row r="482" spans="2:14" ht="12.95" hidden="1" customHeight="1" x14ac:dyDescent="0.2">
      <c r="B482" s="74" t="s">
        <v>804</v>
      </c>
      <c r="C482" s="75"/>
      <c r="D482" s="75" t="s">
        <v>809</v>
      </c>
      <c r="E482" s="76" t="s">
        <v>811</v>
      </c>
      <c r="F482" s="88"/>
      <c r="G482" s="77"/>
      <c r="H482" s="75" t="s">
        <v>236</v>
      </c>
      <c r="I482" s="78" t="s">
        <v>236</v>
      </c>
      <c r="J482" s="604"/>
      <c r="K482" s="605"/>
      <c r="L482" s="605"/>
      <c r="M482" s="605"/>
      <c r="N482" s="606"/>
    </row>
    <row r="483" spans="2:14" ht="12.95" hidden="1" customHeight="1" x14ac:dyDescent="0.2">
      <c r="B483" s="74" t="s">
        <v>804</v>
      </c>
      <c r="C483" s="75"/>
      <c r="D483" s="75" t="s">
        <v>809</v>
      </c>
      <c r="E483" s="76" t="s">
        <v>812</v>
      </c>
      <c r="F483" s="88"/>
      <c r="G483" s="77"/>
      <c r="H483" s="75" t="s">
        <v>236</v>
      </c>
      <c r="I483" s="78" t="s">
        <v>236</v>
      </c>
      <c r="J483" s="604"/>
      <c r="K483" s="605"/>
      <c r="L483" s="605"/>
      <c r="M483" s="605"/>
      <c r="N483" s="606"/>
    </row>
    <row r="484" spans="2:14" ht="12.95" hidden="1" customHeight="1" x14ac:dyDescent="0.2">
      <c r="B484" s="74" t="s">
        <v>804</v>
      </c>
      <c r="C484" s="75"/>
      <c r="D484" s="75" t="s">
        <v>813</v>
      </c>
      <c r="E484" s="76" t="s">
        <v>814</v>
      </c>
      <c r="F484" s="88"/>
      <c r="G484" s="77"/>
      <c r="H484" s="75" t="s">
        <v>236</v>
      </c>
      <c r="I484" s="78" t="s">
        <v>236</v>
      </c>
      <c r="J484" s="604"/>
      <c r="K484" s="605"/>
      <c r="L484" s="605"/>
      <c r="M484" s="605"/>
      <c r="N484" s="606"/>
    </row>
    <row r="485" spans="2:14" ht="12.95" hidden="1" customHeight="1" x14ac:dyDescent="0.2">
      <c r="B485" s="74" t="s">
        <v>804</v>
      </c>
      <c r="C485" s="75"/>
      <c r="D485" s="75" t="s">
        <v>813</v>
      </c>
      <c r="E485" s="76" t="s">
        <v>815</v>
      </c>
      <c r="F485" s="88"/>
      <c r="G485" s="77"/>
      <c r="H485" s="75" t="s">
        <v>236</v>
      </c>
      <c r="I485" s="78" t="s">
        <v>236</v>
      </c>
      <c r="J485" s="604"/>
      <c r="K485" s="605"/>
      <c r="L485" s="605"/>
      <c r="M485" s="605"/>
      <c r="N485" s="606"/>
    </row>
    <row r="486" spans="2:14" ht="12.95" hidden="1" customHeight="1" x14ac:dyDescent="0.2">
      <c r="B486" s="74" t="s">
        <v>804</v>
      </c>
      <c r="C486" s="75"/>
      <c r="D486" s="75" t="s">
        <v>813</v>
      </c>
      <c r="E486" s="76" t="s">
        <v>816</v>
      </c>
      <c r="F486" s="88"/>
      <c r="G486" s="77"/>
      <c r="H486" s="75" t="s">
        <v>236</v>
      </c>
      <c r="I486" s="78" t="s">
        <v>236</v>
      </c>
      <c r="J486" s="604"/>
      <c r="K486" s="605"/>
      <c r="L486" s="605"/>
      <c r="M486" s="605"/>
      <c r="N486" s="606"/>
    </row>
    <row r="487" spans="2:14" ht="12.95" hidden="1" customHeight="1" x14ac:dyDescent="0.2">
      <c r="B487" s="74" t="s">
        <v>817</v>
      </c>
      <c r="C487" s="75"/>
      <c r="D487" s="75" t="s">
        <v>818</v>
      </c>
      <c r="E487" s="76" t="s">
        <v>819</v>
      </c>
      <c r="F487" s="88"/>
      <c r="G487" s="77"/>
      <c r="H487" s="75" t="s">
        <v>235</v>
      </c>
      <c r="I487" s="78" t="s">
        <v>236</v>
      </c>
      <c r="J487" s="604"/>
      <c r="K487" s="605"/>
      <c r="L487" s="605"/>
      <c r="M487" s="605"/>
      <c r="N487" s="606"/>
    </row>
    <row r="488" spans="2:14" ht="12.95" hidden="1" customHeight="1" x14ac:dyDescent="0.2">
      <c r="B488" s="74" t="s">
        <v>817</v>
      </c>
      <c r="C488" s="75"/>
      <c r="D488" s="75" t="s">
        <v>818</v>
      </c>
      <c r="E488" s="76" t="s">
        <v>820</v>
      </c>
      <c r="F488" s="88"/>
      <c r="G488" s="77"/>
      <c r="H488" s="75" t="s">
        <v>235</v>
      </c>
      <c r="I488" s="78" t="s">
        <v>236</v>
      </c>
      <c r="J488" s="604"/>
      <c r="K488" s="605"/>
      <c r="L488" s="605"/>
      <c r="M488" s="605"/>
      <c r="N488" s="606"/>
    </row>
    <row r="489" spans="2:14" ht="12.95" customHeight="1" x14ac:dyDescent="0.2">
      <c r="B489" s="74" t="s">
        <v>817</v>
      </c>
      <c r="C489" s="75"/>
      <c r="D489" s="75" t="s">
        <v>821</v>
      </c>
      <c r="E489" s="76" t="s">
        <v>822</v>
      </c>
      <c r="F489" s="88"/>
      <c r="G489" s="77"/>
      <c r="H489" s="75" t="s">
        <v>236</v>
      </c>
      <c r="I489" s="78" t="s">
        <v>236</v>
      </c>
      <c r="J489" s="604"/>
      <c r="K489" s="605"/>
      <c r="L489" s="605"/>
      <c r="M489" s="605"/>
      <c r="N489" s="606"/>
    </row>
    <row r="490" spans="2:14" ht="12.95" hidden="1" customHeight="1" x14ac:dyDescent="0.2">
      <c r="B490" s="74" t="s">
        <v>817</v>
      </c>
      <c r="C490" s="75"/>
      <c r="D490" s="75" t="s">
        <v>823</v>
      </c>
      <c r="E490" s="76" t="s">
        <v>824</v>
      </c>
      <c r="F490" s="88"/>
      <c r="G490" s="77"/>
      <c r="H490" s="75" t="s">
        <v>236</v>
      </c>
      <c r="I490" s="78" t="s">
        <v>236</v>
      </c>
      <c r="J490" s="604"/>
      <c r="K490" s="605"/>
      <c r="L490" s="605"/>
      <c r="M490" s="605"/>
      <c r="N490" s="606"/>
    </row>
    <row r="491" spans="2:14" ht="12.95" customHeight="1" x14ac:dyDescent="0.2">
      <c r="B491" s="74" t="s">
        <v>804</v>
      </c>
      <c r="C491" s="75"/>
      <c r="D491" s="75" t="s">
        <v>805</v>
      </c>
      <c r="E491" s="76" t="s">
        <v>825</v>
      </c>
      <c r="F491" s="88"/>
      <c r="G491" s="77"/>
      <c r="H491" s="75" t="s">
        <v>236</v>
      </c>
      <c r="I491" s="78" t="s">
        <v>236</v>
      </c>
      <c r="J491" s="604"/>
      <c r="K491" s="605"/>
      <c r="L491" s="605"/>
      <c r="M491" s="605"/>
      <c r="N491" s="606"/>
    </row>
    <row r="492" spans="2:14" ht="12.95" hidden="1" customHeight="1" x14ac:dyDescent="0.2">
      <c r="B492" s="74" t="s">
        <v>804</v>
      </c>
      <c r="C492" s="75"/>
      <c r="D492" s="75" t="s">
        <v>809</v>
      </c>
      <c r="E492" s="76" t="s">
        <v>826</v>
      </c>
      <c r="F492" s="88"/>
      <c r="G492" s="77"/>
      <c r="H492" s="75" t="s">
        <v>236</v>
      </c>
      <c r="I492" s="78" t="s">
        <v>236</v>
      </c>
      <c r="J492" s="604"/>
      <c r="K492" s="605"/>
      <c r="L492" s="605"/>
      <c r="M492" s="605"/>
      <c r="N492" s="606"/>
    </row>
    <row r="493" spans="2:14" ht="12.95" hidden="1" customHeight="1" x14ac:dyDescent="0.2">
      <c r="B493" s="74" t="s">
        <v>804</v>
      </c>
      <c r="C493" s="75"/>
      <c r="D493" s="75" t="s">
        <v>827</v>
      </c>
      <c r="E493" s="76" t="s">
        <v>828</v>
      </c>
      <c r="F493" s="88"/>
      <c r="G493" s="77"/>
      <c r="H493" s="75" t="s">
        <v>235</v>
      </c>
      <c r="I493" s="78" t="s">
        <v>235</v>
      </c>
      <c r="J493" s="604"/>
      <c r="K493" s="605"/>
      <c r="L493" s="605"/>
      <c r="M493" s="605"/>
      <c r="N493" s="606"/>
    </row>
    <row r="494" spans="2:14" ht="12.95" hidden="1" customHeight="1" x14ac:dyDescent="0.2">
      <c r="B494" s="74" t="s">
        <v>817</v>
      </c>
      <c r="C494" s="75"/>
      <c r="D494" s="75" t="s">
        <v>829</v>
      </c>
      <c r="E494" s="76" t="s">
        <v>830</v>
      </c>
      <c r="F494" s="88"/>
      <c r="G494" s="77"/>
      <c r="H494" s="75" t="s">
        <v>235</v>
      </c>
      <c r="I494" s="78" t="s">
        <v>235</v>
      </c>
      <c r="J494" s="604"/>
      <c r="K494" s="605"/>
      <c r="L494" s="605"/>
      <c r="M494" s="605"/>
      <c r="N494" s="606"/>
    </row>
    <row r="495" spans="2:14" ht="12.95" hidden="1" customHeight="1" x14ac:dyDescent="0.2">
      <c r="B495" s="74" t="s">
        <v>804</v>
      </c>
      <c r="C495" s="75"/>
      <c r="D495" s="75" t="s">
        <v>827</v>
      </c>
      <c r="E495" s="76" t="s">
        <v>831</v>
      </c>
      <c r="F495" s="88"/>
      <c r="G495" s="77"/>
      <c r="H495" s="75" t="s">
        <v>235</v>
      </c>
      <c r="I495" s="78" t="s">
        <v>235</v>
      </c>
      <c r="J495" s="604"/>
      <c r="K495" s="605"/>
      <c r="L495" s="605"/>
      <c r="M495" s="605"/>
      <c r="N495" s="606"/>
    </row>
    <row r="496" spans="2:14" ht="12.95" hidden="1" customHeight="1" x14ac:dyDescent="0.2">
      <c r="B496" s="74" t="s">
        <v>804</v>
      </c>
      <c r="C496" s="75"/>
      <c r="D496" s="75" t="s">
        <v>827</v>
      </c>
      <c r="E496" s="76" t="s">
        <v>831</v>
      </c>
      <c r="F496" s="88"/>
      <c r="G496" s="77"/>
      <c r="H496" s="75" t="s">
        <v>235</v>
      </c>
      <c r="I496" s="78" t="s">
        <v>235</v>
      </c>
      <c r="J496" s="604"/>
      <c r="K496" s="605"/>
      <c r="L496" s="605"/>
      <c r="M496" s="605"/>
      <c r="N496" s="606"/>
    </row>
    <row r="497" spans="2:14" ht="12.95" hidden="1" customHeight="1" x14ac:dyDescent="0.2">
      <c r="B497" s="74" t="s">
        <v>804</v>
      </c>
      <c r="C497" s="75"/>
      <c r="D497" s="75" t="s">
        <v>827</v>
      </c>
      <c r="E497" s="76" t="s">
        <v>832</v>
      </c>
      <c r="F497" s="88"/>
      <c r="G497" s="77"/>
      <c r="H497" s="75" t="s">
        <v>235</v>
      </c>
      <c r="I497" s="78" t="s">
        <v>235</v>
      </c>
      <c r="J497" s="604"/>
      <c r="K497" s="605"/>
      <c r="L497" s="605"/>
      <c r="M497" s="605"/>
      <c r="N497" s="606"/>
    </row>
    <row r="498" spans="2:14" ht="12.95" hidden="1" customHeight="1" x14ac:dyDescent="0.2">
      <c r="B498" s="74" t="s">
        <v>804</v>
      </c>
      <c r="C498" s="75"/>
      <c r="D498" s="75" t="s">
        <v>827</v>
      </c>
      <c r="E498" s="76" t="s">
        <v>833</v>
      </c>
      <c r="F498" s="88"/>
      <c r="G498" s="77"/>
      <c r="H498" s="75" t="s">
        <v>235</v>
      </c>
      <c r="I498" s="78" t="s">
        <v>235</v>
      </c>
      <c r="J498" s="604"/>
      <c r="K498" s="605"/>
      <c r="L498" s="605"/>
      <c r="M498" s="605"/>
      <c r="N498" s="606"/>
    </row>
    <row r="499" spans="2:14" ht="12.95" hidden="1" customHeight="1" x14ac:dyDescent="0.2">
      <c r="B499" s="74" t="s">
        <v>804</v>
      </c>
      <c r="C499" s="75"/>
      <c r="D499" s="75" t="s">
        <v>834</v>
      </c>
      <c r="E499" s="76" t="s">
        <v>835</v>
      </c>
      <c r="F499" s="88"/>
      <c r="G499" s="77"/>
      <c r="H499" s="75" t="s">
        <v>235</v>
      </c>
      <c r="I499" s="78" t="s">
        <v>236</v>
      </c>
      <c r="J499" s="604"/>
      <c r="K499" s="605"/>
      <c r="L499" s="605"/>
      <c r="M499" s="605"/>
      <c r="N499" s="606"/>
    </row>
    <row r="500" spans="2:14" ht="12.95" hidden="1" customHeight="1" x14ac:dyDescent="0.2">
      <c r="B500" s="74" t="s">
        <v>804</v>
      </c>
      <c r="C500" s="75"/>
      <c r="D500" s="75" t="s">
        <v>834</v>
      </c>
      <c r="E500" s="76" t="s">
        <v>836</v>
      </c>
      <c r="F500" s="88"/>
      <c r="G500" s="77"/>
      <c r="H500" s="75" t="s">
        <v>235</v>
      </c>
      <c r="I500" s="78" t="s">
        <v>236</v>
      </c>
      <c r="J500" s="604"/>
      <c r="K500" s="605"/>
      <c r="L500" s="605"/>
      <c r="M500" s="605"/>
      <c r="N500" s="606"/>
    </row>
    <row r="501" spans="2:14" ht="12.95" hidden="1" customHeight="1" x14ac:dyDescent="0.2">
      <c r="B501" s="74" t="s">
        <v>804</v>
      </c>
      <c r="C501" s="75"/>
      <c r="D501" s="75" t="s">
        <v>834</v>
      </c>
      <c r="E501" s="76" t="s">
        <v>837</v>
      </c>
      <c r="F501" s="88"/>
      <c r="G501" s="77"/>
      <c r="H501" s="75" t="s">
        <v>235</v>
      </c>
      <c r="I501" s="78" t="s">
        <v>236</v>
      </c>
      <c r="J501" s="604"/>
      <c r="K501" s="605"/>
      <c r="L501" s="605"/>
      <c r="M501" s="605"/>
      <c r="N501" s="606"/>
    </row>
    <row r="502" spans="2:14" ht="12.95" hidden="1" customHeight="1" x14ac:dyDescent="0.2">
      <c r="B502" s="74" t="s">
        <v>804</v>
      </c>
      <c r="C502" s="75"/>
      <c r="D502" s="75" t="s">
        <v>834</v>
      </c>
      <c r="E502" s="76" t="s">
        <v>838</v>
      </c>
      <c r="F502" s="88"/>
      <c r="G502" s="77"/>
      <c r="H502" s="75" t="s">
        <v>235</v>
      </c>
      <c r="I502" s="78" t="s">
        <v>236</v>
      </c>
      <c r="J502" s="604"/>
      <c r="K502" s="605"/>
      <c r="L502" s="605"/>
      <c r="M502" s="605"/>
      <c r="N502" s="606"/>
    </row>
    <row r="503" spans="2:14" ht="12.95" hidden="1" customHeight="1" x14ac:dyDescent="0.2">
      <c r="B503" s="74" t="s">
        <v>817</v>
      </c>
      <c r="C503" s="75"/>
      <c r="D503" s="75" t="s">
        <v>839</v>
      </c>
      <c r="E503" s="76" t="s">
        <v>840</v>
      </c>
      <c r="F503" s="88"/>
      <c r="G503" s="77"/>
      <c r="H503" s="75" t="s">
        <v>235</v>
      </c>
      <c r="I503" s="78" t="s">
        <v>236</v>
      </c>
      <c r="J503" s="604"/>
      <c r="K503" s="605"/>
      <c r="L503" s="605"/>
      <c r="M503" s="605"/>
      <c r="N503" s="606"/>
    </row>
    <row r="504" spans="2:14" ht="12.95" hidden="1" customHeight="1" x14ac:dyDescent="0.2">
      <c r="B504" s="74" t="s">
        <v>804</v>
      </c>
      <c r="C504" s="75"/>
      <c r="D504" s="75" t="s">
        <v>841</v>
      </c>
      <c r="E504" s="76" t="s">
        <v>842</v>
      </c>
      <c r="F504" s="88"/>
      <c r="G504" s="77"/>
      <c r="H504" s="75" t="s">
        <v>235</v>
      </c>
      <c r="I504" s="78" t="s">
        <v>236</v>
      </c>
      <c r="J504" s="604"/>
      <c r="K504" s="605"/>
      <c r="L504" s="605"/>
      <c r="M504" s="605"/>
      <c r="N504" s="606"/>
    </row>
    <row r="505" spans="2:14" ht="12.95" hidden="1" customHeight="1" x14ac:dyDescent="0.2">
      <c r="B505" s="74" t="s">
        <v>804</v>
      </c>
      <c r="C505" s="75"/>
      <c r="D505" s="75" t="s">
        <v>827</v>
      </c>
      <c r="E505" s="76" t="s">
        <v>843</v>
      </c>
      <c r="F505" s="88"/>
      <c r="G505" s="77"/>
      <c r="H505" s="75" t="s">
        <v>235</v>
      </c>
      <c r="I505" s="78" t="s">
        <v>235</v>
      </c>
      <c r="J505" s="604"/>
      <c r="K505" s="605"/>
      <c r="L505" s="605"/>
      <c r="M505" s="605"/>
      <c r="N505" s="606"/>
    </row>
    <row r="506" spans="2:14" ht="12.95" hidden="1" customHeight="1" x14ac:dyDescent="0.2">
      <c r="B506" s="74" t="s">
        <v>804</v>
      </c>
      <c r="C506" s="75"/>
      <c r="D506" s="75" t="s">
        <v>844</v>
      </c>
      <c r="E506" s="76" t="s">
        <v>845</v>
      </c>
      <c r="F506" s="88"/>
      <c r="G506" s="77"/>
      <c r="H506" s="75" t="s">
        <v>235</v>
      </c>
      <c r="I506" s="78" t="s">
        <v>235</v>
      </c>
      <c r="J506" s="604"/>
      <c r="K506" s="605"/>
      <c r="L506" s="605"/>
      <c r="M506" s="605"/>
      <c r="N506" s="606"/>
    </row>
    <row r="507" spans="2:14" ht="12.95" hidden="1" customHeight="1" x14ac:dyDescent="0.2">
      <c r="B507" s="74" t="s">
        <v>804</v>
      </c>
      <c r="C507" s="75"/>
      <c r="D507" s="75" t="s">
        <v>846</v>
      </c>
      <c r="E507" s="76" t="s">
        <v>847</v>
      </c>
      <c r="F507" s="88"/>
      <c r="G507" s="77"/>
      <c r="H507" s="75" t="s">
        <v>235</v>
      </c>
      <c r="I507" s="78" t="s">
        <v>235</v>
      </c>
      <c r="J507" s="604"/>
      <c r="K507" s="605"/>
      <c r="L507" s="605"/>
      <c r="M507" s="605"/>
      <c r="N507" s="606"/>
    </row>
    <row r="508" spans="2:14" ht="12.95" hidden="1" customHeight="1" x14ac:dyDescent="0.2">
      <c r="B508" s="74" t="s">
        <v>804</v>
      </c>
      <c r="C508" s="75"/>
      <c r="D508" s="75" t="s">
        <v>846</v>
      </c>
      <c r="E508" s="76" t="s">
        <v>848</v>
      </c>
      <c r="F508" s="88"/>
      <c r="G508" s="77"/>
      <c r="H508" s="75" t="s">
        <v>235</v>
      </c>
      <c r="I508" s="78" t="s">
        <v>235</v>
      </c>
      <c r="J508" s="604"/>
      <c r="K508" s="605"/>
      <c r="L508" s="605"/>
      <c r="M508" s="605"/>
      <c r="N508" s="606"/>
    </row>
    <row r="509" spans="2:14" ht="12.95" hidden="1" customHeight="1" x14ac:dyDescent="0.2">
      <c r="B509" s="74" t="s">
        <v>817</v>
      </c>
      <c r="C509" s="75"/>
      <c r="D509" s="75" t="s">
        <v>849</v>
      </c>
      <c r="E509" s="76" t="s">
        <v>850</v>
      </c>
      <c r="F509" s="88"/>
      <c r="G509" s="77"/>
      <c r="H509" s="75" t="s">
        <v>235</v>
      </c>
      <c r="I509" s="78" t="s">
        <v>236</v>
      </c>
      <c r="J509" s="604"/>
      <c r="K509" s="605"/>
      <c r="L509" s="605"/>
      <c r="M509" s="605"/>
      <c r="N509" s="606"/>
    </row>
    <row r="510" spans="2:14" ht="12.95" hidden="1" customHeight="1" x14ac:dyDescent="0.2">
      <c r="B510" s="74" t="s">
        <v>817</v>
      </c>
      <c r="C510" s="75"/>
      <c r="D510" s="75" t="s">
        <v>851</v>
      </c>
      <c r="E510" s="76" t="s">
        <v>852</v>
      </c>
      <c r="F510" s="88"/>
      <c r="G510" s="77"/>
      <c r="H510" s="75" t="s">
        <v>235</v>
      </c>
      <c r="I510" s="78" t="s">
        <v>235</v>
      </c>
      <c r="J510" s="604"/>
      <c r="K510" s="605"/>
      <c r="L510" s="605"/>
      <c r="M510" s="605"/>
      <c r="N510" s="606"/>
    </row>
    <row r="511" spans="2:14" ht="12.95" hidden="1" customHeight="1" x14ac:dyDescent="0.2">
      <c r="B511" s="74" t="s">
        <v>817</v>
      </c>
      <c r="C511" s="75"/>
      <c r="D511" s="75" t="s">
        <v>849</v>
      </c>
      <c r="E511" s="76" t="s">
        <v>853</v>
      </c>
      <c r="F511" s="88"/>
      <c r="G511" s="77"/>
      <c r="H511" s="75" t="s">
        <v>235</v>
      </c>
      <c r="I511" s="78" t="s">
        <v>236</v>
      </c>
      <c r="J511" s="604"/>
      <c r="K511" s="605"/>
      <c r="L511" s="605"/>
      <c r="M511" s="605"/>
      <c r="N511" s="606"/>
    </row>
    <row r="512" spans="2:14" ht="12.95" hidden="1" customHeight="1" x14ac:dyDescent="0.2">
      <c r="B512" s="74" t="s">
        <v>817</v>
      </c>
      <c r="C512" s="75"/>
      <c r="D512" s="75" t="s">
        <v>851</v>
      </c>
      <c r="E512" s="76" t="s">
        <v>854</v>
      </c>
      <c r="F512" s="88"/>
      <c r="G512" s="77"/>
      <c r="H512" s="75" t="s">
        <v>235</v>
      </c>
      <c r="I512" s="78" t="s">
        <v>235</v>
      </c>
      <c r="J512" s="604"/>
      <c r="K512" s="605"/>
      <c r="L512" s="605"/>
      <c r="M512" s="605"/>
      <c r="N512" s="606"/>
    </row>
    <row r="513" spans="2:14" ht="12.95" hidden="1" customHeight="1" x14ac:dyDescent="0.2">
      <c r="B513" s="74" t="s">
        <v>804</v>
      </c>
      <c r="C513" s="75"/>
      <c r="D513" s="75" t="s">
        <v>855</v>
      </c>
      <c r="E513" s="76" t="s">
        <v>856</v>
      </c>
      <c r="F513" s="88"/>
      <c r="G513" s="77"/>
      <c r="H513" s="75" t="s">
        <v>235</v>
      </c>
      <c r="I513" s="78" t="s">
        <v>236</v>
      </c>
      <c r="J513" s="604"/>
      <c r="K513" s="605"/>
      <c r="L513" s="605"/>
      <c r="M513" s="605"/>
      <c r="N513" s="606"/>
    </row>
    <row r="514" spans="2:14" ht="12.95" hidden="1" customHeight="1" x14ac:dyDescent="0.2">
      <c r="B514" s="74" t="s">
        <v>804</v>
      </c>
      <c r="C514" s="75"/>
      <c r="D514" s="75" t="s">
        <v>857</v>
      </c>
      <c r="E514" s="76" t="s">
        <v>858</v>
      </c>
      <c r="F514" s="88"/>
      <c r="G514" s="77"/>
      <c r="H514" s="75" t="s">
        <v>235</v>
      </c>
      <c r="I514" s="78" t="s">
        <v>235</v>
      </c>
      <c r="J514" s="604"/>
      <c r="K514" s="605"/>
      <c r="L514" s="605"/>
      <c r="M514" s="605"/>
      <c r="N514" s="606"/>
    </row>
    <row r="515" spans="2:14" ht="12.95" hidden="1" customHeight="1" x14ac:dyDescent="0.2">
      <c r="B515" s="74" t="s">
        <v>804</v>
      </c>
      <c r="C515" s="75"/>
      <c r="D515" s="75" t="s">
        <v>859</v>
      </c>
      <c r="E515" s="76" t="s">
        <v>860</v>
      </c>
      <c r="F515" s="88"/>
      <c r="G515" s="77"/>
      <c r="H515" s="75" t="s">
        <v>236</v>
      </c>
      <c r="I515" s="78" t="s">
        <v>236</v>
      </c>
      <c r="J515" s="604"/>
      <c r="K515" s="605"/>
      <c r="L515" s="605"/>
      <c r="M515" s="605"/>
      <c r="N515" s="606"/>
    </row>
    <row r="516" spans="2:14" ht="12.95" hidden="1" customHeight="1" x14ac:dyDescent="0.2">
      <c r="B516" s="74" t="s">
        <v>804</v>
      </c>
      <c r="C516" s="75"/>
      <c r="D516" s="75" t="s">
        <v>861</v>
      </c>
      <c r="E516" s="76" t="s">
        <v>862</v>
      </c>
      <c r="F516" s="88"/>
      <c r="G516" s="77"/>
      <c r="H516" s="75" t="s">
        <v>235</v>
      </c>
      <c r="I516" s="78" t="s">
        <v>236</v>
      </c>
      <c r="J516" s="604"/>
      <c r="K516" s="605"/>
      <c r="L516" s="605"/>
      <c r="M516" s="605"/>
      <c r="N516" s="606"/>
    </row>
    <row r="517" spans="2:14" ht="12.95" hidden="1" customHeight="1" x14ac:dyDescent="0.2">
      <c r="B517" s="74" t="s">
        <v>804</v>
      </c>
      <c r="C517" s="75"/>
      <c r="D517" s="75" t="s">
        <v>863</v>
      </c>
      <c r="E517" s="76" t="s">
        <v>864</v>
      </c>
      <c r="F517" s="88"/>
      <c r="G517" s="77"/>
      <c r="H517" s="75" t="s">
        <v>235</v>
      </c>
      <c r="I517" s="78" t="s">
        <v>235</v>
      </c>
      <c r="J517" s="604"/>
      <c r="K517" s="605"/>
      <c r="L517" s="605"/>
      <c r="M517" s="605"/>
      <c r="N517" s="606"/>
    </row>
    <row r="518" spans="2:14" ht="12.95" hidden="1" customHeight="1" x14ac:dyDescent="0.2">
      <c r="B518" s="74" t="s">
        <v>804</v>
      </c>
      <c r="C518" s="75"/>
      <c r="D518" s="75" t="s">
        <v>865</v>
      </c>
      <c r="E518" s="76" t="s">
        <v>866</v>
      </c>
      <c r="F518" s="88"/>
      <c r="G518" s="77"/>
      <c r="H518" s="75" t="s">
        <v>236</v>
      </c>
      <c r="I518" s="78" t="s">
        <v>236</v>
      </c>
      <c r="J518" s="604"/>
      <c r="K518" s="605"/>
      <c r="L518" s="605"/>
      <c r="M518" s="605"/>
      <c r="N518" s="606"/>
    </row>
    <row r="519" spans="2:14" ht="12.95" hidden="1" customHeight="1" x14ac:dyDescent="0.2">
      <c r="B519" s="74" t="s">
        <v>804</v>
      </c>
      <c r="C519" s="75"/>
      <c r="D519" s="75" t="s">
        <v>861</v>
      </c>
      <c r="E519" s="76" t="s">
        <v>867</v>
      </c>
      <c r="F519" s="88"/>
      <c r="G519" s="77"/>
      <c r="H519" s="75" t="s">
        <v>235</v>
      </c>
      <c r="I519" s="78" t="s">
        <v>236</v>
      </c>
      <c r="J519" s="604"/>
      <c r="K519" s="605"/>
      <c r="L519" s="605"/>
      <c r="M519" s="605"/>
      <c r="N519" s="606"/>
    </row>
    <row r="520" spans="2:14" ht="12.95" hidden="1" customHeight="1" x14ac:dyDescent="0.2">
      <c r="B520" s="74" t="s">
        <v>804</v>
      </c>
      <c r="C520" s="75"/>
      <c r="D520" s="75" t="s">
        <v>863</v>
      </c>
      <c r="E520" s="76" t="s">
        <v>868</v>
      </c>
      <c r="F520" s="88"/>
      <c r="G520" s="77"/>
      <c r="H520" s="75" t="s">
        <v>235</v>
      </c>
      <c r="I520" s="78" t="s">
        <v>235</v>
      </c>
      <c r="J520" s="604"/>
      <c r="K520" s="605"/>
      <c r="L520" s="605"/>
      <c r="M520" s="605"/>
      <c r="N520" s="606"/>
    </row>
    <row r="521" spans="2:14" ht="12.95" hidden="1" customHeight="1" x14ac:dyDescent="0.2">
      <c r="B521" s="74" t="s">
        <v>804</v>
      </c>
      <c r="C521" s="75"/>
      <c r="D521" s="75" t="s">
        <v>865</v>
      </c>
      <c r="E521" s="76" t="s">
        <v>869</v>
      </c>
      <c r="F521" s="88"/>
      <c r="G521" s="77"/>
      <c r="H521" s="75" t="s">
        <v>236</v>
      </c>
      <c r="I521" s="78" t="s">
        <v>236</v>
      </c>
      <c r="J521" s="604"/>
      <c r="K521" s="605"/>
      <c r="L521" s="605"/>
      <c r="M521" s="605"/>
      <c r="N521" s="606"/>
    </row>
    <row r="522" spans="2:14" ht="12.95" hidden="1" customHeight="1" x14ac:dyDescent="0.2">
      <c r="B522" s="74" t="s">
        <v>804</v>
      </c>
      <c r="C522" s="75"/>
      <c r="D522" s="75" t="s">
        <v>841</v>
      </c>
      <c r="E522" s="76" t="s">
        <v>870</v>
      </c>
      <c r="F522" s="88"/>
      <c r="G522" s="77"/>
      <c r="H522" s="75" t="s">
        <v>235</v>
      </c>
      <c r="I522" s="78" t="s">
        <v>236</v>
      </c>
      <c r="J522" s="604"/>
      <c r="K522" s="605"/>
      <c r="L522" s="605"/>
      <c r="M522" s="605"/>
      <c r="N522" s="606"/>
    </row>
    <row r="523" spans="2:14" ht="12.95" hidden="1" customHeight="1" x14ac:dyDescent="0.2">
      <c r="B523" s="74" t="s">
        <v>804</v>
      </c>
      <c r="C523" s="75"/>
      <c r="D523" s="75" t="s">
        <v>827</v>
      </c>
      <c r="E523" s="76" t="s">
        <v>871</v>
      </c>
      <c r="F523" s="88"/>
      <c r="G523" s="77"/>
      <c r="H523" s="75" t="s">
        <v>235</v>
      </c>
      <c r="I523" s="78" t="s">
        <v>235</v>
      </c>
      <c r="J523" s="604"/>
      <c r="K523" s="605"/>
      <c r="L523" s="605"/>
      <c r="M523" s="605"/>
      <c r="N523" s="606"/>
    </row>
    <row r="524" spans="2:14" ht="12.95" hidden="1" customHeight="1" x14ac:dyDescent="0.2">
      <c r="B524" s="74" t="s">
        <v>804</v>
      </c>
      <c r="C524" s="75"/>
      <c r="D524" s="75" t="s">
        <v>872</v>
      </c>
      <c r="E524" s="76" t="s">
        <v>873</v>
      </c>
      <c r="F524" s="88"/>
      <c r="G524" s="77"/>
      <c r="H524" s="75" t="s">
        <v>236</v>
      </c>
      <c r="I524" s="78" t="s">
        <v>236</v>
      </c>
      <c r="J524" s="604"/>
      <c r="K524" s="605"/>
      <c r="L524" s="605"/>
      <c r="M524" s="605"/>
      <c r="N524" s="606"/>
    </row>
    <row r="525" spans="2:14" ht="12.95" hidden="1" customHeight="1" x14ac:dyDescent="0.2">
      <c r="B525" s="74" t="s">
        <v>804</v>
      </c>
      <c r="C525" s="75"/>
      <c r="D525" s="75" t="s">
        <v>861</v>
      </c>
      <c r="E525" s="76" t="s">
        <v>874</v>
      </c>
      <c r="F525" s="88"/>
      <c r="G525" s="77"/>
      <c r="H525" s="75" t="s">
        <v>235</v>
      </c>
      <c r="I525" s="78" t="s">
        <v>236</v>
      </c>
      <c r="J525" s="604"/>
      <c r="K525" s="605"/>
      <c r="L525" s="605"/>
      <c r="M525" s="605"/>
      <c r="N525" s="606"/>
    </row>
    <row r="526" spans="2:14" ht="12.95" hidden="1" customHeight="1" x14ac:dyDescent="0.2">
      <c r="B526" s="74" t="s">
        <v>804</v>
      </c>
      <c r="C526" s="75"/>
      <c r="D526" s="75" t="s">
        <v>863</v>
      </c>
      <c r="E526" s="76" t="s">
        <v>875</v>
      </c>
      <c r="F526" s="88"/>
      <c r="G526" s="77"/>
      <c r="H526" s="75" t="s">
        <v>235</v>
      </c>
      <c r="I526" s="78" t="s">
        <v>235</v>
      </c>
      <c r="J526" s="604"/>
      <c r="K526" s="605"/>
      <c r="L526" s="605"/>
      <c r="M526" s="605"/>
      <c r="N526" s="606"/>
    </row>
    <row r="527" spans="2:14" ht="12.95" hidden="1" customHeight="1" x14ac:dyDescent="0.2">
      <c r="B527" s="74" t="s">
        <v>804</v>
      </c>
      <c r="C527" s="75"/>
      <c r="D527" s="75" t="s">
        <v>865</v>
      </c>
      <c r="E527" s="76" t="s">
        <v>876</v>
      </c>
      <c r="F527" s="88"/>
      <c r="G527" s="77"/>
      <c r="H527" s="75" t="s">
        <v>236</v>
      </c>
      <c r="I527" s="78" t="s">
        <v>236</v>
      </c>
      <c r="J527" s="604"/>
      <c r="K527" s="605"/>
      <c r="L527" s="605"/>
      <c r="M527" s="605"/>
      <c r="N527" s="606"/>
    </row>
    <row r="528" spans="2:14" ht="12.95" hidden="1" customHeight="1" x14ac:dyDescent="0.2">
      <c r="B528" s="74" t="s">
        <v>804</v>
      </c>
      <c r="C528" s="75"/>
      <c r="D528" s="75" t="s">
        <v>861</v>
      </c>
      <c r="E528" s="76" t="s">
        <v>877</v>
      </c>
      <c r="F528" s="88"/>
      <c r="G528" s="77"/>
      <c r="H528" s="75" t="s">
        <v>235</v>
      </c>
      <c r="I528" s="78" t="s">
        <v>236</v>
      </c>
      <c r="J528" s="604"/>
      <c r="K528" s="605"/>
      <c r="L528" s="605"/>
      <c r="M528" s="605"/>
      <c r="N528" s="606"/>
    </row>
    <row r="529" spans="2:14" ht="12.95" hidden="1" customHeight="1" x14ac:dyDescent="0.2">
      <c r="B529" s="74" t="s">
        <v>804</v>
      </c>
      <c r="C529" s="75"/>
      <c r="D529" s="75" t="s">
        <v>863</v>
      </c>
      <c r="E529" s="76" t="s">
        <v>878</v>
      </c>
      <c r="F529" s="88"/>
      <c r="G529" s="77"/>
      <c r="H529" s="75" t="s">
        <v>235</v>
      </c>
      <c r="I529" s="78" t="s">
        <v>235</v>
      </c>
      <c r="J529" s="604"/>
      <c r="K529" s="605"/>
      <c r="L529" s="605"/>
      <c r="M529" s="605"/>
      <c r="N529" s="606"/>
    </row>
    <row r="530" spans="2:14" ht="12.95" hidden="1" customHeight="1" x14ac:dyDescent="0.2">
      <c r="B530" s="74" t="s">
        <v>804</v>
      </c>
      <c r="C530" s="75"/>
      <c r="D530" s="75" t="s">
        <v>865</v>
      </c>
      <c r="E530" s="76" t="s">
        <v>879</v>
      </c>
      <c r="F530" s="88"/>
      <c r="G530" s="77"/>
      <c r="H530" s="75" t="s">
        <v>236</v>
      </c>
      <c r="I530" s="78" t="s">
        <v>236</v>
      </c>
      <c r="J530" s="604"/>
      <c r="K530" s="605"/>
      <c r="L530" s="605"/>
      <c r="M530" s="605"/>
      <c r="N530" s="606"/>
    </row>
    <row r="531" spans="2:14" ht="12.95" hidden="1" customHeight="1" x14ac:dyDescent="0.2">
      <c r="B531" s="74" t="s">
        <v>804</v>
      </c>
      <c r="C531" s="75"/>
      <c r="D531" s="75" t="s">
        <v>880</v>
      </c>
      <c r="E531" s="76" t="s">
        <v>881</v>
      </c>
      <c r="F531" s="88"/>
      <c r="G531" s="77"/>
      <c r="H531" s="75" t="s">
        <v>235</v>
      </c>
      <c r="I531" s="78" t="s">
        <v>236</v>
      </c>
      <c r="J531" s="604"/>
      <c r="K531" s="605"/>
      <c r="L531" s="605"/>
      <c r="M531" s="605"/>
      <c r="N531" s="606"/>
    </row>
    <row r="532" spans="2:14" ht="12.95" hidden="1" customHeight="1" x14ac:dyDescent="0.2">
      <c r="B532" s="74" t="s">
        <v>804</v>
      </c>
      <c r="C532" s="75"/>
      <c r="D532" s="75" t="s">
        <v>882</v>
      </c>
      <c r="E532" s="76" t="s">
        <v>883</v>
      </c>
      <c r="F532" s="88"/>
      <c r="G532" s="77"/>
      <c r="H532" s="75" t="s">
        <v>235</v>
      </c>
      <c r="I532" s="78" t="s">
        <v>235</v>
      </c>
      <c r="J532" s="604"/>
      <c r="K532" s="605"/>
      <c r="L532" s="605"/>
      <c r="M532" s="605"/>
      <c r="N532" s="606"/>
    </row>
    <row r="533" spans="2:14" ht="12.95" hidden="1" customHeight="1" x14ac:dyDescent="0.2">
      <c r="B533" s="74" t="s">
        <v>804</v>
      </c>
      <c r="C533" s="75"/>
      <c r="D533" s="75" t="s">
        <v>884</v>
      </c>
      <c r="E533" s="76" t="s">
        <v>885</v>
      </c>
      <c r="F533" s="88"/>
      <c r="G533" s="77"/>
      <c r="H533" s="75" t="s">
        <v>236</v>
      </c>
      <c r="I533" s="78" t="s">
        <v>236</v>
      </c>
      <c r="J533" s="604"/>
      <c r="K533" s="605"/>
      <c r="L533" s="605"/>
      <c r="M533" s="605"/>
      <c r="N533" s="606"/>
    </row>
    <row r="534" spans="2:14" ht="12.95" hidden="1" customHeight="1" x14ac:dyDescent="0.2">
      <c r="B534" s="74" t="s">
        <v>804</v>
      </c>
      <c r="C534" s="75"/>
      <c r="D534" s="75" t="s">
        <v>855</v>
      </c>
      <c r="E534" s="76" t="s">
        <v>886</v>
      </c>
      <c r="F534" s="88"/>
      <c r="G534" s="77"/>
      <c r="H534" s="75" t="s">
        <v>235</v>
      </c>
      <c r="I534" s="78" t="s">
        <v>236</v>
      </c>
      <c r="J534" s="604"/>
      <c r="K534" s="605"/>
      <c r="L534" s="605"/>
      <c r="M534" s="605"/>
      <c r="N534" s="606"/>
    </row>
    <row r="535" spans="2:14" ht="12.95" hidden="1" customHeight="1" x14ac:dyDescent="0.2">
      <c r="B535" s="74" t="s">
        <v>804</v>
      </c>
      <c r="C535" s="75"/>
      <c r="D535" s="75" t="s">
        <v>857</v>
      </c>
      <c r="E535" s="76" t="s">
        <v>887</v>
      </c>
      <c r="F535" s="88"/>
      <c r="G535" s="77"/>
      <c r="H535" s="75" t="s">
        <v>235</v>
      </c>
      <c r="I535" s="78" t="s">
        <v>235</v>
      </c>
      <c r="J535" s="604"/>
      <c r="K535" s="605"/>
      <c r="L535" s="605"/>
      <c r="M535" s="605"/>
      <c r="N535" s="606"/>
    </row>
    <row r="536" spans="2:14" ht="12.95" hidden="1" customHeight="1" x14ac:dyDescent="0.2">
      <c r="B536" s="74" t="s">
        <v>804</v>
      </c>
      <c r="C536" s="75"/>
      <c r="D536" s="75" t="s">
        <v>859</v>
      </c>
      <c r="E536" s="76" t="s">
        <v>888</v>
      </c>
      <c r="F536" s="88"/>
      <c r="G536" s="77"/>
      <c r="H536" s="75" t="s">
        <v>236</v>
      </c>
      <c r="I536" s="78" t="s">
        <v>236</v>
      </c>
      <c r="J536" s="604"/>
      <c r="K536" s="605"/>
      <c r="L536" s="605"/>
      <c r="M536" s="605"/>
      <c r="N536" s="606"/>
    </row>
    <row r="537" spans="2:14" ht="12.95" hidden="1" customHeight="1" x14ac:dyDescent="0.2">
      <c r="B537" s="74" t="s">
        <v>804</v>
      </c>
      <c r="C537" s="75"/>
      <c r="D537" s="75" t="s">
        <v>861</v>
      </c>
      <c r="E537" s="76" t="s">
        <v>889</v>
      </c>
      <c r="F537" s="88"/>
      <c r="G537" s="77"/>
      <c r="H537" s="75" t="s">
        <v>235</v>
      </c>
      <c r="I537" s="78" t="s">
        <v>236</v>
      </c>
      <c r="J537" s="604"/>
      <c r="K537" s="605"/>
      <c r="L537" s="605"/>
      <c r="M537" s="605"/>
      <c r="N537" s="606"/>
    </row>
    <row r="538" spans="2:14" ht="12.95" hidden="1" customHeight="1" x14ac:dyDescent="0.2">
      <c r="B538" s="74" t="s">
        <v>804</v>
      </c>
      <c r="C538" s="75"/>
      <c r="D538" s="75" t="s">
        <v>863</v>
      </c>
      <c r="E538" s="76" t="s">
        <v>890</v>
      </c>
      <c r="F538" s="88"/>
      <c r="G538" s="77"/>
      <c r="H538" s="75" t="s">
        <v>235</v>
      </c>
      <c r="I538" s="78" t="s">
        <v>235</v>
      </c>
      <c r="J538" s="604"/>
      <c r="K538" s="605"/>
      <c r="L538" s="605"/>
      <c r="M538" s="605"/>
      <c r="N538" s="606"/>
    </row>
    <row r="539" spans="2:14" ht="12.95" hidden="1" customHeight="1" x14ac:dyDescent="0.2">
      <c r="B539" s="74" t="s">
        <v>804</v>
      </c>
      <c r="C539" s="75"/>
      <c r="D539" s="75" t="s">
        <v>865</v>
      </c>
      <c r="E539" s="76" t="s">
        <v>891</v>
      </c>
      <c r="F539" s="88"/>
      <c r="G539" s="77"/>
      <c r="H539" s="75" t="s">
        <v>236</v>
      </c>
      <c r="I539" s="78" t="s">
        <v>236</v>
      </c>
      <c r="J539" s="604"/>
      <c r="K539" s="605"/>
      <c r="L539" s="605"/>
      <c r="M539" s="605"/>
      <c r="N539" s="606"/>
    </row>
    <row r="540" spans="2:14" ht="12.95" hidden="1" customHeight="1" x14ac:dyDescent="0.2">
      <c r="B540" s="74" t="s">
        <v>804</v>
      </c>
      <c r="C540" s="75"/>
      <c r="D540" s="75" t="s">
        <v>861</v>
      </c>
      <c r="E540" s="76" t="s">
        <v>892</v>
      </c>
      <c r="F540" s="88"/>
      <c r="G540" s="77"/>
      <c r="H540" s="75" t="s">
        <v>235</v>
      </c>
      <c r="I540" s="78" t="s">
        <v>236</v>
      </c>
      <c r="J540" s="604"/>
      <c r="K540" s="605"/>
      <c r="L540" s="605"/>
      <c r="M540" s="605"/>
      <c r="N540" s="606"/>
    </row>
    <row r="541" spans="2:14" ht="12.95" hidden="1" customHeight="1" x14ac:dyDescent="0.2">
      <c r="B541" s="74" t="s">
        <v>804</v>
      </c>
      <c r="C541" s="75"/>
      <c r="D541" s="75" t="s">
        <v>863</v>
      </c>
      <c r="E541" s="76" t="s">
        <v>893</v>
      </c>
      <c r="F541" s="88"/>
      <c r="G541" s="77"/>
      <c r="H541" s="75" t="s">
        <v>235</v>
      </c>
      <c r="I541" s="78" t="s">
        <v>235</v>
      </c>
      <c r="J541" s="604"/>
      <c r="K541" s="605"/>
      <c r="L541" s="605"/>
      <c r="M541" s="605"/>
      <c r="N541" s="606"/>
    </row>
    <row r="542" spans="2:14" ht="12.95" hidden="1" customHeight="1" x14ac:dyDescent="0.2">
      <c r="B542" s="74" t="s">
        <v>804</v>
      </c>
      <c r="C542" s="75"/>
      <c r="D542" s="75" t="s">
        <v>865</v>
      </c>
      <c r="E542" s="76" t="s">
        <v>894</v>
      </c>
      <c r="F542" s="88"/>
      <c r="G542" s="77"/>
      <c r="H542" s="75" t="s">
        <v>236</v>
      </c>
      <c r="I542" s="78" t="s">
        <v>236</v>
      </c>
      <c r="J542" s="604"/>
      <c r="K542" s="605"/>
      <c r="L542" s="605"/>
      <c r="M542" s="605"/>
      <c r="N542" s="606"/>
    </row>
    <row r="543" spans="2:14" ht="12.95" hidden="1" customHeight="1" x14ac:dyDescent="0.2">
      <c r="B543" s="74" t="s">
        <v>804</v>
      </c>
      <c r="C543" s="75"/>
      <c r="D543" s="75" t="s">
        <v>880</v>
      </c>
      <c r="E543" s="76" t="s">
        <v>895</v>
      </c>
      <c r="F543" s="88"/>
      <c r="G543" s="77"/>
      <c r="H543" s="75" t="s">
        <v>235</v>
      </c>
      <c r="I543" s="78" t="s">
        <v>236</v>
      </c>
      <c r="J543" s="604"/>
      <c r="K543" s="605"/>
      <c r="L543" s="605"/>
      <c r="M543" s="605"/>
      <c r="N543" s="606"/>
    </row>
    <row r="544" spans="2:14" ht="12.95" hidden="1" customHeight="1" x14ac:dyDescent="0.2">
      <c r="B544" s="74" t="s">
        <v>804</v>
      </c>
      <c r="C544" s="75"/>
      <c r="D544" s="75" t="s">
        <v>882</v>
      </c>
      <c r="E544" s="76" t="s">
        <v>896</v>
      </c>
      <c r="F544" s="88"/>
      <c r="G544" s="77"/>
      <c r="H544" s="75" t="s">
        <v>235</v>
      </c>
      <c r="I544" s="78" t="s">
        <v>235</v>
      </c>
      <c r="J544" s="604"/>
      <c r="K544" s="605"/>
      <c r="L544" s="605"/>
      <c r="M544" s="605"/>
      <c r="N544" s="606"/>
    </row>
    <row r="545" spans="2:14" ht="12.95" hidden="1" customHeight="1" x14ac:dyDescent="0.2">
      <c r="B545" s="74" t="s">
        <v>804</v>
      </c>
      <c r="C545" s="75"/>
      <c r="D545" s="75" t="s">
        <v>884</v>
      </c>
      <c r="E545" s="76" t="s">
        <v>897</v>
      </c>
      <c r="F545" s="88"/>
      <c r="G545" s="77"/>
      <c r="H545" s="75" t="s">
        <v>236</v>
      </c>
      <c r="I545" s="78" t="s">
        <v>236</v>
      </c>
      <c r="J545" s="604"/>
      <c r="K545" s="605"/>
      <c r="L545" s="605"/>
      <c r="M545" s="605"/>
      <c r="N545" s="606"/>
    </row>
    <row r="546" spans="2:14" ht="12.95" hidden="1" customHeight="1" x14ac:dyDescent="0.2">
      <c r="B546" s="74" t="s">
        <v>804</v>
      </c>
      <c r="C546" s="75"/>
      <c r="D546" s="75" t="s">
        <v>861</v>
      </c>
      <c r="E546" s="76" t="s">
        <v>898</v>
      </c>
      <c r="F546" s="88"/>
      <c r="G546" s="77"/>
      <c r="H546" s="75" t="s">
        <v>235</v>
      </c>
      <c r="I546" s="78" t="s">
        <v>236</v>
      </c>
      <c r="J546" s="604"/>
      <c r="K546" s="605"/>
      <c r="L546" s="605"/>
      <c r="M546" s="605"/>
      <c r="N546" s="606"/>
    </row>
    <row r="547" spans="2:14" ht="12.95" hidden="1" customHeight="1" x14ac:dyDescent="0.2">
      <c r="B547" s="74" t="s">
        <v>804</v>
      </c>
      <c r="C547" s="75"/>
      <c r="D547" s="75" t="s">
        <v>863</v>
      </c>
      <c r="E547" s="76" t="s">
        <v>899</v>
      </c>
      <c r="F547" s="88"/>
      <c r="G547" s="77"/>
      <c r="H547" s="75" t="s">
        <v>235</v>
      </c>
      <c r="I547" s="78" t="s">
        <v>235</v>
      </c>
      <c r="J547" s="604"/>
      <c r="K547" s="605"/>
      <c r="L547" s="605"/>
      <c r="M547" s="605"/>
      <c r="N547" s="606"/>
    </row>
    <row r="548" spans="2:14" ht="12.95" hidden="1" customHeight="1" x14ac:dyDescent="0.2">
      <c r="B548" s="74" t="s">
        <v>804</v>
      </c>
      <c r="C548" s="75"/>
      <c r="D548" s="75" t="s">
        <v>865</v>
      </c>
      <c r="E548" s="76" t="s">
        <v>900</v>
      </c>
      <c r="F548" s="88"/>
      <c r="G548" s="77"/>
      <c r="H548" s="75" t="s">
        <v>236</v>
      </c>
      <c r="I548" s="78" t="s">
        <v>236</v>
      </c>
      <c r="J548" s="604"/>
      <c r="K548" s="605"/>
      <c r="L548" s="605"/>
      <c r="M548" s="605"/>
      <c r="N548" s="606"/>
    </row>
    <row r="549" spans="2:14" ht="12.95" hidden="1" customHeight="1" x14ac:dyDescent="0.2">
      <c r="B549" s="74" t="s">
        <v>804</v>
      </c>
      <c r="C549" s="75"/>
      <c r="D549" s="75" t="s">
        <v>861</v>
      </c>
      <c r="E549" s="76" t="s">
        <v>901</v>
      </c>
      <c r="F549" s="88"/>
      <c r="G549" s="77"/>
      <c r="H549" s="75" t="s">
        <v>235</v>
      </c>
      <c r="I549" s="78" t="s">
        <v>236</v>
      </c>
      <c r="J549" s="604"/>
      <c r="K549" s="605"/>
      <c r="L549" s="605"/>
      <c r="M549" s="605"/>
      <c r="N549" s="606"/>
    </row>
    <row r="550" spans="2:14" ht="12.95" hidden="1" customHeight="1" x14ac:dyDescent="0.2">
      <c r="B550" s="74" t="s">
        <v>804</v>
      </c>
      <c r="C550" s="75"/>
      <c r="D550" s="75" t="s">
        <v>863</v>
      </c>
      <c r="E550" s="76" t="s">
        <v>902</v>
      </c>
      <c r="F550" s="88"/>
      <c r="G550" s="77"/>
      <c r="H550" s="75" t="s">
        <v>235</v>
      </c>
      <c r="I550" s="78" t="s">
        <v>235</v>
      </c>
      <c r="J550" s="604"/>
      <c r="K550" s="605"/>
      <c r="L550" s="605"/>
      <c r="M550" s="605"/>
      <c r="N550" s="606"/>
    </row>
    <row r="551" spans="2:14" ht="12.95" hidden="1" customHeight="1" x14ac:dyDescent="0.2">
      <c r="B551" s="74" t="s">
        <v>804</v>
      </c>
      <c r="C551" s="75"/>
      <c r="D551" s="75" t="s">
        <v>865</v>
      </c>
      <c r="E551" s="76" t="s">
        <v>903</v>
      </c>
      <c r="F551" s="88"/>
      <c r="G551" s="77"/>
      <c r="H551" s="75" t="s">
        <v>236</v>
      </c>
      <c r="I551" s="78" t="s">
        <v>236</v>
      </c>
      <c r="J551" s="604"/>
      <c r="K551" s="605"/>
      <c r="L551" s="605"/>
      <c r="M551" s="605"/>
      <c r="N551" s="606"/>
    </row>
    <row r="552" spans="2:14" ht="12.95" hidden="1" customHeight="1" x14ac:dyDescent="0.2">
      <c r="B552" s="74" t="s">
        <v>804</v>
      </c>
      <c r="C552" s="75"/>
      <c r="D552" s="75" t="s">
        <v>904</v>
      </c>
      <c r="E552" s="76" t="s">
        <v>905</v>
      </c>
      <c r="F552" s="88"/>
      <c r="G552" s="77"/>
      <c r="H552" s="75" t="s">
        <v>235</v>
      </c>
      <c r="I552" s="78" t="s">
        <v>236</v>
      </c>
      <c r="J552" s="604"/>
      <c r="K552" s="605"/>
      <c r="L552" s="605"/>
      <c r="M552" s="605"/>
      <c r="N552" s="606"/>
    </row>
    <row r="553" spans="2:14" ht="12.95" hidden="1" customHeight="1" x14ac:dyDescent="0.2">
      <c r="B553" s="74" t="s">
        <v>804</v>
      </c>
      <c r="C553" s="75"/>
      <c r="D553" s="75" t="s">
        <v>906</v>
      </c>
      <c r="E553" s="76" t="s">
        <v>907</v>
      </c>
      <c r="F553" s="88"/>
      <c r="G553" s="77"/>
      <c r="H553" s="75" t="s">
        <v>235</v>
      </c>
      <c r="I553" s="78" t="s">
        <v>235</v>
      </c>
      <c r="J553" s="604"/>
      <c r="K553" s="605"/>
      <c r="L553" s="605"/>
      <c r="M553" s="605"/>
      <c r="N553" s="606"/>
    </row>
    <row r="554" spans="2:14" ht="12.95" hidden="1" customHeight="1" x14ac:dyDescent="0.2">
      <c r="B554" s="74" t="s">
        <v>804</v>
      </c>
      <c r="C554" s="75"/>
      <c r="D554" s="75" t="s">
        <v>908</v>
      </c>
      <c r="E554" s="76" t="s">
        <v>909</v>
      </c>
      <c r="F554" s="88"/>
      <c r="G554" s="77"/>
      <c r="H554" s="75" t="s">
        <v>236</v>
      </c>
      <c r="I554" s="78" t="s">
        <v>236</v>
      </c>
      <c r="J554" s="604"/>
      <c r="K554" s="605"/>
      <c r="L554" s="605"/>
      <c r="M554" s="605"/>
      <c r="N554" s="606"/>
    </row>
    <row r="555" spans="2:14" ht="12.95" hidden="1" customHeight="1" x14ac:dyDescent="0.2">
      <c r="B555" s="74" t="s">
        <v>804</v>
      </c>
      <c r="C555" s="75"/>
      <c r="D555" s="75" t="s">
        <v>910</v>
      </c>
      <c r="E555" s="76" t="s">
        <v>911</v>
      </c>
      <c r="F555" s="88"/>
      <c r="G555" s="77"/>
      <c r="H555" s="75" t="s">
        <v>235</v>
      </c>
      <c r="I555" s="78" t="s">
        <v>236</v>
      </c>
      <c r="J555" s="604"/>
      <c r="K555" s="605"/>
      <c r="L555" s="605"/>
      <c r="M555" s="605"/>
      <c r="N555" s="606"/>
    </row>
    <row r="556" spans="2:14" ht="12.95" hidden="1" customHeight="1" x14ac:dyDescent="0.2">
      <c r="B556" s="74" t="s">
        <v>804</v>
      </c>
      <c r="C556" s="75"/>
      <c r="D556" s="75" t="s">
        <v>912</v>
      </c>
      <c r="E556" s="76" t="s">
        <v>913</v>
      </c>
      <c r="F556" s="88"/>
      <c r="G556" s="77"/>
      <c r="H556" s="75" t="s">
        <v>235</v>
      </c>
      <c r="I556" s="78" t="s">
        <v>235</v>
      </c>
      <c r="J556" s="604"/>
      <c r="K556" s="605"/>
      <c r="L556" s="605"/>
      <c r="M556" s="605"/>
      <c r="N556" s="606"/>
    </row>
    <row r="557" spans="2:14" ht="12.95" hidden="1" customHeight="1" x14ac:dyDescent="0.2">
      <c r="B557" s="74" t="s">
        <v>804</v>
      </c>
      <c r="C557" s="75"/>
      <c r="D557" s="75" t="s">
        <v>914</v>
      </c>
      <c r="E557" s="76" t="s">
        <v>915</v>
      </c>
      <c r="F557" s="88"/>
      <c r="G557" s="77"/>
      <c r="H557" s="75" t="s">
        <v>236</v>
      </c>
      <c r="I557" s="78" t="s">
        <v>236</v>
      </c>
      <c r="J557" s="604"/>
      <c r="K557" s="605"/>
      <c r="L557" s="605"/>
      <c r="M557" s="605"/>
      <c r="N557" s="606"/>
    </row>
    <row r="558" spans="2:14" ht="12.95" hidden="1" customHeight="1" x14ac:dyDescent="0.2">
      <c r="B558" s="74" t="s">
        <v>804</v>
      </c>
      <c r="C558" s="75"/>
      <c r="D558" s="75" t="s">
        <v>861</v>
      </c>
      <c r="E558" s="76" t="s">
        <v>916</v>
      </c>
      <c r="F558" s="88"/>
      <c r="G558" s="77"/>
      <c r="H558" s="75" t="s">
        <v>235</v>
      </c>
      <c r="I558" s="78" t="s">
        <v>236</v>
      </c>
      <c r="J558" s="604"/>
      <c r="K558" s="605"/>
      <c r="L558" s="605"/>
      <c r="M558" s="605"/>
      <c r="N558" s="606"/>
    </row>
    <row r="559" spans="2:14" ht="12.95" hidden="1" customHeight="1" x14ac:dyDescent="0.2">
      <c r="B559" s="74" t="s">
        <v>804</v>
      </c>
      <c r="C559" s="75"/>
      <c r="D559" s="75" t="s">
        <v>863</v>
      </c>
      <c r="E559" s="76" t="s">
        <v>917</v>
      </c>
      <c r="F559" s="88"/>
      <c r="G559" s="77"/>
      <c r="H559" s="75" t="s">
        <v>235</v>
      </c>
      <c r="I559" s="78" t="s">
        <v>235</v>
      </c>
      <c r="J559" s="604"/>
      <c r="K559" s="605"/>
      <c r="L559" s="605"/>
      <c r="M559" s="605"/>
      <c r="N559" s="606"/>
    </row>
    <row r="560" spans="2:14" ht="12.95" hidden="1" customHeight="1" x14ac:dyDescent="0.2">
      <c r="B560" s="74" t="s">
        <v>804</v>
      </c>
      <c r="C560" s="75"/>
      <c r="D560" s="75" t="s">
        <v>865</v>
      </c>
      <c r="E560" s="76" t="s">
        <v>918</v>
      </c>
      <c r="F560" s="88"/>
      <c r="G560" s="77"/>
      <c r="H560" s="75" t="s">
        <v>236</v>
      </c>
      <c r="I560" s="78" t="s">
        <v>236</v>
      </c>
      <c r="J560" s="604"/>
      <c r="K560" s="605"/>
      <c r="L560" s="605"/>
      <c r="M560" s="605"/>
      <c r="N560" s="606"/>
    </row>
    <row r="561" spans="2:14" ht="12.95" hidden="1" customHeight="1" x14ac:dyDescent="0.2">
      <c r="B561" s="74" t="s">
        <v>804</v>
      </c>
      <c r="C561" s="75"/>
      <c r="D561" s="75" t="s">
        <v>861</v>
      </c>
      <c r="E561" s="76" t="s">
        <v>919</v>
      </c>
      <c r="F561" s="88"/>
      <c r="G561" s="77"/>
      <c r="H561" s="75" t="s">
        <v>235</v>
      </c>
      <c r="I561" s="78" t="s">
        <v>236</v>
      </c>
      <c r="J561" s="604"/>
      <c r="K561" s="605"/>
      <c r="L561" s="605"/>
      <c r="M561" s="605"/>
      <c r="N561" s="606"/>
    </row>
    <row r="562" spans="2:14" ht="12.95" hidden="1" customHeight="1" x14ac:dyDescent="0.2">
      <c r="B562" s="74" t="s">
        <v>804</v>
      </c>
      <c r="C562" s="75"/>
      <c r="D562" s="75" t="s">
        <v>863</v>
      </c>
      <c r="E562" s="76" t="s">
        <v>920</v>
      </c>
      <c r="F562" s="88"/>
      <c r="G562" s="77"/>
      <c r="H562" s="75" t="s">
        <v>235</v>
      </c>
      <c r="I562" s="78" t="s">
        <v>235</v>
      </c>
      <c r="J562" s="604"/>
      <c r="K562" s="605"/>
      <c r="L562" s="605"/>
      <c r="M562" s="605"/>
      <c r="N562" s="606"/>
    </row>
    <row r="563" spans="2:14" ht="12.95" hidden="1" customHeight="1" x14ac:dyDescent="0.2">
      <c r="B563" s="74" t="s">
        <v>804</v>
      </c>
      <c r="C563" s="75"/>
      <c r="D563" s="75" t="s">
        <v>865</v>
      </c>
      <c r="E563" s="76" t="s">
        <v>921</v>
      </c>
      <c r="F563" s="88"/>
      <c r="G563" s="77"/>
      <c r="H563" s="75" t="s">
        <v>236</v>
      </c>
      <c r="I563" s="78" t="s">
        <v>236</v>
      </c>
      <c r="J563" s="604"/>
      <c r="K563" s="605"/>
      <c r="L563" s="605"/>
      <c r="M563" s="605"/>
      <c r="N563" s="606"/>
    </row>
    <row r="564" spans="2:14" ht="12.95" hidden="1" customHeight="1" x14ac:dyDescent="0.2">
      <c r="B564" s="74" t="s">
        <v>804</v>
      </c>
      <c r="C564" s="75"/>
      <c r="D564" s="75" t="s">
        <v>861</v>
      </c>
      <c r="E564" s="76" t="s">
        <v>922</v>
      </c>
      <c r="F564" s="88"/>
      <c r="G564" s="77"/>
      <c r="H564" s="75" t="s">
        <v>235</v>
      </c>
      <c r="I564" s="78" t="s">
        <v>236</v>
      </c>
      <c r="J564" s="604"/>
      <c r="K564" s="605"/>
      <c r="L564" s="605"/>
      <c r="M564" s="605"/>
      <c r="N564" s="606"/>
    </row>
    <row r="565" spans="2:14" ht="12.95" hidden="1" customHeight="1" x14ac:dyDescent="0.2">
      <c r="B565" s="74" t="s">
        <v>804</v>
      </c>
      <c r="C565" s="75"/>
      <c r="D565" s="75" t="s">
        <v>863</v>
      </c>
      <c r="E565" s="76" t="s">
        <v>923</v>
      </c>
      <c r="F565" s="88"/>
      <c r="G565" s="77"/>
      <c r="H565" s="75" t="s">
        <v>235</v>
      </c>
      <c r="I565" s="78" t="s">
        <v>235</v>
      </c>
      <c r="J565" s="604"/>
      <c r="K565" s="605"/>
      <c r="L565" s="605"/>
      <c r="M565" s="605"/>
      <c r="N565" s="606"/>
    </row>
    <row r="566" spans="2:14" ht="12.95" hidden="1" customHeight="1" x14ac:dyDescent="0.2">
      <c r="B566" s="74" t="s">
        <v>804</v>
      </c>
      <c r="C566" s="75"/>
      <c r="D566" s="75" t="s">
        <v>865</v>
      </c>
      <c r="E566" s="76" t="s">
        <v>924</v>
      </c>
      <c r="F566" s="88"/>
      <c r="G566" s="77"/>
      <c r="H566" s="75" t="s">
        <v>236</v>
      </c>
      <c r="I566" s="78" t="s">
        <v>236</v>
      </c>
      <c r="J566" s="604"/>
      <c r="K566" s="605"/>
      <c r="L566" s="605"/>
      <c r="M566" s="605"/>
      <c r="N566" s="606"/>
    </row>
    <row r="567" spans="2:14" ht="12.95" hidden="1" customHeight="1" x14ac:dyDescent="0.2">
      <c r="B567" s="74" t="s">
        <v>804</v>
      </c>
      <c r="C567" s="75"/>
      <c r="D567" s="75" t="s">
        <v>861</v>
      </c>
      <c r="E567" s="76" t="s">
        <v>925</v>
      </c>
      <c r="F567" s="88"/>
      <c r="G567" s="77"/>
      <c r="H567" s="75" t="s">
        <v>235</v>
      </c>
      <c r="I567" s="78" t="s">
        <v>236</v>
      </c>
      <c r="J567" s="604"/>
      <c r="K567" s="605"/>
      <c r="L567" s="605"/>
      <c r="M567" s="605"/>
      <c r="N567" s="606"/>
    </row>
    <row r="568" spans="2:14" ht="12.95" hidden="1" customHeight="1" x14ac:dyDescent="0.2">
      <c r="B568" s="74" t="s">
        <v>804</v>
      </c>
      <c r="C568" s="75"/>
      <c r="D568" s="75" t="s">
        <v>863</v>
      </c>
      <c r="E568" s="76" t="s">
        <v>926</v>
      </c>
      <c r="F568" s="88"/>
      <c r="G568" s="77"/>
      <c r="H568" s="75" t="s">
        <v>235</v>
      </c>
      <c r="I568" s="78" t="s">
        <v>235</v>
      </c>
      <c r="J568" s="604"/>
      <c r="K568" s="605"/>
      <c r="L568" s="605"/>
      <c r="M568" s="605"/>
      <c r="N568" s="606"/>
    </row>
    <row r="569" spans="2:14" ht="12.95" hidden="1" customHeight="1" x14ac:dyDescent="0.2">
      <c r="B569" s="74" t="s">
        <v>804</v>
      </c>
      <c r="C569" s="75"/>
      <c r="D569" s="75" t="s">
        <v>865</v>
      </c>
      <c r="E569" s="76" t="s">
        <v>927</v>
      </c>
      <c r="F569" s="88"/>
      <c r="G569" s="77"/>
      <c r="H569" s="75" t="s">
        <v>236</v>
      </c>
      <c r="I569" s="78" t="s">
        <v>236</v>
      </c>
      <c r="J569" s="604"/>
      <c r="K569" s="605"/>
      <c r="L569" s="605"/>
      <c r="M569" s="605"/>
      <c r="N569" s="606"/>
    </row>
    <row r="570" spans="2:14" ht="12.95" hidden="1" customHeight="1" x14ac:dyDescent="0.2">
      <c r="B570" s="74" t="s">
        <v>804</v>
      </c>
      <c r="C570" s="75"/>
      <c r="D570" s="75" t="s">
        <v>880</v>
      </c>
      <c r="E570" s="76" t="s">
        <v>928</v>
      </c>
      <c r="F570" s="88"/>
      <c r="G570" s="77"/>
      <c r="H570" s="75" t="s">
        <v>235</v>
      </c>
      <c r="I570" s="78" t="s">
        <v>236</v>
      </c>
      <c r="J570" s="604"/>
      <c r="K570" s="605"/>
      <c r="L570" s="605"/>
      <c r="M570" s="605"/>
      <c r="N570" s="606"/>
    </row>
    <row r="571" spans="2:14" ht="12.95" hidden="1" customHeight="1" x14ac:dyDescent="0.2">
      <c r="B571" s="74" t="s">
        <v>804</v>
      </c>
      <c r="C571" s="75"/>
      <c r="D571" s="75" t="s">
        <v>882</v>
      </c>
      <c r="E571" s="76" t="s">
        <v>929</v>
      </c>
      <c r="F571" s="88"/>
      <c r="G571" s="77"/>
      <c r="H571" s="75" t="s">
        <v>235</v>
      </c>
      <c r="I571" s="78" t="s">
        <v>235</v>
      </c>
      <c r="J571" s="604"/>
      <c r="K571" s="605"/>
      <c r="L571" s="605"/>
      <c r="M571" s="605"/>
      <c r="N571" s="606"/>
    </row>
    <row r="572" spans="2:14" ht="12.95" hidden="1" customHeight="1" x14ac:dyDescent="0.2">
      <c r="B572" s="74" t="s">
        <v>804</v>
      </c>
      <c r="C572" s="75"/>
      <c r="D572" s="75" t="s">
        <v>884</v>
      </c>
      <c r="E572" s="76" t="s">
        <v>930</v>
      </c>
      <c r="F572" s="88"/>
      <c r="G572" s="77"/>
      <c r="H572" s="75" t="s">
        <v>236</v>
      </c>
      <c r="I572" s="78" t="s">
        <v>236</v>
      </c>
      <c r="J572" s="604"/>
      <c r="K572" s="605"/>
      <c r="L572" s="605"/>
      <c r="M572" s="605"/>
      <c r="N572" s="606"/>
    </row>
    <row r="573" spans="2:14" ht="12.95" hidden="1" customHeight="1" x14ac:dyDescent="0.2">
      <c r="B573" s="74" t="s">
        <v>804</v>
      </c>
      <c r="C573" s="75"/>
      <c r="D573" s="75" t="s">
        <v>855</v>
      </c>
      <c r="E573" s="76" t="s">
        <v>931</v>
      </c>
      <c r="F573" s="88"/>
      <c r="G573" s="77"/>
      <c r="H573" s="75" t="s">
        <v>235</v>
      </c>
      <c r="I573" s="78" t="s">
        <v>236</v>
      </c>
      <c r="J573" s="604"/>
      <c r="K573" s="605"/>
      <c r="L573" s="605"/>
      <c r="M573" s="605"/>
      <c r="N573" s="606"/>
    </row>
    <row r="574" spans="2:14" ht="12.95" hidden="1" customHeight="1" x14ac:dyDescent="0.2">
      <c r="B574" s="74" t="s">
        <v>804</v>
      </c>
      <c r="C574" s="75"/>
      <c r="D574" s="75" t="s">
        <v>857</v>
      </c>
      <c r="E574" s="76" t="s">
        <v>932</v>
      </c>
      <c r="F574" s="88"/>
      <c r="G574" s="77"/>
      <c r="H574" s="75" t="s">
        <v>235</v>
      </c>
      <c r="I574" s="78" t="s">
        <v>235</v>
      </c>
      <c r="J574" s="604"/>
      <c r="K574" s="605"/>
      <c r="L574" s="605"/>
      <c r="M574" s="605"/>
      <c r="N574" s="606"/>
    </row>
    <row r="575" spans="2:14" ht="12.95" hidden="1" customHeight="1" x14ac:dyDescent="0.2">
      <c r="B575" s="74" t="s">
        <v>804</v>
      </c>
      <c r="C575" s="75"/>
      <c r="D575" s="75" t="s">
        <v>859</v>
      </c>
      <c r="E575" s="76" t="s">
        <v>933</v>
      </c>
      <c r="F575" s="88"/>
      <c r="G575" s="77"/>
      <c r="H575" s="75" t="s">
        <v>236</v>
      </c>
      <c r="I575" s="78" t="s">
        <v>236</v>
      </c>
      <c r="J575" s="604"/>
      <c r="K575" s="605"/>
      <c r="L575" s="605"/>
      <c r="M575" s="605"/>
      <c r="N575" s="606"/>
    </row>
    <row r="576" spans="2:14" ht="12.95" hidden="1" customHeight="1" x14ac:dyDescent="0.2">
      <c r="B576" s="74" t="s">
        <v>804</v>
      </c>
      <c r="C576" s="75"/>
      <c r="D576" s="75" t="s">
        <v>855</v>
      </c>
      <c r="E576" s="76" t="s">
        <v>934</v>
      </c>
      <c r="F576" s="88"/>
      <c r="G576" s="77"/>
      <c r="H576" s="75" t="s">
        <v>235</v>
      </c>
      <c r="I576" s="78" t="s">
        <v>236</v>
      </c>
      <c r="J576" s="604"/>
      <c r="K576" s="605"/>
      <c r="L576" s="605"/>
      <c r="M576" s="605"/>
      <c r="N576" s="606"/>
    </row>
    <row r="577" spans="2:14" ht="12.95" hidden="1" customHeight="1" x14ac:dyDescent="0.2">
      <c r="B577" s="74" t="s">
        <v>804</v>
      </c>
      <c r="C577" s="75"/>
      <c r="D577" s="75" t="s">
        <v>857</v>
      </c>
      <c r="E577" s="76" t="s">
        <v>935</v>
      </c>
      <c r="F577" s="88"/>
      <c r="G577" s="77"/>
      <c r="H577" s="75" t="s">
        <v>235</v>
      </c>
      <c r="I577" s="78" t="s">
        <v>235</v>
      </c>
      <c r="J577" s="604"/>
      <c r="K577" s="605"/>
      <c r="L577" s="605"/>
      <c r="M577" s="605"/>
      <c r="N577" s="606"/>
    </row>
    <row r="578" spans="2:14" ht="12.95" hidden="1" customHeight="1" x14ac:dyDescent="0.2">
      <c r="B578" s="74" t="s">
        <v>804</v>
      </c>
      <c r="C578" s="75"/>
      <c r="D578" s="75" t="s">
        <v>859</v>
      </c>
      <c r="E578" s="76" t="s">
        <v>936</v>
      </c>
      <c r="F578" s="88"/>
      <c r="G578" s="77"/>
      <c r="H578" s="75" t="s">
        <v>236</v>
      </c>
      <c r="I578" s="78" t="s">
        <v>236</v>
      </c>
      <c r="J578" s="604"/>
      <c r="K578" s="605"/>
      <c r="L578" s="605"/>
      <c r="M578" s="605"/>
      <c r="N578" s="606"/>
    </row>
    <row r="579" spans="2:14" ht="12.95" hidden="1" customHeight="1" x14ac:dyDescent="0.2">
      <c r="B579" s="74" t="s">
        <v>804</v>
      </c>
      <c r="C579" s="75"/>
      <c r="D579" s="75" t="s">
        <v>855</v>
      </c>
      <c r="E579" s="76" t="s">
        <v>937</v>
      </c>
      <c r="F579" s="88"/>
      <c r="G579" s="77"/>
      <c r="H579" s="75" t="s">
        <v>235</v>
      </c>
      <c r="I579" s="78" t="s">
        <v>236</v>
      </c>
      <c r="J579" s="604"/>
      <c r="K579" s="605"/>
      <c r="L579" s="605"/>
      <c r="M579" s="605"/>
      <c r="N579" s="606"/>
    </row>
    <row r="580" spans="2:14" ht="12.95" hidden="1" customHeight="1" x14ac:dyDescent="0.2">
      <c r="B580" s="74" t="s">
        <v>804</v>
      </c>
      <c r="C580" s="75"/>
      <c r="D580" s="75" t="s">
        <v>857</v>
      </c>
      <c r="E580" s="76" t="s">
        <v>938</v>
      </c>
      <c r="F580" s="88"/>
      <c r="G580" s="77"/>
      <c r="H580" s="75" t="s">
        <v>235</v>
      </c>
      <c r="I580" s="78" t="s">
        <v>235</v>
      </c>
      <c r="J580" s="604"/>
      <c r="K580" s="605"/>
      <c r="L580" s="605"/>
      <c r="M580" s="605"/>
      <c r="N580" s="606"/>
    </row>
    <row r="581" spans="2:14" ht="12.95" hidden="1" customHeight="1" x14ac:dyDescent="0.2">
      <c r="B581" s="74" t="s">
        <v>804</v>
      </c>
      <c r="C581" s="75"/>
      <c r="D581" s="75" t="s">
        <v>859</v>
      </c>
      <c r="E581" s="76" t="s">
        <v>939</v>
      </c>
      <c r="F581" s="88"/>
      <c r="G581" s="77"/>
      <c r="H581" s="75" t="s">
        <v>236</v>
      </c>
      <c r="I581" s="78" t="s">
        <v>236</v>
      </c>
      <c r="J581" s="604"/>
      <c r="K581" s="605"/>
      <c r="L581" s="605"/>
      <c r="M581" s="605"/>
      <c r="N581" s="606"/>
    </row>
    <row r="582" spans="2:14" ht="12.95" hidden="1" customHeight="1" x14ac:dyDescent="0.2">
      <c r="B582" s="74" t="s">
        <v>804</v>
      </c>
      <c r="C582" s="75"/>
      <c r="D582" s="75" t="s">
        <v>940</v>
      </c>
      <c r="E582" s="76" t="s">
        <v>941</v>
      </c>
      <c r="F582" s="88"/>
      <c r="G582" s="77"/>
      <c r="H582" s="75" t="s">
        <v>235</v>
      </c>
      <c r="I582" s="78" t="s">
        <v>236</v>
      </c>
      <c r="J582" s="604"/>
      <c r="K582" s="605"/>
      <c r="L582" s="605"/>
      <c r="M582" s="605"/>
      <c r="N582" s="606"/>
    </row>
    <row r="583" spans="2:14" ht="12.95" hidden="1" customHeight="1" x14ac:dyDescent="0.2">
      <c r="B583" s="74" t="s">
        <v>804</v>
      </c>
      <c r="C583" s="75"/>
      <c r="D583" s="75" t="s">
        <v>942</v>
      </c>
      <c r="E583" s="76" t="s">
        <v>943</v>
      </c>
      <c r="F583" s="88"/>
      <c r="G583" s="77"/>
      <c r="H583" s="75" t="s">
        <v>235</v>
      </c>
      <c r="I583" s="78" t="s">
        <v>235</v>
      </c>
      <c r="J583" s="604"/>
      <c r="K583" s="605"/>
      <c r="L583" s="605"/>
      <c r="M583" s="605"/>
      <c r="N583" s="606"/>
    </row>
    <row r="584" spans="2:14" ht="12.95" hidden="1" customHeight="1" x14ac:dyDescent="0.2">
      <c r="B584" s="74" t="s">
        <v>804</v>
      </c>
      <c r="C584" s="75"/>
      <c r="D584" s="75" t="s">
        <v>944</v>
      </c>
      <c r="E584" s="76" t="s">
        <v>945</v>
      </c>
      <c r="F584" s="88"/>
      <c r="G584" s="77"/>
      <c r="H584" s="75" t="s">
        <v>236</v>
      </c>
      <c r="I584" s="78" t="s">
        <v>236</v>
      </c>
      <c r="J584" s="604"/>
      <c r="K584" s="605"/>
      <c r="L584" s="605"/>
      <c r="M584" s="605"/>
      <c r="N584" s="606"/>
    </row>
    <row r="585" spans="2:14" ht="12.95" hidden="1" customHeight="1" x14ac:dyDescent="0.2">
      <c r="B585" s="74" t="s">
        <v>804</v>
      </c>
      <c r="C585" s="75"/>
      <c r="D585" s="75" t="s">
        <v>946</v>
      </c>
      <c r="E585" s="76" t="s">
        <v>947</v>
      </c>
      <c r="F585" s="88"/>
      <c r="G585" s="77"/>
      <c r="H585" s="75" t="s">
        <v>235</v>
      </c>
      <c r="I585" s="78" t="s">
        <v>236</v>
      </c>
      <c r="J585" s="604"/>
      <c r="K585" s="605"/>
      <c r="L585" s="605"/>
      <c r="M585" s="605"/>
      <c r="N585" s="606"/>
    </row>
    <row r="586" spans="2:14" ht="12.95" hidden="1" customHeight="1" x14ac:dyDescent="0.2">
      <c r="B586" s="74" t="s">
        <v>804</v>
      </c>
      <c r="C586" s="75"/>
      <c r="D586" s="75" t="s">
        <v>948</v>
      </c>
      <c r="E586" s="76" t="s">
        <v>949</v>
      </c>
      <c r="F586" s="88"/>
      <c r="G586" s="77"/>
      <c r="H586" s="75" t="s">
        <v>235</v>
      </c>
      <c r="I586" s="78" t="s">
        <v>235</v>
      </c>
      <c r="J586" s="604"/>
      <c r="K586" s="605"/>
      <c r="L586" s="605"/>
      <c r="M586" s="605"/>
      <c r="N586" s="606"/>
    </row>
    <row r="587" spans="2:14" ht="12.95" hidden="1" customHeight="1" x14ac:dyDescent="0.2">
      <c r="B587" s="74" t="s">
        <v>804</v>
      </c>
      <c r="C587" s="75"/>
      <c r="D587" s="75" t="s">
        <v>950</v>
      </c>
      <c r="E587" s="76" t="s">
        <v>951</v>
      </c>
      <c r="F587" s="88"/>
      <c r="G587" s="77"/>
      <c r="H587" s="75" t="s">
        <v>236</v>
      </c>
      <c r="I587" s="78" t="s">
        <v>236</v>
      </c>
      <c r="J587" s="604"/>
      <c r="K587" s="605"/>
      <c r="L587" s="605"/>
      <c r="M587" s="605"/>
      <c r="N587" s="606"/>
    </row>
    <row r="588" spans="2:14" ht="12.95" hidden="1" customHeight="1" x14ac:dyDescent="0.2">
      <c r="B588" s="74" t="s">
        <v>804</v>
      </c>
      <c r="C588" s="75"/>
      <c r="D588" s="75" t="s">
        <v>861</v>
      </c>
      <c r="E588" s="76" t="s">
        <v>952</v>
      </c>
      <c r="F588" s="88"/>
      <c r="G588" s="77"/>
      <c r="H588" s="75" t="s">
        <v>235</v>
      </c>
      <c r="I588" s="78" t="s">
        <v>236</v>
      </c>
      <c r="J588" s="604"/>
      <c r="K588" s="605"/>
      <c r="L588" s="605"/>
      <c r="M588" s="605"/>
      <c r="N588" s="606"/>
    </row>
    <row r="589" spans="2:14" ht="12.95" hidden="1" customHeight="1" x14ac:dyDescent="0.2">
      <c r="B589" s="74" t="s">
        <v>804</v>
      </c>
      <c r="C589" s="75"/>
      <c r="D589" s="75" t="s">
        <v>863</v>
      </c>
      <c r="E589" s="76" t="s">
        <v>953</v>
      </c>
      <c r="F589" s="88"/>
      <c r="G589" s="77"/>
      <c r="H589" s="75" t="s">
        <v>235</v>
      </c>
      <c r="I589" s="78" t="s">
        <v>235</v>
      </c>
      <c r="J589" s="604"/>
      <c r="K589" s="605"/>
      <c r="L589" s="605"/>
      <c r="M589" s="605"/>
      <c r="N589" s="606"/>
    </row>
    <row r="590" spans="2:14" ht="12.95" hidden="1" customHeight="1" x14ac:dyDescent="0.2">
      <c r="B590" s="74" t="s">
        <v>804</v>
      </c>
      <c r="C590" s="75"/>
      <c r="D590" s="75" t="s">
        <v>865</v>
      </c>
      <c r="E590" s="76" t="s">
        <v>954</v>
      </c>
      <c r="F590" s="88"/>
      <c r="G590" s="77"/>
      <c r="H590" s="75" t="s">
        <v>236</v>
      </c>
      <c r="I590" s="78" t="s">
        <v>236</v>
      </c>
      <c r="J590" s="604"/>
      <c r="K590" s="605"/>
      <c r="L590" s="605"/>
      <c r="M590" s="605"/>
      <c r="N590" s="606"/>
    </row>
    <row r="591" spans="2:14" ht="12.95" hidden="1" customHeight="1" x14ac:dyDescent="0.2">
      <c r="B591" s="74" t="s">
        <v>804</v>
      </c>
      <c r="C591" s="75"/>
      <c r="D591" s="75" t="s">
        <v>861</v>
      </c>
      <c r="E591" s="76" t="s">
        <v>955</v>
      </c>
      <c r="F591" s="88"/>
      <c r="G591" s="77"/>
      <c r="H591" s="75" t="s">
        <v>235</v>
      </c>
      <c r="I591" s="78" t="s">
        <v>236</v>
      </c>
      <c r="J591" s="604"/>
      <c r="K591" s="605"/>
      <c r="L591" s="605"/>
      <c r="M591" s="605"/>
      <c r="N591" s="606"/>
    </row>
    <row r="592" spans="2:14" ht="12.95" hidden="1" customHeight="1" x14ac:dyDescent="0.2">
      <c r="B592" s="74" t="s">
        <v>804</v>
      </c>
      <c r="C592" s="75"/>
      <c r="D592" s="75" t="s">
        <v>863</v>
      </c>
      <c r="E592" s="76" t="s">
        <v>956</v>
      </c>
      <c r="F592" s="88"/>
      <c r="G592" s="77"/>
      <c r="H592" s="75" t="s">
        <v>235</v>
      </c>
      <c r="I592" s="78" t="s">
        <v>235</v>
      </c>
      <c r="J592" s="604"/>
      <c r="K592" s="605"/>
      <c r="L592" s="605"/>
      <c r="M592" s="605"/>
      <c r="N592" s="606"/>
    </row>
    <row r="593" spans="2:14" ht="12.95" hidden="1" customHeight="1" x14ac:dyDescent="0.2">
      <c r="B593" s="74" t="s">
        <v>804</v>
      </c>
      <c r="C593" s="75"/>
      <c r="D593" s="75" t="s">
        <v>865</v>
      </c>
      <c r="E593" s="76" t="s">
        <v>957</v>
      </c>
      <c r="F593" s="88"/>
      <c r="G593" s="77"/>
      <c r="H593" s="75" t="s">
        <v>236</v>
      </c>
      <c r="I593" s="78" t="s">
        <v>236</v>
      </c>
      <c r="J593" s="604"/>
      <c r="K593" s="605"/>
      <c r="L593" s="605"/>
      <c r="M593" s="605"/>
      <c r="N593" s="606"/>
    </row>
    <row r="594" spans="2:14" ht="12.95" hidden="1" customHeight="1" x14ac:dyDescent="0.2">
      <c r="B594" s="74" t="s">
        <v>804</v>
      </c>
      <c r="C594" s="75"/>
      <c r="D594" s="75" t="s">
        <v>958</v>
      </c>
      <c r="E594" s="76" t="s">
        <v>959</v>
      </c>
      <c r="F594" s="88"/>
      <c r="G594" s="77"/>
      <c r="H594" s="75" t="s">
        <v>235</v>
      </c>
      <c r="I594" s="78" t="s">
        <v>236</v>
      </c>
      <c r="J594" s="604"/>
      <c r="K594" s="605"/>
      <c r="L594" s="605"/>
      <c r="M594" s="605"/>
      <c r="N594" s="606"/>
    </row>
    <row r="595" spans="2:14" ht="12.95" hidden="1" customHeight="1" x14ac:dyDescent="0.2">
      <c r="B595" s="74" t="s">
        <v>804</v>
      </c>
      <c r="C595" s="75"/>
      <c r="D595" s="75" t="s">
        <v>960</v>
      </c>
      <c r="E595" s="76" t="s">
        <v>961</v>
      </c>
      <c r="F595" s="88"/>
      <c r="G595" s="77"/>
      <c r="H595" s="75" t="s">
        <v>235</v>
      </c>
      <c r="I595" s="78" t="s">
        <v>235</v>
      </c>
      <c r="J595" s="604"/>
      <c r="K595" s="605"/>
      <c r="L595" s="605"/>
      <c r="M595" s="605"/>
      <c r="N595" s="606"/>
    </row>
    <row r="596" spans="2:14" ht="12.95" hidden="1" customHeight="1" x14ac:dyDescent="0.2">
      <c r="B596" s="74" t="s">
        <v>804</v>
      </c>
      <c r="C596" s="75"/>
      <c r="D596" s="75" t="s">
        <v>962</v>
      </c>
      <c r="E596" s="76" t="s">
        <v>963</v>
      </c>
      <c r="F596" s="88"/>
      <c r="G596" s="77"/>
      <c r="H596" s="75" t="s">
        <v>236</v>
      </c>
      <c r="I596" s="78" t="s">
        <v>236</v>
      </c>
      <c r="J596" s="604"/>
      <c r="K596" s="605"/>
      <c r="L596" s="605"/>
      <c r="M596" s="605"/>
      <c r="N596" s="606"/>
    </row>
    <row r="597" spans="2:14" ht="12.95" hidden="1" customHeight="1" x14ac:dyDescent="0.2">
      <c r="B597" s="74" t="s">
        <v>804</v>
      </c>
      <c r="C597" s="75"/>
      <c r="D597" s="75" t="s">
        <v>958</v>
      </c>
      <c r="E597" s="76" t="s">
        <v>964</v>
      </c>
      <c r="F597" s="88"/>
      <c r="G597" s="77"/>
      <c r="H597" s="75" t="s">
        <v>235</v>
      </c>
      <c r="I597" s="78" t="s">
        <v>236</v>
      </c>
      <c r="J597" s="604"/>
      <c r="K597" s="605"/>
      <c r="L597" s="605"/>
      <c r="M597" s="605"/>
      <c r="N597" s="606"/>
    </row>
    <row r="598" spans="2:14" ht="12.95" hidden="1" customHeight="1" x14ac:dyDescent="0.2">
      <c r="B598" s="74" t="s">
        <v>804</v>
      </c>
      <c r="C598" s="75"/>
      <c r="D598" s="75" t="s">
        <v>960</v>
      </c>
      <c r="E598" s="76" t="s">
        <v>965</v>
      </c>
      <c r="F598" s="88"/>
      <c r="G598" s="77"/>
      <c r="H598" s="75" t="s">
        <v>235</v>
      </c>
      <c r="I598" s="78" t="s">
        <v>235</v>
      </c>
      <c r="J598" s="604"/>
      <c r="K598" s="605"/>
      <c r="L598" s="605"/>
      <c r="M598" s="605"/>
      <c r="N598" s="606"/>
    </row>
    <row r="599" spans="2:14" ht="12.95" hidden="1" customHeight="1" x14ac:dyDescent="0.2">
      <c r="B599" s="74" t="s">
        <v>804</v>
      </c>
      <c r="C599" s="75"/>
      <c r="D599" s="75" t="s">
        <v>962</v>
      </c>
      <c r="E599" s="76" t="s">
        <v>966</v>
      </c>
      <c r="F599" s="88"/>
      <c r="G599" s="77"/>
      <c r="H599" s="75" t="s">
        <v>236</v>
      </c>
      <c r="I599" s="78" t="s">
        <v>236</v>
      </c>
      <c r="J599" s="604"/>
      <c r="K599" s="605"/>
      <c r="L599" s="605"/>
      <c r="M599" s="605"/>
      <c r="N599" s="606"/>
    </row>
    <row r="600" spans="2:14" ht="12.95" hidden="1" customHeight="1" x14ac:dyDescent="0.2">
      <c r="B600" s="74" t="s">
        <v>804</v>
      </c>
      <c r="C600" s="75"/>
      <c r="D600" s="75" t="s">
        <v>910</v>
      </c>
      <c r="E600" s="76" t="s">
        <v>967</v>
      </c>
      <c r="F600" s="88"/>
      <c r="G600" s="77"/>
      <c r="H600" s="75" t="s">
        <v>235</v>
      </c>
      <c r="I600" s="78" t="s">
        <v>236</v>
      </c>
      <c r="J600" s="604"/>
      <c r="K600" s="605"/>
      <c r="L600" s="605"/>
      <c r="M600" s="605"/>
      <c r="N600" s="606"/>
    </row>
    <row r="601" spans="2:14" ht="12.95" hidden="1" customHeight="1" x14ac:dyDescent="0.2">
      <c r="B601" s="74" t="s">
        <v>804</v>
      </c>
      <c r="C601" s="75"/>
      <c r="D601" s="75" t="s">
        <v>912</v>
      </c>
      <c r="E601" s="76" t="s">
        <v>968</v>
      </c>
      <c r="F601" s="88"/>
      <c r="G601" s="77"/>
      <c r="H601" s="75" t="s">
        <v>235</v>
      </c>
      <c r="I601" s="78" t="s">
        <v>235</v>
      </c>
      <c r="J601" s="604"/>
      <c r="K601" s="605"/>
      <c r="L601" s="605"/>
      <c r="M601" s="605"/>
      <c r="N601" s="606"/>
    </row>
    <row r="602" spans="2:14" ht="12.95" hidden="1" customHeight="1" x14ac:dyDescent="0.2">
      <c r="B602" s="74" t="s">
        <v>804</v>
      </c>
      <c r="C602" s="75"/>
      <c r="D602" s="75" t="s">
        <v>914</v>
      </c>
      <c r="E602" s="76" t="s">
        <v>969</v>
      </c>
      <c r="F602" s="88"/>
      <c r="G602" s="77"/>
      <c r="H602" s="75" t="s">
        <v>236</v>
      </c>
      <c r="I602" s="78" t="s">
        <v>236</v>
      </c>
      <c r="J602" s="604"/>
      <c r="K602" s="605"/>
      <c r="L602" s="605"/>
      <c r="M602" s="605"/>
      <c r="N602" s="606"/>
    </row>
    <row r="603" spans="2:14" ht="12.95" hidden="1" customHeight="1" x14ac:dyDescent="0.2">
      <c r="B603" s="74" t="s">
        <v>804</v>
      </c>
      <c r="C603" s="75"/>
      <c r="D603" s="75" t="s">
        <v>958</v>
      </c>
      <c r="E603" s="76" t="s">
        <v>970</v>
      </c>
      <c r="F603" s="88"/>
      <c r="G603" s="77"/>
      <c r="H603" s="75" t="s">
        <v>235</v>
      </c>
      <c r="I603" s="78" t="s">
        <v>236</v>
      </c>
      <c r="J603" s="604"/>
      <c r="K603" s="605"/>
      <c r="L603" s="605"/>
      <c r="M603" s="605"/>
      <c r="N603" s="606"/>
    </row>
    <row r="604" spans="2:14" ht="12.95" hidden="1" customHeight="1" x14ac:dyDescent="0.2">
      <c r="B604" s="74" t="s">
        <v>804</v>
      </c>
      <c r="C604" s="75"/>
      <c r="D604" s="75" t="s">
        <v>960</v>
      </c>
      <c r="E604" s="76" t="s">
        <v>971</v>
      </c>
      <c r="F604" s="88"/>
      <c r="G604" s="77"/>
      <c r="H604" s="75" t="s">
        <v>235</v>
      </c>
      <c r="I604" s="78" t="s">
        <v>235</v>
      </c>
      <c r="J604" s="604"/>
      <c r="K604" s="605"/>
      <c r="L604" s="605"/>
      <c r="M604" s="605"/>
      <c r="N604" s="606"/>
    </row>
    <row r="605" spans="2:14" ht="12.95" hidden="1" customHeight="1" x14ac:dyDescent="0.2">
      <c r="B605" s="74" t="s">
        <v>804</v>
      </c>
      <c r="C605" s="75"/>
      <c r="D605" s="75" t="s">
        <v>962</v>
      </c>
      <c r="E605" s="76" t="s">
        <v>972</v>
      </c>
      <c r="F605" s="88"/>
      <c r="G605" s="77"/>
      <c r="H605" s="75" t="s">
        <v>236</v>
      </c>
      <c r="I605" s="78" t="s">
        <v>236</v>
      </c>
      <c r="J605" s="604"/>
      <c r="K605" s="605"/>
      <c r="L605" s="605"/>
      <c r="M605" s="605"/>
      <c r="N605" s="606"/>
    </row>
    <row r="606" spans="2:14" ht="12.95" hidden="1" customHeight="1" x14ac:dyDescent="0.2">
      <c r="B606" s="74" t="s">
        <v>804</v>
      </c>
      <c r="C606" s="75"/>
      <c r="D606" s="75" t="s">
        <v>973</v>
      </c>
      <c r="E606" s="76" t="s">
        <v>974</v>
      </c>
      <c r="F606" s="88"/>
      <c r="G606" s="77"/>
      <c r="H606" s="75" t="s">
        <v>235</v>
      </c>
      <c r="I606" s="78" t="s">
        <v>236</v>
      </c>
      <c r="J606" s="604"/>
      <c r="K606" s="605"/>
      <c r="L606" s="605"/>
      <c r="M606" s="605"/>
      <c r="N606" s="606"/>
    </row>
    <row r="607" spans="2:14" ht="12.95" hidden="1" customHeight="1" x14ac:dyDescent="0.2">
      <c r="B607" s="74" t="s">
        <v>804</v>
      </c>
      <c r="C607" s="75"/>
      <c r="D607" s="75" t="s">
        <v>844</v>
      </c>
      <c r="E607" s="76" t="s">
        <v>975</v>
      </c>
      <c r="F607" s="88"/>
      <c r="G607" s="77"/>
      <c r="H607" s="75" t="s">
        <v>235</v>
      </c>
      <c r="I607" s="78" t="s">
        <v>235</v>
      </c>
      <c r="J607" s="604"/>
      <c r="K607" s="605"/>
      <c r="L607" s="605"/>
      <c r="M607" s="605"/>
      <c r="N607" s="606"/>
    </row>
    <row r="608" spans="2:14" ht="12.95" hidden="1" customHeight="1" x14ac:dyDescent="0.2">
      <c r="B608" s="74" t="s">
        <v>804</v>
      </c>
      <c r="C608" s="75"/>
      <c r="D608" s="75" t="s">
        <v>976</v>
      </c>
      <c r="E608" s="76" t="s">
        <v>977</v>
      </c>
      <c r="F608" s="88"/>
      <c r="G608" s="77"/>
      <c r="H608" s="75" t="s">
        <v>236</v>
      </c>
      <c r="I608" s="78" t="s">
        <v>236</v>
      </c>
      <c r="J608" s="604"/>
      <c r="K608" s="605"/>
      <c r="L608" s="605"/>
      <c r="M608" s="605"/>
      <c r="N608" s="606"/>
    </row>
    <row r="609" spans="2:14" ht="12.95" hidden="1" customHeight="1" x14ac:dyDescent="0.2">
      <c r="B609" s="74" t="s">
        <v>804</v>
      </c>
      <c r="C609" s="75"/>
      <c r="D609" s="75" t="s">
        <v>861</v>
      </c>
      <c r="E609" s="76" t="s">
        <v>978</v>
      </c>
      <c r="F609" s="88"/>
      <c r="G609" s="77"/>
      <c r="H609" s="75" t="s">
        <v>235</v>
      </c>
      <c r="I609" s="78" t="s">
        <v>236</v>
      </c>
      <c r="J609" s="604"/>
      <c r="K609" s="605"/>
      <c r="L609" s="605"/>
      <c r="M609" s="605"/>
      <c r="N609" s="606"/>
    </row>
    <row r="610" spans="2:14" ht="12.95" hidden="1" customHeight="1" x14ac:dyDescent="0.2">
      <c r="B610" s="74" t="s">
        <v>804</v>
      </c>
      <c r="C610" s="75"/>
      <c r="D610" s="75" t="s">
        <v>863</v>
      </c>
      <c r="E610" s="76" t="s">
        <v>979</v>
      </c>
      <c r="F610" s="88"/>
      <c r="G610" s="77"/>
      <c r="H610" s="75" t="s">
        <v>235</v>
      </c>
      <c r="I610" s="78" t="s">
        <v>235</v>
      </c>
      <c r="J610" s="604"/>
      <c r="K610" s="605"/>
      <c r="L610" s="605"/>
      <c r="M610" s="605"/>
      <c r="N610" s="606"/>
    </row>
    <row r="611" spans="2:14" ht="12.95" hidden="1" customHeight="1" x14ac:dyDescent="0.2">
      <c r="B611" s="74" t="s">
        <v>804</v>
      </c>
      <c r="C611" s="75"/>
      <c r="D611" s="75" t="s">
        <v>865</v>
      </c>
      <c r="E611" s="76" t="s">
        <v>980</v>
      </c>
      <c r="F611" s="88"/>
      <c r="G611" s="77"/>
      <c r="H611" s="75" t="s">
        <v>236</v>
      </c>
      <c r="I611" s="78" t="s">
        <v>236</v>
      </c>
      <c r="J611" s="604"/>
      <c r="K611" s="605"/>
      <c r="L611" s="605"/>
      <c r="M611" s="605"/>
      <c r="N611" s="606"/>
    </row>
    <row r="612" spans="2:14" ht="12.95" hidden="1" customHeight="1" x14ac:dyDescent="0.2">
      <c r="B612" s="74" t="s">
        <v>804</v>
      </c>
      <c r="C612" s="75"/>
      <c r="D612" s="75" t="s">
        <v>861</v>
      </c>
      <c r="E612" s="76" t="s">
        <v>981</v>
      </c>
      <c r="F612" s="88"/>
      <c r="G612" s="77"/>
      <c r="H612" s="75" t="s">
        <v>235</v>
      </c>
      <c r="I612" s="78" t="s">
        <v>236</v>
      </c>
      <c r="J612" s="604"/>
      <c r="K612" s="605"/>
      <c r="L612" s="605"/>
      <c r="M612" s="605"/>
      <c r="N612" s="606"/>
    </row>
    <row r="613" spans="2:14" ht="12.95" hidden="1" customHeight="1" x14ac:dyDescent="0.2">
      <c r="B613" s="74" t="s">
        <v>804</v>
      </c>
      <c r="C613" s="75"/>
      <c r="D613" s="75" t="s">
        <v>863</v>
      </c>
      <c r="E613" s="76" t="s">
        <v>982</v>
      </c>
      <c r="F613" s="88"/>
      <c r="G613" s="77"/>
      <c r="H613" s="75" t="s">
        <v>235</v>
      </c>
      <c r="I613" s="78" t="s">
        <v>235</v>
      </c>
      <c r="J613" s="604"/>
      <c r="K613" s="605"/>
      <c r="L613" s="605"/>
      <c r="M613" s="605"/>
      <c r="N613" s="606"/>
    </row>
    <row r="614" spans="2:14" ht="12.95" hidden="1" customHeight="1" x14ac:dyDescent="0.2">
      <c r="B614" s="74" t="s">
        <v>804</v>
      </c>
      <c r="C614" s="75"/>
      <c r="D614" s="75" t="s">
        <v>865</v>
      </c>
      <c r="E614" s="76" t="s">
        <v>983</v>
      </c>
      <c r="F614" s="88"/>
      <c r="G614" s="77"/>
      <c r="H614" s="75" t="s">
        <v>236</v>
      </c>
      <c r="I614" s="78" t="s">
        <v>236</v>
      </c>
      <c r="J614" s="604"/>
      <c r="K614" s="605"/>
      <c r="L614" s="605"/>
      <c r="M614" s="605"/>
      <c r="N614" s="606"/>
    </row>
    <row r="615" spans="2:14" ht="12.95" hidden="1" customHeight="1" x14ac:dyDescent="0.2">
      <c r="B615" s="74" t="s">
        <v>804</v>
      </c>
      <c r="C615" s="75"/>
      <c r="D615" s="75" t="s">
        <v>984</v>
      </c>
      <c r="E615" s="76" t="s">
        <v>985</v>
      </c>
      <c r="F615" s="88"/>
      <c r="G615" s="77"/>
      <c r="H615" s="75" t="s">
        <v>235</v>
      </c>
      <c r="I615" s="78" t="s">
        <v>236</v>
      </c>
      <c r="J615" s="604"/>
      <c r="K615" s="605"/>
      <c r="L615" s="605"/>
      <c r="M615" s="605"/>
      <c r="N615" s="606"/>
    </row>
    <row r="616" spans="2:14" ht="12.95" hidden="1" customHeight="1" x14ac:dyDescent="0.2">
      <c r="B616" s="74" t="s">
        <v>804</v>
      </c>
      <c r="C616" s="75"/>
      <c r="D616" s="75" t="s">
        <v>986</v>
      </c>
      <c r="E616" s="76" t="s">
        <v>987</v>
      </c>
      <c r="F616" s="88"/>
      <c r="G616" s="77"/>
      <c r="H616" s="75" t="s">
        <v>235</v>
      </c>
      <c r="I616" s="78" t="s">
        <v>235</v>
      </c>
      <c r="J616" s="604"/>
      <c r="K616" s="605"/>
      <c r="L616" s="605"/>
      <c r="M616" s="605"/>
      <c r="N616" s="606"/>
    </row>
    <row r="617" spans="2:14" ht="12.95" hidden="1" customHeight="1" x14ac:dyDescent="0.2">
      <c r="B617" s="74" t="s">
        <v>804</v>
      </c>
      <c r="C617" s="75"/>
      <c r="D617" s="75" t="s">
        <v>988</v>
      </c>
      <c r="E617" s="76" t="s">
        <v>989</v>
      </c>
      <c r="F617" s="88"/>
      <c r="G617" s="77"/>
      <c r="H617" s="75" t="s">
        <v>236</v>
      </c>
      <c r="I617" s="78" t="s">
        <v>236</v>
      </c>
      <c r="J617" s="604"/>
      <c r="K617" s="605"/>
      <c r="L617" s="605"/>
      <c r="M617" s="605"/>
      <c r="N617" s="606"/>
    </row>
    <row r="618" spans="2:14" ht="12.95" hidden="1" customHeight="1" x14ac:dyDescent="0.2">
      <c r="B618" s="74" t="s">
        <v>804</v>
      </c>
      <c r="C618" s="75"/>
      <c r="D618" s="75" t="s">
        <v>984</v>
      </c>
      <c r="E618" s="76" t="s">
        <v>990</v>
      </c>
      <c r="F618" s="88"/>
      <c r="G618" s="77"/>
      <c r="H618" s="75" t="s">
        <v>235</v>
      </c>
      <c r="I618" s="78" t="s">
        <v>236</v>
      </c>
      <c r="J618" s="604"/>
      <c r="K618" s="605"/>
      <c r="L618" s="605"/>
      <c r="M618" s="605"/>
      <c r="N618" s="606"/>
    </row>
    <row r="619" spans="2:14" ht="12.95" hidden="1" customHeight="1" x14ac:dyDescent="0.2">
      <c r="B619" s="74" t="s">
        <v>804</v>
      </c>
      <c r="C619" s="75"/>
      <c r="D619" s="75" t="s">
        <v>986</v>
      </c>
      <c r="E619" s="76" t="s">
        <v>991</v>
      </c>
      <c r="F619" s="88"/>
      <c r="G619" s="77"/>
      <c r="H619" s="75" t="s">
        <v>235</v>
      </c>
      <c r="I619" s="78" t="s">
        <v>235</v>
      </c>
      <c r="J619" s="604"/>
      <c r="K619" s="605"/>
      <c r="L619" s="605"/>
      <c r="M619" s="605"/>
      <c r="N619" s="606"/>
    </row>
    <row r="620" spans="2:14" ht="12.95" hidden="1" customHeight="1" x14ac:dyDescent="0.2">
      <c r="B620" s="74" t="s">
        <v>804</v>
      </c>
      <c r="C620" s="75"/>
      <c r="D620" s="75" t="s">
        <v>988</v>
      </c>
      <c r="E620" s="76" t="s">
        <v>992</v>
      </c>
      <c r="F620" s="88"/>
      <c r="G620" s="77"/>
      <c r="H620" s="75" t="s">
        <v>236</v>
      </c>
      <c r="I620" s="78" t="s">
        <v>236</v>
      </c>
      <c r="J620" s="604"/>
      <c r="K620" s="605"/>
      <c r="L620" s="605"/>
      <c r="M620" s="605"/>
      <c r="N620" s="606"/>
    </row>
    <row r="621" spans="2:14" ht="12.95" hidden="1" customHeight="1" x14ac:dyDescent="0.2">
      <c r="B621" s="74" t="s">
        <v>804</v>
      </c>
      <c r="C621" s="75"/>
      <c r="D621" s="75" t="s">
        <v>984</v>
      </c>
      <c r="E621" s="76" t="s">
        <v>993</v>
      </c>
      <c r="F621" s="88"/>
      <c r="G621" s="77"/>
      <c r="H621" s="75" t="s">
        <v>235</v>
      </c>
      <c r="I621" s="78" t="s">
        <v>236</v>
      </c>
      <c r="J621" s="604"/>
      <c r="K621" s="605"/>
      <c r="L621" s="605"/>
      <c r="M621" s="605"/>
      <c r="N621" s="606"/>
    </row>
    <row r="622" spans="2:14" ht="12.95" hidden="1" customHeight="1" x14ac:dyDescent="0.2">
      <c r="B622" s="74" t="s">
        <v>804</v>
      </c>
      <c r="C622" s="75"/>
      <c r="D622" s="75" t="s">
        <v>986</v>
      </c>
      <c r="E622" s="76" t="s">
        <v>994</v>
      </c>
      <c r="F622" s="88"/>
      <c r="G622" s="77"/>
      <c r="H622" s="75" t="s">
        <v>235</v>
      </c>
      <c r="I622" s="78" t="s">
        <v>235</v>
      </c>
      <c r="J622" s="604"/>
      <c r="K622" s="605"/>
      <c r="L622" s="605"/>
      <c r="M622" s="605"/>
      <c r="N622" s="606"/>
    </row>
    <row r="623" spans="2:14" ht="12.95" hidden="1" customHeight="1" x14ac:dyDescent="0.2">
      <c r="B623" s="74" t="s">
        <v>804</v>
      </c>
      <c r="C623" s="75"/>
      <c r="D623" s="75" t="s">
        <v>988</v>
      </c>
      <c r="E623" s="76" t="s">
        <v>995</v>
      </c>
      <c r="F623" s="88"/>
      <c r="G623" s="77"/>
      <c r="H623" s="75" t="s">
        <v>236</v>
      </c>
      <c r="I623" s="78" t="s">
        <v>236</v>
      </c>
      <c r="J623" s="604"/>
      <c r="K623" s="605"/>
      <c r="L623" s="605"/>
      <c r="M623" s="605"/>
      <c r="N623" s="606"/>
    </row>
    <row r="624" spans="2:14" ht="12.95" hidden="1" customHeight="1" x14ac:dyDescent="0.2">
      <c r="B624" s="74" t="s">
        <v>804</v>
      </c>
      <c r="C624" s="75"/>
      <c r="D624" s="75" t="s">
        <v>984</v>
      </c>
      <c r="E624" s="76" t="s">
        <v>996</v>
      </c>
      <c r="F624" s="88"/>
      <c r="G624" s="77"/>
      <c r="H624" s="75" t="s">
        <v>235</v>
      </c>
      <c r="I624" s="78" t="s">
        <v>236</v>
      </c>
      <c r="J624" s="604"/>
      <c r="K624" s="605"/>
      <c r="L624" s="605"/>
      <c r="M624" s="605"/>
      <c r="N624" s="606"/>
    </row>
    <row r="625" spans="2:14" ht="12.95" hidden="1" customHeight="1" x14ac:dyDescent="0.2">
      <c r="B625" s="74" t="s">
        <v>804</v>
      </c>
      <c r="C625" s="75"/>
      <c r="D625" s="75" t="s">
        <v>986</v>
      </c>
      <c r="E625" s="76" t="s">
        <v>997</v>
      </c>
      <c r="F625" s="88"/>
      <c r="G625" s="77"/>
      <c r="H625" s="75" t="s">
        <v>235</v>
      </c>
      <c r="I625" s="78" t="s">
        <v>235</v>
      </c>
      <c r="J625" s="604"/>
      <c r="K625" s="605"/>
      <c r="L625" s="605"/>
      <c r="M625" s="605"/>
      <c r="N625" s="606"/>
    </row>
    <row r="626" spans="2:14" ht="12.95" hidden="1" customHeight="1" x14ac:dyDescent="0.2">
      <c r="B626" s="74" t="s">
        <v>804</v>
      </c>
      <c r="C626" s="75"/>
      <c r="D626" s="75" t="s">
        <v>988</v>
      </c>
      <c r="E626" s="76" t="s">
        <v>998</v>
      </c>
      <c r="F626" s="88"/>
      <c r="G626" s="77"/>
      <c r="H626" s="75" t="s">
        <v>236</v>
      </c>
      <c r="I626" s="78" t="s">
        <v>236</v>
      </c>
      <c r="J626" s="604"/>
      <c r="K626" s="605"/>
      <c r="L626" s="605"/>
      <c r="M626" s="605"/>
      <c r="N626" s="606"/>
    </row>
    <row r="627" spans="2:14" ht="12.95" hidden="1" customHeight="1" x14ac:dyDescent="0.2">
      <c r="B627" s="74" t="s">
        <v>804</v>
      </c>
      <c r="C627" s="75"/>
      <c r="D627" s="75" t="s">
        <v>984</v>
      </c>
      <c r="E627" s="76" t="s">
        <v>999</v>
      </c>
      <c r="F627" s="88"/>
      <c r="G627" s="77"/>
      <c r="H627" s="75" t="s">
        <v>235</v>
      </c>
      <c r="I627" s="78" t="s">
        <v>236</v>
      </c>
      <c r="J627" s="604"/>
      <c r="K627" s="605"/>
      <c r="L627" s="605"/>
      <c r="M627" s="605"/>
      <c r="N627" s="606"/>
    </row>
    <row r="628" spans="2:14" ht="12.95" hidden="1" customHeight="1" x14ac:dyDescent="0.2">
      <c r="B628" s="74" t="s">
        <v>804</v>
      </c>
      <c r="C628" s="75"/>
      <c r="D628" s="75" t="s">
        <v>986</v>
      </c>
      <c r="E628" s="76" t="s">
        <v>1000</v>
      </c>
      <c r="F628" s="88"/>
      <c r="G628" s="77"/>
      <c r="H628" s="75" t="s">
        <v>235</v>
      </c>
      <c r="I628" s="78" t="s">
        <v>235</v>
      </c>
      <c r="J628" s="604"/>
      <c r="K628" s="605"/>
      <c r="L628" s="605"/>
      <c r="M628" s="605"/>
      <c r="N628" s="606"/>
    </row>
    <row r="629" spans="2:14" ht="12.95" hidden="1" customHeight="1" x14ac:dyDescent="0.2">
      <c r="B629" s="74" t="s">
        <v>804</v>
      </c>
      <c r="C629" s="75"/>
      <c r="D629" s="75" t="s">
        <v>988</v>
      </c>
      <c r="E629" s="76" t="s">
        <v>1001</v>
      </c>
      <c r="F629" s="88"/>
      <c r="G629" s="77"/>
      <c r="H629" s="75" t="s">
        <v>236</v>
      </c>
      <c r="I629" s="78" t="s">
        <v>236</v>
      </c>
      <c r="J629" s="604"/>
      <c r="K629" s="605"/>
      <c r="L629" s="605"/>
      <c r="M629" s="605"/>
      <c r="N629" s="606"/>
    </row>
    <row r="630" spans="2:14" ht="12.95" hidden="1" customHeight="1" x14ac:dyDescent="0.2">
      <c r="B630" s="74" t="s">
        <v>804</v>
      </c>
      <c r="C630" s="75"/>
      <c r="D630" s="75" t="s">
        <v>904</v>
      </c>
      <c r="E630" s="76" t="s">
        <v>1002</v>
      </c>
      <c r="F630" s="88"/>
      <c r="G630" s="77"/>
      <c r="H630" s="75" t="s">
        <v>235</v>
      </c>
      <c r="I630" s="78" t="s">
        <v>236</v>
      </c>
      <c r="J630" s="604"/>
      <c r="K630" s="605"/>
      <c r="L630" s="605"/>
      <c r="M630" s="605"/>
      <c r="N630" s="606"/>
    </row>
    <row r="631" spans="2:14" ht="12.95" hidden="1" customHeight="1" x14ac:dyDescent="0.2">
      <c r="B631" s="74" t="s">
        <v>804</v>
      </c>
      <c r="C631" s="75"/>
      <c r="D631" s="75" t="s">
        <v>906</v>
      </c>
      <c r="E631" s="76" t="s">
        <v>1003</v>
      </c>
      <c r="F631" s="88"/>
      <c r="G631" s="77"/>
      <c r="H631" s="75" t="s">
        <v>235</v>
      </c>
      <c r="I631" s="78" t="s">
        <v>235</v>
      </c>
      <c r="J631" s="604"/>
      <c r="K631" s="605"/>
      <c r="L631" s="605"/>
      <c r="M631" s="605"/>
      <c r="N631" s="606"/>
    </row>
    <row r="632" spans="2:14" ht="12.95" hidden="1" customHeight="1" x14ac:dyDescent="0.2">
      <c r="B632" s="74" t="s">
        <v>804</v>
      </c>
      <c r="C632" s="75"/>
      <c r="D632" s="75" t="s">
        <v>908</v>
      </c>
      <c r="E632" s="76" t="s">
        <v>1004</v>
      </c>
      <c r="F632" s="88"/>
      <c r="G632" s="77"/>
      <c r="H632" s="75" t="s">
        <v>236</v>
      </c>
      <c r="I632" s="78" t="s">
        <v>236</v>
      </c>
      <c r="J632" s="604"/>
      <c r="K632" s="605"/>
      <c r="L632" s="605"/>
      <c r="M632" s="605"/>
      <c r="N632" s="606"/>
    </row>
    <row r="633" spans="2:14" ht="12.95" hidden="1" customHeight="1" x14ac:dyDescent="0.2">
      <c r="B633" s="74" t="s">
        <v>804</v>
      </c>
      <c r="C633" s="75"/>
      <c r="D633" s="75" t="s">
        <v>827</v>
      </c>
      <c r="E633" s="76" t="s">
        <v>1005</v>
      </c>
      <c r="F633" s="88"/>
      <c r="G633" s="77"/>
      <c r="H633" s="75" t="s">
        <v>235</v>
      </c>
      <c r="I633" s="78" t="s">
        <v>235</v>
      </c>
      <c r="J633" s="604"/>
      <c r="K633" s="605"/>
      <c r="L633" s="605"/>
      <c r="M633" s="605"/>
      <c r="N633" s="606"/>
    </row>
    <row r="634" spans="2:14" ht="12.95" hidden="1" customHeight="1" x14ac:dyDescent="0.2">
      <c r="B634" s="74" t="s">
        <v>804</v>
      </c>
      <c r="C634" s="75"/>
      <c r="D634" s="75" t="s">
        <v>1006</v>
      </c>
      <c r="E634" s="76" t="s">
        <v>1007</v>
      </c>
      <c r="F634" s="88"/>
      <c r="G634" s="77"/>
      <c r="H634" s="75" t="s">
        <v>235</v>
      </c>
      <c r="I634" s="78" t="s">
        <v>236</v>
      </c>
      <c r="J634" s="604"/>
      <c r="K634" s="605"/>
      <c r="L634" s="605"/>
      <c r="M634" s="605"/>
      <c r="N634" s="606"/>
    </row>
    <row r="635" spans="2:14" ht="12.95" hidden="1" customHeight="1" x14ac:dyDescent="0.2">
      <c r="B635" s="74" t="s">
        <v>804</v>
      </c>
      <c r="C635" s="75"/>
      <c r="D635" s="75" t="s">
        <v>1008</v>
      </c>
      <c r="E635" s="76" t="s">
        <v>1009</v>
      </c>
      <c r="F635" s="88"/>
      <c r="G635" s="77"/>
      <c r="H635" s="75" t="s">
        <v>235</v>
      </c>
      <c r="I635" s="78" t="s">
        <v>235</v>
      </c>
      <c r="J635" s="604"/>
      <c r="K635" s="605"/>
      <c r="L635" s="605"/>
      <c r="M635" s="605"/>
      <c r="N635" s="606"/>
    </row>
    <row r="636" spans="2:14" ht="12.95" hidden="1" customHeight="1" x14ac:dyDescent="0.2">
      <c r="B636" s="74" t="s">
        <v>804</v>
      </c>
      <c r="C636" s="75"/>
      <c r="D636" s="75" t="s">
        <v>1010</v>
      </c>
      <c r="E636" s="76" t="s">
        <v>1011</v>
      </c>
      <c r="F636" s="88"/>
      <c r="G636" s="77"/>
      <c r="H636" s="75" t="s">
        <v>236</v>
      </c>
      <c r="I636" s="78" t="s">
        <v>236</v>
      </c>
      <c r="J636" s="604"/>
      <c r="K636" s="605"/>
      <c r="L636" s="605"/>
      <c r="M636" s="605"/>
      <c r="N636" s="606"/>
    </row>
    <row r="637" spans="2:14" ht="12.95" hidden="1" customHeight="1" x14ac:dyDescent="0.2">
      <c r="B637" s="74" t="s">
        <v>804</v>
      </c>
      <c r="C637" s="75"/>
      <c r="D637" s="75" t="s">
        <v>1006</v>
      </c>
      <c r="E637" s="76" t="s">
        <v>1012</v>
      </c>
      <c r="F637" s="88"/>
      <c r="G637" s="77"/>
      <c r="H637" s="75" t="s">
        <v>235</v>
      </c>
      <c r="I637" s="78" t="s">
        <v>236</v>
      </c>
      <c r="J637" s="604"/>
      <c r="K637" s="605"/>
      <c r="L637" s="605"/>
      <c r="M637" s="605"/>
      <c r="N637" s="606"/>
    </row>
    <row r="638" spans="2:14" ht="12.95" hidden="1" customHeight="1" x14ac:dyDescent="0.2">
      <c r="B638" s="74" t="s">
        <v>804</v>
      </c>
      <c r="C638" s="75"/>
      <c r="D638" s="75" t="s">
        <v>1008</v>
      </c>
      <c r="E638" s="76" t="s">
        <v>1013</v>
      </c>
      <c r="F638" s="88"/>
      <c r="G638" s="77"/>
      <c r="H638" s="75" t="s">
        <v>235</v>
      </c>
      <c r="I638" s="78" t="s">
        <v>235</v>
      </c>
      <c r="J638" s="604"/>
      <c r="K638" s="605"/>
      <c r="L638" s="605"/>
      <c r="M638" s="605"/>
      <c r="N638" s="606"/>
    </row>
    <row r="639" spans="2:14" ht="12.95" hidden="1" customHeight="1" x14ac:dyDescent="0.2">
      <c r="B639" s="74" t="s">
        <v>804</v>
      </c>
      <c r="C639" s="75"/>
      <c r="D639" s="75" t="s">
        <v>1010</v>
      </c>
      <c r="E639" s="76" t="s">
        <v>1014</v>
      </c>
      <c r="F639" s="88"/>
      <c r="G639" s="77"/>
      <c r="H639" s="75" t="s">
        <v>236</v>
      </c>
      <c r="I639" s="78" t="s">
        <v>236</v>
      </c>
      <c r="J639" s="604"/>
      <c r="K639" s="605"/>
      <c r="L639" s="605"/>
      <c r="M639" s="605"/>
      <c r="N639" s="606"/>
    </row>
    <row r="640" spans="2:14" ht="12.95" hidden="1" customHeight="1" x14ac:dyDescent="0.2">
      <c r="B640" s="74" t="s">
        <v>804</v>
      </c>
      <c r="C640" s="75"/>
      <c r="D640" s="75" t="s">
        <v>1006</v>
      </c>
      <c r="E640" s="76" t="s">
        <v>1015</v>
      </c>
      <c r="F640" s="88"/>
      <c r="G640" s="77"/>
      <c r="H640" s="75" t="s">
        <v>235</v>
      </c>
      <c r="I640" s="78" t="s">
        <v>236</v>
      </c>
      <c r="J640" s="604"/>
      <c r="K640" s="605"/>
      <c r="L640" s="605"/>
      <c r="M640" s="605"/>
      <c r="N640" s="606"/>
    </row>
    <row r="641" spans="2:14" ht="12.95" hidden="1" customHeight="1" x14ac:dyDescent="0.2">
      <c r="B641" s="74" t="s">
        <v>804</v>
      </c>
      <c r="C641" s="75"/>
      <c r="D641" s="75" t="s">
        <v>1008</v>
      </c>
      <c r="E641" s="76" t="s">
        <v>1016</v>
      </c>
      <c r="F641" s="88"/>
      <c r="G641" s="77"/>
      <c r="H641" s="75" t="s">
        <v>235</v>
      </c>
      <c r="I641" s="78" t="s">
        <v>235</v>
      </c>
      <c r="J641" s="604"/>
      <c r="K641" s="605"/>
      <c r="L641" s="605"/>
      <c r="M641" s="605"/>
      <c r="N641" s="606"/>
    </row>
    <row r="642" spans="2:14" ht="12.95" hidden="1" customHeight="1" x14ac:dyDescent="0.2">
      <c r="B642" s="74" t="s">
        <v>804</v>
      </c>
      <c r="C642" s="75"/>
      <c r="D642" s="75" t="s">
        <v>1010</v>
      </c>
      <c r="E642" s="76" t="s">
        <v>1017</v>
      </c>
      <c r="F642" s="88"/>
      <c r="G642" s="77"/>
      <c r="H642" s="75" t="s">
        <v>236</v>
      </c>
      <c r="I642" s="78" t="s">
        <v>236</v>
      </c>
      <c r="J642" s="604"/>
      <c r="K642" s="605"/>
      <c r="L642" s="605"/>
      <c r="M642" s="605"/>
      <c r="N642" s="606"/>
    </row>
    <row r="643" spans="2:14" ht="12.95" hidden="1" customHeight="1" x14ac:dyDescent="0.2">
      <c r="B643" s="74" t="s">
        <v>804</v>
      </c>
      <c r="C643" s="75"/>
      <c r="D643" s="75" t="s">
        <v>1006</v>
      </c>
      <c r="E643" s="76" t="s">
        <v>1018</v>
      </c>
      <c r="F643" s="88"/>
      <c r="G643" s="77"/>
      <c r="H643" s="75" t="s">
        <v>235</v>
      </c>
      <c r="I643" s="78" t="s">
        <v>236</v>
      </c>
      <c r="J643" s="604"/>
      <c r="K643" s="605"/>
      <c r="L643" s="605"/>
      <c r="M643" s="605"/>
      <c r="N643" s="606"/>
    </row>
    <row r="644" spans="2:14" ht="12.95" hidden="1" customHeight="1" x14ac:dyDescent="0.2">
      <c r="B644" s="74" t="s">
        <v>804</v>
      </c>
      <c r="C644" s="75"/>
      <c r="D644" s="75" t="s">
        <v>1008</v>
      </c>
      <c r="E644" s="76" t="s">
        <v>1019</v>
      </c>
      <c r="F644" s="88"/>
      <c r="G644" s="77"/>
      <c r="H644" s="75" t="s">
        <v>235</v>
      </c>
      <c r="I644" s="78" t="s">
        <v>235</v>
      </c>
      <c r="J644" s="604"/>
      <c r="K644" s="605"/>
      <c r="L644" s="605"/>
      <c r="M644" s="605"/>
      <c r="N644" s="606"/>
    </row>
    <row r="645" spans="2:14" ht="12.95" hidden="1" customHeight="1" x14ac:dyDescent="0.2">
      <c r="B645" s="74" t="s">
        <v>804</v>
      </c>
      <c r="C645" s="75"/>
      <c r="D645" s="75" t="s">
        <v>1010</v>
      </c>
      <c r="E645" s="76" t="s">
        <v>1020</v>
      </c>
      <c r="F645" s="88"/>
      <c r="G645" s="77"/>
      <c r="H645" s="75" t="s">
        <v>236</v>
      </c>
      <c r="I645" s="78" t="s">
        <v>236</v>
      </c>
      <c r="J645" s="604"/>
      <c r="K645" s="605"/>
      <c r="L645" s="605"/>
      <c r="M645" s="605"/>
      <c r="N645" s="606"/>
    </row>
    <row r="646" spans="2:14" ht="12.95" hidden="1" customHeight="1" x14ac:dyDescent="0.2">
      <c r="B646" s="74" t="s">
        <v>804</v>
      </c>
      <c r="C646" s="75"/>
      <c r="D646" s="75" t="s">
        <v>973</v>
      </c>
      <c r="E646" s="76" t="s">
        <v>1021</v>
      </c>
      <c r="F646" s="88"/>
      <c r="G646" s="77"/>
      <c r="H646" s="75" t="s">
        <v>235</v>
      </c>
      <c r="I646" s="78" t="s">
        <v>236</v>
      </c>
      <c r="J646" s="604"/>
      <c r="K646" s="605"/>
      <c r="L646" s="605"/>
      <c r="M646" s="605"/>
      <c r="N646" s="606"/>
    </row>
    <row r="647" spans="2:14" ht="12.95" hidden="1" customHeight="1" x14ac:dyDescent="0.2">
      <c r="B647" s="74" t="s">
        <v>804</v>
      </c>
      <c r="C647" s="75"/>
      <c r="D647" s="75" t="s">
        <v>844</v>
      </c>
      <c r="E647" s="76" t="s">
        <v>1022</v>
      </c>
      <c r="F647" s="88"/>
      <c r="G647" s="77"/>
      <c r="H647" s="75" t="s">
        <v>235</v>
      </c>
      <c r="I647" s="78" t="s">
        <v>235</v>
      </c>
      <c r="J647" s="604"/>
      <c r="K647" s="605"/>
      <c r="L647" s="605"/>
      <c r="M647" s="605"/>
      <c r="N647" s="606"/>
    </row>
    <row r="648" spans="2:14" ht="12.95" hidden="1" customHeight="1" x14ac:dyDescent="0.2">
      <c r="B648" s="74" t="s">
        <v>804</v>
      </c>
      <c r="C648" s="75"/>
      <c r="D648" s="75" t="s">
        <v>976</v>
      </c>
      <c r="E648" s="76" t="s">
        <v>1023</v>
      </c>
      <c r="F648" s="88"/>
      <c r="G648" s="77"/>
      <c r="H648" s="75" t="s">
        <v>236</v>
      </c>
      <c r="I648" s="78" t="s">
        <v>236</v>
      </c>
      <c r="J648" s="604"/>
      <c r="K648" s="605"/>
      <c r="L648" s="605"/>
      <c r="M648" s="605"/>
      <c r="N648" s="606"/>
    </row>
    <row r="649" spans="2:14" ht="12.95" hidden="1" customHeight="1" x14ac:dyDescent="0.2">
      <c r="B649" s="74" t="s">
        <v>804</v>
      </c>
      <c r="C649" s="75"/>
      <c r="D649" s="75" t="s">
        <v>827</v>
      </c>
      <c r="E649" s="76" t="s">
        <v>1024</v>
      </c>
      <c r="F649" s="88"/>
      <c r="G649" s="77"/>
      <c r="H649" s="75" t="s">
        <v>235</v>
      </c>
      <c r="I649" s="78" t="s">
        <v>235</v>
      </c>
      <c r="J649" s="604"/>
      <c r="K649" s="605"/>
      <c r="L649" s="605"/>
      <c r="M649" s="605"/>
      <c r="N649" s="606"/>
    </row>
    <row r="650" spans="2:14" ht="12.95" hidden="1" customHeight="1" x14ac:dyDescent="0.2">
      <c r="B650" s="74" t="s">
        <v>804</v>
      </c>
      <c r="C650" s="75"/>
      <c r="D650" s="75" t="s">
        <v>872</v>
      </c>
      <c r="E650" s="76" t="s">
        <v>1025</v>
      </c>
      <c r="F650" s="88"/>
      <c r="G650" s="77"/>
      <c r="H650" s="75" t="s">
        <v>235</v>
      </c>
      <c r="I650" s="78" t="s">
        <v>236</v>
      </c>
      <c r="J650" s="604"/>
      <c r="K650" s="605"/>
      <c r="L650" s="605"/>
      <c r="M650" s="605"/>
      <c r="N650" s="606"/>
    </row>
    <row r="651" spans="2:14" ht="12.95" hidden="1" customHeight="1" x14ac:dyDescent="0.2">
      <c r="B651" s="74" t="s">
        <v>804</v>
      </c>
      <c r="C651" s="75"/>
      <c r="D651" s="75" t="s">
        <v>827</v>
      </c>
      <c r="E651" s="76" t="s">
        <v>1026</v>
      </c>
      <c r="F651" s="88"/>
      <c r="G651" s="77"/>
      <c r="H651" s="75" t="s">
        <v>235</v>
      </c>
      <c r="I651" s="78" t="s">
        <v>235</v>
      </c>
      <c r="J651" s="604"/>
      <c r="K651" s="605"/>
      <c r="L651" s="605"/>
      <c r="M651" s="605"/>
      <c r="N651" s="606"/>
    </row>
    <row r="652" spans="2:14" ht="12.95" hidden="1" customHeight="1" x14ac:dyDescent="0.2">
      <c r="B652" s="74" t="s">
        <v>804</v>
      </c>
      <c r="C652" s="75"/>
      <c r="D652" s="75" t="s">
        <v>872</v>
      </c>
      <c r="E652" s="76" t="s">
        <v>1027</v>
      </c>
      <c r="F652" s="88"/>
      <c r="G652" s="77"/>
      <c r="H652" s="75" t="s">
        <v>236</v>
      </c>
      <c r="I652" s="78" t="s">
        <v>236</v>
      </c>
      <c r="J652" s="604"/>
      <c r="K652" s="605"/>
      <c r="L652" s="605"/>
      <c r="M652" s="605"/>
      <c r="N652" s="606"/>
    </row>
    <row r="653" spans="2:14" ht="12.95" hidden="1" customHeight="1" x14ac:dyDescent="0.2">
      <c r="B653" s="74" t="s">
        <v>804</v>
      </c>
      <c r="C653" s="75"/>
      <c r="D653" s="75" t="s">
        <v>827</v>
      </c>
      <c r="E653" s="76" t="s">
        <v>1028</v>
      </c>
      <c r="F653" s="88"/>
      <c r="G653" s="77"/>
      <c r="H653" s="75" t="s">
        <v>235</v>
      </c>
      <c r="I653" s="78" t="s">
        <v>235</v>
      </c>
      <c r="J653" s="604"/>
      <c r="K653" s="605"/>
      <c r="L653" s="605"/>
      <c r="M653" s="605"/>
      <c r="N653" s="606"/>
    </row>
    <row r="654" spans="2:14" ht="12.95" hidden="1" customHeight="1" x14ac:dyDescent="0.2">
      <c r="B654" s="74" t="s">
        <v>804</v>
      </c>
      <c r="C654" s="75"/>
      <c r="D654" s="75" t="s">
        <v>872</v>
      </c>
      <c r="E654" s="76" t="s">
        <v>1029</v>
      </c>
      <c r="F654" s="88"/>
      <c r="G654" s="77"/>
      <c r="H654" s="75" t="s">
        <v>236</v>
      </c>
      <c r="I654" s="78" t="s">
        <v>236</v>
      </c>
      <c r="J654" s="604"/>
      <c r="K654" s="605"/>
      <c r="L654" s="605"/>
      <c r="M654" s="605"/>
      <c r="N654" s="606"/>
    </row>
    <row r="655" spans="2:14" ht="12.95" hidden="1" customHeight="1" x14ac:dyDescent="0.2">
      <c r="B655" s="74" t="s">
        <v>804</v>
      </c>
      <c r="C655" s="75"/>
      <c r="D655" s="75" t="s">
        <v>948</v>
      </c>
      <c r="E655" s="76" t="s">
        <v>1030</v>
      </c>
      <c r="F655" s="88"/>
      <c r="G655" s="77"/>
      <c r="H655" s="75" t="s">
        <v>235</v>
      </c>
      <c r="I655" s="78" t="s">
        <v>235</v>
      </c>
      <c r="J655" s="604"/>
      <c r="K655" s="605"/>
      <c r="L655" s="605"/>
      <c r="M655" s="605"/>
      <c r="N655" s="606"/>
    </row>
    <row r="656" spans="2:14" ht="12.95" hidden="1" customHeight="1" x14ac:dyDescent="0.2">
      <c r="B656" s="74" t="s">
        <v>804</v>
      </c>
      <c r="C656" s="75"/>
      <c r="D656" s="75" t="s">
        <v>950</v>
      </c>
      <c r="E656" s="76" t="s">
        <v>1031</v>
      </c>
      <c r="F656" s="88"/>
      <c r="G656" s="77"/>
      <c r="H656" s="75" t="s">
        <v>235</v>
      </c>
      <c r="I656" s="78" t="s">
        <v>236</v>
      </c>
      <c r="J656" s="604"/>
      <c r="K656" s="605"/>
      <c r="L656" s="605"/>
      <c r="M656" s="605"/>
      <c r="N656" s="606"/>
    </row>
    <row r="657" spans="2:14" ht="12.95" hidden="1" customHeight="1" x14ac:dyDescent="0.2">
      <c r="B657" s="74" t="s">
        <v>804</v>
      </c>
      <c r="C657" s="75"/>
      <c r="D657" s="75" t="s">
        <v>1032</v>
      </c>
      <c r="E657" s="76" t="s">
        <v>1033</v>
      </c>
      <c r="F657" s="88"/>
      <c r="G657" s="77"/>
      <c r="H657" s="75" t="s">
        <v>235</v>
      </c>
      <c r="I657" s="78" t="s">
        <v>236</v>
      </c>
      <c r="J657" s="604"/>
      <c r="K657" s="605"/>
      <c r="L657" s="605"/>
      <c r="M657" s="605"/>
      <c r="N657" s="606"/>
    </row>
    <row r="658" spans="2:14" ht="12.95" hidden="1" customHeight="1" x14ac:dyDescent="0.2">
      <c r="B658" s="74" t="s">
        <v>804</v>
      </c>
      <c r="C658" s="75"/>
      <c r="D658" s="75" t="s">
        <v>1034</v>
      </c>
      <c r="E658" s="76" t="s">
        <v>1035</v>
      </c>
      <c r="F658" s="88"/>
      <c r="G658" s="77"/>
      <c r="H658" s="75" t="s">
        <v>235</v>
      </c>
      <c r="I658" s="78" t="s">
        <v>235</v>
      </c>
      <c r="J658" s="604"/>
      <c r="K658" s="605"/>
      <c r="L658" s="605"/>
      <c r="M658" s="605"/>
      <c r="N658" s="606"/>
    </row>
    <row r="659" spans="2:14" ht="12.95" hidden="1" customHeight="1" x14ac:dyDescent="0.2">
      <c r="B659" s="74" t="s">
        <v>804</v>
      </c>
      <c r="C659" s="75"/>
      <c r="D659" s="75" t="s">
        <v>1036</v>
      </c>
      <c r="E659" s="76" t="s">
        <v>1037</v>
      </c>
      <c r="F659" s="88"/>
      <c r="G659" s="77"/>
      <c r="H659" s="75" t="s">
        <v>236</v>
      </c>
      <c r="I659" s="78" t="s">
        <v>236</v>
      </c>
      <c r="J659" s="604"/>
      <c r="K659" s="605"/>
      <c r="L659" s="605"/>
      <c r="M659" s="605"/>
      <c r="N659" s="606"/>
    </row>
    <row r="660" spans="2:14" ht="12.95" hidden="1" customHeight="1" x14ac:dyDescent="0.2">
      <c r="B660" s="74" t="s">
        <v>804</v>
      </c>
      <c r="C660" s="75"/>
      <c r="D660" s="75" t="s">
        <v>958</v>
      </c>
      <c r="E660" s="76" t="s">
        <v>1038</v>
      </c>
      <c r="F660" s="88"/>
      <c r="G660" s="77"/>
      <c r="H660" s="75" t="s">
        <v>235</v>
      </c>
      <c r="I660" s="78" t="s">
        <v>236</v>
      </c>
      <c r="J660" s="604"/>
      <c r="K660" s="605"/>
      <c r="L660" s="605"/>
      <c r="M660" s="605"/>
      <c r="N660" s="606"/>
    </row>
    <row r="661" spans="2:14" ht="12.95" hidden="1" customHeight="1" x14ac:dyDescent="0.2">
      <c r="B661" s="74" t="s">
        <v>804</v>
      </c>
      <c r="C661" s="75"/>
      <c r="D661" s="75" t="s">
        <v>960</v>
      </c>
      <c r="E661" s="76" t="s">
        <v>1039</v>
      </c>
      <c r="F661" s="88"/>
      <c r="G661" s="77"/>
      <c r="H661" s="75" t="s">
        <v>235</v>
      </c>
      <c r="I661" s="78" t="s">
        <v>235</v>
      </c>
      <c r="J661" s="604"/>
      <c r="K661" s="605"/>
      <c r="L661" s="605"/>
      <c r="M661" s="605"/>
      <c r="N661" s="606"/>
    </row>
    <row r="662" spans="2:14" ht="12.95" hidden="1" customHeight="1" x14ac:dyDescent="0.2">
      <c r="B662" s="74" t="s">
        <v>804</v>
      </c>
      <c r="C662" s="75"/>
      <c r="D662" s="75" t="s">
        <v>962</v>
      </c>
      <c r="E662" s="76" t="s">
        <v>1040</v>
      </c>
      <c r="F662" s="88"/>
      <c r="G662" s="77"/>
      <c r="H662" s="75" t="s">
        <v>236</v>
      </c>
      <c r="I662" s="78" t="s">
        <v>236</v>
      </c>
      <c r="J662" s="604"/>
      <c r="K662" s="605"/>
      <c r="L662" s="605"/>
      <c r="M662" s="605"/>
      <c r="N662" s="606"/>
    </row>
    <row r="663" spans="2:14" ht="12.95" hidden="1" customHeight="1" x14ac:dyDescent="0.2">
      <c r="B663" s="74" t="s">
        <v>804</v>
      </c>
      <c r="C663" s="75"/>
      <c r="D663" s="75" t="s">
        <v>958</v>
      </c>
      <c r="E663" s="76" t="s">
        <v>1041</v>
      </c>
      <c r="F663" s="88"/>
      <c r="G663" s="77"/>
      <c r="H663" s="75" t="s">
        <v>235</v>
      </c>
      <c r="I663" s="78" t="s">
        <v>236</v>
      </c>
      <c r="J663" s="604"/>
      <c r="K663" s="605"/>
      <c r="L663" s="605"/>
      <c r="M663" s="605"/>
      <c r="N663" s="606"/>
    </row>
    <row r="664" spans="2:14" ht="12.95" hidden="1" customHeight="1" x14ac:dyDescent="0.2">
      <c r="B664" s="74" t="s">
        <v>804</v>
      </c>
      <c r="C664" s="75"/>
      <c r="D664" s="75" t="s">
        <v>960</v>
      </c>
      <c r="E664" s="76" t="s">
        <v>1042</v>
      </c>
      <c r="F664" s="88"/>
      <c r="G664" s="77"/>
      <c r="H664" s="75" t="s">
        <v>235</v>
      </c>
      <c r="I664" s="78" t="s">
        <v>235</v>
      </c>
      <c r="J664" s="604"/>
      <c r="K664" s="605"/>
      <c r="L664" s="605"/>
      <c r="M664" s="605"/>
      <c r="N664" s="606"/>
    </row>
    <row r="665" spans="2:14" ht="12.95" hidden="1" customHeight="1" x14ac:dyDescent="0.2">
      <c r="B665" s="74" t="s">
        <v>804</v>
      </c>
      <c r="C665" s="75"/>
      <c r="D665" s="75" t="s">
        <v>962</v>
      </c>
      <c r="E665" s="76" t="s">
        <v>1043</v>
      </c>
      <c r="F665" s="88"/>
      <c r="G665" s="77"/>
      <c r="H665" s="75" t="s">
        <v>236</v>
      </c>
      <c r="I665" s="78" t="s">
        <v>236</v>
      </c>
      <c r="J665" s="604"/>
      <c r="K665" s="605"/>
      <c r="L665" s="605"/>
      <c r="M665" s="605"/>
      <c r="N665" s="606"/>
    </row>
    <row r="666" spans="2:14" ht="12.95" hidden="1" customHeight="1" x14ac:dyDescent="0.2">
      <c r="B666" s="74" t="s">
        <v>804</v>
      </c>
      <c r="C666" s="75"/>
      <c r="D666" s="75" t="s">
        <v>984</v>
      </c>
      <c r="E666" s="76" t="s">
        <v>1044</v>
      </c>
      <c r="F666" s="88"/>
      <c r="G666" s="77"/>
      <c r="H666" s="75" t="s">
        <v>235</v>
      </c>
      <c r="I666" s="78" t="s">
        <v>236</v>
      </c>
      <c r="J666" s="604"/>
      <c r="K666" s="605"/>
      <c r="L666" s="605"/>
      <c r="M666" s="605"/>
      <c r="N666" s="606"/>
    </row>
    <row r="667" spans="2:14" ht="12.95" hidden="1" customHeight="1" x14ac:dyDescent="0.2">
      <c r="B667" s="74" t="s">
        <v>804</v>
      </c>
      <c r="C667" s="75"/>
      <c r="D667" s="75" t="s">
        <v>986</v>
      </c>
      <c r="E667" s="76" t="s">
        <v>1045</v>
      </c>
      <c r="F667" s="88"/>
      <c r="G667" s="77"/>
      <c r="H667" s="75" t="s">
        <v>235</v>
      </c>
      <c r="I667" s="78" t="s">
        <v>235</v>
      </c>
      <c r="J667" s="604"/>
      <c r="K667" s="605"/>
      <c r="L667" s="605"/>
      <c r="M667" s="605"/>
      <c r="N667" s="606"/>
    </row>
    <row r="668" spans="2:14" ht="12.95" hidden="1" customHeight="1" x14ac:dyDescent="0.2">
      <c r="B668" s="74" t="s">
        <v>804</v>
      </c>
      <c r="C668" s="75"/>
      <c r="D668" s="75" t="s">
        <v>988</v>
      </c>
      <c r="E668" s="76" t="s">
        <v>1046</v>
      </c>
      <c r="F668" s="88"/>
      <c r="G668" s="77"/>
      <c r="H668" s="75" t="s">
        <v>236</v>
      </c>
      <c r="I668" s="78" t="s">
        <v>236</v>
      </c>
      <c r="J668" s="604"/>
      <c r="K668" s="605"/>
      <c r="L668" s="605"/>
      <c r="M668" s="605"/>
      <c r="N668" s="606"/>
    </row>
    <row r="669" spans="2:14" ht="12.95" hidden="1" customHeight="1" x14ac:dyDescent="0.2">
      <c r="B669" s="74" t="s">
        <v>804</v>
      </c>
      <c r="C669" s="75"/>
      <c r="D669" s="75" t="s">
        <v>984</v>
      </c>
      <c r="E669" s="76" t="s">
        <v>1047</v>
      </c>
      <c r="F669" s="88"/>
      <c r="G669" s="77"/>
      <c r="H669" s="75" t="s">
        <v>235</v>
      </c>
      <c r="I669" s="78" t="s">
        <v>236</v>
      </c>
      <c r="J669" s="604"/>
      <c r="K669" s="605"/>
      <c r="L669" s="605"/>
      <c r="M669" s="605"/>
      <c r="N669" s="606"/>
    </row>
    <row r="670" spans="2:14" ht="12.95" hidden="1" customHeight="1" x14ac:dyDescent="0.2">
      <c r="B670" s="74" t="s">
        <v>804</v>
      </c>
      <c r="C670" s="75"/>
      <c r="D670" s="75" t="s">
        <v>986</v>
      </c>
      <c r="E670" s="76" t="s">
        <v>1048</v>
      </c>
      <c r="F670" s="88"/>
      <c r="G670" s="77"/>
      <c r="H670" s="75" t="s">
        <v>235</v>
      </c>
      <c r="I670" s="78" t="s">
        <v>235</v>
      </c>
      <c r="J670" s="604"/>
      <c r="K670" s="605"/>
      <c r="L670" s="605"/>
      <c r="M670" s="605"/>
      <c r="N670" s="606"/>
    </row>
    <row r="671" spans="2:14" ht="12.95" hidden="1" customHeight="1" x14ac:dyDescent="0.2">
      <c r="B671" s="74" t="s">
        <v>804</v>
      </c>
      <c r="C671" s="75"/>
      <c r="D671" s="75" t="s">
        <v>910</v>
      </c>
      <c r="E671" s="76" t="s">
        <v>1049</v>
      </c>
      <c r="F671" s="88"/>
      <c r="G671" s="77"/>
      <c r="H671" s="75" t="s">
        <v>235</v>
      </c>
      <c r="I671" s="78" t="s">
        <v>236</v>
      </c>
      <c r="J671" s="604"/>
      <c r="K671" s="605"/>
      <c r="L671" s="605"/>
      <c r="M671" s="605"/>
      <c r="N671" s="606"/>
    </row>
    <row r="672" spans="2:14" ht="12.95" hidden="1" customHeight="1" x14ac:dyDescent="0.2">
      <c r="B672" s="74" t="s">
        <v>804</v>
      </c>
      <c r="C672" s="75"/>
      <c r="D672" s="75" t="s">
        <v>912</v>
      </c>
      <c r="E672" s="76" t="s">
        <v>1050</v>
      </c>
      <c r="F672" s="88"/>
      <c r="G672" s="77"/>
      <c r="H672" s="75" t="s">
        <v>235</v>
      </c>
      <c r="I672" s="78" t="s">
        <v>235</v>
      </c>
      <c r="J672" s="604"/>
      <c r="K672" s="605"/>
      <c r="L672" s="605"/>
      <c r="M672" s="605"/>
      <c r="N672" s="606"/>
    </row>
    <row r="673" spans="2:14" ht="12.95" hidden="1" customHeight="1" x14ac:dyDescent="0.2">
      <c r="B673" s="74" t="s">
        <v>804</v>
      </c>
      <c r="C673" s="75"/>
      <c r="D673" s="75" t="s">
        <v>914</v>
      </c>
      <c r="E673" s="76" t="s">
        <v>1051</v>
      </c>
      <c r="F673" s="88"/>
      <c r="G673" s="77"/>
      <c r="H673" s="75" t="s">
        <v>236</v>
      </c>
      <c r="I673" s="78" t="s">
        <v>236</v>
      </c>
      <c r="J673" s="604"/>
      <c r="K673" s="605"/>
      <c r="L673" s="605"/>
      <c r="M673" s="605"/>
      <c r="N673" s="606"/>
    </row>
    <row r="674" spans="2:14" ht="12.95" hidden="1" customHeight="1" x14ac:dyDescent="0.2">
      <c r="B674" s="74" t="s">
        <v>804</v>
      </c>
      <c r="C674" s="75"/>
      <c r="D674" s="75" t="s">
        <v>904</v>
      </c>
      <c r="E674" s="76" t="s">
        <v>1052</v>
      </c>
      <c r="F674" s="88"/>
      <c r="G674" s="77"/>
      <c r="H674" s="75" t="s">
        <v>235</v>
      </c>
      <c r="I674" s="78" t="s">
        <v>236</v>
      </c>
      <c r="J674" s="604"/>
      <c r="K674" s="605"/>
      <c r="L674" s="605"/>
      <c r="M674" s="605"/>
      <c r="N674" s="606"/>
    </row>
    <row r="675" spans="2:14" ht="12.95" hidden="1" customHeight="1" x14ac:dyDescent="0.2">
      <c r="B675" s="74" t="s">
        <v>804</v>
      </c>
      <c r="C675" s="75"/>
      <c r="D675" s="75" t="s">
        <v>906</v>
      </c>
      <c r="E675" s="76" t="s">
        <v>1053</v>
      </c>
      <c r="F675" s="88"/>
      <c r="G675" s="77"/>
      <c r="H675" s="75" t="s">
        <v>235</v>
      </c>
      <c r="I675" s="78" t="s">
        <v>235</v>
      </c>
      <c r="J675" s="604"/>
      <c r="K675" s="605"/>
      <c r="L675" s="605"/>
      <c r="M675" s="605"/>
      <c r="N675" s="606"/>
    </row>
    <row r="676" spans="2:14" ht="12.95" hidden="1" customHeight="1" x14ac:dyDescent="0.2">
      <c r="B676" s="74" t="s">
        <v>804</v>
      </c>
      <c r="C676" s="75"/>
      <c r="D676" s="75" t="s">
        <v>908</v>
      </c>
      <c r="E676" s="76" t="s">
        <v>1054</v>
      </c>
      <c r="F676" s="88"/>
      <c r="G676" s="77"/>
      <c r="H676" s="75" t="s">
        <v>236</v>
      </c>
      <c r="I676" s="78" t="s">
        <v>236</v>
      </c>
      <c r="J676" s="604"/>
      <c r="K676" s="605"/>
      <c r="L676" s="605"/>
      <c r="M676" s="605"/>
      <c r="N676" s="606"/>
    </row>
    <row r="677" spans="2:14" ht="12.95" hidden="1" customHeight="1" x14ac:dyDescent="0.2">
      <c r="B677" s="74" t="s">
        <v>804</v>
      </c>
      <c r="C677" s="75"/>
      <c r="D677" s="75" t="s">
        <v>861</v>
      </c>
      <c r="E677" s="76" t="s">
        <v>1055</v>
      </c>
      <c r="F677" s="88"/>
      <c r="G677" s="77"/>
      <c r="H677" s="75" t="s">
        <v>235</v>
      </c>
      <c r="I677" s="78" t="s">
        <v>236</v>
      </c>
      <c r="J677" s="604"/>
      <c r="K677" s="605"/>
      <c r="L677" s="605"/>
      <c r="M677" s="605"/>
      <c r="N677" s="606"/>
    </row>
    <row r="678" spans="2:14" ht="12.95" hidden="1" customHeight="1" x14ac:dyDescent="0.2">
      <c r="B678" s="74" t="s">
        <v>804</v>
      </c>
      <c r="C678" s="75"/>
      <c r="D678" s="75" t="s">
        <v>863</v>
      </c>
      <c r="E678" s="76" t="s">
        <v>1056</v>
      </c>
      <c r="F678" s="88"/>
      <c r="G678" s="77"/>
      <c r="H678" s="75" t="s">
        <v>235</v>
      </c>
      <c r="I678" s="78" t="s">
        <v>235</v>
      </c>
      <c r="J678" s="604"/>
      <c r="K678" s="605"/>
      <c r="L678" s="605"/>
      <c r="M678" s="605"/>
      <c r="N678" s="606"/>
    </row>
    <row r="679" spans="2:14" ht="12.95" hidden="1" customHeight="1" x14ac:dyDescent="0.2">
      <c r="B679" s="74" t="s">
        <v>804</v>
      </c>
      <c r="C679" s="75"/>
      <c r="D679" s="75" t="s">
        <v>865</v>
      </c>
      <c r="E679" s="76" t="s">
        <v>1057</v>
      </c>
      <c r="F679" s="88"/>
      <c r="G679" s="77"/>
      <c r="H679" s="75" t="s">
        <v>236</v>
      </c>
      <c r="I679" s="78" t="s">
        <v>236</v>
      </c>
      <c r="J679" s="604"/>
      <c r="K679" s="605"/>
      <c r="L679" s="605"/>
      <c r="M679" s="605"/>
      <c r="N679" s="606"/>
    </row>
    <row r="680" spans="2:14" ht="12.95" hidden="1" customHeight="1" x14ac:dyDescent="0.2">
      <c r="B680" s="74" t="s">
        <v>817</v>
      </c>
      <c r="C680" s="75"/>
      <c r="D680" s="75" t="s">
        <v>1058</v>
      </c>
      <c r="E680" s="76" t="s">
        <v>1059</v>
      </c>
      <c r="F680" s="88"/>
      <c r="G680" s="77"/>
      <c r="H680" s="75" t="s">
        <v>235</v>
      </c>
      <c r="I680" s="78" t="s">
        <v>236</v>
      </c>
      <c r="J680" s="604"/>
      <c r="K680" s="605"/>
      <c r="L680" s="605"/>
      <c r="M680" s="605"/>
      <c r="N680" s="606"/>
    </row>
    <row r="681" spans="2:14" ht="12.95" hidden="1" customHeight="1" x14ac:dyDescent="0.2">
      <c r="B681" s="74" t="s">
        <v>817</v>
      </c>
      <c r="C681" s="75"/>
      <c r="D681" s="75" t="s">
        <v>1060</v>
      </c>
      <c r="E681" s="76" t="s">
        <v>1061</v>
      </c>
      <c r="F681" s="88"/>
      <c r="G681" s="77"/>
      <c r="H681" s="75" t="s">
        <v>235</v>
      </c>
      <c r="I681" s="78" t="s">
        <v>235</v>
      </c>
      <c r="J681" s="604"/>
      <c r="K681" s="605"/>
      <c r="L681" s="605"/>
      <c r="M681" s="605"/>
      <c r="N681" s="606"/>
    </row>
    <row r="682" spans="2:14" ht="12.95" hidden="1" customHeight="1" x14ac:dyDescent="0.2">
      <c r="B682" s="74" t="s">
        <v>804</v>
      </c>
      <c r="C682" s="75"/>
      <c r="D682" s="75" t="s">
        <v>861</v>
      </c>
      <c r="E682" s="76" t="s">
        <v>1062</v>
      </c>
      <c r="F682" s="88"/>
      <c r="G682" s="77"/>
      <c r="H682" s="75" t="s">
        <v>235</v>
      </c>
      <c r="I682" s="78" t="s">
        <v>236</v>
      </c>
      <c r="J682" s="604"/>
      <c r="K682" s="605"/>
      <c r="L682" s="605"/>
      <c r="M682" s="605"/>
      <c r="N682" s="606"/>
    </row>
    <row r="683" spans="2:14" ht="12.95" hidden="1" customHeight="1" x14ac:dyDescent="0.2">
      <c r="B683" s="74" t="s">
        <v>804</v>
      </c>
      <c r="C683" s="75"/>
      <c r="D683" s="75" t="s">
        <v>863</v>
      </c>
      <c r="E683" s="76" t="s">
        <v>1063</v>
      </c>
      <c r="F683" s="88"/>
      <c r="G683" s="77"/>
      <c r="H683" s="75" t="s">
        <v>235</v>
      </c>
      <c r="I683" s="78" t="s">
        <v>235</v>
      </c>
      <c r="J683" s="604"/>
      <c r="K683" s="605"/>
      <c r="L683" s="605"/>
      <c r="M683" s="605"/>
      <c r="N683" s="606"/>
    </row>
    <row r="684" spans="2:14" ht="12.95" hidden="1" customHeight="1" x14ac:dyDescent="0.2">
      <c r="B684" s="74" t="s">
        <v>804</v>
      </c>
      <c r="C684" s="75"/>
      <c r="D684" s="75" t="s">
        <v>865</v>
      </c>
      <c r="E684" s="76" t="s">
        <v>1064</v>
      </c>
      <c r="F684" s="88"/>
      <c r="G684" s="77"/>
      <c r="H684" s="75" t="s">
        <v>236</v>
      </c>
      <c r="I684" s="78" t="s">
        <v>236</v>
      </c>
      <c r="J684" s="604"/>
      <c r="K684" s="605"/>
      <c r="L684" s="605"/>
      <c r="M684" s="605"/>
      <c r="N684" s="606"/>
    </row>
    <row r="685" spans="2:14" ht="12.95" hidden="1" customHeight="1" x14ac:dyDescent="0.2">
      <c r="B685" s="74" t="s">
        <v>804</v>
      </c>
      <c r="C685" s="75"/>
      <c r="D685" s="75" t="s">
        <v>910</v>
      </c>
      <c r="E685" s="76" t="s">
        <v>1065</v>
      </c>
      <c r="F685" s="88"/>
      <c r="G685" s="77"/>
      <c r="H685" s="75" t="s">
        <v>235</v>
      </c>
      <c r="I685" s="78" t="s">
        <v>236</v>
      </c>
      <c r="J685" s="604"/>
      <c r="K685" s="605"/>
      <c r="L685" s="605"/>
      <c r="M685" s="605"/>
      <c r="N685" s="606"/>
    </row>
    <row r="686" spans="2:14" ht="12.95" hidden="1" customHeight="1" x14ac:dyDescent="0.2">
      <c r="B686" s="74" t="s">
        <v>804</v>
      </c>
      <c r="C686" s="75"/>
      <c r="D686" s="75" t="s">
        <v>912</v>
      </c>
      <c r="E686" s="76" t="s">
        <v>1066</v>
      </c>
      <c r="F686" s="88"/>
      <c r="G686" s="77"/>
      <c r="H686" s="75" t="s">
        <v>235</v>
      </c>
      <c r="I686" s="78" t="s">
        <v>235</v>
      </c>
      <c r="J686" s="604"/>
      <c r="K686" s="605"/>
      <c r="L686" s="605"/>
      <c r="M686" s="605"/>
      <c r="N686" s="606"/>
    </row>
    <row r="687" spans="2:14" ht="12.95" hidden="1" customHeight="1" x14ac:dyDescent="0.2">
      <c r="B687" s="74" t="s">
        <v>804</v>
      </c>
      <c r="C687" s="75"/>
      <c r="D687" s="75" t="s">
        <v>914</v>
      </c>
      <c r="E687" s="76" t="s">
        <v>1067</v>
      </c>
      <c r="F687" s="88"/>
      <c r="G687" s="77"/>
      <c r="H687" s="75" t="s">
        <v>236</v>
      </c>
      <c r="I687" s="78" t="s">
        <v>236</v>
      </c>
      <c r="J687" s="604"/>
      <c r="K687" s="605"/>
      <c r="L687" s="605"/>
      <c r="M687" s="605"/>
      <c r="N687" s="606"/>
    </row>
    <row r="688" spans="2:14" ht="12.95" hidden="1" customHeight="1" x14ac:dyDescent="0.2">
      <c r="B688" s="74" t="s">
        <v>804</v>
      </c>
      <c r="C688" s="75"/>
      <c r="D688" s="75" t="s">
        <v>910</v>
      </c>
      <c r="E688" s="76" t="s">
        <v>1068</v>
      </c>
      <c r="F688" s="88"/>
      <c r="G688" s="77"/>
      <c r="H688" s="75" t="s">
        <v>235</v>
      </c>
      <c r="I688" s="78" t="s">
        <v>236</v>
      </c>
      <c r="J688" s="604"/>
      <c r="K688" s="605"/>
      <c r="L688" s="605"/>
      <c r="M688" s="605"/>
      <c r="N688" s="606"/>
    </row>
    <row r="689" spans="2:14" ht="12.95" hidden="1" customHeight="1" x14ac:dyDescent="0.2">
      <c r="B689" s="74" t="s">
        <v>804</v>
      </c>
      <c r="C689" s="75"/>
      <c r="D689" s="75" t="s">
        <v>912</v>
      </c>
      <c r="E689" s="76" t="s">
        <v>1069</v>
      </c>
      <c r="F689" s="88"/>
      <c r="G689" s="77"/>
      <c r="H689" s="75" t="s">
        <v>235</v>
      </c>
      <c r="I689" s="78" t="s">
        <v>235</v>
      </c>
      <c r="J689" s="604"/>
      <c r="K689" s="605"/>
      <c r="L689" s="605"/>
      <c r="M689" s="605"/>
      <c r="N689" s="606"/>
    </row>
    <row r="690" spans="2:14" ht="12.95" hidden="1" customHeight="1" x14ac:dyDescent="0.2">
      <c r="B690" s="74" t="s">
        <v>804</v>
      </c>
      <c r="C690" s="75"/>
      <c r="D690" s="75" t="s">
        <v>914</v>
      </c>
      <c r="E690" s="76" t="s">
        <v>1070</v>
      </c>
      <c r="F690" s="88"/>
      <c r="G690" s="77"/>
      <c r="H690" s="75" t="s">
        <v>236</v>
      </c>
      <c r="I690" s="78" t="s">
        <v>236</v>
      </c>
      <c r="J690" s="604"/>
      <c r="K690" s="605"/>
      <c r="L690" s="605"/>
      <c r="M690" s="605"/>
      <c r="N690" s="606"/>
    </row>
    <row r="691" spans="2:14" ht="12.95" hidden="1" customHeight="1" x14ac:dyDescent="0.2">
      <c r="B691" s="74" t="s">
        <v>804</v>
      </c>
      <c r="C691" s="75"/>
      <c r="D691" s="75" t="s">
        <v>910</v>
      </c>
      <c r="E691" s="76" t="s">
        <v>1071</v>
      </c>
      <c r="F691" s="88"/>
      <c r="G691" s="77"/>
      <c r="H691" s="75" t="s">
        <v>235</v>
      </c>
      <c r="I691" s="78" t="s">
        <v>236</v>
      </c>
      <c r="J691" s="604"/>
      <c r="K691" s="605"/>
      <c r="L691" s="605"/>
      <c r="M691" s="605"/>
      <c r="N691" s="606"/>
    </row>
    <row r="692" spans="2:14" ht="12.95" hidden="1" customHeight="1" x14ac:dyDescent="0.2">
      <c r="B692" s="74" t="s">
        <v>804</v>
      </c>
      <c r="C692" s="75"/>
      <c r="D692" s="75" t="s">
        <v>912</v>
      </c>
      <c r="E692" s="76" t="s">
        <v>1072</v>
      </c>
      <c r="F692" s="88"/>
      <c r="G692" s="77"/>
      <c r="H692" s="75" t="s">
        <v>235</v>
      </c>
      <c r="I692" s="78" t="s">
        <v>235</v>
      </c>
      <c r="J692" s="604"/>
      <c r="K692" s="605"/>
      <c r="L692" s="605"/>
      <c r="M692" s="605"/>
      <c r="N692" s="606"/>
    </row>
    <row r="693" spans="2:14" ht="12.95" hidden="1" customHeight="1" x14ac:dyDescent="0.2">
      <c r="B693" s="74" t="s">
        <v>804</v>
      </c>
      <c r="C693" s="75"/>
      <c r="D693" s="75" t="s">
        <v>914</v>
      </c>
      <c r="E693" s="76" t="s">
        <v>1073</v>
      </c>
      <c r="F693" s="88"/>
      <c r="G693" s="77"/>
      <c r="H693" s="75" t="s">
        <v>236</v>
      </c>
      <c r="I693" s="78" t="s">
        <v>236</v>
      </c>
      <c r="J693" s="604"/>
      <c r="K693" s="605"/>
      <c r="L693" s="605"/>
      <c r="M693" s="605"/>
      <c r="N693" s="606"/>
    </row>
    <row r="694" spans="2:14" ht="12.95" hidden="1" customHeight="1" x14ac:dyDescent="0.2">
      <c r="B694" s="74" t="s">
        <v>804</v>
      </c>
      <c r="C694" s="75"/>
      <c r="D694" s="75" t="s">
        <v>912</v>
      </c>
      <c r="E694" s="76" t="s">
        <v>1074</v>
      </c>
      <c r="F694" s="88"/>
      <c r="G694" s="77"/>
      <c r="H694" s="75" t="s">
        <v>235</v>
      </c>
      <c r="I694" s="78" t="s">
        <v>235</v>
      </c>
      <c r="J694" s="604"/>
      <c r="K694" s="605"/>
      <c r="L694" s="605"/>
      <c r="M694" s="605"/>
      <c r="N694" s="606"/>
    </row>
    <row r="695" spans="2:14" ht="12.95" hidden="1" customHeight="1" x14ac:dyDescent="0.2">
      <c r="B695" s="74" t="s">
        <v>804</v>
      </c>
      <c r="C695" s="75"/>
      <c r="D695" s="75" t="s">
        <v>944</v>
      </c>
      <c r="E695" s="76" t="s">
        <v>1075</v>
      </c>
      <c r="F695" s="88"/>
      <c r="G695" s="77"/>
      <c r="H695" s="75" t="s">
        <v>235</v>
      </c>
      <c r="I695" s="78" t="s">
        <v>236</v>
      </c>
      <c r="J695" s="604"/>
      <c r="K695" s="605"/>
      <c r="L695" s="605"/>
      <c r="M695" s="605"/>
      <c r="N695" s="606"/>
    </row>
    <row r="696" spans="2:14" ht="12.95" hidden="1" customHeight="1" x14ac:dyDescent="0.2">
      <c r="B696" s="74" t="s">
        <v>804</v>
      </c>
      <c r="C696" s="75"/>
      <c r="D696" s="75" t="s">
        <v>942</v>
      </c>
      <c r="E696" s="76" t="s">
        <v>1076</v>
      </c>
      <c r="F696" s="88"/>
      <c r="G696" s="77"/>
      <c r="H696" s="75" t="s">
        <v>235</v>
      </c>
      <c r="I696" s="78" t="s">
        <v>235</v>
      </c>
      <c r="J696" s="604"/>
      <c r="K696" s="605"/>
      <c r="L696" s="605"/>
      <c r="M696" s="605"/>
      <c r="N696" s="606"/>
    </row>
    <row r="697" spans="2:14" ht="12.95" hidden="1" customHeight="1" x14ac:dyDescent="0.2">
      <c r="B697" s="74" t="s">
        <v>804</v>
      </c>
      <c r="C697" s="75"/>
      <c r="D697" s="75" t="s">
        <v>944</v>
      </c>
      <c r="E697" s="76" t="s">
        <v>1075</v>
      </c>
      <c r="F697" s="88"/>
      <c r="G697" s="77"/>
      <c r="H697" s="75" t="s">
        <v>236</v>
      </c>
      <c r="I697" s="78" t="s">
        <v>236</v>
      </c>
      <c r="J697" s="604"/>
      <c r="K697" s="605"/>
      <c r="L697" s="605"/>
      <c r="M697" s="605"/>
      <c r="N697" s="606"/>
    </row>
    <row r="698" spans="2:14" ht="12.95" hidden="1" customHeight="1" x14ac:dyDescent="0.2">
      <c r="B698" s="74" t="s">
        <v>804</v>
      </c>
      <c r="C698" s="75"/>
      <c r="D698" s="75" t="s">
        <v>1077</v>
      </c>
      <c r="E698" s="76" t="s">
        <v>1078</v>
      </c>
      <c r="F698" s="88"/>
      <c r="G698" s="77"/>
      <c r="H698" s="75" t="s">
        <v>235</v>
      </c>
      <c r="I698" s="78" t="s">
        <v>236</v>
      </c>
      <c r="J698" s="604"/>
      <c r="K698" s="605"/>
      <c r="L698" s="605"/>
      <c r="M698" s="605"/>
      <c r="N698" s="606"/>
    </row>
    <row r="699" spans="2:14" ht="12.95" hidden="1" customHeight="1" x14ac:dyDescent="0.2">
      <c r="B699" s="74" t="s">
        <v>804</v>
      </c>
      <c r="C699" s="75"/>
      <c r="D699" s="75" t="s">
        <v>1079</v>
      </c>
      <c r="E699" s="76" t="s">
        <v>1080</v>
      </c>
      <c r="F699" s="88"/>
      <c r="G699" s="77"/>
      <c r="H699" s="75" t="s">
        <v>235</v>
      </c>
      <c r="I699" s="78" t="s">
        <v>235</v>
      </c>
      <c r="J699" s="604"/>
      <c r="K699" s="605"/>
      <c r="L699" s="605"/>
      <c r="M699" s="605"/>
      <c r="N699" s="606"/>
    </row>
    <row r="700" spans="2:14" ht="12.95" hidden="1" customHeight="1" x14ac:dyDescent="0.2">
      <c r="B700" s="74" t="s">
        <v>804</v>
      </c>
      <c r="C700" s="75"/>
      <c r="D700" s="75" t="s">
        <v>1081</v>
      </c>
      <c r="E700" s="76" t="s">
        <v>1082</v>
      </c>
      <c r="F700" s="88"/>
      <c r="G700" s="77"/>
      <c r="H700" s="75" t="s">
        <v>236</v>
      </c>
      <c r="I700" s="78" t="s">
        <v>236</v>
      </c>
      <c r="J700" s="604"/>
      <c r="K700" s="605"/>
      <c r="L700" s="605"/>
      <c r="M700" s="605"/>
      <c r="N700" s="606"/>
    </row>
    <row r="701" spans="2:14" ht="12.95" hidden="1" customHeight="1" x14ac:dyDescent="0.2">
      <c r="B701" s="74" t="s">
        <v>804</v>
      </c>
      <c r="C701" s="75"/>
      <c r="D701" s="75" t="s">
        <v>984</v>
      </c>
      <c r="E701" s="76" t="s">
        <v>1083</v>
      </c>
      <c r="F701" s="88"/>
      <c r="G701" s="77"/>
      <c r="H701" s="75" t="s">
        <v>235</v>
      </c>
      <c r="I701" s="78" t="s">
        <v>236</v>
      </c>
      <c r="J701" s="604"/>
      <c r="K701" s="605"/>
      <c r="L701" s="605"/>
      <c r="M701" s="605"/>
      <c r="N701" s="606"/>
    </row>
    <row r="702" spans="2:14" ht="12.95" hidden="1" customHeight="1" x14ac:dyDescent="0.2">
      <c r="B702" s="74" t="s">
        <v>804</v>
      </c>
      <c r="C702" s="75"/>
      <c r="D702" s="75" t="s">
        <v>986</v>
      </c>
      <c r="E702" s="76" t="s">
        <v>1084</v>
      </c>
      <c r="F702" s="88"/>
      <c r="G702" s="77"/>
      <c r="H702" s="75" t="s">
        <v>235</v>
      </c>
      <c r="I702" s="78" t="s">
        <v>235</v>
      </c>
      <c r="J702" s="604"/>
      <c r="K702" s="605"/>
      <c r="L702" s="605"/>
      <c r="M702" s="605"/>
      <c r="N702" s="606"/>
    </row>
    <row r="703" spans="2:14" ht="12.95" hidden="1" customHeight="1" x14ac:dyDescent="0.2">
      <c r="B703" s="74" t="s">
        <v>804</v>
      </c>
      <c r="C703" s="75"/>
      <c r="D703" s="75" t="s">
        <v>988</v>
      </c>
      <c r="E703" s="76" t="s">
        <v>1085</v>
      </c>
      <c r="F703" s="88"/>
      <c r="G703" s="77"/>
      <c r="H703" s="75" t="s">
        <v>236</v>
      </c>
      <c r="I703" s="78" t="s">
        <v>236</v>
      </c>
      <c r="J703" s="604"/>
      <c r="K703" s="605"/>
      <c r="L703" s="605"/>
      <c r="M703" s="605"/>
      <c r="N703" s="606"/>
    </row>
    <row r="704" spans="2:14" ht="12.95" hidden="1" customHeight="1" x14ac:dyDescent="0.2">
      <c r="B704" s="74" t="s">
        <v>804</v>
      </c>
      <c r="C704" s="75"/>
      <c r="D704" s="75" t="s">
        <v>861</v>
      </c>
      <c r="E704" s="76" t="s">
        <v>1086</v>
      </c>
      <c r="F704" s="88"/>
      <c r="G704" s="77"/>
      <c r="H704" s="75" t="s">
        <v>235</v>
      </c>
      <c r="I704" s="78" t="s">
        <v>236</v>
      </c>
      <c r="J704" s="604"/>
      <c r="K704" s="605"/>
      <c r="L704" s="605"/>
      <c r="M704" s="605"/>
      <c r="N704" s="606"/>
    </row>
    <row r="705" spans="2:14" ht="12.95" hidden="1" customHeight="1" x14ac:dyDescent="0.2">
      <c r="B705" s="74" t="s">
        <v>804</v>
      </c>
      <c r="C705" s="75"/>
      <c r="D705" s="75" t="s">
        <v>863</v>
      </c>
      <c r="E705" s="76" t="s">
        <v>1087</v>
      </c>
      <c r="F705" s="88"/>
      <c r="G705" s="77"/>
      <c r="H705" s="75" t="s">
        <v>235</v>
      </c>
      <c r="I705" s="78" t="s">
        <v>235</v>
      </c>
      <c r="J705" s="604"/>
      <c r="K705" s="605"/>
      <c r="L705" s="605"/>
      <c r="M705" s="605"/>
      <c r="N705" s="606"/>
    </row>
    <row r="706" spans="2:14" ht="12.95" hidden="1" customHeight="1" x14ac:dyDescent="0.2">
      <c r="B706" s="74" t="s">
        <v>804</v>
      </c>
      <c r="C706" s="75"/>
      <c r="D706" s="75" t="s">
        <v>865</v>
      </c>
      <c r="E706" s="76" t="s">
        <v>1088</v>
      </c>
      <c r="F706" s="88"/>
      <c r="G706" s="77"/>
      <c r="H706" s="75" t="s">
        <v>236</v>
      </c>
      <c r="I706" s="78" t="s">
        <v>236</v>
      </c>
      <c r="J706" s="604"/>
      <c r="K706" s="605"/>
      <c r="L706" s="605"/>
      <c r="M706" s="605"/>
      <c r="N706" s="606"/>
    </row>
    <row r="707" spans="2:14" ht="12.95" hidden="1" customHeight="1" x14ac:dyDescent="0.2">
      <c r="B707" s="74" t="s">
        <v>804</v>
      </c>
      <c r="C707" s="75"/>
      <c r="D707" s="75" t="s">
        <v>958</v>
      </c>
      <c r="E707" s="76" t="s">
        <v>1089</v>
      </c>
      <c r="F707" s="88"/>
      <c r="G707" s="77"/>
      <c r="H707" s="75" t="s">
        <v>235</v>
      </c>
      <c r="I707" s="78" t="s">
        <v>236</v>
      </c>
      <c r="J707" s="604"/>
      <c r="K707" s="605"/>
      <c r="L707" s="605"/>
      <c r="M707" s="605"/>
      <c r="N707" s="606"/>
    </row>
    <row r="708" spans="2:14" ht="12.95" hidden="1" customHeight="1" x14ac:dyDescent="0.2">
      <c r="B708" s="74" t="s">
        <v>804</v>
      </c>
      <c r="C708" s="75"/>
      <c r="D708" s="75" t="s">
        <v>960</v>
      </c>
      <c r="E708" s="76" t="s">
        <v>1090</v>
      </c>
      <c r="F708" s="88"/>
      <c r="G708" s="77"/>
      <c r="H708" s="75" t="s">
        <v>235</v>
      </c>
      <c r="I708" s="78" t="s">
        <v>235</v>
      </c>
      <c r="J708" s="604"/>
      <c r="K708" s="605"/>
      <c r="L708" s="605"/>
      <c r="M708" s="605"/>
      <c r="N708" s="606"/>
    </row>
    <row r="709" spans="2:14" ht="12.95" hidden="1" customHeight="1" x14ac:dyDescent="0.2">
      <c r="B709" s="74" t="s">
        <v>804</v>
      </c>
      <c r="C709" s="75"/>
      <c r="D709" s="75" t="s">
        <v>962</v>
      </c>
      <c r="E709" s="76" t="s">
        <v>1091</v>
      </c>
      <c r="F709" s="88"/>
      <c r="G709" s="77"/>
      <c r="H709" s="75" t="s">
        <v>236</v>
      </c>
      <c r="I709" s="78" t="s">
        <v>236</v>
      </c>
      <c r="J709" s="604"/>
      <c r="K709" s="605"/>
      <c r="L709" s="605"/>
      <c r="M709" s="605"/>
      <c r="N709" s="606"/>
    </row>
    <row r="710" spans="2:14" ht="12.95" hidden="1" customHeight="1" x14ac:dyDescent="0.2">
      <c r="B710" s="74" t="s">
        <v>804</v>
      </c>
      <c r="C710" s="75"/>
      <c r="D710" s="75" t="s">
        <v>1006</v>
      </c>
      <c r="E710" s="76" t="s">
        <v>1092</v>
      </c>
      <c r="F710" s="88"/>
      <c r="G710" s="77"/>
      <c r="H710" s="75" t="s">
        <v>235</v>
      </c>
      <c r="I710" s="78" t="s">
        <v>236</v>
      </c>
      <c r="J710" s="604"/>
      <c r="K710" s="605"/>
      <c r="L710" s="605"/>
      <c r="M710" s="605"/>
      <c r="N710" s="606"/>
    </row>
    <row r="711" spans="2:14" ht="12.95" hidden="1" customHeight="1" x14ac:dyDescent="0.2">
      <c r="B711" s="74" t="s">
        <v>804</v>
      </c>
      <c r="C711" s="75"/>
      <c r="D711" s="75" t="s">
        <v>1008</v>
      </c>
      <c r="E711" s="76" t="s">
        <v>1093</v>
      </c>
      <c r="F711" s="88"/>
      <c r="G711" s="77"/>
      <c r="H711" s="75" t="s">
        <v>235</v>
      </c>
      <c r="I711" s="78" t="s">
        <v>235</v>
      </c>
      <c r="J711" s="604"/>
      <c r="K711" s="605"/>
      <c r="L711" s="605"/>
      <c r="M711" s="605"/>
      <c r="N711" s="606"/>
    </row>
    <row r="712" spans="2:14" ht="12.95" hidden="1" customHeight="1" x14ac:dyDescent="0.2">
      <c r="B712" s="74" t="s">
        <v>804</v>
      </c>
      <c r="C712" s="75"/>
      <c r="D712" s="75" t="s">
        <v>1010</v>
      </c>
      <c r="E712" s="76" t="s">
        <v>1094</v>
      </c>
      <c r="F712" s="88"/>
      <c r="G712" s="77"/>
      <c r="H712" s="75" t="s">
        <v>236</v>
      </c>
      <c r="I712" s="78" t="s">
        <v>236</v>
      </c>
      <c r="J712" s="604"/>
      <c r="K712" s="605"/>
      <c r="L712" s="605"/>
      <c r="M712" s="605"/>
      <c r="N712" s="606"/>
    </row>
    <row r="713" spans="2:14" ht="12.95" hidden="1" customHeight="1" x14ac:dyDescent="0.2">
      <c r="B713" s="74" t="s">
        <v>817</v>
      </c>
      <c r="C713" s="75"/>
      <c r="D713" s="75" t="s">
        <v>1095</v>
      </c>
      <c r="E713" s="76" t="s">
        <v>1093</v>
      </c>
      <c r="F713" s="88"/>
      <c r="G713" s="77"/>
      <c r="H713" s="75" t="s">
        <v>235</v>
      </c>
      <c r="I713" s="78" t="s">
        <v>235</v>
      </c>
      <c r="J713" s="604"/>
      <c r="K713" s="605"/>
      <c r="L713" s="605"/>
      <c r="M713" s="605"/>
      <c r="N713" s="606"/>
    </row>
    <row r="714" spans="2:14" ht="12.95" hidden="1" customHeight="1" x14ac:dyDescent="0.2">
      <c r="B714" s="74" t="s">
        <v>804</v>
      </c>
      <c r="C714" s="75"/>
      <c r="D714" s="75" t="s">
        <v>1006</v>
      </c>
      <c r="E714" s="76" t="s">
        <v>1096</v>
      </c>
      <c r="F714" s="88"/>
      <c r="G714" s="77"/>
      <c r="H714" s="75" t="s">
        <v>235</v>
      </c>
      <c r="I714" s="78" t="s">
        <v>236</v>
      </c>
      <c r="J714" s="604"/>
      <c r="K714" s="605"/>
      <c r="L714" s="605"/>
      <c r="M714" s="605"/>
      <c r="N714" s="606"/>
    </row>
    <row r="715" spans="2:14" ht="12.95" hidden="1" customHeight="1" x14ac:dyDescent="0.2">
      <c r="B715" s="74" t="s">
        <v>804</v>
      </c>
      <c r="C715" s="75"/>
      <c r="D715" s="75" t="s">
        <v>1008</v>
      </c>
      <c r="E715" s="76" t="s">
        <v>1097</v>
      </c>
      <c r="F715" s="88"/>
      <c r="G715" s="77"/>
      <c r="H715" s="75" t="s">
        <v>235</v>
      </c>
      <c r="I715" s="78" t="s">
        <v>235</v>
      </c>
      <c r="J715" s="604"/>
      <c r="K715" s="605"/>
      <c r="L715" s="605"/>
      <c r="M715" s="605"/>
      <c r="N715" s="606"/>
    </row>
    <row r="716" spans="2:14" ht="12.95" hidden="1" customHeight="1" x14ac:dyDescent="0.2">
      <c r="B716" s="74" t="s">
        <v>804</v>
      </c>
      <c r="C716" s="75"/>
      <c r="D716" s="75" t="s">
        <v>1010</v>
      </c>
      <c r="E716" s="76" t="s">
        <v>1098</v>
      </c>
      <c r="F716" s="88"/>
      <c r="G716" s="77"/>
      <c r="H716" s="75" t="s">
        <v>236</v>
      </c>
      <c r="I716" s="78" t="s">
        <v>236</v>
      </c>
      <c r="J716" s="604"/>
      <c r="K716" s="605"/>
      <c r="L716" s="605"/>
      <c r="M716" s="605"/>
      <c r="N716" s="606"/>
    </row>
    <row r="717" spans="2:14" ht="12.95" hidden="1" customHeight="1" x14ac:dyDescent="0.2">
      <c r="B717" s="74" t="s">
        <v>804</v>
      </c>
      <c r="C717" s="75"/>
      <c r="D717" s="75" t="s">
        <v>1006</v>
      </c>
      <c r="E717" s="76" t="s">
        <v>1099</v>
      </c>
      <c r="F717" s="88"/>
      <c r="G717" s="77"/>
      <c r="H717" s="75" t="s">
        <v>235</v>
      </c>
      <c r="I717" s="78" t="s">
        <v>236</v>
      </c>
      <c r="J717" s="604"/>
      <c r="K717" s="605"/>
      <c r="L717" s="605"/>
      <c r="M717" s="605"/>
      <c r="N717" s="606"/>
    </row>
    <row r="718" spans="2:14" ht="12.95" hidden="1" customHeight="1" x14ac:dyDescent="0.2">
      <c r="B718" s="74" t="s">
        <v>804</v>
      </c>
      <c r="C718" s="75"/>
      <c r="D718" s="75" t="s">
        <v>1008</v>
      </c>
      <c r="E718" s="76" t="s">
        <v>1100</v>
      </c>
      <c r="F718" s="88"/>
      <c r="G718" s="77"/>
      <c r="H718" s="75" t="s">
        <v>235</v>
      </c>
      <c r="I718" s="78" t="s">
        <v>235</v>
      </c>
      <c r="J718" s="604"/>
      <c r="K718" s="605"/>
      <c r="L718" s="605"/>
      <c r="M718" s="605"/>
      <c r="N718" s="606"/>
    </row>
    <row r="719" spans="2:14" ht="12.95" hidden="1" customHeight="1" x14ac:dyDescent="0.2">
      <c r="B719" s="74" t="s">
        <v>804</v>
      </c>
      <c r="C719" s="75"/>
      <c r="D719" s="75" t="s">
        <v>1010</v>
      </c>
      <c r="E719" s="76" t="s">
        <v>1101</v>
      </c>
      <c r="F719" s="88"/>
      <c r="G719" s="77"/>
      <c r="H719" s="75" t="s">
        <v>236</v>
      </c>
      <c r="I719" s="78" t="s">
        <v>236</v>
      </c>
      <c r="J719" s="604"/>
      <c r="K719" s="605"/>
      <c r="L719" s="605"/>
      <c r="M719" s="605"/>
      <c r="N719" s="606"/>
    </row>
    <row r="720" spans="2:14" ht="12.95" hidden="1" customHeight="1" x14ac:dyDescent="0.2">
      <c r="B720" s="74" t="s">
        <v>804</v>
      </c>
      <c r="C720" s="75"/>
      <c r="D720" s="75" t="s">
        <v>984</v>
      </c>
      <c r="E720" s="76" t="s">
        <v>1102</v>
      </c>
      <c r="F720" s="88"/>
      <c r="G720" s="77"/>
      <c r="H720" s="75" t="s">
        <v>235</v>
      </c>
      <c r="I720" s="78" t="s">
        <v>236</v>
      </c>
      <c r="J720" s="604"/>
      <c r="K720" s="605"/>
      <c r="L720" s="605"/>
      <c r="M720" s="605"/>
      <c r="N720" s="606"/>
    </row>
    <row r="721" spans="2:14" ht="12.95" hidden="1" customHeight="1" x14ac:dyDescent="0.2">
      <c r="B721" s="74" t="s">
        <v>804</v>
      </c>
      <c r="C721" s="75"/>
      <c r="D721" s="75" t="s">
        <v>986</v>
      </c>
      <c r="E721" s="76" t="s">
        <v>1103</v>
      </c>
      <c r="F721" s="88"/>
      <c r="G721" s="77"/>
      <c r="H721" s="75" t="s">
        <v>235</v>
      </c>
      <c r="I721" s="78" t="s">
        <v>235</v>
      </c>
      <c r="J721" s="604"/>
      <c r="K721" s="605"/>
      <c r="L721" s="605"/>
      <c r="M721" s="605"/>
      <c r="N721" s="606"/>
    </row>
    <row r="722" spans="2:14" ht="12.95" hidden="1" customHeight="1" x14ac:dyDescent="0.2">
      <c r="B722" s="74" t="s">
        <v>804</v>
      </c>
      <c r="C722" s="75"/>
      <c r="D722" s="75" t="s">
        <v>988</v>
      </c>
      <c r="E722" s="76" t="s">
        <v>1104</v>
      </c>
      <c r="F722" s="88"/>
      <c r="G722" s="77"/>
      <c r="H722" s="75" t="s">
        <v>236</v>
      </c>
      <c r="I722" s="78" t="s">
        <v>236</v>
      </c>
      <c r="J722" s="604"/>
      <c r="K722" s="605"/>
      <c r="L722" s="605"/>
      <c r="M722" s="605"/>
      <c r="N722" s="606"/>
    </row>
    <row r="723" spans="2:14" ht="12.95" hidden="1" customHeight="1" x14ac:dyDescent="0.2">
      <c r="B723" s="74" t="s">
        <v>804</v>
      </c>
      <c r="C723" s="75"/>
      <c r="D723" s="75" t="s">
        <v>984</v>
      </c>
      <c r="E723" s="76" t="s">
        <v>1105</v>
      </c>
      <c r="F723" s="88"/>
      <c r="G723" s="77"/>
      <c r="H723" s="75" t="s">
        <v>235</v>
      </c>
      <c r="I723" s="78" t="s">
        <v>236</v>
      </c>
      <c r="J723" s="604"/>
      <c r="K723" s="605"/>
      <c r="L723" s="605"/>
      <c r="M723" s="605"/>
      <c r="N723" s="606"/>
    </row>
    <row r="724" spans="2:14" ht="12.95" hidden="1" customHeight="1" x14ac:dyDescent="0.2">
      <c r="B724" s="74" t="s">
        <v>804</v>
      </c>
      <c r="C724" s="75"/>
      <c r="D724" s="75" t="s">
        <v>986</v>
      </c>
      <c r="E724" s="76" t="s">
        <v>1106</v>
      </c>
      <c r="F724" s="88"/>
      <c r="G724" s="77"/>
      <c r="H724" s="75" t="s">
        <v>235</v>
      </c>
      <c r="I724" s="78" t="s">
        <v>235</v>
      </c>
      <c r="J724" s="604"/>
      <c r="K724" s="605"/>
      <c r="L724" s="605"/>
      <c r="M724" s="605"/>
      <c r="N724" s="606"/>
    </row>
    <row r="725" spans="2:14" ht="12.95" hidden="1" customHeight="1" x14ac:dyDescent="0.2">
      <c r="B725" s="74" t="s">
        <v>804</v>
      </c>
      <c r="C725" s="75"/>
      <c r="D725" s="75" t="s">
        <v>988</v>
      </c>
      <c r="E725" s="76" t="s">
        <v>1107</v>
      </c>
      <c r="F725" s="88"/>
      <c r="G725" s="77"/>
      <c r="H725" s="75" t="s">
        <v>236</v>
      </c>
      <c r="I725" s="78" t="s">
        <v>236</v>
      </c>
      <c r="J725" s="604"/>
      <c r="K725" s="605"/>
      <c r="L725" s="605"/>
      <c r="M725" s="605"/>
      <c r="N725" s="606"/>
    </row>
    <row r="726" spans="2:14" ht="12.95" hidden="1" customHeight="1" x14ac:dyDescent="0.2">
      <c r="B726" s="74" t="s">
        <v>804</v>
      </c>
      <c r="C726" s="75"/>
      <c r="D726" s="75" t="s">
        <v>958</v>
      </c>
      <c r="E726" s="76" t="s">
        <v>1108</v>
      </c>
      <c r="F726" s="88"/>
      <c r="G726" s="77"/>
      <c r="H726" s="75" t="s">
        <v>235</v>
      </c>
      <c r="I726" s="78" t="s">
        <v>236</v>
      </c>
      <c r="J726" s="604"/>
      <c r="K726" s="605"/>
      <c r="L726" s="605"/>
      <c r="M726" s="605"/>
      <c r="N726" s="606"/>
    </row>
    <row r="727" spans="2:14" ht="12.95" hidden="1" customHeight="1" x14ac:dyDescent="0.2">
      <c r="B727" s="74" t="s">
        <v>804</v>
      </c>
      <c r="C727" s="75"/>
      <c r="D727" s="75" t="s">
        <v>960</v>
      </c>
      <c r="E727" s="76" t="s">
        <v>1109</v>
      </c>
      <c r="F727" s="88"/>
      <c r="G727" s="77"/>
      <c r="H727" s="75" t="s">
        <v>235</v>
      </c>
      <c r="I727" s="78" t="s">
        <v>235</v>
      </c>
      <c r="J727" s="604"/>
      <c r="K727" s="605"/>
      <c r="L727" s="605"/>
      <c r="M727" s="605"/>
      <c r="N727" s="606"/>
    </row>
    <row r="728" spans="2:14" ht="12.95" hidden="1" customHeight="1" x14ac:dyDescent="0.2">
      <c r="B728" s="74" t="s">
        <v>804</v>
      </c>
      <c r="C728" s="75"/>
      <c r="D728" s="75" t="s">
        <v>962</v>
      </c>
      <c r="E728" s="76" t="s">
        <v>1110</v>
      </c>
      <c r="F728" s="88"/>
      <c r="G728" s="77"/>
      <c r="H728" s="75" t="s">
        <v>236</v>
      </c>
      <c r="I728" s="78" t="s">
        <v>236</v>
      </c>
      <c r="J728" s="604"/>
      <c r="K728" s="605"/>
      <c r="L728" s="605"/>
      <c r="M728" s="605"/>
      <c r="N728" s="606"/>
    </row>
    <row r="729" spans="2:14" ht="12.95" hidden="1" customHeight="1" x14ac:dyDescent="0.2">
      <c r="B729" s="74" t="s">
        <v>804</v>
      </c>
      <c r="C729" s="75"/>
      <c r="D729" s="75" t="s">
        <v>940</v>
      </c>
      <c r="E729" s="76" t="s">
        <v>1111</v>
      </c>
      <c r="F729" s="88"/>
      <c r="G729" s="77"/>
      <c r="H729" s="75" t="s">
        <v>235</v>
      </c>
      <c r="I729" s="78" t="s">
        <v>236</v>
      </c>
      <c r="J729" s="604"/>
      <c r="K729" s="605"/>
      <c r="L729" s="605"/>
      <c r="M729" s="605"/>
      <c r="N729" s="606"/>
    </row>
    <row r="730" spans="2:14" ht="12.95" hidden="1" customHeight="1" x14ac:dyDescent="0.2">
      <c r="B730" s="74" t="s">
        <v>804</v>
      </c>
      <c r="C730" s="75"/>
      <c r="D730" s="75" t="s">
        <v>942</v>
      </c>
      <c r="E730" s="76" t="s">
        <v>1112</v>
      </c>
      <c r="F730" s="88"/>
      <c r="G730" s="77"/>
      <c r="H730" s="75" t="s">
        <v>235</v>
      </c>
      <c r="I730" s="78" t="s">
        <v>235</v>
      </c>
      <c r="J730" s="604"/>
      <c r="K730" s="605"/>
      <c r="L730" s="605"/>
      <c r="M730" s="605"/>
      <c r="N730" s="606"/>
    </row>
    <row r="731" spans="2:14" ht="12.95" hidden="1" customHeight="1" x14ac:dyDescent="0.2">
      <c r="B731" s="74" t="s">
        <v>804</v>
      </c>
      <c r="C731" s="75"/>
      <c r="D731" s="75" t="s">
        <v>944</v>
      </c>
      <c r="E731" s="76" t="s">
        <v>1113</v>
      </c>
      <c r="F731" s="88"/>
      <c r="G731" s="77"/>
      <c r="H731" s="75" t="s">
        <v>236</v>
      </c>
      <c r="I731" s="78" t="s">
        <v>236</v>
      </c>
      <c r="J731" s="604"/>
      <c r="K731" s="605"/>
      <c r="L731" s="605"/>
      <c r="M731" s="605"/>
      <c r="N731" s="606"/>
    </row>
    <row r="732" spans="2:14" ht="12.95" hidden="1" customHeight="1" x14ac:dyDescent="0.2">
      <c r="B732" s="74" t="s">
        <v>804</v>
      </c>
      <c r="C732" s="75"/>
      <c r="D732" s="75" t="s">
        <v>1114</v>
      </c>
      <c r="E732" s="76" t="s">
        <v>1115</v>
      </c>
      <c r="F732" s="88"/>
      <c r="G732" s="77"/>
      <c r="H732" s="75" t="s">
        <v>235</v>
      </c>
      <c r="I732" s="78" t="s">
        <v>235</v>
      </c>
      <c r="J732" s="604"/>
      <c r="K732" s="605"/>
      <c r="L732" s="605"/>
      <c r="M732" s="605"/>
      <c r="N732" s="606"/>
    </row>
    <row r="733" spans="2:14" ht="12.95" hidden="1" customHeight="1" x14ac:dyDescent="0.2">
      <c r="B733" s="74" t="s">
        <v>804</v>
      </c>
      <c r="C733" s="75"/>
      <c r="D733" s="75" t="s">
        <v>1116</v>
      </c>
      <c r="E733" s="76" t="s">
        <v>1117</v>
      </c>
      <c r="F733" s="88"/>
      <c r="G733" s="77"/>
      <c r="H733" s="75" t="s">
        <v>235</v>
      </c>
      <c r="I733" s="78" t="s">
        <v>236</v>
      </c>
      <c r="J733" s="604"/>
      <c r="K733" s="605"/>
      <c r="L733" s="605"/>
      <c r="M733" s="605"/>
      <c r="N733" s="606"/>
    </row>
    <row r="734" spans="2:14" ht="12.95" hidden="1" customHeight="1" x14ac:dyDescent="0.2">
      <c r="B734" s="74" t="s">
        <v>804</v>
      </c>
      <c r="C734" s="75"/>
      <c r="D734" s="75" t="s">
        <v>1114</v>
      </c>
      <c r="E734" s="76" t="s">
        <v>1118</v>
      </c>
      <c r="F734" s="88"/>
      <c r="G734" s="77"/>
      <c r="H734" s="75" t="s">
        <v>235</v>
      </c>
      <c r="I734" s="78" t="s">
        <v>235</v>
      </c>
      <c r="J734" s="604"/>
      <c r="K734" s="605"/>
      <c r="L734" s="605"/>
      <c r="M734" s="605"/>
      <c r="N734" s="606"/>
    </row>
    <row r="735" spans="2:14" ht="12.95" hidden="1" customHeight="1" x14ac:dyDescent="0.2">
      <c r="B735" s="74" t="s">
        <v>817</v>
      </c>
      <c r="C735" s="75"/>
      <c r="D735" s="75" t="s">
        <v>1119</v>
      </c>
      <c r="E735" s="76" t="s">
        <v>1120</v>
      </c>
      <c r="F735" s="88"/>
      <c r="G735" s="77"/>
      <c r="H735" s="75" t="s">
        <v>235</v>
      </c>
      <c r="I735" s="78" t="s">
        <v>236</v>
      </c>
      <c r="J735" s="604"/>
      <c r="K735" s="605"/>
      <c r="L735" s="605"/>
      <c r="M735" s="605"/>
      <c r="N735" s="606"/>
    </row>
    <row r="736" spans="2:14" ht="12.95" hidden="1" customHeight="1" x14ac:dyDescent="0.2">
      <c r="B736" s="74" t="s">
        <v>817</v>
      </c>
      <c r="C736" s="75"/>
      <c r="D736" s="75" t="s">
        <v>1121</v>
      </c>
      <c r="E736" s="76" t="s">
        <v>1122</v>
      </c>
      <c r="F736" s="88"/>
      <c r="G736" s="77"/>
      <c r="H736" s="75" t="s">
        <v>235</v>
      </c>
      <c r="I736" s="78" t="s">
        <v>235</v>
      </c>
      <c r="J736" s="604"/>
      <c r="K736" s="605"/>
      <c r="L736" s="605"/>
      <c r="M736" s="605"/>
      <c r="N736" s="606"/>
    </row>
    <row r="737" spans="2:14" ht="12.95" hidden="1" customHeight="1" x14ac:dyDescent="0.2">
      <c r="B737" s="74" t="s">
        <v>804</v>
      </c>
      <c r="C737" s="75"/>
      <c r="D737" s="75" t="s">
        <v>1116</v>
      </c>
      <c r="E737" s="76" t="s">
        <v>1123</v>
      </c>
      <c r="F737" s="88"/>
      <c r="G737" s="77"/>
      <c r="H737" s="75" t="s">
        <v>235</v>
      </c>
      <c r="I737" s="78" t="s">
        <v>236</v>
      </c>
      <c r="J737" s="604"/>
      <c r="K737" s="605"/>
      <c r="L737" s="605"/>
      <c r="M737" s="605"/>
      <c r="N737" s="606"/>
    </row>
    <row r="738" spans="2:14" ht="12.95" hidden="1" customHeight="1" x14ac:dyDescent="0.2">
      <c r="B738" s="74" t="s">
        <v>804</v>
      </c>
      <c r="C738" s="75"/>
      <c r="D738" s="75" t="s">
        <v>1114</v>
      </c>
      <c r="E738" s="76" t="s">
        <v>1124</v>
      </c>
      <c r="F738" s="88"/>
      <c r="G738" s="77"/>
      <c r="H738" s="75" t="s">
        <v>235</v>
      </c>
      <c r="I738" s="78" t="s">
        <v>235</v>
      </c>
      <c r="J738" s="604"/>
      <c r="K738" s="605"/>
      <c r="L738" s="605"/>
      <c r="M738" s="605"/>
      <c r="N738" s="606"/>
    </row>
    <row r="739" spans="2:14" ht="12.95" hidden="1" customHeight="1" x14ac:dyDescent="0.2">
      <c r="B739" s="74" t="s">
        <v>804</v>
      </c>
      <c r="C739" s="75"/>
      <c r="D739" s="75" t="s">
        <v>1125</v>
      </c>
      <c r="E739" s="76" t="s">
        <v>1126</v>
      </c>
      <c r="F739" s="88"/>
      <c r="G739" s="77"/>
      <c r="H739" s="75" t="s">
        <v>236</v>
      </c>
      <c r="I739" s="78" t="s">
        <v>236</v>
      </c>
      <c r="J739" s="604"/>
      <c r="K739" s="605"/>
      <c r="L739" s="605"/>
      <c r="M739" s="605"/>
      <c r="N739" s="606"/>
    </row>
    <row r="740" spans="2:14" ht="12.95" hidden="1" customHeight="1" x14ac:dyDescent="0.2">
      <c r="B740" s="74" t="s">
        <v>817</v>
      </c>
      <c r="C740" s="75"/>
      <c r="D740" s="75" t="s">
        <v>1119</v>
      </c>
      <c r="E740" s="76" t="s">
        <v>1127</v>
      </c>
      <c r="F740" s="88"/>
      <c r="G740" s="77"/>
      <c r="H740" s="75" t="s">
        <v>235</v>
      </c>
      <c r="I740" s="78" t="s">
        <v>236</v>
      </c>
      <c r="J740" s="604"/>
      <c r="K740" s="605"/>
      <c r="L740" s="605"/>
      <c r="M740" s="605"/>
      <c r="N740" s="606"/>
    </row>
    <row r="741" spans="2:14" ht="12.95" hidden="1" customHeight="1" x14ac:dyDescent="0.2">
      <c r="B741" s="74" t="s">
        <v>817</v>
      </c>
      <c r="C741" s="75"/>
      <c r="D741" s="75" t="s">
        <v>1121</v>
      </c>
      <c r="E741" s="76" t="s">
        <v>1128</v>
      </c>
      <c r="F741" s="88"/>
      <c r="G741" s="77"/>
      <c r="H741" s="75" t="s">
        <v>235</v>
      </c>
      <c r="I741" s="78" t="s">
        <v>235</v>
      </c>
      <c r="J741" s="604"/>
      <c r="K741" s="605"/>
      <c r="L741" s="605"/>
      <c r="M741" s="605"/>
      <c r="N741" s="606"/>
    </row>
    <row r="742" spans="2:14" ht="12.95" hidden="1" customHeight="1" x14ac:dyDescent="0.2">
      <c r="B742" s="74" t="s">
        <v>804</v>
      </c>
      <c r="C742" s="75"/>
      <c r="D742" s="75" t="s">
        <v>1116</v>
      </c>
      <c r="E742" s="76" t="s">
        <v>1129</v>
      </c>
      <c r="F742" s="88"/>
      <c r="G742" s="77"/>
      <c r="H742" s="75" t="s">
        <v>235</v>
      </c>
      <c r="I742" s="78" t="s">
        <v>236</v>
      </c>
      <c r="J742" s="604"/>
      <c r="K742" s="605"/>
      <c r="L742" s="605"/>
      <c r="M742" s="605"/>
      <c r="N742" s="606"/>
    </row>
    <row r="743" spans="2:14" ht="12.95" hidden="1" customHeight="1" x14ac:dyDescent="0.2">
      <c r="B743" s="74" t="s">
        <v>804</v>
      </c>
      <c r="C743" s="75"/>
      <c r="D743" s="75" t="s">
        <v>1114</v>
      </c>
      <c r="E743" s="76" t="s">
        <v>1130</v>
      </c>
      <c r="F743" s="88"/>
      <c r="G743" s="77"/>
      <c r="H743" s="75" t="s">
        <v>235</v>
      </c>
      <c r="I743" s="78" t="s">
        <v>235</v>
      </c>
      <c r="J743" s="604"/>
      <c r="K743" s="605"/>
      <c r="L743" s="605"/>
      <c r="M743" s="605"/>
      <c r="N743" s="606"/>
    </row>
    <row r="744" spans="2:14" ht="12.95" hidden="1" customHeight="1" x14ac:dyDescent="0.2">
      <c r="B744" s="74" t="s">
        <v>804</v>
      </c>
      <c r="C744" s="75"/>
      <c r="D744" s="75" t="s">
        <v>1125</v>
      </c>
      <c r="E744" s="76" t="s">
        <v>1131</v>
      </c>
      <c r="F744" s="88"/>
      <c r="G744" s="77"/>
      <c r="H744" s="75" t="s">
        <v>236</v>
      </c>
      <c r="I744" s="78" t="s">
        <v>236</v>
      </c>
      <c r="J744" s="604"/>
      <c r="K744" s="605"/>
      <c r="L744" s="605"/>
      <c r="M744" s="605"/>
      <c r="N744" s="606"/>
    </row>
    <row r="745" spans="2:14" ht="12.95" hidden="1" customHeight="1" x14ac:dyDescent="0.2">
      <c r="B745" s="74" t="s">
        <v>817</v>
      </c>
      <c r="C745" s="75"/>
      <c r="D745" s="75" t="s">
        <v>1119</v>
      </c>
      <c r="E745" s="76" t="s">
        <v>1132</v>
      </c>
      <c r="F745" s="88"/>
      <c r="G745" s="77"/>
      <c r="H745" s="75" t="s">
        <v>235</v>
      </c>
      <c r="I745" s="78" t="s">
        <v>236</v>
      </c>
      <c r="J745" s="604"/>
      <c r="K745" s="605"/>
      <c r="L745" s="605"/>
      <c r="M745" s="605"/>
      <c r="N745" s="606"/>
    </row>
    <row r="746" spans="2:14" ht="12.95" hidden="1" customHeight="1" x14ac:dyDescent="0.2">
      <c r="B746" s="74" t="s">
        <v>817</v>
      </c>
      <c r="C746" s="75"/>
      <c r="D746" s="75" t="s">
        <v>1121</v>
      </c>
      <c r="E746" s="76" t="s">
        <v>1133</v>
      </c>
      <c r="F746" s="88"/>
      <c r="G746" s="77"/>
      <c r="H746" s="75" t="s">
        <v>235</v>
      </c>
      <c r="I746" s="78" t="s">
        <v>235</v>
      </c>
      <c r="J746" s="604"/>
      <c r="K746" s="605"/>
      <c r="L746" s="605"/>
      <c r="M746" s="605"/>
      <c r="N746" s="606"/>
    </row>
    <row r="747" spans="2:14" ht="12.95" hidden="1" customHeight="1" x14ac:dyDescent="0.2">
      <c r="B747" s="74" t="s">
        <v>804</v>
      </c>
      <c r="C747" s="75"/>
      <c r="D747" s="75" t="s">
        <v>1114</v>
      </c>
      <c r="E747" s="76" t="s">
        <v>1134</v>
      </c>
      <c r="F747" s="88"/>
      <c r="G747" s="77"/>
      <c r="H747" s="75" t="s">
        <v>235</v>
      </c>
      <c r="I747" s="78" t="s">
        <v>235</v>
      </c>
      <c r="J747" s="604"/>
      <c r="K747" s="605"/>
      <c r="L747" s="605"/>
      <c r="M747" s="605"/>
      <c r="N747" s="606"/>
    </row>
    <row r="748" spans="2:14" ht="12.95" hidden="1" customHeight="1" x14ac:dyDescent="0.2">
      <c r="B748" s="74" t="s">
        <v>804</v>
      </c>
      <c r="C748" s="75"/>
      <c r="D748" s="75" t="s">
        <v>1135</v>
      </c>
      <c r="E748" s="76" t="s">
        <v>1136</v>
      </c>
      <c r="F748" s="88"/>
      <c r="G748" s="77"/>
      <c r="H748" s="75" t="s">
        <v>235</v>
      </c>
      <c r="I748" s="78" t="s">
        <v>236</v>
      </c>
      <c r="J748" s="604"/>
      <c r="K748" s="605"/>
      <c r="L748" s="605"/>
      <c r="M748" s="605"/>
      <c r="N748" s="606"/>
    </row>
    <row r="749" spans="2:14" ht="12.95" hidden="1" customHeight="1" x14ac:dyDescent="0.2">
      <c r="B749" s="74" t="s">
        <v>804</v>
      </c>
      <c r="C749" s="75"/>
      <c r="D749" s="75" t="s">
        <v>1137</v>
      </c>
      <c r="E749" s="76" t="s">
        <v>1138</v>
      </c>
      <c r="F749" s="88"/>
      <c r="G749" s="77"/>
      <c r="H749" s="75" t="s">
        <v>235</v>
      </c>
      <c r="I749" s="78" t="s">
        <v>235</v>
      </c>
      <c r="J749" s="604"/>
      <c r="K749" s="605"/>
      <c r="L749" s="605"/>
      <c r="M749" s="605"/>
      <c r="N749" s="606"/>
    </row>
    <row r="750" spans="2:14" ht="12.95" hidden="1" customHeight="1" x14ac:dyDescent="0.2">
      <c r="B750" s="74" t="s">
        <v>817</v>
      </c>
      <c r="C750" s="75"/>
      <c r="D750" s="75" t="s">
        <v>1139</v>
      </c>
      <c r="E750" s="76" t="s">
        <v>1140</v>
      </c>
      <c r="F750" s="88"/>
      <c r="G750" s="77"/>
      <c r="H750" s="75" t="s">
        <v>235</v>
      </c>
      <c r="I750" s="78" t="s">
        <v>236</v>
      </c>
      <c r="J750" s="604"/>
      <c r="K750" s="605"/>
      <c r="L750" s="605"/>
      <c r="M750" s="605"/>
      <c r="N750" s="606"/>
    </row>
    <row r="751" spans="2:14" ht="12.95" hidden="1" customHeight="1" x14ac:dyDescent="0.2">
      <c r="B751" s="74" t="s">
        <v>817</v>
      </c>
      <c r="C751" s="75"/>
      <c r="D751" s="75" t="s">
        <v>1141</v>
      </c>
      <c r="E751" s="76" t="s">
        <v>1142</v>
      </c>
      <c r="F751" s="88"/>
      <c r="G751" s="77"/>
      <c r="H751" s="75" t="s">
        <v>235</v>
      </c>
      <c r="I751" s="78" t="s">
        <v>235</v>
      </c>
      <c r="J751" s="604"/>
      <c r="K751" s="605"/>
      <c r="L751" s="605"/>
      <c r="M751" s="605"/>
      <c r="N751" s="606"/>
    </row>
    <row r="752" spans="2:14" ht="12.95" hidden="1" customHeight="1" x14ac:dyDescent="0.2">
      <c r="B752" s="74" t="s">
        <v>804</v>
      </c>
      <c r="C752" s="75"/>
      <c r="D752" s="75" t="s">
        <v>984</v>
      </c>
      <c r="E752" s="76" t="s">
        <v>1143</v>
      </c>
      <c r="F752" s="88"/>
      <c r="G752" s="77"/>
      <c r="H752" s="75" t="s">
        <v>235</v>
      </c>
      <c r="I752" s="78" t="s">
        <v>236</v>
      </c>
      <c r="J752" s="604"/>
      <c r="K752" s="605"/>
      <c r="L752" s="605"/>
      <c r="M752" s="605"/>
      <c r="N752" s="606"/>
    </row>
    <row r="753" spans="2:14" ht="12.95" hidden="1" customHeight="1" x14ac:dyDescent="0.2">
      <c r="B753" s="74" t="s">
        <v>804</v>
      </c>
      <c r="C753" s="75"/>
      <c r="D753" s="75" t="s">
        <v>986</v>
      </c>
      <c r="E753" s="76" t="s">
        <v>1144</v>
      </c>
      <c r="F753" s="88"/>
      <c r="G753" s="77"/>
      <c r="H753" s="75" t="s">
        <v>235</v>
      </c>
      <c r="I753" s="78" t="s">
        <v>235</v>
      </c>
      <c r="J753" s="604"/>
      <c r="K753" s="605"/>
      <c r="L753" s="605"/>
      <c r="M753" s="605"/>
      <c r="N753" s="606"/>
    </row>
    <row r="754" spans="2:14" ht="12.95" hidden="1" customHeight="1" x14ac:dyDescent="0.2">
      <c r="B754" s="74" t="s">
        <v>804</v>
      </c>
      <c r="C754" s="75"/>
      <c r="D754" s="75" t="s">
        <v>988</v>
      </c>
      <c r="E754" s="76" t="s">
        <v>1145</v>
      </c>
      <c r="F754" s="88"/>
      <c r="G754" s="77"/>
      <c r="H754" s="75" t="s">
        <v>236</v>
      </c>
      <c r="I754" s="78" t="s">
        <v>236</v>
      </c>
      <c r="J754" s="604"/>
      <c r="K754" s="605"/>
      <c r="L754" s="605"/>
      <c r="M754" s="605"/>
      <c r="N754" s="606"/>
    </row>
    <row r="755" spans="2:14" ht="12.95" hidden="1" customHeight="1" x14ac:dyDescent="0.2">
      <c r="B755" s="74" t="s">
        <v>817</v>
      </c>
      <c r="C755" s="75"/>
      <c r="D755" s="75" t="s">
        <v>1146</v>
      </c>
      <c r="E755" s="76" t="s">
        <v>1147</v>
      </c>
      <c r="F755" s="88"/>
      <c r="G755" s="77"/>
      <c r="H755" s="75" t="s">
        <v>235</v>
      </c>
      <c r="I755" s="78" t="s">
        <v>236</v>
      </c>
      <c r="J755" s="604"/>
      <c r="K755" s="605"/>
      <c r="L755" s="605"/>
      <c r="M755" s="605"/>
      <c r="N755" s="606"/>
    </row>
    <row r="756" spans="2:14" ht="12.95" hidden="1" customHeight="1" x14ac:dyDescent="0.2">
      <c r="B756" s="74" t="s">
        <v>817</v>
      </c>
      <c r="C756" s="75"/>
      <c r="D756" s="75" t="s">
        <v>1148</v>
      </c>
      <c r="E756" s="76" t="s">
        <v>1149</v>
      </c>
      <c r="F756" s="88"/>
      <c r="G756" s="77"/>
      <c r="H756" s="75" t="s">
        <v>235</v>
      </c>
      <c r="I756" s="78" t="s">
        <v>235</v>
      </c>
      <c r="J756" s="604"/>
      <c r="K756" s="605"/>
      <c r="L756" s="605"/>
      <c r="M756" s="605"/>
      <c r="N756" s="606"/>
    </row>
    <row r="757" spans="2:14" ht="12.95" hidden="1" customHeight="1" x14ac:dyDescent="0.2">
      <c r="B757" s="74" t="s">
        <v>804</v>
      </c>
      <c r="C757" s="75"/>
      <c r="D757" s="75" t="s">
        <v>1008</v>
      </c>
      <c r="E757" s="76" t="s">
        <v>1150</v>
      </c>
      <c r="F757" s="88"/>
      <c r="G757" s="77"/>
      <c r="H757" s="75" t="s">
        <v>235</v>
      </c>
      <c r="I757" s="78" t="s">
        <v>235</v>
      </c>
      <c r="J757" s="604"/>
      <c r="K757" s="605"/>
      <c r="L757" s="605"/>
      <c r="M757" s="605"/>
      <c r="N757" s="606"/>
    </row>
    <row r="758" spans="2:14" ht="12.95" hidden="1" customHeight="1" x14ac:dyDescent="0.2">
      <c r="B758" s="74" t="s">
        <v>804</v>
      </c>
      <c r="C758" s="75"/>
      <c r="D758" s="75" t="s">
        <v>1010</v>
      </c>
      <c r="E758" s="76" t="s">
        <v>1151</v>
      </c>
      <c r="F758" s="88"/>
      <c r="G758" s="77"/>
      <c r="H758" s="75" t="s">
        <v>236</v>
      </c>
      <c r="I758" s="78" t="s">
        <v>236</v>
      </c>
      <c r="J758" s="604"/>
      <c r="K758" s="605"/>
      <c r="L758" s="605"/>
      <c r="M758" s="605"/>
      <c r="N758" s="606"/>
    </row>
    <row r="759" spans="2:14" ht="12.95" hidden="1" customHeight="1" x14ac:dyDescent="0.2">
      <c r="B759" s="74" t="s">
        <v>804</v>
      </c>
      <c r="C759" s="75"/>
      <c r="D759" s="75" t="s">
        <v>1152</v>
      </c>
      <c r="E759" s="76" t="s">
        <v>1153</v>
      </c>
      <c r="F759" s="88"/>
      <c r="G759" s="77"/>
      <c r="H759" s="75" t="s">
        <v>235</v>
      </c>
      <c r="I759" s="78" t="s">
        <v>236</v>
      </c>
      <c r="J759" s="604"/>
      <c r="K759" s="605"/>
      <c r="L759" s="605"/>
      <c r="M759" s="605"/>
      <c r="N759" s="606"/>
    </row>
    <row r="760" spans="2:14" ht="12.95" hidden="1" customHeight="1" x14ac:dyDescent="0.2">
      <c r="B760" s="74" t="s">
        <v>804</v>
      </c>
      <c r="C760" s="75"/>
      <c r="D760" s="75" t="s">
        <v>1154</v>
      </c>
      <c r="E760" s="76" t="s">
        <v>1155</v>
      </c>
      <c r="F760" s="88"/>
      <c r="G760" s="77"/>
      <c r="H760" s="75" t="s">
        <v>235</v>
      </c>
      <c r="I760" s="78" t="s">
        <v>235</v>
      </c>
      <c r="J760" s="604"/>
      <c r="K760" s="605"/>
      <c r="L760" s="605"/>
      <c r="M760" s="605"/>
      <c r="N760" s="606"/>
    </row>
    <row r="761" spans="2:14" ht="12.95" hidden="1" customHeight="1" x14ac:dyDescent="0.2">
      <c r="B761" s="74" t="s">
        <v>804</v>
      </c>
      <c r="C761" s="75"/>
      <c r="D761" s="75" t="s">
        <v>1156</v>
      </c>
      <c r="E761" s="76" t="s">
        <v>1157</v>
      </c>
      <c r="F761" s="88"/>
      <c r="G761" s="77"/>
      <c r="H761" s="75" t="s">
        <v>236</v>
      </c>
      <c r="I761" s="78" t="s">
        <v>236</v>
      </c>
      <c r="J761" s="604"/>
      <c r="K761" s="605"/>
      <c r="L761" s="605"/>
      <c r="M761" s="605"/>
      <c r="N761" s="606"/>
    </row>
    <row r="762" spans="2:14" ht="12.95" hidden="1" customHeight="1" x14ac:dyDescent="0.2">
      <c r="B762" s="74" t="s">
        <v>817</v>
      </c>
      <c r="C762" s="75"/>
      <c r="D762" s="75" t="s">
        <v>1158</v>
      </c>
      <c r="E762" s="76" t="s">
        <v>1159</v>
      </c>
      <c r="F762" s="88"/>
      <c r="G762" s="77"/>
      <c r="H762" s="75" t="s">
        <v>235</v>
      </c>
      <c r="I762" s="78" t="s">
        <v>236</v>
      </c>
      <c r="J762" s="604"/>
      <c r="K762" s="605"/>
      <c r="L762" s="605"/>
      <c r="M762" s="605"/>
      <c r="N762" s="606"/>
    </row>
    <row r="763" spans="2:14" ht="12.95" hidden="1" customHeight="1" x14ac:dyDescent="0.2">
      <c r="B763" s="74" t="s">
        <v>817</v>
      </c>
      <c r="C763" s="75"/>
      <c r="D763" s="75" t="s">
        <v>1160</v>
      </c>
      <c r="E763" s="76" t="s">
        <v>1161</v>
      </c>
      <c r="F763" s="88"/>
      <c r="G763" s="77"/>
      <c r="H763" s="75" t="s">
        <v>235</v>
      </c>
      <c r="I763" s="78" t="s">
        <v>235</v>
      </c>
      <c r="J763" s="604"/>
      <c r="K763" s="605"/>
      <c r="L763" s="605"/>
      <c r="M763" s="605"/>
      <c r="N763" s="606"/>
    </row>
    <row r="764" spans="2:14" ht="12.95" hidden="1" customHeight="1" x14ac:dyDescent="0.2">
      <c r="B764" s="74" t="s">
        <v>804</v>
      </c>
      <c r="C764" s="75"/>
      <c r="D764" s="75" t="s">
        <v>1162</v>
      </c>
      <c r="E764" s="76" t="s">
        <v>1163</v>
      </c>
      <c r="F764" s="88"/>
      <c r="G764" s="77"/>
      <c r="H764" s="75" t="s">
        <v>235</v>
      </c>
      <c r="I764" s="78" t="s">
        <v>236</v>
      </c>
      <c r="J764" s="604"/>
      <c r="K764" s="605"/>
      <c r="L764" s="605"/>
      <c r="M764" s="605"/>
      <c r="N764" s="606"/>
    </row>
    <row r="765" spans="2:14" ht="12.95" hidden="1" customHeight="1" x14ac:dyDescent="0.2">
      <c r="B765" s="74" t="s">
        <v>804</v>
      </c>
      <c r="C765" s="75"/>
      <c r="D765" s="75" t="s">
        <v>1164</v>
      </c>
      <c r="E765" s="76" t="s">
        <v>1165</v>
      </c>
      <c r="F765" s="88"/>
      <c r="G765" s="77"/>
      <c r="H765" s="75" t="s">
        <v>235</v>
      </c>
      <c r="I765" s="78" t="s">
        <v>235</v>
      </c>
      <c r="J765" s="604"/>
      <c r="K765" s="605"/>
      <c r="L765" s="605"/>
      <c r="M765" s="605"/>
      <c r="N765" s="606"/>
    </row>
    <row r="766" spans="2:14" ht="12.95" hidden="1" customHeight="1" x14ac:dyDescent="0.2">
      <c r="B766" s="74" t="s">
        <v>804</v>
      </c>
      <c r="C766" s="75"/>
      <c r="D766" s="75" t="s">
        <v>1166</v>
      </c>
      <c r="E766" s="76" t="s">
        <v>1167</v>
      </c>
      <c r="F766" s="88"/>
      <c r="G766" s="77"/>
      <c r="H766" s="75" t="s">
        <v>236</v>
      </c>
      <c r="I766" s="78" t="s">
        <v>236</v>
      </c>
      <c r="J766" s="604"/>
      <c r="K766" s="605"/>
      <c r="L766" s="605"/>
      <c r="M766" s="605"/>
      <c r="N766" s="606"/>
    </row>
    <row r="767" spans="2:14" ht="12.95" hidden="1" customHeight="1" x14ac:dyDescent="0.2">
      <c r="B767" s="74" t="s">
        <v>817</v>
      </c>
      <c r="C767" s="75"/>
      <c r="D767" s="75" t="s">
        <v>1168</v>
      </c>
      <c r="E767" s="76" t="s">
        <v>1169</v>
      </c>
      <c r="F767" s="88"/>
      <c r="G767" s="77"/>
      <c r="H767" s="75" t="s">
        <v>235</v>
      </c>
      <c r="I767" s="78" t="s">
        <v>236</v>
      </c>
      <c r="J767" s="604"/>
      <c r="K767" s="605"/>
      <c r="L767" s="605"/>
      <c r="M767" s="605"/>
      <c r="N767" s="606"/>
    </row>
    <row r="768" spans="2:14" ht="12.95" hidden="1" customHeight="1" x14ac:dyDescent="0.2">
      <c r="B768" s="74" t="s">
        <v>817</v>
      </c>
      <c r="C768" s="75"/>
      <c r="D768" s="75" t="s">
        <v>1170</v>
      </c>
      <c r="E768" s="76" t="s">
        <v>1171</v>
      </c>
      <c r="F768" s="88"/>
      <c r="G768" s="77"/>
      <c r="H768" s="75" t="s">
        <v>235</v>
      </c>
      <c r="I768" s="78" t="s">
        <v>235</v>
      </c>
      <c r="J768" s="604"/>
      <c r="K768" s="605"/>
      <c r="L768" s="605"/>
      <c r="M768" s="605"/>
      <c r="N768" s="606"/>
    </row>
    <row r="769" spans="2:14" ht="12.95" hidden="1" customHeight="1" x14ac:dyDescent="0.2">
      <c r="B769" s="74" t="s">
        <v>804</v>
      </c>
      <c r="C769" s="75"/>
      <c r="D769" s="75" t="s">
        <v>1172</v>
      </c>
      <c r="E769" s="76" t="s">
        <v>1173</v>
      </c>
      <c r="F769" s="88"/>
      <c r="G769" s="77"/>
      <c r="H769" s="75" t="s">
        <v>235</v>
      </c>
      <c r="I769" s="78" t="s">
        <v>236</v>
      </c>
      <c r="J769" s="604"/>
      <c r="K769" s="605"/>
      <c r="L769" s="605"/>
      <c r="M769" s="605"/>
      <c r="N769" s="606"/>
    </row>
    <row r="770" spans="2:14" ht="12.95" hidden="1" customHeight="1" x14ac:dyDescent="0.2">
      <c r="B770" s="74" t="s">
        <v>804</v>
      </c>
      <c r="C770" s="75"/>
      <c r="D770" s="75" t="s">
        <v>1174</v>
      </c>
      <c r="E770" s="76" t="s">
        <v>1175</v>
      </c>
      <c r="F770" s="88"/>
      <c r="G770" s="77"/>
      <c r="H770" s="75" t="s">
        <v>235</v>
      </c>
      <c r="I770" s="78" t="s">
        <v>235</v>
      </c>
      <c r="J770" s="604"/>
      <c r="K770" s="605"/>
      <c r="L770" s="605"/>
      <c r="M770" s="605"/>
      <c r="N770" s="606"/>
    </row>
    <row r="771" spans="2:14" ht="12.95" hidden="1" customHeight="1" x14ac:dyDescent="0.2">
      <c r="B771" s="74" t="s">
        <v>804</v>
      </c>
      <c r="C771" s="75"/>
      <c r="D771" s="75" t="s">
        <v>1176</v>
      </c>
      <c r="E771" s="76" t="s">
        <v>1177</v>
      </c>
      <c r="F771" s="88"/>
      <c r="G771" s="77"/>
      <c r="H771" s="75" t="s">
        <v>236</v>
      </c>
      <c r="I771" s="78" t="s">
        <v>236</v>
      </c>
      <c r="J771" s="604"/>
      <c r="K771" s="605"/>
      <c r="L771" s="605"/>
      <c r="M771" s="605"/>
      <c r="N771" s="606"/>
    </row>
    <row r="772" spans="2:14" ht="12.95" hidden="1" customHeight="1" x14ac:dyDescent="0.2">
      <c r="B772" s="74" t="s">
        <v>817</v>
      </c>
      <c r="C772" s="75"/>
      <c r="D772" s="75" t="s">
        <v>1178</v>
      </c>
      <c r="E772" s="76" t="s">
        <v>1179</v>
      </c>
      <c r="F772" s="88"/>
      <c r="G772" s="77"/>
      <c r="H772" s="75" t="s">
        <v>235</v>
      </c>
      <c r="I772" s="78" t="s">
        <v>236</v>
      </c>
      <c r="J772" s="604"/>
      <c r="K772" s="605"/>
      <c r="L772" s="605"/>
      <c r="M772" s="605"/>
      <c r="N772" s="606"/>
    </row>
    <row r="773" spans="2:14" ht="12.95" hidden="1" customHeight="1" x14ac:dyDescent="0.2">
      <c r="B773" s="74" t="s">
        <v>817</v>
      </c>
      <c r="C773" s="75"/>
      <c r="D773" s="75" t="s">
        <v>1180</v>
      </c>
      <c r="E773" s="76" t="s">
        <v>1181</v>
      </c>
      <c r="F773" s="88"/>
      <c r="G773" s="77"/>
      <c r="H773" s="75" t="s">
        <v>235</v>
      </c>
      <c r="I773" s="78" t="s">
        <v>235</v>
      </c>
      <c r="J773" s="604"/>
      <c r="K773" s="605"/>
      <c r="L773" s="605"/>
      <c r="M773" s="605"/>
      <c r="N773" s="606"/>
    </row>
    <row r="774" spans="2:14" ht="12.95" hidden="1" customHeight="1" x14ac:dyDescent="0.2">
      <c r="B774" s="74" t="s">
        <v>804</v>
      </c>
      <c r="C774" s="75"/>
      <c r="D774" s="75" t="s">
        <v>1032</v>
      </c>
      <c r="E774" s="76" t="s">
        <v>1182</v>
      </c>
      <c r="F774" s="88"/>
      <c r="G774" s="77"/>
      <c r="H774" s="75" t="s">
        <v>235</v>
      </c>
      <c r="I774" s="78" t="s">
        <v>236</v>
      </c>
      <c r="J774" s="604"/>
      <c r="K774" s="605"/>
      <c r="L774" s="605"/>
      <c r="M774" s="605"/>
      <c r="N774" s="606"/>
    </row>
    <row r="775" spans="2:14" ht="12.95" hidden="1" customHeight="1" x14ac:dyDescent="0.2">
      <c r="B775" s="74" t="s">
        <v>804</v>
      </c>
      <c r="C775" s="75"/>
      <c r="D775" s="75" t="s">
        <v>1034</v>
      </c>
      <c r="E775" s="76" t="s">
        <v>1183</v>
      </c>
      <c r="F775" s="88"/>
      <c r="G775" s="77"/>
      <c r="H775" s="75" t="s">
        <v>235</v>
      </c>
      <c r="I775" s="78" t="s">
        <v>235</v>
      </c>
      <c r="J775" s="604"/>
      <c r="K775" s="605"/>
      <c r="L775" s="605"/>
      <c r="M775" s="605"/>
      <c r="N775" s="606"/>
    </row>
    <row r="776" spans="2:14" ht="12.95" hidden="1" customHeight="1" x14ac:dyDescent="0.2">
      <c r="B776" s="74" t="s">
        <v>817</v>
      </c>
      <c r="C776" s="75"/>
      <c r="D776" s="75" t="s">
        <v>1184</v>
      </c>
      <c r="E776" s="76" t="s">
        <v>1185</v>
      </c>
      <c r="F776" s="88"/>
      <c r="G776" s="77"/>
      <c r="H776" s="75" t="s">
        <v>235</v>
      </c>
      <c r="I776" s="78" t="s">
        <v>236</v>
      </c>
      <c r="J776" s="604"/>
      <c r="K776" s="605"/>
      <c r="L776" s="605"/>
      <c r="M776" s="605"/>
      <c r="N776" s="606"/>
    </row>
    <row r="777" spans="2:14" ht="12.95" hidden="1" customHeight="1" x14ac:dyDescent="0.2">
      <c r="B777" s="74" t="s">
        <v>817</v>
      </c>
      <c r="C777" s="75"/>
      <c r="D777" s="75" t="s">
        <v>1186</v>
      </c>
      <c r="E777" s="76" t="s">
        <v>1187</v>
      </c>
      <c r="F777" s="88"/>
      <c r="G777" s="77"/>
      <c r="H777" s="75" t="s">
        <v>235</v>
      </c>
      <c r="I777" s="78" t="s">
        <v>235</v>
      </c>
      <c r="J777" s="604"/>
      <c r="K777" s="605"/>
      <c r="L777" s="605"/>
      <c r="M777" s="605"/>
      <c r="N777" s="606"/>
    </row>
    <row r="778" spans="2:14" ht="12.95" hidden="1" customHeight="1" x14ac:dyDescent="0.2">
      <c r="B778" s="74" t="s">
        <v>804</v>
      </c>
      <c r="C778" s="75"/>
      <c r="D778" s="75" t="s">
        <v>1172</v>
      </c>
      <c r="E778" s="76" t="s">
        <v>1188</v>
      </c>
      <c r="F778" s="88"/>
      <c r="G778" s="77"/>
      <c r="H778" s="75" t="s">
        <v>235</v>
      </c>
      <c r="I778" s="78" t="s">
        <v>236</v>
      </c>
      <c r="J778" s="604"/>
      <c r="K778" s="605"/>
      <c r="L778" s="605"/>
      <c r="M778" s="605"/>
      <c r="N778" s="606"/>
    </row>
    <row r="779" spans="2:14" ht="12.95" hidden="1" customHeight="1" x14ac:dyDescent="0.2">
      <c r="B779" s="74" t="s">
        <v>804</v>
      </c>
      <c r="C779" s="75"/>
      <c r="D779" s="75" t="s">
        <v>1174</v>
      </c>
      <c r="E779" s="76" t="s">
        <v>1189</v>
      </c>
      <c r="F779" s="88"/>
      <c r="G779" s="77"/>
      <c r="H779" s="75" t="s">
        <v>235</v>
      </c>
      <c r="I779" s="78" t="s">
        <v>235</v>
      </c>
      <c r="J779" s="604"/>
      <c r="K779" s="605"/>
      <c r="L779" s="605"/>
      <c r="M779" s="605"/>
      <c r="N779" s="606"/>
    </row>
    <row r="780" spans="2:14" ht="12.95" hidden="1" customHeight="1" x14ac:dyDescent="0.2">
      <c r="B780" s="74" t="s">
        <v>804</v>
      </c>
      <c r="C780" s="75"/>
      <c r="D780" s="75" t="s">
        <v>1176</v>
      </c>
      <c r="E780" s="76" t="s">
        <v>1190</v>
      </c>
      <c r="F780" s="88"/>
      <c r="G780" s="77"/>
      <c r="H780" s="75" t="s">
        <v>236</v>
      </c>
      <c r="I780" s="78" t="s">
        <v>236</v>
      </c>
      <c r="J780" s="604"/>
      <c r="K780" s="605"/>
      <c r="L780" s="605"/>
      <c r="M780" s="605"/>
      <c r="N780" s="606"/>
    </row>
    <row r="781" spans="2:14" ht="12.95" hidden="1" customHeight="1" x14ac:dyDescent="0.2">
      <c r="B781" s="74" t="s">
        <v>817</v>
      </c>
      <c r="C781" s="75"/>
      <c r="D781" s="75" t="s">
        <v>1178</v>
      </c>
      <c r="E781" s="76" t="s">
        <v>1191</v>
      </c>
      <c r="F781" s="88"/>
      <c r="G781" s="77"/>
      <c r="H781" s="75" t="s">
        <v>235</v>
      </c>
      <c r="I781" s="78" t="s">
        <v>236</v>
      </c>
      <c r="J781" s="604"/>
      <c r="K781" s="605"/>
      <c r="L781" s="605"/>
      <c r="M781" s="605"/>
      <c r="N781" s="606"/>
    </row>
    <row r="782" spans="2:14" ht="12.95" hidden="1" customHeight="1" x14ac:dyDescent="0.2">
      <c r="B782" s="74" t="s">
        <v>817</v>
      </c>
      <c r="C782" s="75"/>
      <c r="D782" s="75" t="s">
        <v>1180</v>
      </c>
      <c r="E782" s="76" t="s">
        <v>1192</v>
      </c>
      <c r="F782" s="88"/>
      <c r="G782" s="77"/>
      <c r="H782" s="75" t="s">
        <v>235</v>
      </c>
      <c r="I782" s="78" t="s">
        <v>235</v>
      </c>
      <c r="J782" s="604"/>
      <c r="K782" s="605"/>
      <c r="L782" s="605"/>
      <c r="M782" s="605"/>
      <c r="N782" s="606"/>
    </row>
    <row r="783" spans="2:14" ht="12.95" hidden="1" customHeight="1" x14ac:dyDescent="0.2">
      <c r="B783" s="74" t="s">
        <v>804</v>
      </c>
      <c r="C783" s="75"/>
      <c r="D783" s="75" t="s">
        <v>1180</v>
      </c>
      <c r="E783" s="76" t="s">
        <v>1193</v>
      </c>
      <c r="F783" s="88"/>
      <c r="G783" s="77"/>
      <c r="H783" s="75" t="s">
        <v>235</v>
      </c>
      <c r="I783" s="78" t="s">
        <v>235</v>
      </c>
      <c r="J783" s="604"/>
      <c r="K783" s="605"/>
      <c r="L783" s="605"/>
      <c r="M783" s="605"/>
      <c r="N783" s="606"/>
    </row>
    <row r="784" spans="2:14" ht="12.95" hidden="1" customHeight="1" x14ac:dyDescent="0.2">
      <c r="B784" s="74" t="s">
        <v>804</v>
      </c>
      <c r="C784" s="75"/>
      <c r="D784" s="75" t="s">
        <v>940</v>
      </c>
      <c r="E784" s="76" t="s">
        <v>1194</v>
      </c>
      <c r="F784" s="88"/>
      <c r="G784" s="77"/>
      <c r="H784" s="75" t="s">
        <v>235</v>
      </c>
      <c r="I784" s="78" t="s">
        <v>236</v>
      </c>
      <c r="J784" s="604"/>
      <c r="K784" s="605"/>
      <c r="L784" s="605"/>
      <c r="M784" s="605"/>
      <c r="N784" s="606"/>
    </row>
    <row r="785" spans="2:14" ht="12.95" hidden="1" customHeight="1" x14ac:dyDescent="0.2">
      <c r="B785" s="74" t="s">
        <v>804</v>
      </c>
      <c r="C785" s="75"/>
      <c r="D785" s="75" t="s">
        <v>942</v>
      </c>
      <c r="E785" s="76" t="s">
        <v>1195</v>
      </c>
      <c r="F785" s="88"/>
      <c r="G785" s="77"/>
      <c r="H785" s="75" t="s">
        <v>235</v>
      </c>
      <c r="I785" s="78" t="s">
        <v>235</v>
      </c>
      <c r="J785" s="604"/>
      <c r="K785" s="605"/>
      <c r="L785" s="605"/>
      <c r="M785" s="605"/>
      <c r="N785" s="606"/>
    </row>
    <row r="786" spans="2:14" ht="12.95" hidden="1" customHeight="1" x14ac:dyDescent="0.2">
      <c r="B786" s="74" t="s">
        <v>804</v>
      </c>
      <c r="C786" s="75"/>
      <c r="D786" s="75" t="s">
        <v>944</v>
      </c>
      <c r="E786" s="76" t="s">
        <v>1196</v>
      </c>
      <c r="F786" s="88"/>
      <c r="G786" s="77"/>
      <c r="H786" s="75" t="s">
        <v>236</v>
      </c>
      <c r="I786" s="78" t="s">
        <v>236</v>
      </c>
      <c r="J786" s="604"/>
      <c r="K786" s="605"/>
      <c r="L786" s="605"/>
      <c r="M786" s="605"/>
      <c r="N786" s="606"/>
    </row>
    <row r="787" spans="2:14" ht="12.95" hidden="1" customHeight="1" x14ac:dyDescent="0.2">
      <c r="B787" s="74" t="s">
        <v>817</v>
      </c>
      <c r="C787" s="75"/>
      <c r="D787" s="75" t="s">
        <v>1197</v>
      </c>
      <c r="E787" s="76" t="s">
        <v>1198</v>
      </c>
      <c r="F787" s="88"/>
      <c r="G787" s="77"/>
      <c r="H787" s="75" t="s">
        <v>235</v>
      </c>
      <c r="I787" s="78" t="s">
        <v>236</v>
      </c>
      <c r="J787" s="604"/>
      <c r="K787" s="605"/>
      <c r="L787" s="605"/>
      <c r="M787" s="605"/>
      <c r="N787" s="606"/>
    </row>
    <row r="788" spans="2:14" ht="12.95" hidden="1" customHeight="1" x14ac:dyDescent="0.2">
      <c r="B788" s="74" t="s">
        <v>817</v>
      </c>
      <c r="C788" s="75"/>
      <c r="D788" s="75" t="s">
        <v>1199</v>
      </c>
      <c r="E788" s="76" t="s">
        <v>1200</v>
      </c>
      <c r="F788" s="88"/>
      <c r="G788" s="77"/>
      <c r="H788" s="75" t="s">
        <v>235</v>
      </c>
      <c r="I788" s="78" t="s">
        <v>235</v>
      </c>
      <c r="J788" s="604"/>
      <c r="K788" s="605"/>
      <c r="L788" s="605"/>
      <c r="M788" s="605"/>
      <c r="N788" s="606"/>
    </row>
    <row r="789" spans="2:14" ht="12.95" hidden="1" customHeight="1" x14ac:dyDescent="0.2">
      <c r="B789" s="74" t="s">
        <v>817</v>
      </c>
      <c r="C789" s="75"/>
      <c r="D789" s="75" t="s">
        <v>1160</v>
      </c>
      <c r="E789" s="76" t="s">
        <v>1201</v>
      </c>
      <c r="F789" s="88"/>
      <c r="G789" s="77"/>
      <c r="H789" s="75" t="s">
        <v>235</v>
      </c>
      <c r="I789" s="78" t="s">
        <v>235</v>
      </c>
      <c r="J789" s="604"/>
      <c r="K789" s="605"/>
      <c r="L789" s="605"/>
      <c r="M789" s="605"/>
      <c r="N789" s="606"/>
    </row>
    <row r="790" spans="2:14" ht="12.95" hidden="1" customHeight="1" x14ac:dyDescent="0.2">
      <c r="B790" s="74" t="s">
        <v>804</v>
      </c>
      <c r="C790" s="75"/>
      <c r="D790" s="75" t="s">
        <v>1077</v>
      </c>
      <c r="E790" s="76" t="s">
        <v>1202</v>
      </c>
      <c r="F790" s="88"/>
      <c r="G790" s="77"/>
      <c r="H790" s="75" t="s">
        <v>235</v>
      </c>
      <c r="I790" s="78" t="s">
        <v>236</v>
      </c>
      <c r="J790" s="604"/>
      <c r="K790" s="605"/>
      <c r="L790" s="605"/>
      <c r="M790" s="605"/>
      <c r="N790" s="606"/>
    </row>
    <row r="791" spans="2:14" ht="12.95" hidden="1" customHeight="1" x14ac:dyDescent="0.2">
      <c r="B791" s="74" t="s">
        <v>804</v>
      </c>
      <c r="C791" s="75"/>
      <c r="D791" s="75" t="s">
        <v>1079</v>
      </c>
      <c r="E791" s="76" t="s">
        <v>1203</v>
      </c>
      <c r="F791" s="88"/>
      <c r="G791" s="77"/>
      <c r="H791" s="75" t="s">
        <v>235</v>
      </c>
      <c r="I791" s="78" t="s">
        <v>235</v>
      </c>
      <c r="J791" s="604"/>
      <c r="K791" s="605"/>
      <c r="L791" s="605"/>
      <c r="M791" s="605"/>
      <c r="N791" s="606"/>
    </row>
    <row r="792" spans="2:14" ht="12.95" hidden="1" customHeight="1" x14ac:dyDescent="0.2">
      <c r="B792" s="74" t="s">
        <v>804</v>
      </c>
      <c r="C792" s="75"/>
      <c r="D792" s="75" t="s">
        <v>1081</v>
      </c>
      <c r="E792" s="76" t="s">
        <v>1204</v>
      </c>
      <c r="F792" s="88"/>
      <c r="G792" s="77"/>
      <c r="H792" s="75" t="s">
        <v>236</v>
      </c>
      <c r="I792" s="78" t="s">
        <v>236</v>
      </c>
      <c r="J792" s="604"/>
      <c r="K792" s="605"/>
      <c r="L792" s="605"/>
      <c r="M792" s="605"/>
      <c r="N792" s="606"/>
    </row>
    <row r="793" spans="2:14" ht="12.95" hidden="1" customHeight="1" x14ac:dyDescent="0.2">
      <c r="B793" s="74" t="s">
        <v>817</v>
      </c>
      <c r="C793" s="75"/>
      <c r="D793" s="75" t="s">
        <v>1205</v>
      </c>
      <c r="E793" s="76" t="s">
        <v>1206</v>
      </c>
      <c r="F793" s="88"/>
      <c r="G793" s="77"/>
      <c r="H793" s="75" t="s">
        <v>235</v>
      </c>
      <c r="I793" s="78" t="s">
        <v>236</v>
      </c>
      <c r="J793" s="604"/>
      <c r="K793" s="605"/>
      <c r="L793" s="605"/>
      <c r="M793" s="605"/>
      <c r="N793" s="606"/>
    </row>
    <row r="794" spans="2:14" ht="12.95" hidden="1" customHeight="1" x14ac:dyDescent="0.2">
      <c r="B794" s="74" t="s">
        <v>817</v>
      </c>
      <c r="C794" s="75"/>
      <c r="D794" s="75" t="s">
        <v>1207</v>
      </c>
      <c r="E794" s="76" t="s">
        <v>1208</v>
      </c>
      <c r="F794" s="88"/>
      <c r="G794" s="77"/>
      <c r="H794" s="75" t="s">
        <v>235</v>
      </c>
      <c r="I794" s="78" t="s">
        <v>235</v>
      </c>
      <c r="J794" s="604"/>
      <c r="K794" s="605"/>
      <c r="L794" s="605"/>
      <c r="M794" s="605"/>
      <c r="N794" s="606"/>
    </row>
    <row r="795" spans="2:14" ht="12.95" hidden="1" customHeight="1" x14ac:dyDescent="0.2">
      <c r="B795" s="74" t="s">
        <v>804</v>
      </c>
      <c r="C795" s="75"/>
      <c r="D795" s="75" t="s">
        <v>1077</v>
      </c>
      <c r="E795" s="76" t="s">
        <v>1209</v>
      </c>
      <c r="F795" s="88"/>
      <c r="G795" s="77"/>
      <c r="H795" s="75" t="s">
        <v>235</v>
      </c>
      <c r="I795" s="78" t="s">
        <v>236</v>
      </c>
      <c r="J795" s="604"/>
      <c r="K795" s="605"/>
      <c r="L795" s="605"/>
      <c r="M795" s="605"/>
      <c r="N795" s="606"/>
    </row>
    <row r="796" spans="2:14" ht="12.95" hidden="1" customHeight="1" x14ac:dyDescent="0.2">
      <c r="B796" s="74" t="s">
        <v>804</v>
      </c>
      <c r="C796" s="75"/>
      <c r="D796" s="75" t="s">
        <v>1079</v>
      </c>
      <c r="E796" s="76" t="s">
        <v>1210</v>
      </c>
      <c r="F796" s="88"/>
      <c r="G796" s="77"/>
      <c r="H796" s="75" t="s">
        <v>235</v>
      </c>
      <c r="I796" s="78" t="s">
        <v>235</v>
      </c>
      <c r="J796" s="604"/>
      <c r="K796" s="605"/>
      <c r="L796" s="605"/>
      <c r="M796" s="605"/>
      <c r="N796" s="606"/>
    </row>
    <row r="797" spans="2:14" ht="12.95" hidden="1" customHeight="1" x14ac:dyDescent="0.2">
      <c r="B797" s="74" t="s">
        <v>804</v>
      </c>
      <c r="C797" s="75"/>
      <c r="D797" s="75" t="s">
        <v>1081</v>
      </c>
      <c r="E797" s="76" t="s">
        <v>1211</v>
      </c>
      <c r="F797" s="88"/>
      <c r="G797" s="77"/>
      <c r="H797" s="75" t="s">
        <v>236</v>
      </c>
      <c r="I797" s="78" t="s">
        <v>236</v>
      </c>
      <c r="J797" s="604"/>
      <c r="K797" s="605"/>
      <c r="L797" s="605"/>
      <c r="M797" s="605"/>
      <c r="N797" s="606"/>
    </row>
    <row r="798" spans="2:14" ht="12.95" hidden="1" customHeight="1" x14ac:dyDescent="0.2">
      <c r="B798" s="74" t="s">
        <v>817</v>
      </c>
      <c r="C798" s="75"/>
      <c r="D798" s="75" t="s">
        <v>1205</v>
      </c>
      <c r="E798" s="76" t="s">
        <v>1212</v>
      </c>
      <c r="F798" s="88"/>
      <c r="G798" s="77"/>
      <c r="H798" s="75" t="s">
        <v>235</v>
      </c>
      <c r="I798" s="78" t="s">
        <v>236</v>
      </c>
      <c r="J798" s="604"/>
      <c r="K798" s="605"/>
      <c r="L798" s="605"/>
      <c r="M798" s="605"/>
      <c r="N798" s="606"/>
    </row>
    <row r="799" spans="2:14" ht="12.95" hidden="1" customHeight="1" x14ac:dyDescent="0.2">
      <c r="B799" s="74" t="s">
        <v>817</v>
      </c>
      <c r="C799" s="75"/>
      <c r="D799" s="75" t="s">
        <v>1207</v>
      </c>
      <c r="E799" s="76" t="s">
        <v>1213</v>
      </c>
      <c r="F799" s="88"/>
      <c r="G799" s="77"/>
      <c r="H799" s="75" t="s">
        <v>235</v>
      </c>
      <c r="I799" s="78" t="s">
        <v>235</v>
      </c>
      <c r="J799" s="604"/>
      <c r="K799" s="605"/>
      <c r="L799" s="605"/>
      <c r="M799" s="605"/>
      <c r="N799" s="606"/>
    </row>
    <row r="800" spans="2:14" ht="12.95" hidden="1" customHeight="1" x14ac:dyDescent="0.2">
      <c r="B800" s="74" t="s">
        <v>817</v>
      </c>
      <c r="C800" s="75"/>
      <c r="D800" s="75" t="s">
        <v>1170</v>
      </c>
      <c r="E800" s="76" t="s">
        <v>1214</v>
      </c>
      <c r="F800" s="88"/>
      <c r="G800" s="77"/>
      <c r="H800" s="75" t="s">
        <v>235</v>
      </c>
      <c r="I800" s="78" t="s">
        <v>235</v>
      </c>
      <c r="J800" s="604"/>
      <c r="K800" s="605"/>
      <c r="L800" s="605"/>
      <c r="M800" s="605"/>
      <c r="N800" s="606"/>
    </row>
    <row r="801" spans="2:14" ht="12.95" hidden="1" customHeight="1" x14ac:dyDescent="0.2">
      <c r="B801" s="74" t="s">
        <v>817</v>
      </c>
      <c r="C801" s="75"/>
      <c r="D801" s="75" t="s">
        <v>1178</v>
      </c>
      <c r="E801" s="76" t="s">
        <v>1215</v>
      </c>
      <c r="F801" s="88"/>
      <c r="G801" s="77"/>
      <c r="H801" s="75" t="s">
        <v>235</v>
      </c>
      <c r="I801" s="78" t="s">
        <v>236</v>
      </c>
      <c r="J801" s="604"/>
      <c r="K801" s="605"/>
      <c r="L801" s="605"/>
      <c r="M801" s="605"/>
      <c r="N801" s="606"/>
    </row>
    <row r="802" spans="2:14" ht="12.95" hidden="1" customHeight="1" x14ac:dyDescent="0.2">
      <c r="B802" s="74" t="s">
        <v>817</v>
      </c>
      <c r="C802" s="75"/>
      <c r="D802" s="75" t="s">
        <v>1180</v>
      </c>
      <c r="E802" s="76" t="s">
        <v>1216</v>
      </c>
      <c r="F802" s="88"/>
      <c r="G802" s="77"/>
      <c r="H802" s="75" t="s">
        <v>235</v>
      </c>
      <c r="I802" s="78" t="s">
        <v>235</v>
      </c>
      <c r="J802" s="604"/>
      <c r="K802" s="605"/>
      <c r="L802" s="605"/>
      <c r="M802" s="605"/>
      <c r="N802" s="606"/>
    </row>
    <row r="803" spans="2:14" ht="12.95" hidden="1" customHeight="1" x14ac:dyDescent="0.2">
      <c r="B803" s="74" t="s">
        <v>804</v>
      </c>
      <c r="C803" s="75"/>
      <c r="D803" s="75" t="s">
        <v>1077</v>
      </c>
      <c r="E803" s="76" t="s">
        <v>1217</v>
      </c>
      <c r="F803" s="88"/>
      <c r="G803" s="77"/>
      <c r="H803" s="75" t="s">
        <v>235</v>
      </c>
      <c r="I803" s="78" t="s">
        <v>236</v>
      </c>
      <c r="J803" s="604"/>
      <c r="K803" s="605"/>
      <c r="L803" s="605"/>
      <c r="M803" s="605"/>
      <c r="N803" s="606"/>
    </row>
    <row r="804" spans="2:14" ht="12.95" hidden="1" customHeight="1" x14ac:dyDescent="0.2">
      <c r="B804" s="74" t="s">
        <v>804</v>
      </c>
      <c r="C804" s="75"/>
      <c r="D804" s="75" t="s">
        <v>1079</v>
      </c>
      <c r="E804" s="76" t="s">
        <v>1218</v>
      </c>
      <c r="F804" s="88"/>
      <c r="G804" s="77"/>
      <c r="H804" s="75" t="s">
        <v>235</v>
      </c>
      <c r="I804" s="78" t="s">
        <v>235</v>
      </c>
      <c r="J804" s="604"/>
      <c r="K804" s="605"/>
      <c r="L804" s="605"/>
      <c r="M804" s="605"/>
      <c r="N804" s="606"/>
    </row>
    <row r="805" spans="2:14" ht="12.95" hidden="1" customHeight="1" x14ac:dyDescent="0.2">
      <c r="B805" s="74" t="s">
        <v>804</v>
      </c>
      <c r="C805" s="75"/>
      <c r="D805" s="75" t="s">
        <v>1081</v>
      </c>
      <c r="E805" s="76" t="s">
        <v>1219</v>
      </c>
      <c r="F805" s="88"/>
      <c r="G805" s="77"/>
      <c r="H805" s="75" t="s">
        <v>236</v>
      </c>
      <c r="I805" s="78" t="s">
        <v>236</v>
      </c>
      <c r="J805" s="604"/>
      <c r="K805" s="605"/>
      <c r="L805" s="605"/>
      <c r="M805" s="605"/>
      <c r="N805" s="606"/>
    </row>
    <row r="806" spans="2:14" ht="12.95" hidden="1" customHeight="1" x14ac:dyDescent="0.2">
      <c r="B806" s="74" t="s">
        <v>817</v>
      </c>
      <c r="C806" s="75"/>
      <c r="D806" s="75" t="s">
        <v>1205</v>
      </c>
      <c r="E806" s="76" t="s">
        <v>1220</v>
      </c>
      <c r="F806" s="88"/>
      <c r="G806" s="77"/>
      <c r="H806" s="75" t="s">
        <v>235</v>
      </c>
      <c r="I806" s="78" t="s">
        <v>236</v>
      </c>
      <c r="J806" s="604"/>
      <c r="K806" s="605"/>
      <c r="L806" s="605"/>
      <c r="M806" s="605"/>
      <c r="N806" s="606"/>
    </row>
    <row r="807" spans="2:14" ht="12.95" hidden="1" customHeight="1" x14ac:dyDescent="0.2">
      <c r="B807" s="74" t="s">
        <v>817</v>
      </c>
      <c r="C807" s="75"/>
      <c r="D807" s="75" t="s">
        <v>1207</v>
      </c>
      <c r="E807" s="76" t="s">
        <v>1221</v>
      </c>
      <c r="F807" s="88"/>
      <c r="G807" s="77"/>
      <c r="H807" s="75" t="s">
        <v>235</v>
      </c>
      <c r="I807" s="78" t="s">
        <v>235</v>
      </c>
      <c r="J807" s="604"/>
      <c r="K807" s="605"/>
      <c r="L807" s="605"/>
      <c r="M807" s="605"/>
      <c r="N807" s="606"/>
    </row>
    <row r="808" spans="2:14" ht="12.95" hidden="1" customHeight="1" x14ac:dyDescent="0.2">
      <c r="B808" s="74" t="s">
        <v>804</v>
      </c>
      <c r="C808" s="75"/>
      <c r="D808" s="75" t="s">
        <v>1077</v>
      </c>
      <c r="E808" s="76" t="s">
        <v>1222</v>
      </c>
      <c r="F808" s="88"/>
      <c r="G808" s="77"/>
      <c r="H808" s="75" t="s">
        <v>235</v>
      </c>
      <c r="I808" s="78" t="s">
        <v>236</v>
      </c>
      <c r="J808" s="604"/>
      <c r="K808" s="605"/>
      <c r="L808" s="605"/>
      <c r="M808" s="605"/>
      <c r="N808" s="606"/>
    </row>
    <row r="809" spans="2:14" ht="12.95" hidden="1" customHeight="1" x14ac:dyDescent="0.2">
      <c r="B809" s="74" t="s">
        <v>804</v>
      </c>
      <c r="C809" s="75"/>
      <c r="D809" s="75" t="s">
        <v>1079</v>
      </c>
      <c r="E809" s="76" t="s">
        <v>1223</v>
      </c>
      <c r="F809" s="88"/>
      <c r="G809" s="77"/>
      <c r="H809" s="75" t="s">
        <v>235</v>
      </c>
      <c r="I809" s="78" t="s">
        <v>235</v>
      </c>
      <c r="J809" s="604"/>
      <c r="K809" s="605"/>
      <c r="L809" s="605"/>
      <c r="M809" s="605"/>
      <c r="N809" s="606"/>
    </row>
    <row r="810" spans="2:14" ht="12.95" hidden="1" customHeight="1" x14ac:dyDescent="0.2">
      <c r="B810" s="74" t="s">
        <v>804</v>
      </c>
      <c r="C810" s="75"/>
      <c r="D810" s="75" t="s">
        <v>1081</v>
      </c>
      <c r="E810" s="76" t="s">
        <v>1224</v>
      </c>
      <c r="F810" s="88"/>
      <c r="G810" s="77"/>
      <c r="H810" s="75" t="s">
        <v>236</v>
      </c>
      <c r="I810" s="78" t="s">
        <v>236</v>
      </c>
      <c r="J810" s="604"/>
      <c r="K810" s="605"/>
      <c r="L810" s="605"/>
      <c r="M810" s="605"/>
      <c r="N810" s="606"/>
    </row>
    <row r="811" spans="2:14" ht="12.95" hidden="1" customHeight="1" x14ac:dyDescent="0.2">
      <c r="B811" s="74" t="s">
        <v>817</v>
      </c>
      <c r="C811" s="75"/>
      <c r="D811" s="75" t="s">
        <v>1205</v>
      </c>
      <c r="E811" s="76" t="s">
        <v>1225</v>
      </c>
      <c r="F811" s="88"/>
      <c r="G811" s="77"/>
      <c r="H811" s="75" t="s">
        <v>235</v>
      </c>
      <c r="I811" s="78" t="s">
        <v>236</v>
      </c>
      <c r="J811" s="604"/>
      <c r="K811" s="605"/>
      <c r="L811" s="605"/>
      <c r="M811" s="605"/>
      <c r="N811" s="606"/>
    </row>
    <row r="812" spans="2:14" ht="12.95" hidden="1" customHeight="1" x14ac:dyDescent="0.2">
      <c r="B812" s="74" t="s">
        <v>817</v>
      </c>
      <c r="C812" s="75"/>
      <c r="D812" s="75" t="s">
        <v>1207</v>
      </c>
      <c r="E812" s="76" t="s">
        <v>1226</v>
      </c>
      <c r="F812" s="88"/>
      <c r="G812" s="77"/>
      <c r="H812" s="75" t="s">
        <v>235</v>
      </c>
      <c r="I812" s="78" t="s">
        <v>235</v>
      </c>
      <c r="J812" s="604"/>
      <c r="K812" s="605"/>
      <c r="L812" s="605"/>
      <c r="M812" s="605"/>
      <c r="N812" s="606"/>
    </row>
    <row r="813" spans="2:14" ht="12.95" hidden="1" customHeight="1" x14ac:dyDescent="0.2">
      <c r="B813" s="74" t="s">
        <v>804</v>
      </c>
      <c r="C813" s="75"/>
      <c r="D813" s="75" t="s">
        <v>940</v>
      </c>
      <c r="E813" s="76" t="s">
        <v>1227</v>
      </c>
      <c r="F813" s="88"/>
      <c r="G813" s="77"/>
      <c r="H813" s="75" t="s">
        <v>235</v>
      </c>
      <c r="I813" s="78" t="s">
        <v>236</v>
      </c>
      <c r="J813" s="604"/>
      <c r="K813" s="605"/>
      <c r="L813" s="605"/>
      <c r="M813" s="605"/>
      <c r="N813" s="606"/>
    </row>
    <row r="814" spans="2:14" ht="12.95" hidden="1" customHeight="1" x14ac:dyDescent="0.2">
      <c r="B814" s="74" t="s">
        <v>804</v>
      </c>
      <c r="C814" s="75"/>
      <c r="D814" s="75" t="s">
        <v>942</v>
      </c>
      <c r="E814" s="76" t="s">
        <v>1228</v>
      </c>
      <c r="F814" s="88"/>
      <c r="G814" s="77"/>
      <c r="H814" s="75" t="s">
        <v>235</v>
      </c>
      <c r="I814" s="78" t="s">
        <v>235</v>
      </c>
      <c r="J814" s="604"/>
      <c r="K814" s="605"/>
      <c r="L814" s="605"/>
      <c r="M814" s="605"/>
      <c r="N814" s="606"/>
    </row>
    <row r="815" spans="2:14" ht="12.95" hidden="1" customHeight="1" x14ac:dyDescent="0.2">
      <c r="B815" s="74" t="s">
        <v>804</v>
      </c>
      <c r="C815" s="75"/>
      <c r="D815" s="75" t="s">
        <v>944</v>
      </c>
      <c r="E815" s="76" t="s">
        <v>1229</v>
      </c>
      <c r="F815" s="88"/>
      <c r="G815" s="77"/>
      <c r="H815" s="75" t="s">
        <v>236</v>
      </c>
      <c r="I815" s="78" t="s">
        <v>236</v>
      </c>
      <c r="J815" s="604"/>
      <c r="K815" s="605"/>
      <c r="L815" s="605"/>
      <c r="M815" s="605"/>
      <c r="N815" s="606"/>
    </row>
    <row r="816" spans="2:14" ht="12.95" hidden="1" customHeight="1" x14ac:dyDescent="0.2">
      <c r="B816" s="74" t="s">
        <v>817</v>
      </c>
      <c r="C816" s="75"/>
      <c r="D816" s="75" t="s">
        <v>1197</v>
      </c>
      <c r="E816" s="76" t="s">
        <v>1230</v>
      </c>
      <c r="F816" s="88"/>
      <c r="G816" s="77"/>
      <c r="H816" s="75" t="s">
        <v>235</v>
      </c>
      <c r="I816" s="78" t="s">
        <v>236</v>
      </c>
      <c r="J816" s="604"/>
      <c r="K816" s="605"/>
      <c r="L816" s="605"/>
      <c r="M816" s="605"/>
      <c r="N816" s="606"/>
    </row>
    <row r="817" spans="2:14" ht="12.95" hidden="1" customHeight="1" x14ac:dyDescent="0.2">
      <c r="B817" s="74" t="s">
        <v>817</v>
      </c>
      <c r="C817" s="75"/>
      <c r="D817" s="75" t="s">
        <v>1199</v>
      </c>
      <c r="E817" s="76" t="s">
        <v>1231</v>
      </c>
      <c r="F817" s="88"/>
      <c r="G817" s="77"/>
      <c r="H817" s="75" t="s">
        <v>235</v>
      </c>
      <c r="I817" s="78" t="s">
        <v>235</v>
      </c>
      <c r="J817" s="604"/>
      <c r="K817" s="605"/>
      <c r="L817" s="605"/>
      <c r="M817" s="605"/>
      <c r="N817" s="606"/>
    </row>
    <row r="818" spans="2:14" ht="12.95" hidden="1" customHeight="1" x14ac:dyDescent="0.2">
      <c r="B818" s="74" t="s">
        <v>804</v>
      </c>
      <c r="C818" s="75"/>
      <c r="D818" s="75" t="s">
        <v>1006</v>
      </c>
      <c r="E818" s="76" t="s">
        <v>1232</v>
      </c>
      <c r="F818" s="88"/>
      <c r="G818" s="77"/>
      <c r="H818" s="75" t="s">
        <v>235</v>
      </c>
      <c r="I818" s="78" t="s">
        <v>236</v>
      </c>
      <c r="J818" s="604"/>
      <c r="K818" s="605"/>
      <c r="L818" s="605"/>
      <c r="M818" s="605"/>
      <c r="N818" s="606"/>
    </row>
    <row r="819" spans="2:14" ht="12.95" hidden="1" customHeight="1" x14ac:dyDescent="0.2">
      <c r="B819" s="74" t="s">
        <v>804</v>
      </c>
      <c r="C819" s="75"/>
      <c r="D819" s="75" t="s">
        <v>1008</v>
      </c>
      <c r="E819" s="76" t="s">
        <v>1233</v>
      </c>
      <c r="F819" s="88"/>
      <c r="G819" s="77"/>
      <c r="H819" s="75" t="s">
        <v>235</v>
      </c>
      <c r="I819" s="78" t="s">
        <v>235</v>
      </c>
      <c r="J819" s="604"/>
      <c r="K819" s="605"/>
      <c r="L819" s="605"/>
      <c r="M819" s="605"/>
      <c r="N819" s="606"/>
    </row>
    <row r="820" spans="2:14" ht="12.95" hidden="1" customHeight="1" x14ac:dyDescent="0.2">
      <c r="B820" s="74" t="s">
        <v>804</v>
      </c>
      <c r="C820" s="75"/>
      <c r="D820" s="75" t="s">
        <v>1010</v>
      </c>
      <c r="E820" s="76" t="s">
        <v>1234</v>
      </c>
      <c r="F820" s="88"/>
      <c r="G820" s="77"/>
      <c r="H820" s="75" t="s">
        <v>236</v>
      </c>
      <c r="I820" s="78" t="s">
        <v>236</v>
      </c>
      <c r="J820" s="604"/>
      <c r="K820" s="605"/>
      <c r="L820" s="605"/>
      <c r="M820" s="605"/>
      <c r="N820" s="606"/>
    </row>
    <row r="821" spans="2:14" ht="12.95" hidden="1" customHeight="1" x14ac:dyDescent="0.2">
      <c r="B821" s="74" t="s">
        <v>817</v>
      </c>
      <c r="C821" s="75"/>
      <c r="D821" s="75" t="s">
        <v>1235</v>
      </c>
      <c r="E821" s="76" t="s">
        <v>1236</v>
      </c>
      <c r="F821" s="88"/>
      <c r="G821" s="77"/>
      <c r="H821" s="75" t="s">
        <v>235</v>
      </c>
      <c r="I821" s="78" t="s">
        <v>236</v>
      </c>
      <c r="J821" s="604"/>
      <c r="K821" s="605"/>
      <c r="L821" s="605"/>
      <c r="M821" s="605"/>
      <c r="N821" s="606"/>
    </row>
    <row r="822" spans="2:14" ht="12.95" hidden="1" customHeight="1" x14ac:dyDescent="0.2">
      <c r="B822" s="74" t="s">
        <v>817</v>
      </c>
      <c r="C822" s="75"/>
      <c r="D822" s="75" t="s">
        <v>1095</v>
      </c>
      <c r="E822" s="76" t="s">
        <v>1237</v>
      </c>
      <c r="F822" s="88"/>
      <c r="G822" s="77"/>
      <c r="H822" s="75" t="s">
        <v>235</v>
      </c>
      <c r="I822" s="78" t="s">
        <v>235</v>
      </c>
      <c r="J822" s="604"/>
      <c r="K822" s="605"/>
      <c r="L822" s="605"/>
      <c r="M822" s="605"/>
      <c r="N822" s="606"/>
    </row>
    <row r="823" spans="2:14" ht="12.95" hidden="1" customHeight="1" x14ac:dyDescent="0.2">
      <c r="B823" s="74" t="s">
        <v>804</v>
      </c>
      <c r="C823" s="75"/>
      <c r="D823" s="75" t="s">
        <v>1006</v>
      </c>
      <c r="E823" s="76" t="s">
        <v>1238</v>
      </c>
      <c r="F823" s="88"/>
      <c r="G823" s="77"/>
      <c r="H823" s="75" t="s">
        <v>235</v>
      </c>
      <c r="I823" s="78" t="s">
        <v>236</v>
      </c>
      <c r="J823" s="604"/>
      <c r="K823" s="605"/>
      <c r="L823" s="605"/>
      <c r="M823" s="605"/>
      <c r="N823" s="606"/>
    </row>
    <row r="824" spans="2:14" ht="12.95" hidden="1" customHeight="1" x14ac:dyDescent="0.2">
      <c r="B824" s="74" t="s">
        <v>804</v>
      </c>
      <c r="C824" s="75"/>
      <c r="D824" s="75" t="s">
        <v>1008</v>
      </c>
      <c r="E824" s="76" t="s">
        <v>1239</v>
      </c>
      <c r="F824" s="88"/>
      <c r="G824" s="77"/>
      <c r="H824" s="75" t="s">
        <v>235</v>
      </c>
      <c r="I824" s="78" t="s">
        <v>235</v>
      </c>
      <c r="J824" s="604"/>
      <c r="K824" s="605"/>
      <c r="L824" s="605"/>
      <c r="M824" s="605"/>
      <c r="N824" s="606"/>
    </row>
    <row r="825" spans="2:14" ht="12.95" hidden="1" customHeight="1" x14ac:dyDescent="0.2">
      <c r="B825" s="74" t="s">
        <v>804</v>
      </c>
      <c r="C825" s="75"/>
      <c r="D825" s="75" t="s">
        <v>1010</v>
      </c>
      <c r="E825" s="76" t="s">
        <v>1240</v>
      </c>
      <c r="F825" s="88"/>
      <c r="G825" s="77"/>
      <c r="H825" s="75" t="s">
        <v>236</v>
      </c>
      <c r="I825" s="78" t="s">
        <v>236</v>
      </c>
      <c r="J825" s="604"/>
      <c r="K825" s="605"/>
      <c r="L825" s="605"/>
      <c r="M825" s="605"/>
      <c r="N825" s="606"/>
    </row>
    <row r="826" spans="2:14" ht="12.95" hidden="1" customHeight="1" x14ac:dyDescent="0.2">
      <c r="B826" s="74" t="s">
        <v>817</v>
      </c>
      <c r="C826" s="75"/>
      <c r="D826" s="75" t="s">
        <v>1235</v>
      </c>
      <c r="E826" s="76" t="s">
        <v>1241</v>
      </c>
      <c r="F826" s="88"/>
      <c r="G826" s="77"/>
      <c r="H826" s="75" t="s">
        <v>235</v>
      </c>
      <c r="I826" s="78" t="s">
        <v>236</v>
      </c>
      <c r="J826" s="604"/>
      <c r="K826" s="605"/>
      <c r="L826" s="605"/>
      <c r="M826" s="605"/>
      <c r="N826" s="606"/>
    </row>
    <row r="827" spans="2:14" ht="12.95" hidden="1" customHeight="1" x14ac:dyDescent="0.2">
      <c r="B827" s="74" t="s">
        <v>817</v>
      </c>
      <c r="C827" s="75"/>
      <c r="D827" s="75" t="s">
        <v>1095</v>
      </c>
      <c r="E827" s="76" t="s">
        <v>1242</v>
      </c>
      <c r="F827" s="88"/>
      <c r="G827" s="77"/>
      <c r="H827" s="75" t="s">
        <v>235</v>
      </c>
      <c r="I827" s="78" t="s">
        <v>235</v>
      </c>
      <c r="J827" s="604"/>
      <c r="K827" s="605"/>
      <c r="L827" s="605"/>
      <c r="M827" s="605"/>
      <c r="N827" s="606"/>
    </row>
    <row r="828" spans="2:14" ht="12.95" hidden="1" customHeight="1" x14ac:dyDescent="0.2">
      <c r="B828" s="74" t="s">
        <v>817</v>
      </c>
      <c r="C828" s="75"/>
      <c r="D828" s="75" t="s">
        <v>1235</v>
      </c>
      <c r="E828" s="76" t="s">
        <v>1241</v>
      </c>
      <c r="F828" s="88"/>
      <c r="G828" s="77"/>
      <c r="H828" s="75" t="s">
        <v>235</v>
      </c>
      <c r="I828" s="78" t="s">
        <v>236</v>
      </c>
      <c r="J828" s="604"/>
      <c r="K828" s="605"/>
      <c r="L828" s="605"/>
      <c r="M828" s="605"/>
      <c r="N828" s="606"/>
    </row>
    <row r="829" spans="2:14" ht="12.95" hidden="1" customHeight="1" x14ac:dyDescent="0.2">
      <c r="B829" s="74" t="s">
        <v>804</v>
      </c>
      <c r="C829" s="75"/>
      <c r="D829" s="75" t="s">
        <v>984</v>
      </c>
      <c r="E829" s="76" t="s">
        <v>1243</v>
      </c>
      <c r="F829" s="88"/>
      <c r="G829" s="77"/>
      <c r="H829" s="75" t="s">
        <v>235</v>
      </c>
      <c r="I829" s="78" t="s">
        <v>236</v>
      </c>
      <c r="J829" s="604"/>
      <c r="K829" s="605"/>
      <c r="L829" s="605"/>
      <c r="M829" s="605"/>
      <c r="N829" s="606"/>
    </row>
    <row r="830" spans="2:14" ht="12.95" hidden="1" customHeight="1" x14ac:dyDescent="0.2">
      <c r="B830" s="74" t="s">
        <v>804</v>
      </c>
      <c r="C830" s="75"/>
      <c r="D830" s="75" t="s">
        <v>986</v>
      </c>
      <c r="E830" s="76" t="s">
        <v>1244</v>
      </c>
      <c r="F830" s="88"/>
      <c r="G830" s="77"/>
      <c r="H830" s="75" t="s">
        <v>235</v>
      </c>
      <c r="I830" s="78" t="s">
        <v>235</v>
      </c>
      <c r="J830" s="604"/>
      <c r="K830" s="605"/>
      <c r="L830" s="605"/>
      <c r="M830" s="605"/>
      <c r="N830" s="606"/>
    </row>
    <row r="831" spans="2:14" ht="12.95" hidden="1" customHeight="1" x14ac:dyDescent="0.2">
      <c r="B831" s="74" t="s">
        <v>804</v>
      </c>
      <c r="C831" s="75"/>
      <c r="D831" s="75" t="s">
        <v>988</v>
      </c>
      <c r="E831" s="76" t="s">
        <v>1245</v>
      </c>
      <c r="F831" s="88"/>
      <c r="G831" s="77"/>
      <c r="H831" s="75" t="s">
        <v>236</v>
      </c>
      <c r="I831" s="78" t="s">
        <v>236</v>
      </c>
      <c r="J831" s="604"/>
      <c r="K831" s="605"/>
      <c r="L831" s="605"/>
      <c r="M831" s="605"/>
      <c r="N831" s="606"/>
    </row>
    <row r="832" spans="2:14" ht="12.95" hidden="1" customHeight="1" x14ac:dyDescent="0.2">
      <c r="B832" s="74" t="s">
        <v>817</v>
      </c>
      <c r="C832" s="75"/>
      <c r="D832" s="75" t="s">
        <v>1146</v>
      </c>
      <c r="E832" s="76" t="s">
        <v>1246</v>
      </c>
      <c r="F832" s="88"/>
      <c r="G832" s="77"/>
      <c r="H832" s="75" t="s">
        <v>235</v>
      </c>
      <c r="I832" s="78" t="s">
        <v>236</v>
      </c>
      <c r="J832" s="604"/>
      <c r="K832" s="605"/>
      <c r="L832" s="605"/>
      <c r="M832" s="605"/>
      <c r="N832" s="606"/>
    </row>
    <row r="833" spans="2:14" ht="12.95" hidden="1" customHeight="1" x14ac:dyDescent="0.2">
      <c r="B833" s="74" t="s">
        <v>817</v>
      </c>
      <c r="C833" s="75"/>
      <c r="D833" s="75" t="s">
        <v>1148</v>
      </c>
      <c r="E833" s="76" t="s">
        <v>1247</v>
      </c>
      <c r="F833" s="88"/>
      <c r="G833" s="77"/>
      <c r="H833" s="75" t="s">
        <v>235</v>
      </c>
      <c r="I833" s="78" t="s">
        <v>235</v>
      </c>
      <c r="J833" s="604"/>
      <c r="K833" s="605"/>
      <c r="L833" s="605"/>
      <c r="M833" s="605"/>
      <c r="N833" s="606"/>
    </row>
    <row r="834" spans="2:14" ht="12.95" hidden="1" customHeight="1" x14ac:dyDescent="0.2">
      <c r="B834" s="74" t="s">
        <v>804</v>
      </c>
      <c r="C834" s="75"/>
      <c r="D834" s="75" t="s">
        <v>984</v>
      </c>
      <c r="E834" s="76" t="s">
        <v>1248</v>
      </c>
      <c r="F834" s="88"/>
      <c r="G834" s="77"/>
      <c r="H834" s="75" t="s">
        <v>235</v>
      </c>
      <c r="I834" s="78" t="s">
        <v>236</v>
      </c>
      <c r="J834" s="604"/>
      <c r="K834" s="605"/>
      <c r="L834" s="605"/>
      <c r="M834" s="605"/>
      <c r="N834" s="606"/>
    </row>
    <row r="835" spans="2:14" ht="12.95" hidden="1" customHeight="1" x14ac:dyDescent="0.2">
      <c r="B835" s="74" t="s">
        <v>804</v>
      </c>
      <c r="C835" s="75"/>
      <c r="D835" s="75" t="s">
        <v>986</v>
      </c>
      <c r="E835" s="76" t="s">
        <v>1249</v>
      </c>
      <c r="F835" s="88"/>
      <c r="G835" s="77"/>
      <c r="H835" s="75" t="s">
        <v>235</v>
      </c>
      <c r="I835" s="78" t="s">
        <v>235</v>
      </c>
      <c r="J835" s="604"/>
      <c r="K835" s="605"/>
      <c r="L835" s="605"/>
      <c r="M835" s="605"/>
      <c r="N835" s="606"/>
    </row>
    <row r="836" spans="2:14" ht="12.95" hidden="1" customHeight="1" x14ac:dyDescent="0.2">
      <c r="B836" s="74" t="s">
        <v>804</v>
      </c>
      <c r="C836" s="75"/>
      <c r="D836" s="75" t="s">
        <v>988</v>
      </c>
      <c r="E836" s="76" t="s">
        <v>1250</v>
      </c>
      <c r="F836" s="88"/>
      <c r="G836" s="77"/>
      <c r="H836" s="75" t="s">
        <v>236</v>
      </c>
      <c r="I836" s="78" t="s">
        <v>236</v>
      </c>
      <c r="J836" s="604"/>
      <c r="K836" s="605"/>
      <c r="L836" s="605"/>
      <c r="M836" s="605"/>
      <c r="N836" s="606"/>
    </row>
    <row r="837" spans="2:14" ht="12.95" hidden="1" customHeight="1" x14ac:dyDescent="0.2">
      <c r="B837" s="74" t="s">
        <v>817</v>
      </c>
      <c r="C837" s="75"/>
      <c r="D837" s="75" t="s">
        <v>1146</v>
      </c>
      <c r="E837" s="76" t="s">
        <v>1251</v>
      </c>
      <c r="F837" s="88"/>
      <c r="G837" s="77"/>
      <c r="H837" s="75" t="s">
        <v>235</v>
      </c>
      <c r="I837" s="78" t="s">
        <v>236</v>
      </c>
      <c r="J837" s="604"/>
      <c r="K837" s="605"/>
      <c r="L837" s="605"/>
      <c r="M837" s="605"/>
      <c r="N837" s="606"/>
    </row>
    <row r="838" spans="2:14" ht="12.95" hidden="1" customHeight="1" x14ac:dyDescent="0.2">
      <c r="B838" s="74" t="s">
        <v>817</v>
      </c>
      <c r="C838" s="75"/>
      <c r="D838" s="75" t="s">
        <v>1148</v>
      </c>
      <c r="E838" s="76" t="s">
        <v>1252</v>
      </c>
      <c r="F838" s="88"/>
      <c r="G838" s="77"/>
      <c r="H838" s="75" t="s">
        <v>235</v>
      </c>
      <c r="I838" s="78" t="s">
        <v>235</v>
      </c>
      <c r="J838" s="604"/>
      <c r="K838" s="605"/>
      <c r="L838" s="605"/>
      <c r="M838" s="605"/>
      <c r="N838" s="606"/>
    </row>
    <row r="839" spans="2:14" ht="12.95" hidden="1" customHeight="1" x14ac:dyDescent="0.2">
      <c r="B839" s="74" t="s">
        <v>804</v>
      </c>
      <c r="C839" s="75"/>
      <c r="D839" s="75" t="s">
        <v>940</v>
      </c>
      <c r="E839" s="76" t="s">
        <v>1253</v>
      </c>
      <c r="F839" s="88"/>
      <c r="G839" s="77"/>
      <c r="H839" s="75" t="s">
        <v>235</v>
      </c>
      <c r="I839" s="78" t="s">
        <v>236</v>
      </c>
      <c r="J839" s="604"/>
      <c r="K839" s="605"/>
      <c r="L839" s="605"/>
      <c r="M839" s="605"/>
      <c r="N839" s="606"/>
    </row>
    <row r="840" spans="2:14" ht="12.95" hidden="1" customHeight="1" x14ac:dyDescent="0.2">
      <c r="B840" s="74" t="s">
        <v>804</v>
      </c>
      <c r="C840" s="75"/>
      <c r="D840" s="75" t="s">
        <v>942</v>
      </c>
      <c r="E840" s="76" t="s">
        <v>1254</v>
      </c>
      <c r="F840" s="88"/>
      <c r="G840" s="77"/>
      <c r="H840" s="75" t="s">
        <v>235</v>
      </c>
      <c r="I840" s="78" t="s">
        <v>235</v>
      </c>
      <c r="J840" s="604"/>
      <c r="K840" s="605"/>
      <c r="L840" s="605"/>
      <c r="M840" s="605"/>
      <c r="N840" s="606"/>
    </row>
    <row r="841" spans="2:14" ht="12.95" hidden="1" customHeight="1" x14ac:dyDescent="0.2">
      <c r="B841" s="74" t="s">
        <v>804</v>
      </c>
      <c r="C841" s="75"/>
      <c r="D841" s="75" t="s">
        <v>944</v>
      </c>
      <c r="E841" s="76" t="s">
        <v>1255</v>
      </c>
      <c r="F841" s="88"/>
      <c r="G841" s="77"/>
      <c r="H841" s="75" t="s">
        <v>236</v>
      </c>
      <c r="I841" s="78" t="s">
        <v>236</v>
      </c>
      <c r="J841" s="604"/>
      <c r="K841" s="605"/>
      <c r="L841" s="605"/>
      <c r="M841" s="605"/>
      <c r="N841" s="606"/>
    </row>
    <row r="842" spans="2:14" ht="12.95" hidden="1" customHeight="1" x14ac:dyDescent="0.2">
      <c r="B842" s="74" t="s">
        <v>817</v>
      </c>
      <c r="C842" s="75"/>
      <c r="D842" s="75" t="s">
        <v>1197</v>
      </c>
      <c r="E842" s="76" t="s">
        <v>1256</v>
      </c>
      <c r="F842" s="88"/>
      <c r="G842" s="77"/>
      <c r="H842" s="75" t="s">
        <v>235</v>
      </c>
      <c r="I842" s="78" t="s">
        <v>236</v>
      </c>
      <c r="J842" s="604"/>
      <c r="K842" s="605"/>
      <c r="L842" s="605"/>
      <c r="M842" s="605"/>
      <c r="N842" s="606"/>
    </row>
    <row r="843" spans="2:14" ht="12.95" hidden="1" customHeight="1" x14ac:dyDescent="0.2">
      <c r="B843" s="74" t="s">
        <v>817</v>
      </c>
      <c r="C843" s="75"/>
      <c r="D843" s="75" t="s">
        <v>1199</v>
      </c>
      <c r="E843" s="76" t="s">
        <v>1257</v>
      </c>
      <c r="F843" s="88"/>
      <c r="G843" s="77"/>
      <c r="H843" s="75" t="s">
        <v>235</v>
      </c>
      <c r="I843" s="78" t="s">
        <v>235</v>
      </c>
      <c r="J843" s="604"/>
      <c r="K843" s="605"/>
      <c r="L843" s="605"/>
      <c r="M843" s="605"/>
      <c r="N843" s="606"/>
    </row>
    <row r="844" spans="2:14" ht="12.95" hidden="1" customHeight="1" x14ac:dyDescent="0.2">
      <c r="B844" s="74" t="s">
        <v>804</v>
      </c>
      <c r="C844" s="75"/>
      <c r="D844" s="75" t="s">
        <v>940</v>
      </c>
      <c r="E844" s="76" t="s">
        <v>1258</v>
      </c>
      <c r="F844" s="88"/>
      <c r="G844" s="77"/>
      <c r="H844" s="75" t="s">
        <v>235</v>
      </c>
      <c r="I844" s="78" t="s">
        <v>236</v>
      </c>
      <c r="J844" s="604"/>
      <c r="K844" s="605"/>
      <c r="L844" s="605"/>
      <c r="M844" s="605"/>
      <c r="N844" s="606"/>
    </row>
    <row r="845" spans="2:14" ht="12.95" hidden="1" customHeight="1" x14ac:dyDescent="0.2">
      <c r="B845" s="74" t="s">
        <v>804</v>
      </c>
      <c r="C845" s="75"/>
      <c r="D845" s="75" t="s">
        <v>942</v>
      </c>
      <c r="E845" s="76" t="s">
        <v>1259</v>
      </c>
      <c r="F845" s="88"/>
      <c r="G845" s="77"/>
      <c r="H845" s="75" t="s">
        <v>235</v>
      </c>
      <c r="I845" s="78" t="s">
        <v>235</v>
      </c>
      <c r="J845" s="604"/>
      <c r="K845" s="605"/>
      <c r="L845" s="605"/>
      <c r="M845" s="605"/>
      <c r="N845" s="606"/>
    </row>
    <row r="846" spans="2:14" ht="12.95" hidden="1" customHeight="1" x14ac:dyDescent="0.2">
      <c r="B846" s="74" t="s">
        <v>804</v>
      </c>
      <c r="C846" s="75"/>
      <c r="D846" s="75" t="s">
        <v>944</v>
      </c>
      <c r="E846" s="76" t="s">
        <v>1260</v>
      </c>
      <c r="F846" s="88"/>
      <c r="G846" s="77"/>
      <c r="H846" s="75" t="s">
        <v>236</v>
      </c>
      <c r="I846" s="78" t="s">
        <v>236</v>
      </c>
      <c r="J846" s="604"/>
      <c r="K846" s="605"/>
      <c r="L846" s="605"/>
      <c r="M846" s="605"/>
      <c r="N846" s="606"/>
    </row>
    <row r="847" spans="2:14" ht="12.95" hidden="1" customHeight="1" x14ac:dyDescent="0.2">
      <c r="B847" s="74" t="s">
        <v>817</v>
      </c>
      <c r="C847" s="75"/>
      <c r="D847" s="75" t="s">
        <v>1197</v>
      </c>
      <c r="E847" s="76" t="s">
        <v>1261</v>
      </c>
      <c r="F847" s="88"/>
      <c r="G847" s="77"/>
      <c r="H847" s="75" t="s">
        <v>235</v>
      </c>
      <c r="I847" s="78" t="s">
        <v>236</v>
      </c>
      <c r="J847" s="604"/>
      <c r="K847" s="605"/>
      <c r="L847" s="605"/>
      <c r="M847" s="605"/>
      <c r="N847" s="606"/>
    </row>
    <row r="848" spans="2:14" ht="12.95" hidden="1" customHeight="1" x14ac:dyDescent="0.2">
      <c r="B848" s="74" t="s">
        <v>817</v>
      </c>
      <c r="C848" s="75"/>
      <c r="D848" s="75" t="s">
        <v>1199</v>
      </c>
      <c r="E848" s="76" t="s">
        <v>1262</v>
      </c>
      <c r="F848" s="88"/>
      <c r="G848" s="77"/>
      <c r="H848" s="75" t="s">
        <v>235</v>
      </c>
      <c r="I848" s="78" t="s">
        <v>235</v>
      </c>
      <c r="J848" s="604"/>
      <c r="K848" s="605"/>
      <c r="L848" s="605"/>
      <c r="M848" s="605"/>
      <c r="N848" s="606"/>
    </row>
    <row r="849" spans="2:14" ht="12.95" hidden="1" customHeight="1" x14ac:dyDescent="0.2">
      <c r="B849" s="74" t="s">
        <v>804</v>
      </c>
      <c r="C849" s="75"/>
      <c r="D849" s="75" t="s">
        <v>827</v>
      </c>
      <c r="E849" s="76" t="s">
        <v>1263</v>
      </c>
      <c r="F849" s="88"/>
      <c r="G849" s="77"/>
      <c r="H849" s="75" t="s">
        <v>235</v>
      </c>
      <c r="I849" s="78" t="s">
        <v>235</v>
      </c>
      <c r="J849" s="604"/>
      <c r="K849" s="605"/>
      <c r="L849" s="605"/>
      <c r="M849" s="605"/>
      <c r="N849" s="606"/>
    </row>
    <row r="850" spans="2:14" ht="12.95" hidden="1" customHeight="1" x14ac:dyDescent="0.2">
      <c r="B850" s="74" t="s">
        <v>804</v>
      </c>
      <c r="C850" s="75"/>
      <c r="D850" s="75" t="s">
        <v>841</v>
      </c>
      <c r="E850" s="76" t="s">
        <v>1264</v>
      </c>
      <c r="F850" s="88"/>
      <c r="G850" s="77"/>
      <c r="H850" s="75" t="s">
        <v>235</v>
      </c>
      <c r="I850" s="78" t="s">
        <v>236</v>
      </c>
      <c r="J850" s="604"/>
      <c r="K850" s="605"/>
      <c r="L850" s="605"/>
      <c r="M850" s="605"/>
      <c r="N850" s="606"/>
    </row>
    <row r="851" spans="2:14" ht="12.95" hidden="1" customHeight="1" x14ac:dyDescent="0.2">
      <c r="B851" s="74" t="s">
        <v>804</v>
      </c>
      <c r="C851" s="75"/>
      <c r="D851" s="75" t="s">
        <v>827</v>
      </c>
      <c r="E851" s="76" t="s">
        <v>1265</v>
      </c>
      <c r="F851" s="88"/>
      <c r="G851" s="77"/>
      <c r="H851" s="75" t="s">
        <v>235</v>
      </c>
      <c r="I851" s="78" t="s">
        <v>235</v>
      </c>
      <c r="J851" s="604"/>
      <c r="K851" s="605"/>
      <c r="L851" s="605"/>
      <c r="M851" s="605"/>
      <c r="N851" s="606"/>
    </row>
    <row r="852" spans="2:14" ht="12.95" hidden="1" customHeight="1" x14ac:dyDescent="0.2">
      <c r="B852" s="74" t="s">
        <v>804</v>
      </c>
      <c r="C852" s="75"/>
      <c r="D852" s="75" t="s">
        <v>906</v>
      </c>
      <c r="E852" s="76" t="s">
        <v>1266</v>
      </c>
      <c r="F852" s="88"/>
      <c r="G852" s="77"/>
      <c r="H852" s="75" t="s">
        <v>235</v>
      </c>
      <c r="I852" s="78" t="s">
        <v>235</v>
      </c>
      <c r="J852" s="604"/>
      <c r="K852" s="605"/>
      <c r="L852" s="605"/>
      <c r="M852" s="605"/>
      <c r="N852" s="606"/>
    </row>
    <row r="853" spans="2:14" ht="12.95" hidden="1" customHeight="1" x14ac:dyDescent="0.2">
      <c r="B853" s="74" t="s">
        <v>804</v>
      </c>
      <c r="C853" s="75"/>
      <c r="D853" s="75" t="s">
        <v>906</v>
      </c>
      <c r="E853" s="76" t="s">
        <v>1267</v>
      </c>
      <c r="F853" s="88"/>
      <c r="G853" s="77"/>
      <c r="H853" s="75" t="s">
        <v>235</v>
      </c>
      <c r="I853" s="78" t="s">
        <v>235</v>
      </c>
      <c r="J853" s="604"/>
      <c r="K853" s="605"/>
      <c r="L853" s="605"/>
      <c r="M853" s="605"/>
      <c r="N853" s="606"/>
    </row>
    <row r="854" spans="2:14" ht="12.95" hidden="1" customHeight="1" x14ac:dyDescent="0.2">
      <c r="B854" s="74" t="s">
        <v>804</v>
      </c>
      <c r="C854" s="75"/>
      <c r="D854" s="75" t="s">
        <v>827</v>
      </c>
      <c r="E854" s="76" t="s">
        <v>1268</v>
      </c>
      <c r="F854" s="88"/>
      <c r="G854" s="77"/>
      <c r="H854" s="75" t="s">
        <v>235</v>
      </c>
      <c r="I854" s="78" t="s">
        <v>235</v>
      </c>
      <c r="J854" s="604"/>
      <c r="K854" s="605"/>
      <c r="L854" s="605"/>
      <c r="M854" s="605"/>
      <c r="N854" s="606"/>
    </row>
    <row r="855" spans="2:14" ht="12.95" hidden="1" customHeight="1" x14ac:dyDescent="0.2">
      <c r="B855" s="74" t="s">
        <v>804</v>
      </c>
      <c r="C855" s="75"/>
      <c r="D855" s="75" t="s">
        <v>827</v>
      </c>
      <c r="E855" s="76" t="s">
        <v>1269</v>
      </c>
      <c r="F855" s="88"/>
      <c r="G855" s="77"/>
      <c r="H855" s="75" t="s">
        <v>235</v>
      </c>
      <c r="I855" s="78" t="s">
        <v>235</v>
      </c>
      <c r="J855" s="604"/>
      <c r="K855" s="605"/>
      <c r="L855" s="605"/>
      <c r="M855" s="605"/>
      <c r="N855" s="606"/>
    </row>
    <row r="856" spans="2:14" ht="12.95" hidden="1" customHeight="1" x14ac:dyDescent="0.2">
      <c r="B856" s="74" t="s">
        <v>804</v>
      </c>
      <c r="C856" s="75"/>
      <c r="D856" s="75" t="s">
        <v>827</v>
      </c>
      <c r="E856" s="76" t="s">
        <v>1270</v>
      </c>
      <c r="F856" s="88"/>
      <c r="G856" s="77"/>
      <c r="H856" s="75" t="s">
        <v>235</v>
      </c>
      <c r="I856" s="78" t="s">
        <v>235</v>
      </c>
      <c r="J856" s="604"/>
      <c r="K856" s="605"/>
      <c r="L856" s="605"/>
      <c r="M856" s="605"/>
      <c r="N856" s="606"/>
    </row>
    <row r="857" spans="2:14" ht="12.95" hidden="1" customHeight="1" x14ac:dyDescent="0.2">
      <c r="B857" s="74" t="s">
        <v>804</v>
      </c>
      <c r="C857" s="75"/>
      <c r="D857" s="75" t="s">
        <v>827</v>
      </c>
      <c r="E857" s="76" t="s">
        <v>1271</v>
      </c>
      <c r="F857" s="88"/>
      <c r="G857" s="77"/>
      <c r="H857" s="75" t="s">
        <v>235</v>
      </c>
      <c r="I857" s="78" t="s">
        <v>235</v>
      </c>
      <c r="J857" s="604"/>
      <c r="K857" s="605"/>
      <c r="L857" s="605"/>
      <c r="M857" s="605"/>
      <c r="N857" s="606"/>
    </row>
    <row r="858" spans="2:14" ht="12.95" hidden="1" customHeight="1" x14ac:dyDescent="0.2">
      <c r="B858" s="74" t="s">
        <v>804</v>
      </c>
      <c r="C858" s="75"/>
      <c r="D858" s="75" t="s">
        <v>1272</v>
      </c>
      <c r="E858" s="76" t="s">
        <v>1273</v>
      </c>
      <c r="F858" s="88"/>
      <c r="G858" s="77"/>
      <c r="H858" s="75" t="s">
        <v>236</v>
      </c>
      <c r="I858" s="78" t="s">
        <v>236</v>
      </c>
      <c r="J858" s="604"/>
      <c r="K858" s="605"/>
      <c r="L858" s="605"/>
      <c r="M858" s="605"/>
      <c r="N858" s="606"/>
    </row>
    <row r="859" spans="2:14" ht="12.95" hidden="1" customHeight="1" x14ac:dyDescent="0.2">
      <c r="B859" s="74" t="s">
        <v>804</v>
      </c>
      <c r="C859" s="75"/>
      <c r="D859" s="75" t="s">
        <v>1272</v>
      </c>
      <c r="E859" s="76" t="s">
        <v>1274</v>
      </c>
      <c r="F859" s="88"/>
      <c r="G859" s="77"/>
      <c r="H859" s="75" t="s">
        <v>236</v>
      </c>
      <c r="I859" s="78" t="s">
        <v>236</v>
      </c>
      <c r="J859" s="604"/>
      <c r="K859" s="605"/>
      <c r="L859" s="605"/>
      <c r="M859" s="605"/>
      <c r="N859" s="606"/>
    </row>
    <row r="860" spans="2:14" ht="12.95" hidden="1" customHeight="1" x14ac:dyDescent="0.2">
      <c r="B860" s="74" t="s">
        <v>804</v>
      </c>
      <c r="C860" s="75"/>
      <c r="D860" s="75" t="s">
        <v>1275</v>
      </c>
      <c r="E860" s="76" t="s">
        <v>1276</v>
      </c>
      <c r="F860" s="88"/>
      <c r="G860" s="77"/>
      <c r="H860" s="75" t="s">
        <v>235</v>
      </c>
      <c r="I860" s="78" t="s">
        <v>236</v>
      </c>
      <c r="J860" s="78"/>
      <c r="K860" s="79"/>
      <c r="L860" s="79"/>
      <c r="M860" s="79"/>
      <c r="N860" s="80"/>
    </row>
    <row r="861" spans="2:14" ht="12.95" hidden="1" customHeight="1" x14ac:dyDescent="0.2">
      <c r="B861" s="74" t="s">
        <v>804</v>
      </c>
      <c r="C861" s="75"/>
      <c r="D861" s="75" t="s">
        <v>1277</v>
      </c>
      <c r="E861" s="76" t="s">
        <v>1278</v>
      </c>
      <c r="F861" s="88"/>
      <c r="G861" s="77"/>
      <c r="H861" s="75" t="s">
        <v>235</v>
      </c>
      <c r="I861" s="78" t="s">
        <v>235</v>
      </c>
      <c r="J861" s="78"/>
      <c r="K861" s="79"/>
      <c r="L861" s="79"/>
      <c r="M861" s="79"/>
      <c r="N861" s="80"/>
    </row>
    <row r="862" spans="2:14" ht="12.95" hidden="1" customHeight="1" x14ac:dyDescent="0.2">
      <c r="B862" s="74" t="s">
        <v>804</v>
      </c>
      <c r="C862" s="75"/>
      <c r="D862" s="75" t="s">
        <v>1279</v>
      </c>
      <c r="E862" s="76" t="s">
        <v>1280</v>
      </c>
      <c r="F862" s="88"/>
      <c r="G862" s="77"/>
      <c r="H862" s="75" t="s">
        <v>236</v>
      </c>
      <c r="I862" s="78" t="s">
        <v>236</v>
      </c>
      <c r="J862" s="78"/>
      <c r="K862" s="79"/>
      <c r="L862" s="79"/>
      <c r="M862" s="79"/>
      <c r="N862" s="80"/>
    </row>
    <row r="863" spans="2:14" ht="12.95" hidden="1" customHeight="1" x14ac:dyDescent="0.2">
      <c r="B863" s="74" t="s">
        <v>804</v>
      </c>
      <c r="C863" s="75"/>
      <c r="D863" s="75" t="s">
        <v>841</v>
      </c>
      <c r="E863" s="76" t="s">
        <v>1281</v>
      </c>
      <c r="F863" s="88"/>
      <c r="G863" s="77"/>
      <c r="H863" s="75" t="s">
        <v>235</v>
      </c>
      <c r="I863" s="78" t="s">
        <v>236</v>
      </c>
      <c r="J863" s="78"/>
      <c r="K863" s="79"/>
      <c r="L863" s="79"/>
      <c r="M863" s="79"/>
      <c r="N863" s="80"/>
    </row>
    <row r="864" spans="2:14" ht="12.95" hidden="1" customHeight="1" x14ac:dyDescent="0.2">
      <c r="B864" s="74" t="s">
        <v>804</v>
      </c>
      <c r="C864" s="75"/>
      <c r="D864" s="75" t="s">
        <v>827</v>
      </c>
      <c r="E864" s="76" t="s">
        <v>1282</v>
      </c>
      <c r="F864" s="88"/>
      <c r="G864" s="77"/>
      <c r="H864" s="75" t="s">
        <v>235</v>
      </c>
      <c r="I864" s="78" t="s">
        <v>235</v>
      </c>
      <c r="J864" s="78"/>
      <c r="K864" s="79"/>
      <c r="L864" s="79"/>
      <c r="M864" s="79"/>
      <c r="N864" s="80"/>
    </row>
    <row r="865" spans="2:30" ht="12.95" hidden="1" customHeight="1" x14ac:dyDescent="0.2">
      <c r="B865" s="74" t="s">
        <v>804</v>
      </c>
      <c r="C865" s="75"/>
      <c r="D865" s="75" t="s">
        <v>1283</v>
      </c>
      <c r="E865" s="76" t="s">
        <v>1284</v>
      </c>
      <c r="F865" s="88"/>
      <c r="G865" s="77"/>
      <c r="H865" s="75" t="s">
        <v>235</v>
      </c>
      <c r="I865" s="78" t="s">
        <v>236</v>
      </c>
      <c r="J865" s="78"/>
      <c r="K865" s="79"/>
      <c r="L865" s="79"/>
      <c r="M865" s="79"/>
      <c r="N865" s="80"/>
    </row>
    <row r="866" spans="2:30" ht="12.95" hidden="1" customHeight="1" x14ac:dyDescent="0.2">
      <c r="B866" s="74" t="s">
        <v>804</v>
      </c>
      <c r="C866" s="75"/>
      <c r="D866" s="75" t="s">
        <v>1285</v>
      </c>
      <c r="E866" s="76" t="s">
        <v>1286</v>
      </c>
      <c r="F866" s="88"/>
      <c r="G866" s="77"/>
      <c r="H866" s="75" t="s">
        <v>235</v>
      </c>
      <c r="I866" s="78" t="s">
        <v>235</v>
      </c>
      <c r="J866" s="78"/>
      <c r="K866" s="79"/>
      <c r="L866" s="79"/>
      <c r="M866" s="79"/>
      <c r="N866" s="80"/>
    </row>
    <row r="867" spans="2:30" ht="12.95" hidden="1" customHeight="1" x14ac:dyDescent="0.2">
      <c r="B867" s="74" t="s">
        <v>804</v>
      </c>
      <c r="C867" s="75"/>
      <c r="D867" s="75" t="s">
        <v>1287</v>
      </c>
      <c r="E867" s="76" t="s">
        <v>1288</v>
      </c>
      <c r="F867" s="88"/>
      <c r="G867" s="77"/>
      <c r="H867" s="75" t="s">
        <v>236</v>
      </c>
      <c r="I867" s="78" t="s">
        <v>236</v>
      </c>
      <c r="J867" s="78"/>
      <c r="K867" s="79"/>
      <c r="L867" s="79"/>
      <c r="M867" s="79"/>
      <c r="N867" s="80"/>
    </row>
    <row r="868" spans="2:30" ht="12.95" hidden="1" customHeight="1" x14ac:dyDescent="0.2">
      <c r="B868" s="74" t="s">
        <v>817</v>
      </c>
      <c r="C868" s="75"/>
      <c r="D868" s="75" t="s">
        <v>1289</v>
      </c>
      <c r="E868" s="76" t="s">
        <v>1290</v>
      </c>
      <c r="F868" s="88"/>
      <c r="G868" s="77"/>
      <c r="H868" s="75" t="s">
        <v>235</v>
      </c>
      <c r="I868" s="78" t="s">
        <v>236</v>
      </c>
      <c r="J868" s="78"/>
      <c r="K868" s="79"/>
      <c r="L868" s="79"/>
      <c r="M868" s="79"/>
      <c r="N868" s="80"/>
    </row>
    <row r="869" spans="2:30" ht="12.95" hidden="1" customHeight="1" x14ac:dyDescent="0.2">
      <c r="B869" s="74" t="s">
        <v>817</v>
      </c>
      <c r="C869" s="75"/>
      <c r="D869" s="75" t="s">
        <v>1291</v>
      </c>
      <c r="E869" s="76" t="s">
        <v>1292</v>
      </c>
      <c r="F869" s="88"/>
      <c r="G869" s="77"/>
      <c r="H869" s="75" t="s">
        <v>235</v>
      </c>
      <c r="I869" s="78" t="s">
        <v>235</v>
      </c>
      <c r="J869" s="78"/>
      <c r="K869" s="79"/>
      <c r="L869" s="79"/>
      <c r="M869" s="79"/>
      <c r="N869" s="80"/>
    </row>
    <row r="870" spans="2:30" ht="12.95" hidden="1" customHeight="1" x14ac:dyDescent="0.2">
      <c r="B870" s="74" t="s">
        <v>804</v>
      </c>
      <c r="C870" s="75"/>
      <c r="D870" s="75" t="s">
        <v>1285</v>
      </c>
      <c r="E870" s="76" t="s">
        <v>1293</v>
      </c>
      <c r="F870" s="88"/>
      <c r="G870" s="77"/>
      <c r="H870" s="75" t="s">
        <v>235</v>
      </c>
      <c r="I870" s="78" t="s">
        <v>235</v>
      </c>
      <c r="J870" s="78"/>
      <c r="K870" s="79"/>
      <c r="L870" s="79"/>
      <c r="M870" s="79"/>
      <c r="N870" s="80"/>
    </row>
    <row r="871" spans="2:30" ht="12.95" hidden="1" customHeight="1" x14ac:dyDescent="0.2">
      <c r="B871" s="74" t="s">
        <v>804</v>
      </c>
      <c r="C871" s="75"/>
      <c r="D871" s="75" t="s">
        <v>1294</v>
      </c>
      <c r="E871" s="76" t="s">
        <v>1295</v>
      </c>
      <c r="F871" s="88"/>
      <c r="G871" s="77"/>
      <c r="H871" s="75" t="s">
        <v>235</v>
      </c>
      <c r="I871" s="78" t="s">
        <v>236</v>
      </c>
      <c r="J871" s="78"/>
      <c r="K871" s="79"/>
      <c r="L871" s="79"/>
      <c r="M871" s="79"/>
      <c r="N871" s="80"/>
    </row>
    <row r="872" spans="2:30" ht="12.95" hidden="1" customHeight="1" x14ac:dyDescent="0.2">
      <c r="B872" s="74" t="s">
        <v>804</v>
      </c>
      <c r="C872" s="75"/>
      <c r="D872" s="75" t="s">
        <v>1296</v>
      </c>
      <c r="E872" s="76" t="s">
        <v>1297</v>
      </c>
      <c r="F872" s="88"/>
      <c r="G872" s="77"/>
      <c r="H872" s="75" t="s">
        <v>235</v>
      </c>
      <c r="I872" s="78" t="s">
        <v>235</v>
      </c>
      <c r="J872" s="78"/>
      <c r="K872" s="79"/>
      <c r="L872" s="79"/>
      <c r="M872" s="79"/>
      <c r="N872" s="80"/>
    </row>
    <row r="873" spans="2:30" ht="12.95" hidden="1" customHeight="1" x14ac:dyDescent="0.2">
      <c r="B873" s="74" t="s">
        <v>804</v>
      </c>
      <c r="C873" s="75"/>
      <c r="D873" s="75" t="s">
        <v>1298</v>
      </c>
      <c r="E873" s="76" t="s">
        <v>1299</v>
      </c>
      <c r="F873" s="88"/>
      <c r="G873" s="77"/>
      <c r="H873" s="75" t="s">
        <v>236</v>
      </c>
      <c r="I873" s="78" t="s">
        <v>236</v>
      </c>
      <c r="J873" s="78"/>
      <c r="K873" s="79"/>
      <c r="L873" s="79"/>
      <c r="M873" s="79"/>
      <c r="N873" s="80"/>
    </row>
    <row r="874" spans="2:30" ht="12.95" hidden="1" customHeight="1" x14ac:dyDescent="0.2">
      <c r="B874" s="74" t="s">
        <v>804</v>
      </c>
      <c r="C874" s="75"/>
      <c r="D874" s="75" t="s">
        <v>958</v>
      </c>
      <c r="E874" s="76" t="s">
        <v>1300</v>
      </c>
      <c r="F874" s="88"/>
      <c r="G874" s="77"/>
      <c r="H874" s="75" t="s">
        <v>235</v>
      </c>
      <c r="I874" s="78" t="s">
        <v>236</v>
      </c>
      <c r="J874" s="78"/>
      <c r="K874" s="79"/>
      <c r="L874" s="79"/>
      <c r="M874" s="79"/>
      <c r="N874" s="80"/>
    </row>
    <row r="875" spans="2:30" ht="12.95" hidden="1" customHeight="1" x14ac:dyDescent="0.2">
      <c r="B875" s="74" t="s">
        <v>804</v>
      </c>
      <c r="C875" s="75"/>
      <c r="D875" s="75" t="s">
        <v>960</v>
      </c>
      <c r="E875" s="76" t="s">
        <v>1301</v>
      </c>
      <c r="F875" s="88"/>
      <c r="G875" s="77"/>
      <c r="H875" s="75" t="s">
        <v>235</v>
      </c>
      <c r="I875" s="78" t="s">
        <v>235</v>
      </c>
      <c r="J875" s="78"/>
      <c r="K875" s="79"/>
      <c r="L875" s="79"/>
      <c r="M875" s="79"/>
      <c r="N875" s="80"/>
    </row>
    <row r="876" spans="2:30" ht="12.95" hidden="1" customHeight="1" x14ac:dyDescent="0.2">
      <c r="B876" s="74" t="s">
        <v>804</v>
      </c>
      <c r="C876" s="75"/>
      <c r="D876" s="75" t="s">
        <v>962</v>
      </c>
      <c r="E876" s="76" t="s">
        <v>1302</v>
      </c>
      <c r="F876" s="88"/>
      <c r="G876" s="77"/>
      <c r="H876" s="75" t="s">
        <v>236</v>
      </c>
      <c r="I876" s="78" t="s">
        <v>236</v>
      </c>
      <c r="J876" s="78"/>
      <c r="K876" s="79"/>
      <c r="L876" s="79"/>
      <c r="M876" s="79"/>
      <c r="N876" s="80"/>
    </row>
    <row r="877" spans="2:30" ht="12.95" hidden="1" customHeight="1" x14ac:dyDescent="0.2">
      <c r="B877" s="74" t="s">
        <v>804</v>
      </c>
      <c r="C877" s="75"/>
      <c r="D877" s="75" t="s">
        <v>962</v>
      </c>
      <c r="E877" s="76" t="s">
        <v>1303</v>
      </c>
      <c r="F877" s="88"/>
      <c r="G877" s="77"/>
      <c r="H877" s="75" t="s">
        <v>235</v>
      </c>
      <c r="I877" s="78" t="s">
        <v>236</v>
      </c>
      <c r="J877" s="604"/>
      <c r="K877" s="605"/>
      <c r="L877" s="605"/>
      <c r="M877" s="605"/>
      <c r="N877" s="606"/>
      <c r="P877" s="89"/>
      <c r="Q877" s="90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</row>
    <row r="878" spans="2:30" ht="12.95" hidden="1" customHeight="1" x14ac:dyDescent="0.2">
      <c r="B878" s="74" t="s">
        <v>804</v>
      </c>
      <c r="C878" s="75"/>
      <c r="D878" s="75" t="s">
        <v>962</v>
      </c>
      <c r="E878" s="76" t="s">
        <v>1304</v>
      </c>
      <c r="F878" s="88"/>
      <c r="G878" s="77"/>
      <c r="H878" s="75" t="s">
        <v>235</v>
      </c>
      <c r="I878" s="78" t="s">
        <v>235</v>
      </c>
      <c r="J878" s="604"/>
      <c r="K878" s="605"/>
      <c r="L878" s="605"/>
      <c r="M878" s="605"/>
      <c r="N878" s="606"/>
      <c r="P878" s="89"/>
      <c r="Q878" s="90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</row>
    <row r="879" spans="2:30" ht="12.95" hidden="1" customHeight="1" x14ac:dyDescent="0.2">
      <c r="B879" s="74" t="s">
        <v>804</v>
      </c>
      <c r="C879" s="75"/>
      <c r="D879" s="75" t="s">
        <v>962</v>
      </c>
      <c r="E879" s="76" t="s">
        <v>1305</v>
      </c>
      <c r="F879" s="88"/>
      <c r="G879" s="77"/>
      <c r="H879" s="75" t="s">
        <v>235</v>
      </c>
      <c r="I879" s="78" t="s">
        <v>236</v>
      </c>
      <c r="J879" s="604"/>
      <c r="K879" s="605"/>
      <c r="L879" s="605"/>
      <c r="M879" s="605"/>
      <c r="N879" s="606"/>
      <c r="P879" s="89"/>
      <c r="Q879" s="90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</row>
    <row r="880" spans="2:30" ht="12.95" hidden="1" customHeight="1" x14ac:dyDescent="0.2">
      <c r="B880" s="74" t="s">
        <v>804</v>
      </c>
      <c r="C880" s="75"/>
      <c r="D880" s="75" t="s">
        <v>962</v>
      </c>
      <c r="E880" s="76" t="s">
        <v>1306</v>
      </c>
      <c r="F880" s="88"/>
      <c r="G880" s="77"/>
      <c r="H880" s="75" t="s">
        <v>235</v>
      </c>
      <c r="I880" s="78" t="s">
        <v>236</v>
      </c>
      <c r="J880" s="604"/>
      <c r="K880" s="605"/>
      <c r="L880" s="605"/>
      <c r="M880" s="605"/>
      <c r="N880" s="606"/>
      <c r="P880" s="89"/>
      <c r="Q880" s="90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</row>
    <row r="881" spans="2:30" ht="12.95" hidden="1" customHeight="1" x14ac:dyDescent="0.2">
      <c r="B881" s="74" t="s">
        <v>804</v>
      </c>
      <c r="C881" s="75"/>
      <c r="D881" s="75" t="s">
        <v>962</v>
      </c>
      <c r="E881" s="76" t="s">
        <v>1307</v>
      </c>
      <c r="F881" s="88"/>
      <c r="G881" s="77"/>
      <c r="H881" s="75" t="s">
        <v>235</v>
      </c>
      <c r="I881" s="78" t="s">
        <v>235</v>
      </c>
      <c r="J881" s="604"/>
      <c r="K881" s="605"/>
      <c r="L881" s="605"/>
      <c r="M881" s="605"/>
      <c r="N881" s="606"/>
      <c r="P881" s="89"/>
      <c r="Q881" s="90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</row>
    <row r="882" spans="2:30" ht="12.95" hidden="1" customHeight="1" x14ac:dyDescent="0.2">
      <c r="B882" s="74" t="s">
        <v>804</v>
      </c>
      <c r="C882" s="75"/>
      <c r="D882" s="75" t="s">
        <v>962</v>
      </c>
      <c r="E882" s="76" t="s">
        <v>1308</v>
      </c>
      <c r="F882" s="88"/>
      <c r="G882" s="77"/>
      <c r="H882" s="75" t="s">
        <v>235</v>
      </c>
      <c r="I882" s="78" t="s">
        <v>235</v>
      </c>
      <c r="J882" s="604"/>
      <c r="K882" s="605"/>
      <c r="L882" s="605"/>
      <c r="M882" s="605"/>
      <c r="N882" s="606"/>
      <c r="P882" s="89"/>
      <c r="Q882" s="90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</row>
    <row r="883" spans="2:30" ht="12.95" hidden="1" customHeight="1" x14ac:dyDescent="0.2">
      <c r="B883" s="74" t="s">
        <v>804</v>
      </c>
      <c r="C883" s="75"/>
      <c r="D883" s="75" t="s">
        <v>962</v>
      </c>
      <c r="E883" s="76" t="s">
        <v>1309</v>
      </c>
      <c r="F883" s="88"/>
      <c r="G883" s="77"/>
      <c r="H883" s="75" t="s">
        <v>235</v>
      </c>
      <c r="I883" s="78" t="s">
        <v>235</v>
      </c>
      <c r="J883" s="604"/>
      <c r="K883" s="605"/>
      <c r="L883" s="605"/>
      <c r="M883" s="605"/>
      <c r="N883" s="606"/>
      <c r="P883" s="89"/>
      <c r="Q883" s="90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</row>
    <row r="884" spans="2:30" ht="12.95" hidden="1" customHeight="1" x14ac:dyDescent="0.2">
      <c r="B884" s="74" t="s">
        <v>804</v>
      </c>
      <c r="C884" s="75"/>
      <c r="D884" s="75" t="s">
        <v>962</v>
      </c>
      <c r="E884" s="76" t="s">
        <v>1310</v>
      </c>
      <c r="F884" s="88"/>
      <c r="G884" s="77"/>
      <c r="H884" s="75" t="s">
        <v>235</v>
      </c>
      <c r="I884" s="78" t="s">
        <v>236</v>
      </c>
      <c r="J884" s="604"/>
      <c r="K884" s="605"/>
      <c r="L884" s="605"/>
      <c r="M884" s="605"/>
      <c r="N884" s="606"/>
      <c r="P884" s="89"/>
      <c r="Q884" s="90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</row>
    <row r="885" spans="2:30" ht="12.95" hidden="1" customHeight="1" x14ac:dyDescent="0.2">
      <c r="B885" s="74" t="s">
        <v>804</v>
      </c>
      <c r="C885" s="92"/>
      <c r="D885" s="75" t="s">
        <v>962</v>
      </c>
      <c r="E885" s="93" t="s">
        <v>1311</v>
      </c>
      <c r="F885" s="94" t="s">
        <v>1312</v>
      </c>
      <c r="G885" s="94" t="s">
        <v>1312</v>
      </c>
      <c r="H885" s="75" t="s">
        <v>235</v>
      </c>
      <c r="I885" s="78" t="s">
        <v>235</v>
      </c>
      <c r="J885" s="627" t="s">
        <v>1312</v>
      </c>
      <c r="K885" s="627"/>
      <c r="L885" s="627"/>
      <c r="M885" s="627"/>
      <c r="N885" s="628"/>
      <c r="P885" s="89"/>
      <c r="Q885" s="90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</row>
    <row r="886" spans="2:30" ht="12.95" hidden="1" customHeight="1" x14ac:dyDescent="0.2">
      <c r="B886" s="74" t="s">
        <v>1313</v>
      </c>
      <c r="C886" s="92" t="s">
        <v>1314</v>
      </c>
      <c r="D886" s="95" t="s">
        <v>1315</v>
      </c>
      <c r="E886" s="93" t="s">
        <v>1316</v>
      </c>
      <c r="F886" s="94" t="s">
        <v>1312</v>
      </c>
      <c r="G886" s="94" t="s">
        <v>1312</v>
      </c>
      <c r="H886" s="85" t="s">
        <v>236</v>
      </c>
      <c r="I886" s="85" t="s">
        <v>236</v>
      </c>
      <c r="J886" s="627" t="s">
        <v>1312</v>
      </c>
      <c r="K886" s="627"/>
      <c r="L886" s="627"/>
      <c r="M886" s="627"/>
      <c r="N886" s="628"/>
    </row>
    <row r="887" spans="2:30" ht="12.95" hidden="1" customHeight="1" x14ac:dyDescent="0.2">
      <c r="B887" s="74" t="s">
        <v>1313</v>
      </c>
      <c r="C887" s="96" t="s">
        <v>1317</v>
      </c>
      <c r="D887" s="92" t="s">
        <v>1318</v>
      </c>
      <c r="E887" s="97" t="s">
        <v>1319</v>
      </c>
      <c r="F887" s="98" t="s">
        <v>1312</v>
      </c>
      <c r="G887" s="98" t="s">
        <v>1312</v>
      </c>
      <c r="H887" s="99" t="s">
        <v>235</v>
      </c>
      <c r="I887" s="99" t="s">
        <v>235</v>
      </c>
      <c r="J887" s="627"/>
      <c r="K887" s="627"/>
      <c r="L887" s="627"/>
      <c r="M887" s="627"/>
      <c r="N887" s="628"/>
    </row>
    <row r="888" spans="2:30" ht="12.95" hidden="1" customHeight="1" x14ac:dyDescent="0.2">
      <c r="B888" s="74" t="s">
        <v>1313</v>
      </c>
      <c r="C888" s="96" t="s">
        <v>1320</v>
      </c>
      <c r="D888" s="96" t="s">
        <v>1321</v>
      </c>
      <c r="E888" s="97" t="s">
        <v>1322</v>
      </c>
      <c r="F888" s="98" t="s">
        <v>1312</v>
      </c>
      <c r="G888" s="98" t="s">
        <v>1312</v>
      </c>
      <c r="H888" s="99" t="s">
        <v>235</v>
      </c>
      <c r="I888" s="99" t="s">
        <v>235</v>
      </c>
      <c r="J888" s="627"/>
      <c r="K888" s="627"/>
      <c r="L888" s="627"/>
      <c r="M888" s="627"/>
      <c r="N888" s="628"/>
    </row>
    <row r="889" spans="2:30" ht="12.95" hidden="1" customHeight="1" x14ac:dyDescent="0.2">
      <c r="B889" s="74" t="s">
        <v>1313</v>
      </c>
      <c r="C889" s="96" t="s">
        <v>1323</v>
      </c>
      <c r="D889" s="96" t="s">
        <v>1324</v>
      </c>
      <c r="E889" s="97" t="s">
        <v>1325</v>
      </c>
      <c r="F889" s="98" t="s">
        <v>1312</v>
      </c>
      <c r="G889" s="98" t="s">
        <v>1312</v>
      </c>
      <c r="H889" s="99" t="s">
        <v>235</v>
      </c>
      <c r="I889" s="99" t="s">
        <v>235</v>
      </c>
      <c r="J889" s="627"/>
      <c r="K889" s="627"/>
      <c r="L889" s="627"/>
      <c r="M889" s="627"/>
      <c r="N889" s="628"/>
    </row>
    <row r="890" spans="2:30" ht="12.95" hidden="1" customHeight="1" x14ac:dyDescent="0.2">
      <c r="B890" s="74" t="s">
        <v>1313</v>
      </c>
      <c r="C890" s="96" t="s">
        <v>1326</v>
      </c>
      <c r="D890" s="96" t="s">
        <v>1327</v>
      </c>
      <c r="E890" s="97" t="s">
        <v>1328</v>
      </c>
      <c r="F890" s="98" t="s">
        <v>1312</v>
      </c>
      <c r="G890" s="98" t="s">
        <v>1312</v>
      </c>
      <c r="H890" s="99" t="s">
        <v>235</v>
      </c>
      <c r="I890" s="99" t="s">
        <v>235</v>
      </c>
      <c r="J890" s="627"/>
      <c r="K890" s="627"/>
      <c r="L890" s="627"/>
      <c r="M890" s="627"/>
      <c r="N890" s="628"/>
    </row>
    <row r="891" spans="2:30" ht="12.95" hidden="1" customHeight="1" x14ac:dyDescent="0.2">
      <c r="B891" s="74" t="s">
        <v>1313</v>
      </c>
      <c r="C891" s="96" t="s">
        <v>1329</v>
      </c>
      <c r="D891" s="96" t="s">
        <v>1330</v>
      </c>
      <c r="E891" s="97" t="s">
        <v>1331</v>
      </c>
      <c r="F891" s="98" t="s">
        <v>1312</v>
      </c>
      <c r="G891" s="98" t="s">
        <v>1312</v>
      </c>
      <c r="H891" s="99" t="s">
        <v>235</v>
      </c>
      <c r="I891" s="99" t="s">
        <v>235</v>
      </c>
      <c r="J891" s="627"/>
      <c r="K891" s="627"/>
      <c r="L891" s="627"/>
      <c r="M891" s="627"/>
      <c r="N891" s="628"/>
    </row>
    <row r="892" spans="2:30" ht="12.95" hidden="1" customHeight="1" x14ac:dyDescent="0.2">
      <c r="B892" s="74" t="s">
        <v>1313</v>
      </c>
      <c r="C892" s="96" t="s">
        <v>1332</v>
      </c>
      <c r="D892" s="96" t="s">
        <v>1333</v>
      </c>
      <c r="E892" s="97" t="s">
        <v>1334</v>
      </c>
      <c r="F892" s="98" t="s">
        <v>1312</v>
      </c>
      <c r="G892" s="98" t="s">
        <v>1312</v>
      </c>
      <c r="H892" s="99" t="s">
        <v>235</v>
      </c>
      <c r="I892" s="99" t="s">
        <v>235</v>
      </c>
      <c r="J892" s="627"/>
      <c r="K892" s="627"/>
      <c r="L892" s="627"/>
      <c r="M892" s="627"/>
      <c r="N892" s="628"/>
    </row>
    <row r="893" spans="2:30" ht="12.95" hidden="1" customHeight="1" x14ac:dyDescent="0.2">
      <c r="B893" s="74" t="s">
        <v>1313</v>
      </c>
      <c r="C893" s="96" t="s">
        <v>1335</v>
      </c>
      <c r="D893" s="96" t="s">
        <v>1336</v>
      </c>
      <c r="E893" s="97" t="s">
        <v>1337</v>
      </c>
      <c r="F893" s="98" t="s">
        <v>1312</v>
      </c>
      <c r="G893" s="98" t="s">
        <v>1312</v>
      </c>
      <c r="H893" s="99" t="s">
        <v>235</v>
      </c>
      <c r="I893" s="99" t="s">
        <v>235</v>
      </c>
      <c r="J893" s="627"/>
      <c r="K893" s="627"/>
      <c r="L893" s="627"/>
      <c r="M893" s="627"/>
      <c r="N893" s="628"/>
    </row>
    <row r="894" spans="2:30" ht="12.95" hidden="1" customHeight="1" x14ac:dyDescent="0.2">
      <c r="B894" s="74" t="s">
        <v>1313</v>
      </c>
      <c r="C894" s="96" t="s">
        <v>1338</v>
      </c>
      <c r="D894" s="96" t="s">
        <v>1339</v>
      </c>
      <c r="E894" s="97" t="s">
        <v>1340</v>
      </c>
      <c r="F894" s="98" t="s">
        <v>1312</v>
      </c>
      <c r="G894" s="98" t="s">
        <v>1312</v>
      </c>
      <c r="H894" s="99" t="s">
        <v>235</v>
      </c>
      <c r="I894" s="99" t="s">
        <v>235</v>
      </c>
      <c r="J894" s="627"/>
      <c r="K894" s="627"/>
      <c r="L894" s="627"/>
      <c r="M894" s="627"/>
      <c r="N894" s="628"/>
    </row>
    <row r="895" spans="2:30" ht="12.95" hidden="1" customHeight="1" x14ac:dyDescent="0.2">
      <c r="B895" s="74" t="s">
        <v>1313</v>
      </c>
      <c r="C895" s="96" t="s">
        <v>1341</v>
      </c>
      <c r="D895" s="96" t="s">
        <v>1342</v>
      </c>
      <c r="E895" s="97" t="s">
        <v>1343</v>
      </c>
      <c r="F895" s="98" t="s">
        <v>1312</v>
      </c>
      <c r="G895" s="98" t="s">
        <v>1312</v>
      </c>
      <c r="H895" s="99" t="s">
        <v>235</v>
      </c>
      <c r="I895" s="99" t="s">
        <v>235</v>
      </c>
      <c r="J895" s="627"/>
      <c r="K895" s="627"/>
      <c r="L895" s="627"/>
      <c r="M895" s="627"/>
      <c r="N895" s="628"/>
    </row>
    <row r="896" spans="2:30" ht="12.95" hidden="1" customHeight="1" x14ac:dyDescent="0.2">
      <c r="B896" s="74" t="s">
        <v>1313</v>
      </c>
      <c r="C896" s="96" t="s">
        <v>1344</v>
      </c>
      <c r="D896" s="96" t="s">
        <v>1345</v>
      </c>
      <c r="E896" s="97" t="s">
        <v>1346</v>
      </c>
      <c r="F896" s="98" t="s">
        <v>1312</v>
      </c>
      <c r="G896" s="98" t="s">
        <v>1312</v>
      </c>
      <c r="H896" s="99" t="s">
        <v>235</v>
      </c>
      <c r="I896" s="99" t="s">
        <v>235</v>
      </c>
      <c r="J896" s="627"/>
      <c r="K896" s="627"/>
      <c r="L896" s="627"/>
      <c r="M896" s="627"/>
      <c r="N896" s="628"/>
    </row>
    <row r="897" spans="2:14" ht="12.95" hidden="1" customHeight="1" x14ac:dyDescent="0.2">
      <c r="B897" s="74" t="s">
        <v>1313</v>
      </c>
      <c r="C897" s="96" t="s">
        <v>1347</v>
      </c>
      <c r="D897" s="96" t="s">
        <v>1348</v>
      </c>
      <c r="E897" s="97" t="s">
        <v>1349</v>
      </c>
      <c r="F897" s="98" t="s">
        <v>1312</v>
      </c>
      <c r="G897" s="98" t="s">
        <v>1312</v>
      </c>
      <c r="H897" s="99" t="s">
        <v>235</v>
      </c>
      <c r="I897" s="99" t="s">
        <v>235</v>
      </c>
      <c r="J897" s="627"/>
      <c r="K897" s="627"/>
      <c r="L897" s="627"/>
      <c r="M897" s="627"/>
      <c r="N897" s="628"/>
    </row>
    <row r="898" spans="2:14" ht="12.95" hidden="1" customHeight="1" x14ac:dyDescent="0.2">
      <c r="B898" s="74" t="s">
        <v>1313</v>
      </c>
      <c r="C898" s="96" t="s">
        <v>1350</v>
      </c>
      <c r="D898" s="96" t="s">
        <v>1351</v>
      </c>
      <c r="E898" s="97" t="s">
        <v>1352</v>
      </c>
      <c r="F898" s="98" t="s">
        <v>1312</v>
      </c>
      <c r="G898" s="98" t="s">
        <v>1312</v>
      </c>
      <c r="H898" s="99" t="s">
        <v>235</v>
      </c>
      <c r="I898" s="99" t="s">
        <v>235</v>
      </c>
      <c r="J898" s="627"/>
      <c r="K898" s="627"/>
      <c r="L898" s="627"/>
      <c r="M898" s="627"/>
      <c r="N898" s="628"/>
    </row>
    <row r="899" spans="2:14" ht="12.95" hidden="1" customHeight="1" x14ac:dyDescent="0.2">
      <c r="B899" s="74" t="s">
        <v>1313</v>
      </c>
      <c r="C899" s="96" t="s">
        <v>1353</v>
      </c>
      <c r="D899" s="96" t="s">
        <v>1354</v>
      </c>
      <c r="E899" s="97" t="s">
        <v>1355</v>
      </c>
      <c r="F899" s="98" t="s">
        <v>1312</v>
      </c>
      <c r="G899" s="98" t="s">
        <v>1312</v>
      </c>
      <c r="H899" s="99" t="s">
        <v>235</v>
      </c>
      <c r="I899" s="99" t="s">
        <v>235</v>
      </c>
      <c r="J899" s="627"/>
      <c r="K899" s="627"/>
      <c r="L899" s="627"/>
      <c r="M899" s="627"/>
      <c r="N899" s="628"/>
    </row>
    <row r="900" spans="2:14" ht="12.95" hidden="1" customHeight="1" x14ac:dyDescent="0.2">
      <c r="B900" s="74" t="s">
        <v>1313</v>
      </c>
      <c r="C900" s="96" t="s">
        <v>1356</v>
      </c>
      <c r="D900" s="96" t="s">
        <v>1357</v>
      </c>
      <c r="E900" s="97" t="s">
        <v>1358</v>
      </c>
      <c r="F900" s="98" t="s">
        <v>1312</v>
      </c>
      <c r="G900" s="98" t="s">
        <v>1312</v>
      </c>
      <c r="H900" s="99" t="s">
        <v>235</v>
      </c>
      <c r="I900" s="99" t="s">
        <v>235</v>
      </c>
      <c r="J900" s="627"/>
      <c r="K900" s="627"/>
      <c r="L900" s="627"/>
      <c r="M900" s="627"/>
      <c r="N900" s="628"/>
    </row>
    <row r="901" spans="2:14" ht="12.95" hidden="1" customHeight="1" x14ac:dyDescent="0.2">
      <c r="B901" s="74" t="s">
        <v>1313</v>
      </c>
      <c r="C901" s="96" t="s">
        <v>1359</v>
      </c>
      <c r="D901" s="96" t="s">
        <v>1360</v>
      </c>
      <c r="E901" s="97" t="s">
        <v>1361</v>
      </c>
      <c r="F901" s="98" t="s">
        <v>1312</v>
      </c>
      <c r="G901" s="98" t="s">
        <v>1312</v>
      </c>
      <c r="H901" s="99" t="s">
        <v>235</v>
      </c>
      <c r="I901" s="99" t="s">
        <v>235</v>
      </c>
      <c r="J901" s="627"/>
      <c r="K901" s="627"/>
      <c r="L901" s="627"/>
      <c r="M901" s="627"/>
      <c r="N901" s="628"/>
    </row>
    <row r="902" spans="2:14" ht="12.95" hidden="1" customHeight="1" x14ac:dyDescent="0.2">
      <c r="B902" s="74" t="s">
        <v>1313</v>
      </c>
      <c r="C902" s="96" t="s">
        <v>1362</v>
      </c>
      <c r="D902" s="96" t="s">
        <v>1363</v>
      </c>
      <c r="E902" s="97" t="s">
        <v>1364</v>
      </c>
      <c r="F902" s="98" t="s">
        <v>1312</v>
      </c>
      <c r="G902" s="98" t="s">
        <v>1312</v>
      </c>
      <c r="H902" s="99" t="s">
        <v>235</v>
      </c>
      <c r="I902" s="99" t="s">
        <v>235</v>
      </c>
      <c r="J902" s="627"/>
      <c r="K902" s="627"/>
      <c r="L902" s="627"/>
      <c r="M902" s="627"/>
      <c r="N902" s="628"/>
    </row>
    <row r="903" spans="2:14" ht="12.95" hidden="1" customHeight="1" x14ac:dyDescent="0.2">
      <c r="B903" s="74" t="s">
        <v>1313</v>
      </c>
      <c r="C903" s="96" t="s">
        <v>1365</v>
      </c>
      <c r="D903" s="96" t="s">
        <v>1366</v>
      </c>
      <c r="E903" s="97" t="s">
        <v>1367</v>
      </c>
      <c r="F903" s="98" t="s">
        <v>1312</v>
      </c>
      <c r="G903" s="98" t="s">
        <v>1312</v>
      </c>
      <c r="H903" s="99" t="s">
        <v>235</v>
      </c>
      <c r="I903" s="99" t="s">
        <v>235</v>
      </c>
      <c r="J903" s="627"/>
      <c r="K903" s="627"/>
      <c r="L903" s="627"/>
      <c r="M903" s="627"/>
      <c r="N903" s="628"/>
    </row>
    <row r="904" spans="2:14" ht="12.95" hidden="1" customHeight="1" x14ac:dyDescent="0.2">
      <c r="B904" s="74" t="s">
        <v>1313</v>
      </c>
      <c r="C904" s="96" t="s">
        <v>1368</v>
      </c>
      <c r="D904" s="96" t="s">
        <v>1369</v>
      </c>
      <c r="E904" s="97" t="s">
        <v>1370</v>
      </c>
      <c r="F904" s="98" t="s">
        <v>1312</v>
      </c>
      <c r="G904" s="98" t="s">
        <v>1312</v>
      </c>
      <c r="H904" s="99" t="s">
        <v>235</v>
      </c>
      <c r="I904" s="99" t="s">
        <v>235</v>
      </c>
      <c r="J904" s="627"/>
      <c r="K904" s="627"/>
      <c r="L904" s="627"/>
      <c r="M904" s="627"/>
      <c r="N904" s="628"/>
    </row>
    <row r="905" spans="2:14" ht="12.95" hidden="1" customHeight="1" x14ac:dyDescent="0.2">
      <c r="B905" s="74" t="s">
        <v>1313</v>
      </c>
      <c r="C905" s="96" t="s">
        <v>1371</v>
      </c>
      <c r="D905" s="96" t="s">
        <v>1372</v>
      </c>
      <c r="E905" s="97" t="s">
        <v>1373</v>
      </c>
      <c r="F905" s="98" t="s">
        <v>1312</v>
      </c>
      <c r="G905" s="98" t="s">
        <v>1312</v>
      </c>
      <c r="H905" s="99" t="s">
        <v>235</v>
      </c>
      <c r="I905" s="99" t="s">
        <v>235</v>
      </c>
      <c r="J905" s="627"/>
      <c r="K905" s="627"/>
      <c r="L905" s="627"/>
      <c r="M905" s="627"/>
      <c r="N905" s="628"/>
    </row>
    <row r="906" spans="2:14" ht="12.95" hidden="1" customHeight="1" x14ac:dyDescent="0.2">
      <c r="B906" s="74" t="s">
        <v>1313</v>
      </c>
      <c r="C906" s="96" t="s">
        <v>1374</v>
      </c>
      <c r="D906" s="96" t="s">
        <v>1375</v>
      </c>
      <c r="E906" s="97" t="s">
        <v>1376</v>
      </c>
      <c r="F906" s="98" t="s">
        <v>1312</v>
      </c>
      <c r="G906" s="98" t="s">
        <v>1312</v>
      </c>
      <c r="H906" s="99" t="s">
        <v>235</v>
      </c>
      <c r="I906" s="99" t="s">
        <v>235</v>
      </c>
      <c r="J906" s="627"/>
      <c r="K906" s="627"/>
      <c r="L906" s="627"/>
      <c r="M906" s="627"/>
      <c r="N906" s="628"/>
    </row>
    <row r="907" spans="2:14" ht="12.95" hidden="1" customHeight="1" x14ac:dyDescent="0.2">
      <c r="B907" s="74" t="s">
        <v>1313</v>
      </c>
      <c r="C907" s="96" t="s">
        <v>1377</v>
      </c>
      <c r="D907" s="96" t="s">
        <v>1378</v>
      </c>
      <c r="E907" s="97" t="s">
        <v>1379</v>
      </c>
      <c r="F907" s="98" t="s">
        <v>1312</v>
      </c>
      <c r="G907" s="98" t="s">
        <v>1312</v>
      </c>
      <c r="H907" s="99" t="s">
        <v>235</v>
      </c>
      <c r="I907" s="99" t="s">
        <v>235</v>
      </c>
      <c r="J907" s="627"/>
      <c r="K907" s="627"/>
      <c r="L907" s="627"/>
      <c r="M907" s="627"/>
      <c r="N907" s="628"/>
    </row>
    <row r="908" spans="2:14" ht="12.95" hidden="1" customHeight="1" x14ac:dyDescent="0.2">
      <c r="B908" s="74" t="s">
        <v>1313</v>
      </c>
      <c r="C908" s="96" t="s">
        <v>1380</v>
      </c>
      <c r="D908" s="96" t="s">
        <v>1381</v>
      </c>
      <c r="E908" s="97" t="s">
        <v>1382</v>
      </c>
      <c r="F908" s="98" t="s">
        <v>1312</v>
      </c>
      <c r="G908" s="98" t="s">
        <v>1312</v>
      </c>
      <c r="H908" s="99" t="s">
        <v>235</v>
      </c>
      <c r="I908" s="99" t="s">
        <v>235</v>
      </c>
      <c r="J908" s="627"/>
      <c r="K908" s="627"/>
      <c r="L908" s="627"/>
      <c r="M908" s="627"/>
      <c r="N908" s="628"/>
    </row>
    <row r="909" spans="2:14" ht="12.95" hidden="1" customHeight="1" x14ac:dyDescent="0.2">
      <c r="B909" s="74" t="s">
        <v>1313</v>
      </c>
      <c r="C909" s="96" t="s">
        <v>1383</v>
      </c>
      <c r="D909" s="96" t="s">
        <v>1384</v>
      </c>
      <c r="E909" s="97" t="s">
        <v>1385</v>
      </c>
      <c r="F909" s="98" t="s">
        <v>1312</v>
      </c>
      <c r="G909" s="98" t="s">
        <v>1312</v>
      </c>
      <c r="H909" s="99" t="s">
        <v>235</v>
      </c>
      <c r="I909" s="99" t="s">
        <v>235</v>
      </c>
      <c r="J909" s="627"/>
      <c r="K909" s="627"/>
      <c r="L909" s="627"/>
      <c r="M909" s="627"/>
      <c r="N909" s="628"/>
    </row>
    <row r="910" spans="2:14" ht="12.95" hidden="1" customHeight="1" x14ac:dyDescent="0.2">
      <c r="B910" s="74" t="s">
        <v>1313</v>
      </c>
      <c r="C910" s="96" t="s">
        <v>1386</v>
      </c>
      <c r="D910" s="96" t="s">
        <v>1387</v>
      </c>
      <c r="E910" s="97" t="s">
        <v>1388</v>
      </c>
      <c r="F910" s="98" t="s">
        <v>1312</v>
      </c>
      <c r="G910" s="98" t="s">
        <v>1312</v>
      </c>
      <c r="H910" s="99" t="s">
        <v>235</v>
      </c>
      <c r="I910" s="99" t="s">
        <v>235</v>
      </c>
      <c r="J910" s="627"/>
      <c r="K910" s="627"/>
      <c r="L910" s="627"/>
      <c r="M910" s="627"/>
      <c r="N910" s="628"/>
    </row>
    <row r="911" spans="2:14" ht="12.95" hidden="1" customHeight="1" x14ac:dyDescent="0.2">
      <c r="B911" s="74" t="s">
        <v>1313</v>
      </c>
      <c r="C911" s="96" t="s">
        <v>1389</v>
      </c>
      <c r="D911" s="96" t="s">
        <v>1390</v>
      </c>
      <c r="E911" s="97" t="s">
        <v>1391</v>
      </c>
      <c r="F911" s="98" t="s">
        <v>1312</v>
      </c>
      <c r="G911" s="98" t="s">
        <v>1312</v>
      </c>
      <c r="H911" s="99" t="s">
        <v>235</v>
      </c>
      <c r="I911" s="99" t="s">
        <v>235</v>
      </c>
      <c r="J911" s="627"/>
      <c r="K911" s="627"/>
      <c r="L911" s="627"/>
      <c r="M911" s="627"/>
      <c r="N911" s="628"/>
    </row>
    <row r="912" spans="2:14" ht="12.95" hidden="1" customHeight="1" x14ac:dyDescent="0.2">
      <c r="B912" s="74" t="s">
        <v>1313</v>
      </c>
      <c r="C912" s="96" t="s">
        <v>1392</v>
      </c>
      <c r="D912" s="96" t="s">
        <v>1393</v>
      </c>
      <c r="E912" s="97" t="s">
        <v>1394</v>
      </c>
      <c r="F912" s="98" t="s">
        <v>1312</v>
      </c>
      <c r="G912" s="98" t="s">
        <v>1312</v>
      </c>
      <c r="H912" s="99" t="s">
        <v>235</v>
      </c>
      <c r="I912" s="99" t="s">
        <v>235</v>
      </c>
      <c r="J912" s="627"/>
      <c r="K912" s="627"/>
      <c r="L912" s="627"/>
      <c r="M912" s="627"/>
      <c r="N912" s="628"/>
    </row>
    <row r="913" spans="2:14" ht="12.95" hidden="1" customHeight="1" x14ac:dyDescent="0.2">
      <c r="B913" s="74" t="s">
        <v>1313</v>
      </c>
      <c r="C913" s="96" t="s">
        <v>1395</v>
      </c>
      <c r="D913" s="96" t="s">
        <v>1396</v>
      </c>
      <c r="E913" s="97" t="s">
        <v>1397</v>
      </c>
      <c r="F913" s="98" t="s">
        <v>1312</v>
      </c>
      <c r="G913" s="98" t="s">
        <v>1312</v>
      </c>
      <c r="H913" s="99" t="s">
        <v>235</v>
      </c>
      <c r="I913" s="99" t="s">
        <v>235</v>
      </c>
      <c r="J913" s="627"/>
      <c r="K913" s="627"/>
      <c r="L913" s="627"/>
      <c r="M913" s="627"/>
      <c r="N913" s="628"/>
    </row>
    <row r="914" spans="2:14" ht="12.95" hidden="1" customHeight="1" x14ac:dyDescent="0.2">
      <c r="B914" s="74" t="s">
        <v>1313</v>
      </c>
      <c r="C914" s="96" t="s">
        <v>1398</v>
      </c>
      <c r="D914" s="96" t="s">
        <v>1399</v>
      </c>
      <c r="E914" s="97" t="s">
        <v>1400</v>
      </c>
      <c r="F914" s="98" t="s">
        <v>1312</v>
      </c>
      <c r="G914" s="98" t="s">
        <v>1312</v>
      </c>
      <c r="H914" s="99" t="s">
        <v>235</v>
      </c>
      <c r="I914" s="99" t="s">
        <v>235</v>
      </c>
      <c r="J914" s="627"/>
      <c r="K914" s="627"/>
      <c r="L914" s="627"/>
      <c r="M914" s="627"/>
      <c r="N914" s="628"/>
    </row>
    <row r="915" spans="2:14" ht="12.95" hidden="1" customHeight="1" x14ac:dyDescent="0.2">
      <c r="B915" s="74" t="s">
        <v>1313</v>
      </c>
      <c r="C915" s="96" t="s">
        <v>1401</v>
      </c>
      <c r="D915" s="96" t="s">
        <v>1402</v>
      </c>
      <c r="E915" s="97" t="s">
        <v>1403</v>
      </c>
      <c r="F915" s="98" t="s">
        <v>1312</v>
      </c>
      <c r="G915" s="98" t="s">
        <v>1312</v>
      </c>
      <c r="H915" s="99" t="s">
        <v>235</v>
      </c>
      <c r="I915" s="99" t="s">
        <v>235</v>
      </c>
      <c r="J915" s="627"/>
      <c r="K915" s="627"/>
      <c r="L915" s="627"/>
      <c r="M915" s="627"/>
      <c r="N915" s="628"/>
    </row>
    <row r="916" spans="2:14" ht="12.95" hidden="1" customHeight="1" x14ac:dyDescent="0.2">
      <c r="B916" s="74" t="s">
        <v>1313</v>
      </c>
      <c r="C916" s="96" t="s">
        <v>1404</v>
      </c>
      <c r="D916" s="96" t="s">
        <v>1405</v>
      </c>
      <c r="E916" s="97" t="s">
        <v>1406</v>
      </c>
      <c r="F916" s="98" t="s">
        <v>1312</v>
      </c>
      <c r="G916" s="98" t="s">
        <v>1312</v>
      </c>
      <c r="H916" s="99" t="s">
        <v>235</v>
      </c>
      <c r="I916" s="99" t="s">
        <v>235</v>
      </c>
      <c r="J916" s="627"/>
      <c r="K916" s="627"/>
      <c r="L916" s="627"/>
      <c r="M916" s="627"/>
      <c r="N916" s="628"/>
    </row>
    <row r="917" spans="2:14" ht="12.95" hidden="1" customHeight="1" x14ac:dyDescent="0.2">
      <c r="B917" s="74" t="s">
        <v>1313</v>
      </c>
      <c r="C917" s="96" t="s">
        <v>1407</v>
      </c>
      <c r="D917" s="96" t="s">
        <v>1408</v>
      </c>
      <c r="E917" s="97" t="s">
        <v>1409</v>
      </c>
      <c r="F917" s="98" t="s">
        <v>1312</v>
      </c>
      <c r="G917" s="98" t="s">
        <v>1312</v>
      </c>
      <c r="H917" s="99" t="s">
        <v>235</v>
      </c>
      <c r="I917" s="99" t="s">
        <v>235</v>
      </c>
      <c r="J917" s="627"/>
      <c r="K917" s="627"/>
      <c r="L917" s="627"/>
      <c r="M917" s="627"/>
      <c r="N917" s="628"/>
    </row>
    <row r="918" spans="2:14" ht="12.95" hidden="1" customHeight="1" x14ac:dyDescent="0.2">
      <c r="B918" s="74" t="s">
        <v>1313</v>
      </c>
      <c r="C918" s="96" t="s">
        <v>1410</v>
      </c>
      <c r="D918" s="96" t="s">
        <v>1411</v>
      </c>
      <c r="E918" s="97" t="s">
        <v>1412</v>
      </c>
      <c r="F918" s="98" t="s">
        <v>1312</v>
      </c>
      <c r="G918" s="98" t="s">
        <v>1312</v>
      </c>
      <c r="H918" s="99" t="s">
        <v>235</v>
      </c>
      <c r="I918" s="99" t="s">
        <v>235</v>
      </c>
      <c r="J918" s="627"/>
      <c r="K918" s="627"/>
      <c r="L918" s="627"/>
      <c r="M918" s="627"/>
      <c r="N918" s="628"/>
    </row>
    <row r="919" spans="2:14" ht="12.95" hidden="1" customHeight="1" x14ac:dyDescent="0.2">
      <c r="B919" s="74" t="s">
        <v>1313</v>
      </c>
      <c r="C919" s="96" t="s">
        <v>1413</v>
      </c>
      <c r="D919" s="96" t="s">
        <v>1414</v>
      </c>
      <c r="E919" s="97" t="s">
        <v>1415</v>
      </c>
      <c r="F919" s="98" t="s">
        <v>1312</v>
      </c>
      <c r="G919" s="98" t="s">
        <v>1312</v>
      </c>
      <c r="H919" s="99" t="s">
        <v>235</v>
      </c>
      <c r="I919" s="99" t="s">
        <v>235</v>
      </c>
      <c r="J919" s="627"/>
      <c r="K919" s="627"/>
      <c r="L919" s="627"/>
      <c r="M919" s="627"/>
      <c r="N919" s="628"/>
    </row>
    <row r="920" spans="2:14" ht="12.95" hidden="1" customHeight="1" x14ac:dyDescent="0.2">
      <c r="B920" s="74" t="s">
        <v>1313</v>
      </c>
      <c r="C920" s="96" t="s">
        <v>1416</v>
      </c>
      <c r="D920" s="96" t="s">
        <v>1417</v>
      </c>
      <c r="E920" s="97" t="s">
        <v>1418</v>
      </c>
      <c r="F920" s="98" t="s">
        <v>1312</v>
      </c>
      <c r="G920" s="98" t="s">
        <v>1312</v>
      </c>
      <c r="H920" s="99" t="s">
        <v>235</v>
      </c>
      <c r="I920" s="99" t="s">
        <v>235</v>
      </c>
      <c r="J920" s="627"/>
      <c r="K920" s="627"/>
      <c r="L920" s="627"/>
      <c r="M920" s="627"/>
      <c r="N920" s="628"/>
    </row>
    <row r="921" spans="2:14" ht="12.95" hidden="1" customHeight="1" x14ac:dyDescent="0.2">
      <c r="B921" s="74" t="s">
        <v>1313</v>
      </c>
      <c r="C921" s="96" t="s">
        <v>1419</v>
      </c>
      <c r="D921" s="96" t="s">
        <v>1420</v>
      </c>
      <c r="E921" s="97" t="s">
        <v>1421</v>
      </c>
      <c r="F921" s="98" t="s">
        <v>1312</v>
      </c>
      <c r="G921" s="98" t="s">
        <v>1312</v>
      </c>
      <c r="H921" s="99" t="s">
        <v>235</v>
      </c>
      <c r="I921" s="99" t="s">
        <v>235</v>
      </c>
      <c r="J921" s="627"/>
      <c r="K921" s="627"/>
      <c r="L921" s="627"/>
      <c r="M921" s="627"/>
      <c r="N921" s="628"/>
    </row>
    <row r="922" spans="2:14" ht="12.95" hidden="1" customHeight="1" x14ac:dyDescent="0.2">
      <c r="B922" s="74" t="s">
        <v>1313</v>
      </c>
      <c r="C922" s="96" t="s">
        <v>1422</v>
      </c>
      <c r="D922" s="96" t="s">
        <v>1423</v>
      </c>
      <c r="E922" s="97" t="s">
        <v>1424</v>
      </c>
      <c r="F922" s="98" t="s">
        <v>1312</v>
      </c>
      <c r="G922" s="98" t="s">
        <v>1312</v>
      </c>
      <c r="H922" s="99" t="s">
        <v>235</v>
      </c>
      <c r="I922" s="99" t="s">
        <v>235</v>
      </c>
      <c r="J922" s="627"/>
      <c r="K922" s="627"/>
      <c r="L922" s="627"/>
      <c r="M922" s="627"/>
      <c r="N922" s="628"/>
    </row>
    <row r="923" spans="2:14" ht="12.95" hidden="1" customHeight="1" x14ac:dyDescent="0.2">
      <c r="B923" s="74" t="s">
        <v>1313</v>
      </c>
      <c r="C923" s="96" t="s">
        <v>1425</v>
      </c>
      <c r="D923" s="96" t="s">
        <v>1426</v>
      </c>
      <c r="E923" s="97" t="s">
        <v>1427</v>
      </c>
      <c r="F923" s="98" t="s">
        <v>1312</v>
      </c>
      <c r="G923" s="98" t="s">
        <v>1312</v>
      </c>
      <c r="H923" s="99" t="s">
        <v>235</v>
      </c>
      <c r="I923" s="99" t="s">
        <v>235</v>
      </c>
      <c r="J923" s="627"/>
      <c r="K923" s="627"/>
      <c r="L923" s="627"/>
      <c r="M923" s="627"/>
      <c r="N923" s="628"/>
    </row>
    <row r="924" spans="2:14" ht="12.95" hidden="1" customHeight="1" x14ac:dyDescent="0.2">
      <c r="B924" s="74" t="s">
        <v>1313</v>
      </c>
      <c r="C924" s="96" t="s">
        <v>1428</v>
      </c>
      <c r="D924" s="96" t="s">
        <v>1429</v>
      </c>
      <c r="E924" s="97" t="s">
        <v>1430</v>
      </c>
      <c r="F924" s="98" t="s">
        <v>1312</v>
      </c>
      <c r="G924" s="98" t="s">
        <v>1312</v>
      </c>
      <c r="H924" s="99" t="s">
        <v>235</v>
      </c>
      <c r="I924" s="99" t="s">
        <v>235</v>
      </c>
      <c r="J924" s="627"/>
      <c r="K924" s="627"/>
      <c r="L924" s="627"/>
      <c r="M924" s="627"/>
      <c r="N924" s="628"/>
    </row>
    <row r="925" spans="2:14" ht="12.95" hidden="1" customHeight="1" x14ac:dyDescent="0.2">
      <c r="B925" s="74" t="s">
        <v>1313</v>
      </c>
      <c r="C925" s="96" t="s">
        <v>1431</v>
      </c>
      <c r="D925" s="96" t="s">
        <v>1432</v>
      </c>
      <c r="E925" s="97" t="s">
        <v>1433</v>
      </c>
      <c r="F925" s="98" t="s">
        <v>1312</v>
      </c>
      <c r="G925" s="98" t="s">
        <v>1312</v>
      </c>
      <c r="H925" s="99" t="s">
        <v>235</v>
      </c>
      <c r="I925" s="99" t="s">
        <v>235</v>
      </c>
      <c r="J925" s="627"/>
      <c r="K925" s="627"/>
      <c r="L925" s="627"/>
      <c r="M925" s="627"/>
      <c r="N925" s="628"/>
    </row>
    <row r="926" spans="2:14" ht="12.95" hidden="1" customHeight="1" x14ac:dyDescent="0.2">
      <c r="B926" s="74" t="s">
        <v>1313</v>
      </c>
      <c r="C926" s="96" t="s">
        <v>1434</v>
      </c>
      <c r="D926" s="96" t="s">
        <v>1435</v>
      </c>
      <c r="E926" s="97" t="s">
        <v>1436</v>
      </c>
      <c r="F926" s="98" t="s">
        <v>1312</v>
      </c>
      <c r="G926" s="98" t="s">
        <v>1312</v>
      </c>
      <c r="H926" s="99" t="s">
        <v>235</v>
      </c>
      <c r="I926" s="99" t="s">
        <v>235</v>
      </c>
      <c r="J926" s="627"/>
      <c r="K926" s="627"/>
      <c r="L926" s="627"/>
      <c r="M926" s="627"/>
      <c r="N926" s="628"/>
    </row>
    <row r="927" spans="2:14" ht="12.95" hidden="1" customHeight="1" x14ac:dyDescent="0.2">
      <c r="B927" s="74" t="s">
        <v>1313</v>
      </c>
      <c r="C927" s="96" t="s">
        <v>1437</v>
      </c>
      <c r="D927" s="96" t="s">
        <v>1438</v>
      </c>
      <c r="E927" s="97" t="s">
        <v>1439</v>
      </c>
      <c r="F927" s="98" t="s">
        <v>1312</v>
      </c>
      <c r="G927" s="98" t="s">
        <v>1312</v>
      </c>
      <c r="H927" s="85" t="s">
        <v>236</v>
      </c>
      <c r="I927" s="85" t="s">
        <v>236</v>
      </c>
      <c r="J927" s="627"/>
      <c r="K927" s="627"/>
      <c r="L927" s="627"/>
      <c r="M927" s="627"/>
      <c r="N927" s="628"/>
    </row>
    <row r="928" spans="2:14" ht="12.95" hidden="1" customHeight="1" x14ac:dyDescent="0.2">
      <c r="B928" s="74" t="s">
        <v>1313</v>
      </c>
      <c r="C928" s="96" t="s">
        <v>1440</v>
      </c>
      <c r="D928" s="96" t="s">
        <v>1441</v>
      </c>
      <c r="E928" s="97" t="s">
        <v>1442</v>
      </c>
      <c r="F928" s="98" t="s">
        <v>1312</v>
      </c>
      <c r="G928" s="98" t="s">
        <v>1312</v>
      </c>
      <c r="H928" s="85" t="s">
        <v>236</v>
      </c>
      <c r="I928" s="85" t="s">
        <v>236</v>
      </c>
      <c r="J928" s="627"/>
      <c r="K928" s="627"/>
      <c r="L928" s="627"/>
      <c r="M928" s="627"/>
      <c r="N928" s="628"/>
    </row>
    <row r="929" spans="2:14" ht="12.95" hidden="1" customHeight="1" x14ac:dyDescent="0.2">
      <c r="B929" s="74" t="s">
        <v>1313</v>
      </c>
      <c r="C929" s="96" t="s">
        <v>1443</v>
      </c>
      <c r="D929" s="96" t="s">
        <v>1444</v>
      </c>
      <c r="E929" s="97" t="s">
        <v>1445</v>
      </c>
      <c r="F929" s="98" t="s">
        <v>1312</v>
      </c>
      <c r="G929" s="98" t="s">
        <v>1312</v>
      </c>
      <c r="H929" s="85" t="s">
        <v>236</v>
      </c>
      <c r="I929" s="85" t="s">
        <v>236</v>
      </c>
      <c r="J929" s="627"/>
      <c r="K929" s="627"/>
      <c r="L929" s="627"/>
      <c r="M929" s="627"/>
      <c r="N929" s="628"/>
    </row>
    <row r="930" spans="2:14" ht="12.95" hidden="1" customHeight="1" x14ac:dyDescent="0.2">
      <c r="B930" s="74" t="s">
        <v>1313</v>
      </c>
      <c r="C930" s="96" t="s">
        <v>1446</v>
      </c>
      <c r="D930" s="96" t="s">
        <v>1447</v>
      </c>
      <c r="E930" s="97" t="s">
        <v>1448</v>
      </c>
      <c r="F930" s="98" t="s">
        <v>1312</v>
      </c>
      <c r="G930" s="98" t="s">
        <v>1312</v>
      </c>
      <c r="H930" s="85" t="s">
        <v>236</v>
      </c>
      <c r="I930" s="85" t="s">
        <v>236</v>
      </c>
      <c r="J930" s="627"/>
      <c r="K930" s="627"/>
      <c r="L930" s="627"/>
      <c r="M930" s="627"/>
      <c r="N930" s="628"/>
    </row>
    <row r="931" spans="2:14" ht="12.95" hidden="1" customHeight="1" x14ac:dyDescent="0.2">
      <c r="B931" s="74" t="s">
        <v>1313</v>
      </c>
      <c r="C931" s="96" t="s">
        <v>1449</v>
      </c>
      <c r="D931" s="96" t="s">
        <v>1450</v>
      </c>
      <c r="E931" s="97" t="s">
        <v>1451</v>
      </c>
      <c r="F931" s="98" t="s">
        <v>1312</v>
      </c>
      <c r="G931" s="98" t="s">
        <v>1312</v>
      </c>
      <c r="H931" s="100" t="s">
        <v>235</v>
      </c>
      <c r="I931" s="101" t="s">
        <v>235</v>
      </c>
      <c r="J931" s="627"/>
      <c r="K931" s="627"/>
      <c r="L931" s="627"/>
      <c r="M931" s="627"/>
      <c r="N931" s="628"/>
    </row>
    <row r="932" spans="2:14" ht="12.95" hidden="1" customHeight="1" x14ac:dyDescent="0.2">
      <c r="B932" s="74" t="s">
        <v>1313</v>
      </c>
      <c r="C932" s="96" t="s">
        <v>1452</v>
      </c>
      <c r="D932" s="96" t="s">
        <v>1453</v>
      </c>
      <c r="E932" s="97" t="s">
        <v>1454</v>
      </c>
      <c r="F932" s="98" t="s">
        <v>1312</v>
      </c>
      <c r="G932" s="98" t="s">
        <v>1312</v>
      </c>
      <c r="H932" s="100" t="s">
        <v>235</v>
      </c>
      <c r="I932" s="101" t="s">
        <v>235</v>
      </c>
      <c r="J932" s="627"/>
      <c r="K932" s="627"/>
      <c r="L932" s="627"/>
      <c r="M932" s="627"/>
      <c r="N932" s="628"/>
    </row>
    <row r="933" spans="2:14" ht="12.95" hidden="1" customHeight="1" x14ac:dyDescent="0.2">
      <c r="B933" s="74" t="s">
        <v>1313</v>
      </c>
      <c r="C933" s="96" t="s">
        <v>1455</v>
      </c>
      <c r="D933" s="96" t="s">
        <v>1456</v>
      </c>
      <c r="E933" s="97" t="s">
        <v>1457</v>
      </c>
      <c r="F933" s="98" t="s">
        <v>1312</v>
      </c>
      <c r="G933" s="98" t="s">
        <v>1312</v>
      </c>
      <c r="H933" s="85" t="s">
        <v>236</v>
      </c>
      <c r="I933" s="85" t="s">
        <v>236</v>
      </c>
      <c r="J933" s="627"/>
      <c r="K933" s="627"/>
      <c r="L933" s="627"/>
      <c r="M933" s="627"/>
      <c r="N933" s="628"/>
    </row>
    <row r="934" spans="2:14" ht="12.95" hidden="1" customHeight="1" x14ac:dyDescent="0.2">
      <c r="B934" s="74" t="s">
        <v>1313</v>
      </c>
      <c r="C934" s="96" t="s">
        <v>1458</v>
      </c>
      <c r="D934" s="96" t="s">
        <v>1459</v>
      </c>
      <c r="E934" s="97" t="s">
        <v>1460</v>
      </c>
      <c r="F934" s="98" t="s">
        <v>1312</v>
      </c>
      <c r="G934" s="98" t="s">
        <v>1312</v>
      </c>
      <c r="H934" s="85" t="s">
        <v>236</v>
      </c>
      <c r="I934" s="85" t="s">
        <v>236</v>
      </c>
      <c r="J934" s="627"/>
      <c r="K934" s="627"/>
      <c r="L934" s="627"/>
      <c r="M934" s="627"/>
      <c r="N934" s="628"/>
    </row>
    <row r="935" spans="2:14" ht="12.95" hidden="1" customHeight="1" x14ac:dyDescent="0.2">
      <c r="B935" s="74" t="s">
        <v>1313</v>
      </c>
      <c r="C935" s="96" t="s">
        <v>1461</v>
      </c>
      <c r="D935" s="96" t="s">
        <v>1462</v>
      </c>
      <c r="E935" s="97" t="s">
        <v>1463</v>
      </c>
      <c r="F935" s="98" t="s">
        <v>1312</v>
      </c>
      <c r="G935" s="98" t="s">
        <v>1312</v>
      </c>
      <c r="H935" s="85" t="s">
        <v>236</v>
      </c>
      <c r="I935" s="85" t="s">
        <v>236</v>
      </c>
      <c r="J935" s="627" t="s">
        <v>1312</v>
      </c>
      <c r="K935" s="627"/>
      <c r="L935" s="627"/>
      <c r="M935" s="627"/>
      <c r="N935" s="628"/>
    </row>
    <row r="936" spans="2:14" ht="12.95" hidden="1" customHeight="1" x14ac:dyDescent="0.2">
      <c r="B936" s="74" t="s">
        <v>1313</v>
      </c>
      <c r="C936" s="96" t="s">
        <v>1458</v>
      </c>
      <c r="D936" s="96" t="s">
        <v>1464</v>
      </c>
      <c r="E936" s="97" t="s">
        <v>1465</v>
      </c>
      <c r="F936" s="98" t="s">
        <v>1312</v>
      </c>
      <c r="G936" s="98" t="s">
        <v>1312</v>
      </c>
      <c r="H936" s="85" t="s">
        <v>236</v>
      </c>
      <c r="I936" s="85" t="s">
        <v>236</v>
      </c>
      <c r="J936" s="627" t="s">
        <v>1312</v>
      </c>
      <c r="K936" s="627"/>
      <c r="L936" s="627"/>
      <c r="M936" s="627"/>
      <c r="N936" s="628"/>
    </row>
    <row r="937" spans="2:14" ht="12.95" hidden="1" customHeight="1" x14ac:dyDescent="0.2">
      <c r="B937" s="74" t="s">
        <v>1313</v>
      </c>
      <c r="C937" s="96" t="s">
        <v>1466</v>
      </c>
      <c r="D937" s="96" t="s">
        <v>1467</v>
      </c>
      <c r="E937" s="97" t="s">
        <v>1468</v>
      </c>
      <c r="F937" s="98" t="s">
        <v>1312</v>
      </c>
      <c r="G937" s="98" t="s">
        <v>1312</v>
      </c>
      <c r="H937" s="85" t="s">
        <v>236</v>
      </c>
      <c r="I937" s="85" t="s">
        <v>236</v>
      </c>
      <c r="J937" s="627" t="s">
        <v>1312</v>
      </c>
      <c r="K937" s="627"/>
      <c r="L937" s="627"/>
      <c r="M937" s="627"/>
      <c r="N937" s="628"/>
    </row>
    <row r="938" spans="2:14" ht="12.95" hidden="1" customHeight="1" x14ac:dyDescent="0.2">
      <c r="B938" s="74" t="s">
        <v>1313</v>
      </c>
      <c r="C938" s="96" t="s">
        <v>1466</v>
      </c>
      <c r="D938" s="96" t="s">
        <v>1469</v>
      </c>
      <c r="E938" s="97" t="s">
        <v>1470</v>
      </c>
      <c r="F938" s="98" t="s">
        <v>1312</v>
      </c>
      <c r="G938" s="98" t="s">
        <v>1312</v>
      </c>
      <c r="H938" s="85" t="s">
        <v>236</v>
      </c>
      <c r="I938" s="85" t="s">
        <v>236</v>
      </c>
      <c r="J938" s="627" t="s">
        <v>1312</v>
      </c>
      <c r="K938" s="627"/>
      <c r="L938" s="627"/>
      <c r="M938" s="627"/>
      <c r="N938" s="628"/>
    </row>
    <row r="939" spans="2:14" ht="12.95" hidden="1" customHeight="1" x14ac:dyDescent="0.2">
      <c r="B939" s="74" t="s">
        <v>1313</v>
      </c>
      <c r="C939" s="96" t="s">
        <v>1466</v>
      </c>
      <c r="D939" s="96" t="s">
        <v>1471</v>
      </c>
      <c r="E939" s="97" t="s">
        <v>1472</v>
      </c>
      <c r="F939" s="98" t="s">
        <v>1312</v>
      </c>
      <c r="G939" s="98" t="s">
        <v>1312</v>
      </c>
      <c r="H939" s="85" t="s">
        <v>236</v>
      </c>
      <c r="I939" s="85" t="s">
        <v>236</v>
      </c>
      <c r="J939" s="627" t="s">
        <v>1312</v>
      </c>
      <c r="K939" s="627"/>
      <c r="L939" s="627"/>
      <c r="M939" s="627"/>
      <c r="N939" s="628"/>
    </row>
    <row r="940" spans="2:14" ht="12.95" hidden="1" customHeight="1" x14ac:dyDescent="0.2">
      <c r="B940" s="74" t="s">
        <v>1313</v>
      </c>
      <c r="C940" s="96" t="s">
        <v>1466</v>
      </c>
      <c r="D940" s="96" t="s">
        <v>1473</v>
      </c>
      <c r="E940" s="97" t="s">
        <v>1474</v>
      </c>
      <c r="F940" s="98" t="s">
        <v>1312</v>
      </c>
      <c r="G940" s="98" t="s">
        <v>1312</v>
      </c>
      <c r="H940" s="85" t="s">
        <v>236</v>
      </c>
      <c r="I940" s="85" t="s">
        <v>236</v>
      </c>
      <c r="J940" s="627" t="s">
        <v>1312</v>
      </c>
      <c r="K940" s="627"/>
      <c r="L940" s="627"/>
      <c r="M940" s="627"/>
      <c r="N940" s="628"/>
    </row>
    <row r="941" spans="2:14" ht="12.95" hidden="1" customHeight="1" x14ac:dyDescent="0.2">
      <c r="B941" s="74" t="s">
        <v>1313</v>
      </c>
      <c r="C941" s="96" t="s">
        <v>1466</v>
      </c>
      <c r="D941" s="96" t="s">
        <v>1475</v>
      </c>
      <c r="E941" s="97" t="s">
        <v>1476</v>
      </c>
      <c r="F941" s="98" t="s">
        <v>1312</v>
      </c>
      <c r="G941" s="98" t="s">
        <v>1312</v>
      </c>
      <c r="H941" s="85" t="s">
        <v>236</v>
      </c>
      <c r="I941" s="85" t="s">
        <v>236</v>
      </c>
      <c r="J941" s="627" t="s">
        <v>1312</v>
      </c>
      <c r="K941" s="627"/>
      <c r="L941" s="627"/>
      <c r="M941" s="627"/>
      <c r="N941" s="628"/>
    </row>
    <row r="942" spans="2:14" ht="12.95" hidden="1" customHeight="1" x14ac:dyDescent="0.2">
      <c r="B942" s="74" t="s">
        <v>1313</v>
      </c>
      <c r="C942" s="96" t="s">
        <v>1466</v>
      </c>
      <c r="D942" s="96" t="s">
        <v>1477</v>
      </c>
      <c r="E942" s="97" t="s">
        <v>1478</v>
      </c>
      <c r="F942" s="98" t="s">
        <v>1312</v>
      </c>
      <c r="G942" s="98" t="s">
        <v>1312</v>
      </c>
      <c r="H942" s="85" t="s">
        <v>236</v>
      </c>
      <c r="I942" s="85" t="s">
        <v>236</v>
      </c>
      <c r="J942" s="102" t="s">
        <v>1312</v>
      </c>
      <c r="K942" s="102" t="s">
        <v>1312</v>
      </c>
      <c r="L942" s="102" t="s">
        <v>1312</v>
      </c>
      <c r="M942" s="102" t="s">
        <v>1312</v>
      </c>
      <c r="N942" s="103" t="s">
        <v>1312</v>
      </c>
    </row>
    <row r="943" spans="2:14" ht="12.95" hidden="1" customHeight="1" x14ac:dyDescent="0.2">
      <c r="B943" s="74" t="s">
        <v>1313</v>
      </c>
      <c r="C943" s="96" t="s">
        <v>1466</v>
      </c>
      <c r="D943" s="96" t="s">
        <v>1479</v>
      </c>
      <c r="E943" s="97" t="s">
        <v>1480</v>
      </c>
      <c r="F943" s="98" t="s">
        <v>1312</v>
      </c>
      <c r="G943" s="98" t="s">
        <v>1312</v>
      </c>
      <c r="H943" s="85" t="s">
        <v>236</v>
      </c>
      <c r="I943" s="85" t="s">
        <v>236</v>
      </c>
      <c r="J943" s="627" t="s">
        <v>1312</v>
      </c>
      <c r="K943" s="627"/>
      <c r="L943" s="627"/>
      <c r="M943" s="627"/>
      <c r="N943" s="628"/>
    </row>
    <row r="944" spans="2:14" ht="12.95" hidden="1" customHeight="1" x14ac:dyDescent="0.2">
      <c r="B944" s="74" t="s">
        <v>1313</v>
      </c>
      <c r="C944" s="96" t="s">
        <v>1466</v>
      </c>
      <c r="D944" s="96" t="s">
        <v>1481</v>
      </c>
      <c r="E944" s="97" t="s">
        <v>1482</v>
      </c>
      <c r="F944" s="98" t="s">
        <v>1312</v>
      </c>
      <c r="G944" s="98" t="s">
        <v>1312</v>
      </c>
      <c r="H944" s="85" t="s">
        <v>236</v>
      </c>
      <c r="I944" s="85" t="s">
        <v>236</v>
      </c>
      <c r="J944" s="627" t="s">
        <v>1312</v>
      </c>
      <c r="K944" s="627"/>
      <c r="L944" s="627"/>
      <c r="M944" s="627"/>
      <c r="N944" s="628"/>
    </row>
    <row r="945" spans="2:14" ht="12.95" hidden="1" customHeight="1" x14ac:dyDescent="0.2">
      <c r="B945" s="74" t="s">
        <v>1313</v>
      </c>
      <c r="C945" s="96" t="s">
        <v>1466</v>
      </c>
      <c r="D945" s="96" t="s">
        <v>1483</v>
      </c>
      <c r="E945" s="97" t="s">
        <v>1484</v>
      </c>
      <c r="F945" s="98" t="s">
        <v>1312</v>
      </c>
      <c r="G945" s="98" t="s">
        <v>1312</v>
      </c>
      <c r="H945" s="85" t="s">
        <v>236</v>
      </c>
      <c r="I945" s="85" t="s">
        <v>236</v>
      </c>
      <c r="J945" s="627" t="s">
        <v>1312</v>
      </c>
      <c r="K945" s="627"/>
      <c r="L945" s="627"/>
      <c r="M945" s="627"/>
      <c r="N945" s="628"/>
    </row>
    <row r="946" spans="2:14" ht="12.95" hidden="1" customHeight="1" x14ac:dyDescent="0.2">
      <c r="B946" s="74" t="s">
        <v>1313</v>
      </c>
      <c r="C946" s="96" t="s">
        <v>1466</v>
      </c>
      <c r="D946" s="96" t="s">
        <v>1485</v>
      </c>
      <c r="E946" s="97" t="s">
        <v>1486</v>
      </c>
      <c r="F946" s="98" t="s">
        <v>1312</v>
      </c>
      <c r="G946" s="98" t="s">
        <v>1312</v>
      </c>
      <c r="H946" s="85" t="s">
        <v>236</v>
      </c>
      <c r="I946" s="85" t="s">
        <v>236</v>
      </c>
      <c r="J946" s="627" t="s">
        <v>1312</v>
      </c>
      <c r="K946" s="627"/>
      <c r="L946" s="627"/>
      <c r="M946" s="627"/>
      <c r="N946" s="628"/>
    </row>
    <row r="947" spans="2:14" ht="12.95" hidden="1" customHeight="1" x14ac:dyDescent="0.2">
      <c r="B947" s="74" t="s">
        <v>1313</v>
      </c>
      <c r="C947" s="96" t="s">
        <v>1466</v>
      </c>
      <c r="D947" s="96" t="s">
        <v>1487</v>
      </c>
      <c r="E947" s="97" t="s">
        <v>1488</v>
      </c>
      <c r="F947" s="98" t="s">
        <v>1312</v>
      </c>
      <c r="G947" s="98" t="s">
        <v>1312</v>
      </c>
      <c r="H947" s="85" t="s">
        <v>236</v>
      </c>
      <c r="I947" s="85" t="s">
        <v>236</v>
      </c>
      <c r="J947" s="627" t="s">
        <v>1312</v>
      </c>
      <c r="K947" s="627"/>
      <c r="L947" s="627"/>
      <c r="M947" s="627"/>
      <c r="N947" s="628"/>
    </row>
    <row r="948" spans="2:14" ht="12.95" hidden="1" customHeight="1" x14ac:dyDescent="0.2">
      <c r="B948" s="74" t="s">
        <v>1313</v>
      </c>
      <c r="C948" s="96" t="s">
        <v>1466</v>
      </c>
      <c r="D948" s="96" t="s">
        <v>1489</v>
      </c>
      <c r="E948" s="97" t="s">
        <v>1490</v>
      </c>
      <c r="F948" s="98" t="s">
        <v>1312</v>
      </c>
      <c r="G948" s="98" t="s">
        <v>1312</v>
      </c>
      <c r="H948" s="85" t="s">
        <v>236</v>
      </c>
      <c r="I948" s="85" t="s">
        <v>236</v>
      </c>
      <c r="J948" s="627" t="s">
        <v>1312</v>
      </c>
      <c r="K948" s="627"/>
      <c r="L948" s="627"/>
      <c r="M948" s="627"/>
      <c r="N948" s="628"/>
    </row>
    <row r="949" spans="2:14" ht="12.95" hidden="1" customHeight="1" x14ac:dyDescent="0.2">
      <c r="B949" s="74" t="s">
        <v>1313</v>
      </c>
      <c r="C949" s="96" t="s">
        <v>1491</v>
      </c>
      <c r="D949" s="96" t="s">
        <v>1492</v>
      </c>
      <c r="E949" s="97" t="s">
        <v>1493</v>
      </c>
      <c r="F949" s="98" t="s">
        <v>1312</v>
      </c>
      <c r="G949" s="98" t="s">
        <v>1312</v>
      </c>
      <c r="H949" s="85" t="s">
        <v>236</v>
      </c>
      <c r="I949" s="85" t="s">
        <v>236</v>
      </c>
      <c r="J949" s="627" t="s">
        <v>1312</v>
      </c>
      <c r="K949" s="627"/>
      <c r="L949" s="627"/>
      <c r="M949" s="627"/>
      <c r="N949" s="628"/>
    </row>
    <row r="950" spans="2:14" ht="12.95" hidden="1" customHeight="1" x14ac:dyDescent="0.2">
      <c r="B950" s="74" t="s">
        <v>1313</v>
      </c>
      <c r="C950" s="96" t="s">
        <v>1491</v>
      </c>
      <c r="D950" s="96" t="s">
        <v>1494</v>
      </c>
      <c r="E950" s="97" t="s">
        <v>1495</v>
      </c>
      <c r="F950" s="98" t="s">
        <v>1312</v>
      </c>
      <c r="G950" s="98" t="s">
        <v>1312</v>
      </c>
      <c r="H950" s="85" t="s">
        <v>236</v>
      </c>
      <c r="I950" s="85" t="s">
        <v>236</v>
      </c>
      <c r="J950" s="627" t="s">
        <v>1312</v>
      </c>
      <c r="K950" s="627"/>
      <c r="L950" s="627"/>
      <c r="M950" s="627"/>
      <c r="N950" s="628"/>
    </row>
    <row r="951" spans="2:14" ht="12.95" hidden="1" customHeight="1" x14ac:dyDescent="0.2">
      <c r="B951" s="74" t="s">
        <v>1313</v>
      </c>
      <c r="C951" s="96" t="s">
        <v>1496</v>
      </c>
      <c r="D951" s="96" t="s">
        <v>1497</v>
      </c>
      <c r="E951" s="97" t="s">
        <v>1498</v>
      </c>
      <c r="F951" s="98" t="s">
        <v>1312</v>
      </c>
      <c r="G951" s="98" t="s">
        <v>1312</v>
      </c>
      <c r="H951" s="85" t="s">
        <v>236</v>
      </c>
      <c r="I951" s="85" t="s">
        <v>236</v>
      </c>
      <c r="J951" s="627" t="s">
        <v>1312</v>
      </c>
      <c r="K951" s="627"/>
      <c r="L951" s="627"/>
      <c r="M951" s="627"/>
      <c r="N951" s="628"/>
    </row>
    <row r="952" spans="2:14" ht="12.95" hidden="1" customHeight="1" x14ac:dyDescent="0.2">
      <c r="B952" s="74" t="s">
        <v>1313</v>
      </c>
      <c r="C952" s="96" t="s">
        <v>1499</v>
      </c>
      <c r="D952" s="96" t="s">
        <v>1500</v>
      </c>
      <c r="E952" s="97" t="s">
        <v>1501</v>
      </c>
      <c r="F952" s="98" t="s">
        <v>1312</v>
      </c>
      <c r="G952" s="98" t="s">
        <v>1312</v>
      </c>
      <c r="H952" s="85" t="s">
        <v>236</v>
      </c>
      <c r="I952" s="85" t="s">
        <v>236</v>
      </c>
      <c r="J952" s="627" t="s">
        <v>1312</v>
      </c>
      <c r="K952" s="627"/>
      <c r="L952" s="627"/>
      <c r="M952" s="627"/>
      <c r="N952" s="628"/>
    </row>
    <row r="953" spans="2:14" ht="12.95" hidden="1" customHeight="1" x14ac:dyDescent="0.2">
      <c r="B953" s="74" t="s">
        <v>1313</v>
      </c>
      <c r="C953" s="96" t="s">
        <v>1502</v>
      </c>
      <c r="D953" s="96" t="s">
        <v>1503</v>
      </c>
      <c r="E953" s="97" t="s">
        <v>1504</v>
      </c>
      <c r="F953" s="98" t="s">
        <v>1312</v>
      </c>
      <c r="G953" s="98" t="s">
        <v>1312</v>
      </c>
      <c r="H953" s="85" t="s">
        <v>236</v>
      </c>
      <c r="I953" s="85" t="s">
        <v>236</v>
      </c>
      <c r="J953" s="627" t="s">
        <v>1312</v>
      </c>
      <c r="K953" s="627"/>
      <c r="L953" s="627"/>
      <c r="M953" s="627"/>
      <c r="N953" s="628"/>
    </row>
    <row r="954" spans="2:14" ht="12.95" hidden="1" customHeight="1" x14ac:dyDescent="0.2">
      <c r="B954" s="74" t="s">
        <v>1313</v>
      </c>
      <c r="C954" s="96" t="s">
        <v>1505</v>
      </c>
      <c r="D954" s="96" t="s">
        <v>1506</v>
      </c>
      <c r="E954" s="97" t="s">
        <v>1507</v>
      </c>
      <c r="F954" s="98" t="s">
        <v>1312</v>
      </c>
      <c r="G954" s="98" t="s">
        <v>1312</v>
      </c>
      <c r="H954" s="85" t="s">
        <v>236</v>
      </c>
      <c r="I954" s="85" t="s">
        <v>236</v>
      </c>
      <c r="J954" s="627" t="s">
        <v>1312</v>
      </c>
      <c r="K954" s="627"/>
      <c r="L954" s="627"/>
      <c r="M954" s="627"/>
      <c r="N954" s="628"/>
    </row>
    <row r="955" spans="2:14" ht="12.95" hidden="1" customHeight="1" x14ac:dyDescent="0.2">
      <c r="B955" s="74" t="s">
        <v>1313</v>
      </c>
      <c r="C955" s="96" t="s">
        <v>1508</v>
      </c>
      <c r="D955" s="96" t="s">
        <v>1509</v>
      </c>
      <c r="E955" s="97" t="s">
        <v>1510</v>
      </c>
      <c r="F955" s="98" t="s">
        <v>1312</v>
      </c>
      <c r="G955" s="98" t="s">
        <v>1312</v>
      </c>
      <c r="H955" s="85" t="s">
        <v>236</v>
      </c>
      <c r="I955" s="85" t="s">
        <v>236</v>
      </c>
      <c r="J955" s="627" t="s">
        <v>1312</v>
      </c>
      <c r="K955" s="627"/>
      <c r="L955" s="627"/>
      <c r="M955" s="627"/>
      <c r="N955" s="628"/>
    </row>
    <row r="956" spans="2:14" ht="12.95" hidden="1" customHeight="1" x14ac:dyDescent="0.2">
      <c r="B956" s="74" t="s">
        <v>1313</v>
      </c>
      <c r="C956" s="96" t="s">
        <v>1511</v>
      </c>
      <c r="D956" s="96" t="s">
        <v>1512</v>
      </c>
      <c r="E956" s="97" t="s">
        <v>1513</v>
      </c>
      <c r="F956" s="98" t="s">
        <v>1312</v>
      </c>
      <c r="G956" s="98" t="s">
        <v>1312</v>
      </c>
      <c r="H956" s="85" t="s">
        <v>236</v>
      </c>
      <c r="I956" s="85" t="s">
        <v>236</v>
      </c>
      <c r="J956" s="627" t="s">
        <v>1312</v>
      </c>
      <c r="K956" s="627"/>
      <c r="L956" s="627"/>
      <c r="M956" s="627"/>
      <c r="N956" s="628"/>
    </row>
    <row r="957" spans="2:14" ht="12.95" hidden="1" customHeight="1" x14ac:dyDescent="0.2">
      <c r="B957" s="74" t="s">
        <v>1313</v>
      </c>
      <c r="C957" s="96" t="s">
        <v>1514</v>
      </c>
      <c r="D957" s="96" t="s">
        <v>1515</v>
      </c>
      <c r="E957" s="97" t="s">
        <v>1516</v>
      </c>
      <c r="F957" s="98" t="s">
        <v>1312</v>
      </c>
      <c r="G957" s="98" t="s">
        <v>1312</v>
      </c>
      <c r="H957" s="85" t="s">
        <v>236</v>
      </c>
      <c r="I957" s="85" t="s">
        <v>236</v>
      </c>
      <c r="J957" s="627" t="s">
        <v>1312</v>
      </c>
      <c r="K957" s="627"/>
      <c r="L957" s="627"/>
      <c r="M957" s="627"/>
      <c r="N957" s="628"/>
    </row>
    <row r="958" spans="2:14" ht="12.95" hidden="1" customHeight="1" x14ac:dyDescent="0.2">
      <c r="B958" s="74" t="s">
        <v>1313</v>
      </c>
      <c r="C958" s="96" t="s">
        <v>1517</v>
      </c>
      <c r="D958" s="96" t="s">
        <v>1518</v>
      </c>
      <c r="E958" s="97" t="s">
        <v>1519</v>
      </c>
      <c r="F958" s="98" t="s">
        <v>1312</v>
      </c>
      <c r="G958" s="98" t="s">
        <v>1312</v>
      </c>
      <c r="H958" s="85" t="s">
        <v>236</v>
      </c>
      <c r="I958" s="85" t="s">
        <v>236</v>
      </c>
      <c r="J958" s="627" t="s">
        <v>1312</v>
      </c>
      <c r="K958" s="627"/>
      <c r="L958" s="627"/>
      <c r="M958" s="627"/>
      <c r="N958" s="628"/>
    </row>
    <row r="959" spans="2:14" ht="12.95" hidden="1" customHeight="1" x14ac:dyDescent="0.2">
      <c r="B959" s="74" t="s">
        <v>1313</v>
      </c>
      <c r="C959" s="96" t="s">
        <v>1520</v>
      </c>
      <c r="D959" s="96" t="s">
        <v>1521</v>
      </c>
      <c r="E959" s="97" t="s">
        <v>1522</v>
      </c>
      <c r="F959" s="98" t="s">
        <v>1312</v>
      </c>
      <c r="G959" s="98" t="s">
        <v>1312</v>
      </c>
      <c r="H959" s="85" t="s">
        <v>236</v>
      </c>
      <c r="I959" s="85" t="s">
        <v>236</v>
      </c>
      <c r="J959" s="627" t="s">
        <v>1312</v>
      </c>
      <c r="K959" s="627"/>
      <c r="L959" s="627"/>
      <c r="M959" s="627"/>
      <c r="N959" s="628"/>
    </row>
    <row r="960" spans="2:14" ht="12.95" hidden="1" customHeight="1" x14ac:dyDescent="0.2">
      <c r="B960" s="74" t="s">
        <v>1313</v>
      </c>
      <c r="C960" s="96" t="s">
        <v>1523</v>
      </c>
      <c r="D960" s="96" t="s">
        <v>1524</v>
      </c>
      <c r="E960" s="97" t="s">
        <v>1525</v>
      </c>
      <c r="F960" s="98" t="s">
        <v>1312</v>
      </c>
      <c r="G960" s="98" t="s">
        <v>1312</v>
      </c>
      <c r="H960" s="85" t="s">
        <v>236</v>
      </c>
      <c r="I960" s="85" t="s">
        <v>236</v>
      </c>
      <c r="J960" s="627" t="s">
        <v>1312</v>
      </c>
      <c r="K960" s="627"/>
      <c r="L960" s="627"/>
      <c r="M960" s="627"/>
      <c r="N960" s="628"/>
    </row>
    <row r="961" spans="2:14" ht="12.95" hidden="1" customHeight="1" x14ac:dyDescent="0.2">
      <c r="B961" s="74" t="s">
        <v>1313</v>
      </c>
      <c r="C961" s="96" t="s">
        <v>1526</v>
      </c>
      <c r="D961" s="96" t="s">
        <v>1527</v>
      </c>
      <c r="E961" s="97" t="s">
        <v>1528</v>
      </c>
      <c r="F961" s="98" t="s">
        <v>1312</v>
      </c>
      <c r="G961" s="98" t="s">
        <v>1312</v>
      </c>
      <c r="H961" s="85" t="s">
        <v>236</v>
      </c>
      <c r="I961" s="85" t="s">
        <v>236</v>
      </c>
      <c r="J961" s="627" t="s">
        <v>1312</v>
      </c>
      <c r="K961" s="627"/>
      <c r="L961" s="627"/>
      <c r="M961" s="627"/>
      <c r="N961" s="628"/>
    </row>
    <row r="962" spans="2:14" ht="12.95" hidden="1" customHeight="1" x14ac:dyDescent="0.2">
      <c r="B962" s="74" t="s">
        <v>1313</v>
      </c>
      <c r="C962" s="96" t="s">
        <v>1529</v>
      </c>
      <c r="D962" s="96" t="s">
        <v>1530</v>
      </c>
      <c r="E962" s="97" t="s">
        <v>1531</v>
      </c>
      <c r="F962" s="98" t="s">
        <v>1312</v>
      </c>
      <c r="G962" s="98" t="s">
        <v>1312</v>
      </c>
      <c r="H962" s="85" t="s">
        <v>236</v>
      </c>
      <c r="I962" s="85" t="s">
        <v>236</v>
      </c>
      <c r="J962" s="627" t="s">
        <v>1312</v>
      </c>
      <c r="K962" s="627"/>
      <c r="L962" s="627"/>
      <c r="M962" s="627"/>
      <c r="N962" s="628"/>
    </row>
    <row r="963" spans="2:14" ht="12.95" hidden="1" customHeight="1" x14ac:dyDescent="0.2">
      <c r="B963" s="74" t="s">
        <v>1313</v>
      </c>
      <c r="C963" s="96" t="s">
        <v>1532</v>
      </c>
      <c r="D963" s="96" t="s">
        <v>1533</v>
      </c>
      <c r="E963" s="97" t="s">
        <v>1534</v>
      </c>
      <c r="F963" s="98" t="s">
        <v>1312</v>
      </c>
      <c r="G963" s="98" t="s">
        <v>1312</v>
      </c>
      <c r="H963" s="85" t="s">
        <v>236</v>
      </c>
      <c r="I963" s="85" t="s">
        <v>236</v>
      </c>
      <c r="J963" s="627" t="s">
        <v>1312</v>
      </c>
      <c r="K963" s="627"/>
      <c r="L963" s="627"/>
      <c r="M963" s="627"/>
      <c r="N963" s="628"/>
    </row>
    <row r="964" spans="2:14" ht="12.95" hidden="1" customHeight="1" x14ac:dyDescent="0.2">
      <c r="B964" s="74" t="s">
        <v>1313</v>
      </c>
      <c r="C964" s="96" t="s">
        <v>1535</v>
      </c>
      <c r="D964" s="96" t="s">
        <v>1536</v>
      </c>
      <c r="E964" s="97" t="s">
        <v>1537</v>
      </c>
      <c r="F964" s="98" t="s">
        <v>1312</v>
      </c>
      <c r="G964" s="98" t="s">
        <v>1312</v>
      </c>
      <c r="H964" s="85" t="s">
        <v>236</v>
      </c>
      <c r="I964" s="85" t="s">
        <v>236</v>
      </c>
      <c r="J964" s="627" t="s">
        <v>1312</v>
      </c>
      <c r="K964" s="627"/>
      <c r="L964" s="627"/>
      <c r="M964" s="627"/>
      <c r="N964" s="628"/>
    </row>
    <row r="965" spans="2:14" ht="12.95" hidden="1" customHeight="1" x14ac:dyDescent="0.2">
      <c r="B965" s="74" t="s">
        <v>1313</v>
      </c>
      <c r="C965" s="96" t="s">
        <v>1538</v>
      </c>
      <c r="D965" s="96" t="s">
        <v>1539</v>
      </c>
      <c r="E965" s="97" t="s">
        <v>1540</v>
      </c>
      <c r="F965" s="98" t="s">
        <v>1312</v>
      </c>
      <c r="G965" s="98" t="s">
        <v>1312</v>
      </c>
      <c r="H965" s="85" t="s">
        <v>236</v>
      </c>
      <c r="I965" s="85" t="s">
        <v>236</v>
      </c>
      <c r="J965" s="627" t="s">
        <v>1312</v>
      </c>
      <c r="K965" s="627"/>
      <c r="L965" s="627"/>
      <c r="M965" s="627"/>
      <c r="N965" s="628"/>
    </row>
    <row r="966" spans="2:14" ht="12.95" hidden="1" customHeight="1" x14ac:dyDescent="0.2">
      <c r="B966" s="74" t="s">
        <v>1313</v>
      </c>
      <c r="C966" s="96" t="s">
        <v>1541</v>
      </c>
      <c r="D966" s="96" t="s">
        <v>1542</v>
      </c>
      <c r="E966" s="97" t="s">
        <v>1543</v>
      </c>
      <c r="F966" s="98" t="s">
        <v>1312</v>
      </c>
      <c r="G966" s="98" t="s">
        <v>1312</v>
      </c>
      <c r="H966" s="85" t="s">
        <v>236</v>
      </c>
      <c r="I966" s="85" t="s">
        <v>236</v>
      </c>
      <c r="J966" s="627" t="s">
        <v>1312</v>
      </c>
      <c r="K966" s="627"/>
      <c r="L966" s="627"/>
      <c r="M966" s="627"/>
      <c r="N966" s="628"/>
    </row>
    <row r="967" spans="2:14" ht="12.95" hidden="1" customHeight="1" x14ac:dyDescent="0.2">
      <c r="B967" s="74" t="s">
        <v>1313</v>
      </c>
      <c r="C967" s="96" t="s">
        <v>1544</v>
      </c>
      <c r="D967" s="96" t="s">
        <v>1545</v>
      </c>
      <c r="E967" s="97" t="s">
        <v>1546</v>
      </c>
      <c r="F967" s="98" t="s">
        <v>1312</v>
      </c>
      <c r="G967" s="98" t="s">
        <v>1312</v>
      </c>
      <c r="H967" s="85" t="s">
        <v>236</v>
      </c>
      <c r="I967" s="85" t="s">
        <v>236</v>
      </c>
      <c r="J967" s="627" t="s">
        <v>1312</v>
      </c>
      <c r="K967" s="627"/>
      <c r="L967" s="627"/>
      <c r="M967" s="627"/>
      <c r="N967" s="628"/>
    </row>
    <row r="968" spans="2:14" ht="12.95" hidden="1" customHeight="1" x14ac:dyDescent="0.2">
      <c r="B968" s="74" t="s">
        <v>1313</v>
      </c>
      <c r="C968" s="96" t="s">
        <v>1547</v>
      </c>
      <c r="D968" s="96" t="s">
        <v>1548</v>
      </c>
      <c r="E968" s="97" t="s">
        <v>1549</v>
      </c>
      <c r="F968" s="98" t="s">
        <v>1312</v>
      </c>
      <c r="G968" s="98" t="s">
        <v>1312</v>
      </c>
      <c r="H968" s="85" t="s">
        <v>236</v>
      </c>
      <c r="I968" s="85" t="s">
        <v>236</v>
      </c>
      <c r="J968" s="627" t="s">
        <v>1312</v>
      </c>
      <c r="K968" s="627"/>
      <c r="L968" s="627"/>
      <c r="M968" s="627"/>
      <c r="N968" s="628"/>
    </row>
    <row r="969" spans="2:14" ht="12.95" hidden="1" customHeight="1" x14ac:dyDescent="0.2">
      <c r="B969" s="74" t="s">
        <v>1313</v>
      </c>
      <c r="C969" s="96" t="s">
        <v>1550</v>
      </c>
      <c r="D969" s="96" t="s">
        <v>1551</v>
      </c>
      <c r="E969" s="97" t="s">
        <v>1552</v>
      </c>
      <c r="F969" s="98" t="s">
        <v>1312</v>
      </c>
      <c r="G969" s="98" t="s">
        <v>1312</v>
      </c>
      <c r="H969" s="85" t="s">
        <v>236</v>
      </c>
      <c r="I969" s="85" t="s">
        <v>236</v>
      </c>
      <c r="J969" s="627" t="s">
        <v>1312</v>
      </c>
      <c r="K969" s="627"/>
      <c r="L969" s="627"/>
      <c r="M969" s="627"/>
      <c r="N969" s="628"/>
    </row>
    <row r="970" spans="2:14" ht="12.95" hidden="1" customHeight="1" x14ac:dyDescent="0.2">
      <c r="B970" s="74" t="s">
        <v>1313</v>
      </c>
      <c r="C970" s="96" t="s">
        <v>1553</v>
      </c>
      <c r="D970" s="96" t="s">
        <v>1554</v>
      </c>
      <c r="E970" s="97" t="s">
        <v>1555</v>
      </c>
      <c r="F970" s="98" t="s">
        <v>1312</v>
      </c>
      <c r="G970" s="98" t="s">
        <v>1312</v>
      </c>
      <c r="H970" s="85" t="s">
        <v>236</v>
      </c>
      <c r="I970" s="85" t="s">
        <v>236</v>
      </c>
      <c r="J970" s="627" t="s">
        <v>1312</v>
      </c>
      <c r="K970" s="627"/>
      <c r="L970" s="627"/>
      <c r="M970" s="627"/>
      <c r="N970" s="628"/>
    </row>
    <row r="971" spans="2:14" ht="12.95" hidden="1" customHeight="1" x14ac:dyDescent="0.2">
      <c r="B971" s="74" t="s">
        <v>1313</v>
      </c>
      <c r="C971" s="96" t="s">
        <v>1556</v>
      </c>
      <c r="D971" s="96" t="s">
        <v>1557</v>
      </c>
      <c r="E971" s="97" t="s">
        <v>1558</v>
      </c>
      <c r="F971" s="98" t="s">
        <v>1312</v>
      </c>
      <c r="G971" s="98" t="s">
        <v>1312</v>
      </c>
      <c r="H971" s="85" t="s">
        <v>236</v>
      </c>
      <c r="I971" s="85" t="s">
        <v>236</v>
      </c>
      <c r="J971" s="627" t="s">
        <v>1312</v>
      </c>
      <c r="K971" s="627"/>
      <c r="L971" s="627"/>
      <c r="M971" s="627"/>
      <c r="N971" s="628"/>
    </row>
    <row r="972" spans="2:14" ht="12.95" hidden="1" customHeight="1" x14ac:dyDescent="0.2">
      <c r="B972" s="74" t="s">
        <v>1313</v>
      </c>
      <c r="C972" s="96" t="s">
        <v>1559</v>
      </c>
      <c r="D972" s="96" t="s">
        <v>1560</v>
      </c>
      <c r="E972" s="97" t="s">
        <v>1561</v>
      </c>
      <c r="F972" s="98" t="s">
        <v>1312</v>
      </c>
      <c r="G972" s="98" t="s">
        <v>1312</v>
      </c>
      <c r="H972" s="85" t="s">
        <v>236</v>
      </c>
      <c r="I972" s="85" t="s">
        <v>236</v>
      </c>
      <c r="J972" s="627" t="s">
        <v>1312</v>
      </c>
      <c r="K972" s="627"/>
      <c r="L972" s="627"/>
      <c r="M972" s="627"/>
      <c r="N972" s="628"/>
    </row>
    <row r="973" spans="2:14" ht="12.95" hidden="1" customHeight="1" x14ac:dyDescent="0.2">
      <c r="B973" s="74" t="s">
        <v>1313</v>
      </c>
      <c r="C973" s="96" t="s">
        <v>1562</v>
      </c>
      <c r="D973" s="96" t="s">
        <v>1563</v>
      </c>
      <c r="E973" s="97" t="s">
        <v>1564</v>
      </c>
      <c r="F973" s="98" t="s">
        <v>1312</v>
      </c>
      <c r="G973" s="98" t="s">
        <v>1312</v>
      </c>
      <c r="H973" s="85" t="s">
        <v>236</v>
      </c>
      <c r="I973" s="85" t="s">
        <v>236</v>
      </c>
      <c r="J973" s="627" t="s">
        <v>1312</v>
      </c>
      <c r="K973" s="627"/>
      <c r="L973" s="627"/>
      <c r="M973" s="627"/>
      <c r="N973" s="628"/>
    </row>
    <row r="974" spans="2:14" ht="12.95" hidden="1" customHeight="1" x14ac:dyDescent="0.2">
      <c r="B974" s="74" t="s">
        <v>1313</v>
      </c>
      <c r="C974" s="96" t="s">
        <v>1565</v>
      </c>
      <c r="D974" s="96" t="s">
        <v>1566</v>
      </c>
      <c r="E974" s="97" t="s">
        <v>1567</v>
      </c>
      <c r="F974" s="98" t="s">
        <v>1312</v>
      </c>
      <c r="G974" s="98" t="s">
        <v>1312</v>
      </c>
      <c r="H974" s="85" t="s">
        <v>236</v>
      </c>
      <c r="I974" s="85" t="s">
        <v>236</v>
      </c>
      <c r="J974" s="627" t="s">
        <v>1312</v>
      </c>
      <c r="K974" s="627"/>
      <c r="L974" s="627"/>
      <c r="M974" s="627"/>
      <c r="N974" s="628"/>
    </row>
    <row r="975" spans="2:14" ht="12.95" hidden="1" customHeight="1" x14ac:dyDescent="0.2">
      <c r="B975" s="74" t="s">
        <v>1313</v>
      </c>
      <c r="C975" s="96" t="s">
        <v>1466</v>
      </c>
      <c r="D975" s="96" t="s">
        <v>1568</v>
      </c>
      <c r="E975" s="97" t="s">
        <v>1569</v>
      </c>
      <c r="F975" s="98" t="s">
        <v>1312</v>
      </c>
      <c r="G975" s="98" t="s">
        <v>1312</v>
      </c>
      <c r="H975" s="85" t="s">
        <v>236</v>
      </c>
      <c r="I975" s="85" t="s">
        <v>236</v>
      </c>
      <c r="J975" s="627" t="s">
        <v>1312</v>
      </c>
      <c r="K975" s="627"/>
      <c r="L975" s="627"/>
      <c r="M975" s="627"/>
      <c r="N975" s="628"/>
    </row>
    <row r="976" spans="2:14" ht="12.95" hidden="1" customHeight="1" x14ac:dyDescent="0.2">
      <c r="B976" s="74" t="s">
        <v>1313</v>
      </c>
      <c r="C976" s="96" t="s">
        <v>1570</v>
      </c>
      <c r="D976" s="96" t="s">
        <v>1571</v>
      </c>
      <c r="E976" s="97" t="s">
        <v>1572</v>
      </c>
      <c r="F976" s="98" t="s">
        <v>1312</v>
      </c>
      <c r="G976" s="98" t="s">
        <v>1312</v>
      </c>
      <c r="H976" s="85" t="s">
        <v>236</v>
      </c>
      <c r="I976" s="85" t="s">
        <v>236</v>
      </c>
      <c r="J976" s="627" t="s">
        <v>1312</v>
      </c>
      <c r="K976" s="627"/>
      <c r="L976" s="627"/>
      <c r="M976" s="627"/>
      <c r="N976" s="628"/>
    </row>
    <row r="977" spans="2:14" ht="12.95" hidden="1" customHeight="1" x14ac:dyDescent="0.2">
      <c r="B977" s="74" t="s">
        <v>1313</v>
      </c>
      <c r="C977" s="96" t="s">
        <v>1573</v>
      </c>
      <c r="D977" s="96" t="s">
        <v>1574</v>
      </c>
      <c r="E977" s="97" t="s">
        <v>1575</v>
      </c>
      <c r="F977" s="98" t="s">
        <v>1312</v>
      </c>
      <c r="G977" s="98" t="s">
        <v>1312</v>
      </c>
      <c r="H977" s="85" t="s">
        <v>236</v>
      </c>
      <c r="I977" s="85" t="s">
        <v>236</v>
      </c>
      <c r="J977" s="627" t="s">
        <v>1312</v>
      </c>
      <c r="K977" s="627"/>
      <c r="L977" s="627"/>
      <c r="M977" s="627"/>
      <c r="N977" s="628"/>
    </row>
    <row r="978" spans="2:14" ht="12.95" hidden="1" customHeight="1" x14ac:dyDescent="0.2">
      <c r="B978" s="74" t="s">
        <v>1313</v>
      </c>
      <c r="C978" s="96" t="s">
        <v>1458</v>
      </c>
      <c r="D978" s="96" t="s">
        <v>1576</v>
      </c>
      <c r="E978" s="97" t="s">
        <v>1577</v>
      </c>
      <c r="F978" s="98" t="s">
        <v>1312</v>
      </c>
      <c r="G978" s="98" t="s">
        <v>1312</v>
      </c>
      <c r="H978" s="85" t="s">
        <v>236</v>
      </c>
      <c r="I978" s="85" t="s">
        <v>236</v>
      </c>
      <c r="J978" s="627" t="s">
        <v>1312</v>
      </c>
      <c r="K978" s="627"/>
      <c r="L978" s="627"/>
      <c r="M978" s="627"/>
      <c r="N978" s="628"/>
    </row>
    <row r="979" spans="2:14" ht="12.95" customHeight="1" x14ac:dyDescent="0.2">
      <c r="B979" s="74" t="s">
        <v>1578</v>
      </c>
      <c r="C979" s="104" t="s">
        <v>1579</v>
      </c>
      <c r="D979" s="104" t="s">
        <v>1580</v>
      </c>
      <c r="E979" s="105" t="s">
        <v>1581</v>
      </c>
      <c r="F979" s="106" t="s">
        <v>1312</v>
      </c>
      <c r="G979" s="106" t="s">
        <v>1312</v>
      </c>
      <c r="H979" s="106" t="s">
        <v>236</v>
      </c>
      <c r="I979" s="102" t="s">
        <v>236</v>
      </c>
      <c r="J979" s="604"/>
      <c r="K979" s="605"/>
      <c r="L979" s="605"/>
      <c r="M979" s="605"/>
      <c r="N979" s="606"/>
    </row>
    <row r="980" spans="2:14" ht="12.95" customHeight="1" x14ac:dyDescent="0.2">
      <c r="B980" s="74" t="s">
        <v>1578</v>
      </c>
      <c r="C980" s="107" t="s">
        <v>1582</v>
      </c>
      <c r="D980" s="107" t="s">
        <v>1583</v>
      </c>
      <c r="E980" s="108" t="s">
        <v>1584</v>
      </c>
      <c r="F980" s="103" t="s">
        <v>1312</v>
      </c>
      <c r="G980" s="103" t="s">
        <v>1312</v>
      </c>
      <c r="H980" s="103" t="s">
        <v>236</v>
      </c>
      <c r="I980" s="102" t="s">
        <v>236</v>
      </c>
      <c r="J980" s="604"/>
      <c r="K980" s="605"/>
      <c r="L980" s="605"/>
      <c r="M980" s="605"/>
      <c r="N980" s="606"/>
    </row>
    <row r="981" spans="2:14" ht="12.95" customHeight="1" x14ac:dyDescent="0.2">
      <c r="B981" s="74" t="s">
        <v>1578</v>
      </c>
      <c r="C981" s="107" t="s">
        <v>1585</v>
      </c>
      <c r="D981" s="107" t="s">
        <v>1586</v>
      </c>
      <c r="E981" s="108" t="s">
        <v>1587</v>
      </c>
      <c r="F981" s="103" t="s">
        <v>1312</v>
      </c>
      <c r="G981" s="103" t="s">
        <v>1312</v>
      </c>
      <c r="H981" s="103" t="s">
        <v>236</v>
      </c>
      <c r="I981" s="102" t="s">
        <v>236</v>
      </c>
      <c r="J981" s="604"/>
      <c r="K981" s="605"/>
      <c r="L981" s="605"/>
      <c r="M981" s="605"/>
      <c r="N981" s="606"/>
    </row>
    <row r="982" spans="2:14" ht="12.95" hidden="1" customHeight="1" x14ac:dyDescent="0.2">
      <c r="B982" s="74" t="s">
        <v>1578</v>
      </c>
      <c r="C982" s="107" t="s">
        <v>1588</v>
      </c>
      <c r="D982" s="107" t="s">
        <v>1589</v>
      </c>
      <c r="E982" s="108" t="s">
        <v>1590</v>
      </c>
      <c r="F982" s="103" t="s">
        <v>1312</v>
      </c>
      <c r="G982" s="103" t="s">
        <v>1312</v>
      </c>
      <c r="H982" s="103" t="s">
        <v>236</v>
      </c>
      <c r="I982" s="102" t="s">
        <v>236</v>
      </c>
      <c r="J982" s="604"/>
      <c r="K982" s="605"/>
      <c r="L982" s="605"/>
      <c r="M982" s="605"/>
      <c r="N982" s="606"/>
    </row>
    <row r="983" spans="2:14" ht="12.95" hidden="1" customHeight="1" x14ac:dyDescent="0.2">
      <c r="B983" s="74" t="s">
        <v>1578</v>
      </c>
      <c r="C983" s="107" t="s">
        <v>1591</v>
      </c>
      <c r="D983" s="107" t="s">
        <v>1592</v>
      </c>
      <c r="E983" s="108" t="s">
        <v>1593</v>
      </c>
      <c r="F983" s="103" t="s">
        <v>1312</v>
      </c>
      <c r="G983" s="103" t="s">
        <v>1312</v>
      </c>
      <c r="H983" s="103" t="s">
        <v>236</v>
      </c>
      <c r="I983" s="102" t="s">
        <v>236</v>
      </c>
      <c r="J983" s="604"/>
      <c r="K983" s="605"/>
      <c r="L983" s="605"/>
      <c r="M983" s="605"/>
      <c r="N983" s="606"/>
    </row>
    <row r="984" spans="2:14" ht="12.95" hidden="1" customHeight="1" x14ac:dyDescent="0.2">
      <c r="B984" s="74" t="s">
        <v>1578</v>
      </c>
      <c r="C984" s="107" t="s">
        <v>1594</v>
      </c>
      <c r="D984" s="107" t="s">
        <v>1595</v>
      </c>
      <c r="E984" s="108" t="s">
        <v>1596</v>
      </c>
      <c r="F984" s="103" t="s">
        <v>1312</v>
      </c>
      <c r="G984" s="103" t="s">
        <v>1312</v>
      </c>
      <c r="H984" s="103" t="s">
        <v>235</v>
      </c>
      <c r="I984" s="102" t="s">
        <v>236</v>
      </c>
      <c r="J984" s="604"/>
      <c r="K984" s="605"/>
      <c r="L984" s="605"/>
      <c r="M984" s="605"/>
      <c r="N984" s="606"/>
    </row>
    <row r="985" spans="2:14" ht="12.95" hidden="1" customHeight="1" x14ac:dyDescent="0.2">
      <c r="B985" s="74" t="s">
        <v>1578</v>
      </c>
      <c r="C985" s="107" t="s">
        <v>1597</v>
      </c>
      <c r="D985" s="107" t="s">
        <v>1598</v>
      </c>
      <c r="E985" s="108" t="s">
        <v>1599</v>
      </c>
      <c r="F985" s="103" t="s">
        <v>1312</v>
      </c>
      <c r="G985" s="103" t="s">
        <v>1312</v>
      </c>
      <c r="H985" s="103" t="s">
        <v>235</v>
      </c>
      <c r="I985" s="102" t="s">
        <v>236</v>
      </c>
      <c r="J985" s="604"/>
      <c r="K985" s="605"/>
      <c r="L985" s="605"/>
      <c r="M985" s="605"/>
      <c r="N985" s="606"/>
    </row>
    <row r="986" spans="2:14" ht="12.95" hidden="1" customHeight="1" x14ac:dyDescent="0.2">
      <c r="B986" s="74" t="s">
        <v>1578</v>
      </c>
      <c r="C986" s="107" t="s">
        <v>1600</v>
      </c>
      <c r="D986" s="107" t="s">
        <v>1601</v>
      </c>
      <c r="E986" s="108" t="s">
        <v>1602</v>
      </c>
      <c r="F986" s="103" t="s">
        <v>1312</v>
      </c>
      <c r="G986" s="103" t="s">
        <v>1312</v>
      </c>
      <c r="H986" s="103" t="s">
        <v>235</v>
      </c>
      <c r="I986" s="102" t="s">
        <v>235</v>
      </c>
      <c r="J986" s="604"/>
      <c r="K986" s="605"/>
      <c r="L986" s="605"/>
      <c r="M986" s="605"/>
      <c r="N986" s="606"/>
    </row>
    <row r="987" spans="2:14" ht="12.95" hidden="1" customHeight="1" x14ac:dyDescent="0.2">
      <c r="B987" s="74" t="s">
        <v>1578</v>
      </c>
      <c r="C987" s="107" t="s">
        <v>1603</v>
      </c>
      <c r="D987" s="107" t="s">
        <v>1604</v>
      </c>
      <c r="E987" s="108" t="s">
        <v>1605</v>
      </c>
      <c r="F987" s="103" t="s">
        <v>1312</v>
      </c>
      <c r="G987" s="103" t="s">
        <v>1312</v>
      </c>
      <c r="H987" s="103" t="s">
        <v>235</v>
      </c>
      <c r="I987" s="102" t="s">
        <v>236</v>
      </c>
      <c r="J987" s="604"/>
      <c r="K987" s="605"/>
      <c r="L987" s="605"/>
      <c r="M987" s="605"/>
      <c r="N987" s="606"/>
    </row>
    <row r="988" spans="2:14" ht="12.95" hidden="1" customHeight="1" x14ac:dyDescent="0.2">
      <c r="B988" s="74" t="s">
        <v>1578</v>
      </c>
      <c r="C988" s="107" t="s">
        <v>1606</v>
      </c>
      <c r="D988" s="107" t="s">
        <v>1607</v>
      </c>
      <c r="E988" s="108" t="s">
        <v>1608</v>
      </c>
      <c r="F988" s="103" t="s">
        <v>1312</v>
      </c>
      <c r="G988" s="103" t="s">
        <v>1312</v>
      </c>
      <c r="H988" s="103" t="s">
        <v>235</v>
      </c>
      <c r="I988" s="102" t="s">
        <v>236</v>
      </c>
      <c r="J988" s="604"/>
      <c r="K988" s="605"/>
      <c r="L988" s="605"/>
      <c r="M988" s="605"/>
      <c r="N988" s="606"/>
    </row>
    <row r="989" spans="2:14" ht="12.95" hidden="1" customHeight="1" x14ac:dyDescent="0.2">
      <c r="B989" s="74" t="s">
        <v>1578</v>
      </c>
      <c r="C989" s="107" t="s">
        <v>1609</v>
      </c>
      <c r="D989" s="107" t="s">
        <v>1610</v>
      </c>
      <c r="E989" s="108" t="s">
        <v>1611</v>
      </c>
      <c r="F989" s="103" t="s">
        <v>1312</v>
      </c>
      <c r="G989" s="103" t="s">
        <v>1312</v>
      </c>
      <c r="H989" s="103" t="s">
        <v>235</v>
      </c>
      <c r="I989" s="102" t="s">
        <v>236</v>
      </c>
      <c r="J989" s="604"/>
      <c r="K989" s="605"/>
      <c r="L989" s="605"/>
      <c r="M989" s="605"/>
      <c r="N989" s="606"/>
    </row>
    <row r="990" spans="2:14" ht="12.95" hidden="1" customHeight="1" x14ac:dyDescent="0.2">
      <c r="B990" s="74" t="s">
        <v>1578</v>
      </c>
      <c r="C990" s="107" t="s">
        <v>1612</v>
      </c>
      <c r="D990" s="107" t="s">
        <v>1613</v>
      </c>
      <c r="E990" s="108" t="s">
        <v>1614</v>
      </c>
      <c r="F990" s="103" t="s">
        <v>1312</v>
      </c>
      <c r="G990" s="103" t="s">
        <v>1312</v>
      </c>
      <c r="H990" s="103" t="s">
        <v>235</v>
      </c>
      <c r="I990" s="102" t="s">
        <v>235</v>
      </c>
      <c r="J990" s="604"/>
      <c r="K990" s="605"/>
      <c r="L990" s="605"/>
      <c r="M990" s="605"/>
      <c r="N990" s="606"/>
    </row>
    <row r="991" spans="2:14" ht="12.95" hidden="1" customHeight="1" x14ac:dyDescent="0.2">
      <c r="B991" s="74" t="s">
        <v>1578</v>
      </c>
      <c r="C991" s="107" t="s">
        <v>1320</v>
      </c>
      <c r="D991" s="107" t="s">
        <v>1615</v>
      </c>
      <c r="E991" s="108" t="s">
        <v>1616</v>
      </c>
      <c r="F991" s="103" t="s">
        <v>1312</v>
      </c>
      <c r="G991" s="103" t="s">
        <v>1312</v>
      </c>
      <c r="H991" s="103" t="s">
        <v>235</v>
      </c>
      <c r="I991" s="102" t="s">
        <v>235</v>
      </c>
      <c r="J991" s="604"/>
      <c r="K991" s="605"/>
      <c r="L991" s="605"/>
      <c r="M991" s="605"/>
      <c r="N991" s="606"/>
    </row>
    <row r="992" spans="2:14" ht="12.95" hidden="1" customHeight="1" x14ac:dyDescent="0.2">
      <c r="B992" s="74" t="s">
        <v>1578</v>
      </c>
      <c r="C992" s="107" t="s">
        <v>1617</v>
      </c>
      <c r="D992" s="107" t="s">
        <v>1618</v>
      </c>
      <c r="E992" s="108" t="s">
        <v>1619</v>
      </c>
      <c r="F992" s="103" t="s">
        <v>1312</v>
      </c>
      <c r="G992" s="103" t="s">
        <v>1312</v>
      </c>
      <c r="H992" s="103" t="s">
        <v>235</v>
      </c>
      <c r="I992" s="102" t="s">
        <v>235</v>
      </c>
      <c r="J992" s="604"/>
      <c r="K992" s="605"/>
      <c r="L992" s="605"/>
      <c r="M992" s="605"/>
      <c r="N992" s="606"/>
    </row>
    <row r="993" spans="2:14" ht="12.95" hidden="1" customHeight="1" x14ac:dyDescent="0.2">
      <c r="B993" s="74" t="s">
        <v>1578</v>
      </c>
      <c r="C993" s="107" t="s">
        <v>1419</v>
      </c>
      <c r="D993" s="107" t="s">
        <v>1620</v>
      </c>
      <c r="E993" s="108" t="s">
        <v>1621</v>
      </c>
      <c r="F993" s="103" t="s">
        <v>1312</v>
      </c>
      <c r="G993" s="103" t="s">
        <v>1312</v>
      </c>
      <c r="H993" s="103" t="s">
        <v>235</v>
      </c>
      <c r="I993" s="102" t="s">
        <v>235</v>
      </c>
      <c r="J993" s="604"/>
      <c r="K993" s="605"/>
      <c r="L993" s="605"/>
      <c r="M993" s="605"/>
      <c r="N993" s="606"/>
    </row>
    <row r="994" spans="2:14" ht="12.95" hidden="1" customHeight="1" x14ac:dyDescent="0.2">
      <c r="B994" s="74" t="s">
        <v>1578</v>
      </c>
      <c r="C994" s="107" t="s">
        <v>1329</v>
      </c>
      <c r="D994" s="107" t="s">
        <v>1622</v>
      </c>
      <c r="E994" s="108" t="s">
        <v>1623</v>
      </c>
      <c r="F994" s="103" t="s">
        <v>1312</v>
      </c>
      <c r="G994" s="103" t="s">
        <v>1312</v>
      </c>
      <c r="H994" s="103" t="s">
        <v>235</v>
      </c>
      <c r="I994" s="102" t="s">
        <v>235</v>
      </c>
      <c r="J994" s="604"/>
      <c r="K994" s="605"/>
      <c r="L994" s="605"/>
      <c r="M994" s="605"/>
      <c r="N994" s="606"/>
    </row>
    <row r="995" spans="2:14" ht="12.95" hidden="1" customHeight="1" x14ac:dyDescent="0.2">
      <c r="B995" s="74" t="s">
        <v>1578</v>
      </c>
      <c r="C995" s="107" t="s">
        <v>1624</v>
      </c>
      <c r="D995" s="107" t="s">
        <v>1625</v>
      </c>
      <c r="E995" s="108" t="s">
        <v>1626</v>
      </c>
      <c r="F995" s="103" t="s">
        <v>1312</v>
      </c>
      <c r="G995" s="103" t="s">
        <v>1312</v>
      </c>
      <c r="H995" s="103" t="s">
        <v>235</v>
      </c>
      <c r="I995" s="102" t="s">
        <v>235</v>
      </c>
      <c r="J995" s="604"/>
      <c r="K995" s="605"/>
      <c r="L995" s="605"/>
      <c r="M995" s="605"/>
      <c r="N995" s="606"/>
    </row>
    <row r="996" spans="2:14" ht="12.95" hidden="1" customHeight="1" x14ac:dyDescent="0.2">
      <c r="B996" s="74" t="s">
        <v>1578</v>
      </c>
      <c r="C996" s="107" t="s">
        <v>1624</v>
      </c>
      <c r="D996" s="107" t="s">
        <v>1627</v>
      </c>
      <c r="E996" s="108" t="s">
        <v>1628</v>
      </c>
      <c r="F996" s="103" t="s">
        <v>1312</v>
      </c>
      <c r="G996" s="103" t="s">
        <v>1312</v>
      </c>
      <c r="H996" s="103" t="s">
        <v>235</v>
      </c>
      <c r="I996" s="102" t="s">
        <v>235</v>
      </c>
      <c r="J996" s="604"/>
      <c r="K996" s="605"/>
      <c r="L996" s="605"/>
      <c r="M996" s="605"/>
      <c r="N996" s="606"/>
    </row>
    <row r="997" spans="2:14" ht="12.95" hidden="1" customHeight="1" x14ac:dyDescent="0.2">
      <c r="B997" s="74" t="s">
        <v>1578</v>
      </c>
      <c r="C997" s="107" t="s">
        <v>1629</v>
      </c>
      <c r="D997" s="107" t="s">
        <v>1630</v>
      </c>
      <c r="E997" s="108" t="s">
        <v>1631</v>
      </c>
      <c r="F997" s="103" t="s">
        <v>1312</v>
      </c>
      <c r="G997" s="103" t="s">
        <v>1312</v>
      </c>
      <c r="H997" s="103" t="s">
        <v>235</v>
      </c>
      <c r="I997" s="102" t="s">
        <v>235</v>
      </c>
      <c r="J997" s="604"/>
      <c r="K997" s="605"/>
      <c r="L997" s="605"/>
      <c r="M997" s="605"/>
      <c r="N997" s="606"/>
    </row>
    <row r="998" spans="2:14" ht="12.95" hidden="1" customHeight="1" x14ac:dyDescent="0.2">
      <c r="B998" s="74" t="s">
        <v>1578</v>
      </c>
      <c r="C998" s="107" t="s">
        <v>1632</v>
      </c>
      <c r="D998" s="107" t="s">
        <v>1633</v>
      </c>
      <c r="E998" s="108" t="s">
        <v>1634</v>
      </c>
      <c r="F998" s="103" t="s">
        <v>1312</v>
      </c>
      <c r="G998" s="103" t="s">
        <v>1312</v>
      </c>
      <c r="H998" s="103" t="s">
        <v>235</v>
      </c>
      <c r="I998" s="102" t="s">
        <v>235</v>
      </c>
      <c r="J998" s="604"/>
      <c r="K998" s="605"/>
      <c r="L998" s="605"/>
      <c r="M998" s="605"/>
      <c r="N998" s="606"/>
    </row>
    <row r="999" spans="2:14" ht="12.95" hidden="1" customHeight="1" x14ac:dyDescent="0.2">
      <c r="B999" s="74" t="s">
        <v>1578</v>
      </c>
      <c r="C999" s="107" t="s">
        <v>1635</v>
      </c>
      <c r="D999" s="107" t="s">
        <v>1636</v>
      </c>
      <c r="E999" s="108" t="s">
        <v>1637</v>
      </c>
      <c r="F999" s="103" t="s">
        <v>1312</v>
      </c>
      <c r="G999" s="103" t="s">
        <v>1312</v>
      </c>
      <c r="H999" s="103" t="s">
        <v>235</v>
      </c>
      <c r="I999" s="102" t="s">
        <v>235</v>
      </c>
      <c r="J999" s="604"/>
      <c r="K999" s="605"/>
      <c r="L999" s="605"/>
      <c r="M999" s="605"/>
      <c r="N999" s="606"/>
    </row>
    <row r="1000" spans="2:14" ht="12.95" hidden="1" customHeight="1" x14ac:dyDescent="0.2">
      <c r="B1000" s="74" t="s">
        <v>1578</v>
      </c>
      <c r="C1000" s="107" t="s">
        <v>1638</v>
      </c>
      <c r="D1000" s="107" t="s">
        <v>1639</v>
      </c>
      <c r="E1000" s="108" t="s">
        <v>1640</v>
      </c>
      <c r="F1000" s="103" t="s">
        <v>1312</v>
      </c>
      <c r="G1000" s="103" t="s">
        <v>1312</v>
      </c>
      <c r="H1000" s="103" t="s">
        <v>235</v>
      </c>
      <c r="I1000" s="102" t="s">
        <v>235</v>
      </c>
      <c r="J1000" s="604"/>
      <c r="K1000" s="605"/>
      <c r="L1000" s="605"/>
      <c r="M1000" s="605"/>
      <c r="N1000" s="606"/>
    </row>
    <row r="1001" spans="2:14" ht="12.95" hidden="1" customHeight="1" x14ac:dyDescent="0.2">
      <c r="B1001" s="74" t="s">
        <v>1578</v>
      </c>
      <c r="C1001" s="107" t="s">
        <v>1641</v>
      </c>
      <c r="D1001" s="107" t="s">
        <v>1642</v>
      </c>
      <c r="E1001" s="108" t="s">
        <v>1643</v>
      </c>
      <c r="F1001" s="103" t="s">
        <v>1312</v>
      </c>
      <c r="G1001" s="103" t="s">
        <v>1312</v>
      </c>
      <c r="H1001" s="103" t="s">
        <v>235</v>
      </c>
      <c r="I1001" s="102" t="s">
        <v>235</v>
      </c>
      <c r="J1001" s="604"/>
      <c r="K1001" s="605"/>
      <c r="L1001" s="605"/>
      <c r="M1001" s="605"/>
      <c r="N1001" s="606"/>
    </row>
    <row r="1002" spans="2:14" ht="12.95" hidden="1" customHeight="1" x14ac:dyDescent="0.2">
      <c r="B1002" s="74" t="s">
        <v>1578</v>
      </c>
      <c r="C1002" s="107" t="s">
        <v>1644</v>
      </c>
      <c r="D1002" s="107" t="s">
        <v>1618</v>
      </c>
      <c r="E1002" s="108" t="s">
        <v>1645</v>
      </c>
      <c r="F1002" s="103" t="s">
        <v>1312</v>
      </c>
      <c r="G1002" s="103" t="s">
        <v>1312</v>
      </c>
      <c r="H1002" s="103" t="s">
        <v>235</v>
      </c>
      <c r="I1002" s="102" t="s">
        <v>235</v>
      </c>
      <c r="J1002" s="604"/>
      <c r="K1002" s="605"/>
      <c r="L1002" s="605"/>
      <c r="M1002" s="605"/>
      <c r="N1002" s="606"/>
    </row>
    <row r="1003" spans="2:14" ht="12.95" hidden="1" customHeight="1" x14ac:dyDescent="0.2">
      <c r="B1003" s="74" t="s">
        <v>1578</v>
      </c>
      <c r="C1003" s="107" t="s">
        <v>1646</v>
      </c>
      <c r="D1003" s="107" t="s">
        <v>1647</v>
      </c>
      <c r="E1003" s="108" t="s">
        <v>1648</v>
      </c>
      <c r="F1003" s="103" t="s">
        <v>1312</v>
      </c>
      <c r="G1003" s="103" t="s">
        <v>1312</v>
      </c>
      <c r="H1003" s="103" t="s">
        <v>235</v>
      </c>
      <c r="I1003" s="102" t="s">
        <v>235</v>
      </c>
      <c r="J1003" s="604"/>
      <c r="K1003" s="605"/>
      <c r="L1003" s="605"/>
      <c r="M1003" s="605"/>
      <c r="N1003" s="606"/>
    </row>
    <row r="1004" spans="2:14" ht="12.95" hidden="1" customHeight="1" x14ac:dyDescent="0.2">
      <c r="B1004" s="74" t="s">
        <v>1578</v>
      </c>
      <c r="C1004" s="107" t="s">
        <v>1649</v>
      </c>
      <c r="D1004" s="107" t="s">
        <v>1650</v>
      </c>
      <c r="E1004" s="108" t="s">
        <v>1651</v>
      </c>
      <c r="F1004" s="103" t="s">
        <v>1312</v>
      </c>
      <c r="G1004" s="103" t="s">
        <v>1312</v>
      </c>
      <c r="H1004" s="103" t="s">
        <v>235</v>
      </c>
      <c r="I1004" s="102" t="s">
        <v>235</v>
      </c>
      <c r="J1004" s="604"/>
      <c r="K1004" s="605"/>
      <c r="L1004" s="605"/>
      <c r="M1004" s="605"/>
      <c r="N1004" s="606"/>
    </row>
    <row r="1005" spans="2:14" ht="12.95" hidden="1" customHeight="1" x14ac:dyDescent="0.2">
      <c r="B1005" s="74" t="s">
        <v>1578</v>
      </c>
      <c r="C1005" s="107" t="s">
        <v>1652</v>
      </c>
      <c r="D1005" s="107" t="s">
        <v>1620</v>
      </c>
      <c r="E1005" s="108" t="s">
        <v>1653</v>
      </c>
      <c r="F1005" s="103" t="s">
        <v>1312</v>
      </c>
      <c r="G1005" s="103" t="s">
        <v>1312</v>
      </c>
      <c r="H1005" s="103" t="s">
        <v>235</v>
      </c>
      <c r="I1005" s="102" t="s">
        <v>235</v>
      </c>
      <c r="J1005" s="604"/>
      <c r="K1005" s="605"/>
      <c r="L1005" s="605"/>
      <c r="M1005" s="605"/>
      <c r="N1005" s="606"/>
    </row>
    <row r="1006" spans="2:14" ht="12.95" hidden="1" customHeight="1" x14ac:dyDescent="0.2">
      <c r="B1006" s="74" t="s">
        <v>1578</v>
      </c>
      <c r="C1006" s="107" t="s">
        <v>1654</v>
      </c>
      <c r="D1006" s="107" t="s">
        <v>1655</v>
      </c>
      <c r="E1006" s="108" t="s">
        <v>1656</v>
      </c>
      <c r="F1006" s="103" t="s">
        <v>1312</v>
      </c>
      <c r="G1006" s="103" t="s">
        <v>1312</v>
      </c>
      <c r="H1006" s="103" t="s">
        <v>235</v>
      </c>
      <c r="I1006" s="102" t="s">
        <v>235</v>
      </c>
      <c r="J1006" s="604"/>
      <c r="K1006" s="605"/>
      <c r="L1006" s="605"/>
      <c r="M1006" s="605"/>
      <c r="N1006" s="606"/>
    </row>
    <row r="1007" spans="2:14" ht="12.95" hidden="1" customHeight="1" x14ac:dyDescent="0.2">
      <c r="B1007" s="74" t="s">
        <v>1578</v>
      </c>
      <c r="C1007" s="107" t="s">
        <v>1657</v>
      </c>
      <c r="D1007" s="107" t="s">
        <v>1622</v>
      </c>
      <c r="E1007" s="108" t="s">
        <v>1658</v>
      </c>
      <c r="F1007" s="103" t="s">
        <v>1312</v>
      </c>
      <c r="G1007" s="103" t="s">
        <v>1312</v>
      </c>
      <c r="H1007" s="103" t="s">
        <v>235</v>
      </c>
      <c r="I1007" s="102" t="s">
        <v>235</v>
      </c>
      <c r="J1007" s="604"/>
      <c r="K1007" s="605"/>
      <c r="L1007" s="605"/>
      <c r="M1007" s="605"/>
      <c r="N1007" s="606"/>
    </row>
    <row r="1008" spans="2:14" ht="12.95" hidden="1" customHeight="1" x14ac:dyDescent="0.2">
      <c r="B1008" s="74" t="s">
        <v>1578</v>
      </c>
      <c r="C1008" s="107" t="s">
        <v>1659</v>
      </c>
      <c r="D1008" s="107" t="s">
        <v>1625</v>
      </c>
      <c r="E1008" s="108" t="s">
        <v>1660</v>
      </c>
      <c r="F1008" s="103" t="s">
        <v>1312</v>
      </c>
      <c r="G1008" s="103" t="s">
        <v>1312</v>
      </c>
      <c r="H1008" s="103" t="s">
        <v>235</v>
      </c>
      <c r="I1008" s="102" t="s">
        <v>235</v>
      </c>
      <c r="J1008" s="604"/>
      <c r="K1008" s="605"/>
      <c r="L1008" s="605"/>
      <c r="M1008" s="605"/>
      <c r="N1008" s="606"/>
    </row>
    <row r="1009" spans="2:14" ht="12.95" hidden="1" customHeight="1" x14ac:dyDescent="0.2">
      <c r="B1009" s="74" t="s">
        <v>1578</v>
      </c>
      <c r="C1009" s="107" t="s">
        <v>1661</v>
      </c>
      <c r="D1009" s="107" t="s">
        <v>1627</v>
      </c>
      <c r="E1009" s="108" t="s">
        <v>1662</v>
      </c>
      <c r="F1009" s="103" t="s">
        <v>1312</v>
      </c>
      <c r="G1009" s="103" t="s">
        <v>1312</v>
      </c>
      <c r="H1009" s="103" t="s">
        <v>235</v>
      </c>
      <c r="I1009" s="102" t="s">
        <v>235</v>
      </c>
      <c r="J1009" s="604"/>
      <c r="K1009" s="605"/>
      <c r="L1009" s="605"/>
      <c r="M1009" s="605"/>
      <c r="N1009" s="606"/>
    </row>
    <row r="1010" spans="2:14" ht="12.95" hidden="1" customHeight="1" x14ac:dyDescent="0.2">
      <c r="B1010" s="74" t="s">
        <v>1578</v>
      </c>
      <c r="C1010" s="107" t="s">
        <v>1663</v>
      </c>
      <c r="D1010" s="107" t="s">
        <v>1630</v>
      </c>
      <c r="E1010" s="108" t="s">
        <v>1664</v>
      </c>
      <c r="F1010" s="103" t="s">
        <v>1312</v>
      </c>
      <c r="G1010" s="103" t="s">
        <v>1312</v>
      </c>
      <c r="H1010" s="103" t="s">
        <v>235</v>
      </c>
      <c r="I1010" s="102" t="s">
        <v>235</v>
      </c>
      <c r="J1010" s="604"/>
      <c r="K1010" s="605"/>
      <c r="L1010" s="605"/>
      <c r="M1010" s="605"/>
      <c r="N1010" s="606"/>
    </row>
    <row r="1011" spans="2:14" ht="12.95" hidden="1" customHeight="1" x14ac:dyDescent="0.2">
      <c r="B1011" s="74" t="s">
        <v>1578</v>
      </c>
      <c r="C1011" s="107" t="s">
        <v>1665</v>
      </c>
      <c r="D1011" s="107" t="s">
        <v>1666</v>
      </c>
      <c r="E1011" s="108" t="s">
        <v>1667</v>
      </c>
      <c r="F1011" s="103" t="s">
        <v>1312</v>
      </c>
      <c r="G1011" s="103" t="s">
        <v>1312</v>
      </c>
      <c r="H1011" s="103" t="s">
        <v>235</v>
      </c>
      <c r="I1011" s="102" t="s">
        <v>235</v>
      </c>
      <c r="J1011" s="604"/>
      <c r="K1011" s="605"/>
      <c r="L1011" s="605"/>
      <c r="M1011" s="605"/>
      <c r="N1011" s="606"/>
    </row>
    <row r="1012" spans="2:14" ht="12.95" hidden="1" customHeight="1" x14ac:dyDescent="0.2">
      <c r="B1012" s="74" t="s">
        <v>1578</v>
      </c>
      <c r="C1012" s="107" t="s">
        <v>1668</v>
      </c>
      <c r="D1012" s="107" t="s">
        <v>1633</v>
      </c>
      <c r="E1012" s="108" t="s">
        <v>1669</v>
      </c>
      <c r="F1012" s="103" t="s">
        <v>1312</v>
      </c>
      <c r="G1012" s="103" t="s">
        <v>1312</v>
      </c>
      <c r="H1012" s="103" t="s">
        <v>235</v>
      </c>
      <c r="I1012" s="102" t="s">
        <v>235</v>
      </c>
      <c r="J1012" s="604"/>
      <c r="K1012" s="605"/>
      <c r="L1012" s="605"/>
      <c r="M1012" s="605"/>
      <c r="N1012" s="606"/>
    </row>
    <row r="1013" spans="2:14" ht="12.95" hidden="1" customHeight="1" x14ac:dyDescent="0.2">
      <c r="B1013" s="74" t="s">
        <v>1578</v>
      </c>
      <c r="C1013" s="107" t="s">
        <v>1670</v>
      </c>
      <c r="D1013" s="107" t="s">
        <v>1671</v>
      </c>
      <c r="E1013" s="108" t="s">
        <v>1672</v>
      </c>
      <c r="F1013" s="103" t="s">
        <v>1312</v>
      </c>
      <c r="G1013" s="103" t="s">
        <v>1312</v>
      </c>
      <c r="H1013" s="103" t="s">
        <v>235</v>
      </c>
      <c r="I1013" s="102" t="s">
        <v>235</v>
      </c>
      <c r="J1013" s="604"/>
      <c r="K1013" s="605"/>
      <c r="L1013" s="605"/>
      <c r="M1013" s="605"/>
      <c r="N1013" s="606"/>
    </row>
    <row r="1014" spans="2:14" ht="12.95" hidden="1" customHeight="1" x14ac:dyDescent="0.2">
      <c r="B1014" s="74" t="s">
        <v>1578</v>
      </c>
      <c r="C1014" s="107" t="s">
        <v>1673</v>
      </c>
      <c r="D1014" s="107" t="s">
        <v>1674</v>
      </c>
      <c r="E1014" s="108" t="s">
        <v>1675</v>
      </c>
      <c r="F1014" s="103" t="s">
        <v>1312</v>
      </c>
      <c r="G1014" s="103" t="s">
        <v>1312</v>
      </c>
      <c r="H1014" s="103" t="s">
        <v>235</v>
      </c>
      <c r="I1014" s="102" t="s">
        <v>236</v>
      </c>
      <c r="J1014" s="604"/>
      <c r="K1014" s="605"/>
      <c r="L1014" s="605"/>
      <c r="M1014" s="605"/>
      <c r="N1014" s="606"/>
    </row>
    <row r="1015" spans="2:14" ht="12.95" hidden="1" customHeight="1" x14ac:dyDescent="0.2">
      <c r="B1015" s="74" t="s">
        <v>1578</v>
      </c>
      <c r="C1015" s="107" t="s">
        <v>1676</v>
      </c>
      <c r="D1015" s="107" t="s">
        <v>1677</v>
      </c>
      <c r="E1015" s="108" t="s">
        <v>1678</v>
      </c>
      <c r="F1015" s="103" t="s">
        <v>1312</v>
      </c>
      <c r="G1015" s="103" t="s">
        <v>1312</v>
      </c>
      <c r="H1015" s="103" t="s">
        <v>235</v>
      </c>
      <c r="I1015" s="102" t="s">
        <v>236</v>
      </c>
      <c r="J1015" s="604"/>
      <c r="K1015" s="605"/>
      <c r="L1015" s="605"/>
      <c r="M1015" s="605"/>
      <c r="N1015" s="606"/>
    </row>
    <row r="1016" spans="2:14" ht="12.95" hidden="1" customHeight="1" x14ac:dyDescent="0.2">
      <c r="B1016" s="74" t="s">
        <v>1679</v>
      </c>
      <c r="C1016" s="75"/>
      <c r="D1016" s="75" t="s">
        <v>1680</v>
      </c>
      <c r="E1016" s="76" t="s">
        <v>1681</v>
      </c>
      <c r="F1016" s="88"/>
      <c r="G1016" s="77"/>
      <c r="H1016" s="103" t="s">
        <v>235</v>
      </c>
      <c r="I1016" s="102" t="s">
        <v>236</v>
      </c>
      <c r="J1016" s="604"/>
      <c r="K1016" s="605"/>
      <c r="L1016" s="605"/>
      <c r="M1016" s="605"/>
      <c r="N1016" s="606"/>
    </row>
    <row r="1017" spans="2:14" ht="12.95" hidden="1" customHeight="1" x14ac:dyDescent="0.2">
      <c r="B1017" s="74" t="s">
        <v>1679</v>
      </c>
      <c r="C1017" s="75"/>
      <c r="D1017" s="75" t="s">
        <v>1682</v>
      </c>
      <c r="E1017" s="76" t="s">
        <v>1683</v>
      </c>
      <c r="F1017" s="88"/>
      <c r="G1017" s="77"/>
      <c r="H1017" s="103" t="s">
        <v>235</v>
      </c>
      <c r="I1017" s="102" t="s">
        <v>236</v>
      </c>
      <c r="J1017" s="604"/>
      <c r="K1017" s="605"/>
      <c r="L1017" s="605"/>
      <c r="M1017" s="605"/>
      <c r="N1017" s="606"/>
    </row>
    <row r="1018" spans="2:14" ht="12.95" hidden="1" customHeight="1" x14ac:dyDescent="0.2">
      <c r="B1018" s="74" t="s">
        <v>1679</v>
      </c>
      <c r="C1018" s="75"/>
      <c r="D1018" s="75" t="s">
        <v>1684</v>
      </c>
      <c r="E1018" s="76" t="s">
        <v>1685</v>
      </c>
      <c r="F1018" s="88"/>
      <c r="G1018" s="77"/>
      <c r="H1018" s="103" t="s">
        <v>235</v>
      </c>
      <c r="I1018" s="102" t="s">
        <v>236</v>
      </c>
      <c r="J1018" s="604"/>
      <c r="K1018" s="605"/>
      <c r="L1018" s="605"/>
      <c r="M1018" s="605"/>
      <c r="N1018" s="606"/>
    </row>
    <row r="1019" spans="2:14" ht="12.95" hidden="1" customHeight="1" x14ac:dyDescent="0.2">
      <c r="B1019" s="74" t="s">
        <v>1679</v>
      </c>
      <c r="C1019" s="75"/>
      <c r="D1019" s="75" t="s">
        <v>1686</v>
      </c>
      <c r="E1019" s="76" t="s">
        <v>1687</v>
      </c>
      <c r="F1019" s="88"/>
      <c r="G1019" s="77"/>
      <c r="H1019" s="103" t="s">
        <v>235</v>
      </c>
      <c r="I1019" s="102" t="s">
        <v>236</v>
      </c>
      <c r="J1019" s="604"/>
      <c r="K1019" s="605"/>
      <c r="L1019" s="605"/>
      <c r="M1019" s="605"/>
      <c r="N1019" s="606"/>
    </row>
    <row r="1020" spans="2:14" ht="12.95" hidden="1" customHeight="1" x14ac:dyDescent="0.2">
      <c r="B1020" s="74" t="s">
        <v>1679</v>
      </c>
      <c r="C1020" s="75"/>
      <c r="D1020" s="75" t="s">
        <v>1688</v>
      </c>
      <c r="E1020" s="76" t="s">
        <v>1689</v>
      </c>
      <c r="F1020" s="88"/>
      <c r="G1020" s="77"/>
      <c r="H1020" s="103" t="s">
        <v>235</v>
      </c>
      <c r="I1020" s="102" t="s">
        <v>236</v>
      </c>
      <c r="J1020" s="604"/>
      <c r="K1020" s="605"/>
      <c r="L1020" s="605"/>
      <c r="M1020" s="605"/>
      <c r="N1020" s="606"/>
    </row>
    <row r="1021" spans="2:14" ht="12.95" hidden="1" customHeight="1" x14ac:dyDescent="0.2">
      <c r="B1021" s="74" t="s">
        <v>1679</v>
      </c>
      <c r="C1021" s="75"/>
      <c r="D1021" s="75" t="s">
        <v>1690</v>
      </c>
      <c r="E1021" s="76" t="s">
        <v>1691</v>
      </c>
      <c r="F1021" s="88"/>
      <c r="G1021" s="77"/>
      <c r="H1021" s="103" t="s">
        <v>235</v>
      </c>
      <c r="I1021" s="102" t="s">
        <v>236</v>
      </c>
      <c r="J1021" s="604"/>
      <c r="K1021" s="605"/>
      <c r="L1021" s="605"/>
      <c r="M1021" s="605"/>
      <c r="N1021" s="606"/>
    </row>
    <row r="1022" spans="2:14" ht="12.95" hidden="1" customHeight="1" x14ac:dyDescent="0.2">
      <c r="B1022" s="74" t="s">
        <v>1679</v>
      </c>
      <c r="C1022" s="75"/>
      <c r="D1022" s="75" t="s">
        <v>1692</v>
      </c>
      <c r="E1022" s="76" t="s">
        <v>1693</v>
      </c>
      <c r="F1022" s="88"/>
      <c r="G1022" s="77"/>
      <c r="H1022" s="103" t="s">
        <v>235</v>
      </c>
      <c r="I1022" s="102" t="s">
        <v>236</v>
      </c>
      <c r="J1022" s="604"/>
      <c r="K1022" s="605"/>
      <c r="L1022" s="605"/>
      <c r="M1022" s="605"/>
      <c r="N1022" s="606"/>
    </row>
    <row r="1023" spans="2:14" ht="12.95" hidden="1" customHeight="1" x14ac:dyDescent="0.2">
      <c r="B1023" s="74" t="s">
        <v>1679</v>
      </c>
      <c r="C1023" s="75"/>
      <c r="D1023" s="75" t="s">
        <v>1694</v>
      </c>
      <c r="E1023" s="76" t="s">
        <v>1695</v>
      </c>
      <c r="F1023" s="88"/>
      <c r="G1023" s="77"/>
      <c r="H1023" s="103" t="s">
        <v>235</v>
      </c>
      <c r="I1023" s="102" t="s">
        <v>236</v>
      </c>
      <c r="J1023" s="604"/>
      <c r="K1023" s="605"/>
      <c r="L1023" s="605"/>
      <c r="M1023" s="605"/>
      <c r="N1023" s="606"/>
    </row>
    <row r="1024" spans="2:14" ht="12.95" hidden="1" customHeight="1" x14ac:dyDescent="0.2">
      <c r="B1024" s="74" t="s">
        <v>1679</v>
      </c>
      <c r="C1024" s="75"/>
      <c r="D1024" s="75" t="s">
        <v>1696</v>
      </c>
      <c r="E1024" s="76" t="s">
        <v>1697</v>
      </c>
      <c r="F1024" s="88"/>
      <c r="G1024" s="77"/>
      <c r="H1024" s="103" t="s">
        <v>235</v>
      </c>
      <c r="I1024" s="102" t="s">
        <v>236</v>
      </c>
      <c r="J1024" s="604"/>
      <c r="K1024" s="605"/>
      <c r="L1024" s="605"/>
      <c r="M1024" s="605"/>
      <c r="N1024" s="606"/>
    </row>
    <row r="1025" spans="2:14" ht="12.95" hidden="1" customHeight="1" x14ac:dyDescent="0.2">
      <c r="B1025" s="74" t="s">
        <v>1679</v>
      </c>
      <c r="C1025" s="75"/>
      <c r="D1025" s="75" t="s">
        <v>1698</v>
      </c>
      <c r="E1025" s="76" t="s">
        <v>1699</v>
      </c>
      <c r="F1025" s="88"/>
      <c r="G1025" s="77"/>
      <c r="H1025" s="103" t="s">
        <v>235</v>
      </c>
      <c r="I1025" s="102" t="s">
        <v>236</v>
      </c>
      <c r="J1025" s="604"/>
      <c r="K1025" s="605"/>
      <c r="L1025" s="605"/>
      <c r="M1025" s="605"/>
      <c r="N1025" s="606"/>
    </row>
    <row r="1026" spans="2:14" ht="12.95" hidden="1" customHeight="1" x14ac:dyDescent="0.2">
      <c r="B1026" s="74" t="s">
        <v>1679</v>
      </c>
      <c r="C1026" s="75"/>
      <c r="D1026" s="75" t="s">
        <v>1700</v>
      </c>
      <c r="E1026" s="76" t="s">
        <v>1701</v>
      </c>
      <c r="F1026" s="88"/>
      <c r="G1026" s="77"/>
      <c r="H1026" s="103" t="s">
        <v>235</v>
      </c>
      <c r="I1026" s="102" t="s">
        <v>236</v>
      </c>
      <c r="J1026" s="604"/>
      <c r="K1026" s="605"/>
      <c r="L1026" s="605"/>
      <c r="M1026" s="605"/>
      <c r="N1026" s="606"/>
    </row>
    <row r="1027" spans="2:14" ht="12.95" hidden="1" customHeight="1" x14ac:dyDescent="0.2">
      <c r="B1027" s="74" t="s">
        <v>1679</v>
      </c>
      <c r="C1027" s="75"/>
      <c r="D1027" s="75" t="s">
        <v>1702</v>
      </c>
      <c r="E1027" s="76" t="s">
        <v>1703</v>
      </c>
      <c r="F1027" s="88"/>
      <c r="G1027" s="77"/>
      <c r="H1027" s="103" t="s">
        <v>235</v>
      </c>
      <c r="I1027" s="102" t="s">
        <v>236</v>
      </c>
      <c r="J1027" s="604"/>
      <c r="K1027" s="605"/>
      <c r="L1027" s="605"/>
      <c r="M1027" s="605"/>
      <c r="N1027" s="606"/>
    </row>
    <row r="1028" spans="2:14" ht="12.95" hidden="1" customHeight="1" x14ac:dyDescent="0.2">
      <c r="B1028" s="74" t="s">
        <v>1679</v>
      </c>
      <c r="C1028" s="75"/>
      <c r="D1028" s="75" t="s">
        <v>1704</v>
      </c>
      <c r="E1028" s="76" t="s">
        <v>1705</v>
      </c>
      <c r="F1028" s="88"/>
      <c r="G1028" s="77"/>
      <c r="H1028" s="103" t="s">
        <v>235</v>
      </c>
      <c r="I1028" s="102" t="s">
        <v>236</v>
      </c>
      <c r="J1028" s="604"/>
      <c r="K1028" s="605"/>
      <c r="L1028" s="605"/>
      <c r="M1028" s="605"/>
      <c r="N1028" s="606"/>
    </row>
    <row r="1029" spans="2:14" ht="12.95" hidden="1" customHeight="1" x14ac:dyDescent="0.2">
      <c r="B1029" s="74" t="s">
        <v>1679</v>
      </c>
      <c r="C1029" s="75"/>
      <c r="D1029" s="75" t="s">
        <v>1706</v>
      </c>
      <c r="E1029" s="76" t="s">
        <v>1707</v>
      </c>
      <c r="F1029" s="88"/>
      <c r="G1029" s="77"/>
      <c r="H1029" s="103" t="s">
        <v>235</v>
      </c>
      <c r="I1029" s="102" t="s">
        <v>236</v>
      </c>
      <c r="J1029" s="604"/>
      <c r="K1029" s="605"/>
      <c r="L1029" s="605"/>
      <c r="M1029" s="605"/>
      <c r="N1029" s="606"/>
    </row>
    <row r="1030" spans="2:14" ht="12.95" hidden="1" customHeight="1" x14ac:dyDescent="0.2">
      <c r="B1030" s="74" t="s">
        <v>1679</v>
      </c>
      <c r="C1030" s="75"/>
      <c r="D1030" s="75" t="s">
        <v>1708</v>
      </c>
      <c r="E1030" s="76" t="s">
        <v>1709</v>
      </c>
      <c r="F1030" s="88"/>
      <c r="G1030" s="77"/>
      <c r="H1030" s="103" t="s">
        <v>235</v>
      </c>
      <c r="I1030" s="102" t="s">
        <v>236</v>
      </c>
      <c r="J1030" s="604"/>
      <c r="K1030" s="605"/>
      <c r="L1030" s="605"/>
      <c r="M1030" s="605"/>
      <c r="N1030" s="606"/>
    </row>
    <row r="1031" spans="2:14" ht="12.95" hidden="1" customHeight="1" x14ac:dyDescent="0.2">
      <c r="B1031" s="74" t="s">
        <v>1679</v>
      </c>
      <c r="C1031" s="75"/>
      <c r="D1031" s="75" t="s">
        <v>1710</v>
      </c>
      <c r="E1031" s="76" t="s">
        <v>1711</v>
      </c>
      <c r="F1031" s="88"/>
      <c r="G1031" s="77"/>
      <c r="H1031" s="103" t="s">
        <v>235</v>
      </c>
      <c r="I1031" s="102" t="s">
        <v>236</v>
      </c>
      <c r="J1031" s="604"/>
      <c r="K1031" s="605"/>
      <c r="L1031" s="605"/>
      <c r="M1031" s="605"/>
      <c r="N1031" s="606"/>
    </row>
    <row r="1032" spans="2:14" ht="12.95" hidden="1" customHeight="1" x14ac:dyDescent="0.2">
      <c r="B1032" s="74" t="s">
        <v>1679</v>
      </c>
      <c r="C1032" s="75"/>
      <c r="D1032" s="75" t="s">
        <v>1712</v>
      </c>
      <c r="E1032" s="76" t="s">
        <v>1713</v>
      </c>
      <c r="F1032" s="88"/>
      <c r="G1032" s="77"/>
      <c r="H1032" s="103" t="s">
        <v>235</v>
      </c>
      <c r="I1032" s="102" t="s">
        <v>236</v>
      </c>
      <c r="J1032" s="604"/>
      <c r="K1032" s="605"/>
      <c r="L1032" s="605"/>
      <c r="M1032" s="605"/>
      <c r="N1032" s="606"/>
    </row>
    <row r="1033" spans="2:14" ht="12.95" hidden="1" customHeight="1" x14ac:dyDescent="0.2">
      <c r="B1033" s="74" t="s">
        <v>1679</v>
      </c>
      <c r="C1033" s="75"/>
      <c r="D1033" s="75" t="s">
        <v>1714</v>
      </c>
      <c r="E1033" s="76" t="s">
        <v>1715</v>
      </c>
      <c r="F1033" s="88"/>
      <c r="G1033" s="77"/>
      <c r="H1033" s="103" t="s">
        <v>235</v>
      </c>
      <c r="I1033" s="102" t="s">
        <v>236</v>
      </c>
      <c r="J1033" s="604"/>
      <c r="K1033" s="605"/>
      <c r="L1033" s="605"/>
      <c r="M1033" s="605"/>
      <c r="N1033" s="606"/>
    </row>
    <row r="1034" spans="2:14" ht="12.95" hidden="1" customHeight="1" x14ac:dyDescent="0.2">
      <c r="B1034" s="74" t="s">
        <v>1679</v>
      </c>
      <c r="C1034" s="75"/>
      <c r="D1034" s="75" t="s">
        <v>1716</v>
      </c>
      <c r="E1034" s="76" t="s">
        <v>1717</v>
      </c>
      <c r="F1034" s="88"/>
      <c r="G1034" s="77"/>
      <c r="H1034" s="103" t="s">
        <v>235</v>
      </c>
      <c r="I1034" s="102" t="s">
        <v>236</v>
      </c>
      <c r="J1034" s="604"/>
      <c r="K1034" s="605"/>
      <c r="L1034" s="605"/>
      <c r="M1034" s="605"/>
      <c r="N1034" s="606"/>
    </row>
    <row r="1035" spans="2:14" ht="12.95" hidden="1" customHeight="1" x14ac:dyDescent="0.2">
      <c r="B1035" s="74" t="s">
        <v>1679</v>
      </c>
      <c r="C1035" s="75"/>
      <c r="D1035" s="75" t="s">
        <v>1718</v>
      </c>
      <c r="E1035" s="76" t="s">
        <v>1719</v>
      </c>
      <c r="F1035" s="88"/>
      <c r="G1035" s="77"/>
      <c r="H1035" s="103" t="s">
        <v>235</v>
      </c>
      <c r="I1035" s="102" t="s">
        <v>236</v>
      </c>
      <c r="J1035" s="604"/>
      <c r="K1035" s="605"/>
      <c r="L1035" s="605"/>
      <c r="M1035" s="605"/>
      <c r="N1035" s="606"/>
    </row>
    <row r="1036" spans="2:14" ht="12.95" hidden="1" customHeight="1" x14ac:dyDescent="0.2">
      <c r="B1036" s="74" t="s">
        <v>1679</v>
      </c>
      <c r="C1036" s="75"/>
      <c r="D1036" s="75" t="s">
        <v>1720</v>
      </c>
      <c r="E1036" s="76" t="s">
        <v>1721</v>
      </c>
      <c r="F1036" s="88"/>
      <c r="G1036" s="77"/>
      <c r="H1036" s="103" t="s">
        <v>235</v>
      </c>
      <c r="I1036" s="102" t="s">
        <v>236</v>
      </c>
      <c r="J1036" s="604"/>
      <c r="K1036" s="605"/>
      <c r="L1036" s="605"/>
      <c r="M1036" s="605"/>
      <c r="N1036" s="606"/>
    </row>
    <row r="1037" spans="2:14" ht="12.95" hidden="1" customHeight="1" x14ac:dyDescent="0.2">
      <c r="B1037" s="74" t="s">
        <v>1679</v>
      </c>
      <c r="C1037" s="75"/>
      <c r="D1037" s="75" t="s">
        <v>1722</v>
      </c>
      <c r="E1037" s="76" t="s">
        <v>1723</v>
      </c>
      <c r="F1037" s="88"/>
      <c r="G1037" s="77"/>
      <c r="H1037" s="103" t="s">
        <v>235</v>
      </c>
      <c r="I1037" s="102" t="s">
        <v>236</v>
      </c>
      <c r="J1037" s="604"/>
      <c r="K1037" s="605"/>
      <c r="L1037" s="605"/>
      <c r="M1037" s="605"/>
      <c r="N1037" s="606"/>
    </row>
    <row r="1038" spans="2:14" ht="12.95" hidden="1" customHeight="1" x14ac:dyDescent="0.2">
      <c r="B1038" s="74" t="s">
        <v>1679</v>
      </c>
      <c r="C1038" s="75"/>
      <c r="D1038" s="75" t="s">
        <v>1724</v>
      </c>
      <c r="E1038" s="76" t="s">
        <v>1725</v>
      </c>
      <c r="F1038" s="88"/>
      <c r="G1038" s="77"/>
      <c r="H1038" s="103" t="s">
        <v>235</v>
      </c>
      <c r="I1038" s="102" t="s">
        <v>236</v>
      </c>
      <c r="J1038" s="604"/>
      <c r="K1038" s="605"/>
      <c r="L1038" s="605"/>
      <c r="M1038" s="605"/>
      <c r="N1038" s="606"/>
    </row>
    <row r="1039" spans="2:14" ht="12.95" hidden="1" customHeight="1" x14ac:dyDescent="0.2">
      <c r="B1039" s="74" t="s">
        <v>1679</v>
      </c>
      <c r="C1039" s="75"/>
      <c r="D1039" s="75" t="s">
        <v>1726</v>
      </c>
      <c r="E1039" s="76" t="s">
        <v>1727</v>
      </c>
      <c r="F1039" s="88"/>
      <c r="G1039" s="77"/>
      <c r="H1039" s="103" t="s">
        <v>235</v>
      </c>
      <c r="I1039" s="102" t="s">
        <v>236</v>
      </c>
      <c r="J1039" s="604"/>
      <c r="K1039" s="605"/>
      <c r="L1039" s="605"/>
      <c r="M1039" s="605"/>
      <c r="N1039" s="606"/>
    </row>
    <row r="1040" spans="2:14" ht="12.95" hidden="1" customHeight="1" x14ac:dyDescent="0.2">
      <c r="B1040" s="74" t="s">
        <v>1679</v>
      </c>
      <c r="C1040" s="75"/>
      <c r="D1040" s="75" t="s">
        <v>1728</v>
      </c>
      <c r="E1040" s="76" t="s">
        <v>1729</v>
      </c>
      <c r="F1040" s="88"/>
      <c r="G1040" s="77"/>
      <c r="H1040" s="103" t="s">
        <v>235</v>
      </c>
      <c r="I1040" s="102" t="s">
        <v>236</v>
      </c>
      <c r="J1040" s="604"/>
      <c r="K1040" s="605"/>
      <c r="L1040" s="605"/>
      <c r="M1040" s="605"/>
      <c r="N1040" s="606"/>
    </row>
    <row r="1041" spans="2:14" ht="12.95" hidden="1" customHeight="1" x14ac:dyDescent="0.2">
      <c r="B1041" s="74" t="s">
        <v>1679</v>
      </c>
      <c r="C1041" s="75"/>
      <c r="D1041" s="75" t="s">
        <v>1730</v>
      </c>
      <c r="E1041" s="76" t="s">
        <v>1731</v>
      </c>
      <c r="F1041" s="88"/>
      <c r="G1041" s="77"/>
      <c r="H1041" s="103" t="s">
        <v>235</v>
      </c>
      <c r="I1041" s="102" t="s">
        <v>236</v>
      </c>
      <c r="J1041" s="604"/>
      <c r="K1041" s="605"/>
      <c r="L1041" s="605"/>
      <c r="M1041" s="605"/>
      <c r="N1041" s="606"/>
    </row>
    <row r="1042" spans="2:14" ht="12.95" hidden="1" customHeight="1" x14ac:dyDescent="0.2">
      <c r="B1042" s="74" t="s">
        <v>1679</v>
      </c>
      <c r="C1042" s="75"/>
      <c r="D1042" s="75" t="s">
        <v>1732</v>
      </c>
      <c r="E1042" s="76" t="s">
        <v>1733</v>
      </c>
      <c r="F1042" s="88"/>
      <c r="G1042" s="77"/>
      <c r="H1042" s="103" t="s">
        <v>235</v>
      </c>
      <c r="I1042" s="102" t="s">
        <v>236</v>
      </c>
      <c r="J1042" s="604"/>
      <c r="K1042" s="605"/>
      <c r="L1042" s="605"/>
      <c r="M1042" s="605"/>
      <c r="N1042" s="606"/>
    </row>
    <row r="1043" spans="2:14" ht="12.95" hidden="1" customHeight="1" x14ac:dyDescent="0.2">
      <c r="B1043" s="74" t="s">
        <v>1679</v>
      </c>
      <c r="C1043" s="75"/>
      <c r="D1043" s="75" t="s">
        <v>1734</v>
      </c>
      <c r="E1043" s="76" t="s">
        <v>1735</v>
      </c>
      <c r="F1043" s="88"/>
      <c r="G1043" s="77"/>
      <c r="H1043" s="103" t="s">
        <v>235</v>
      </c>
      <c r="I1043" s="102" t="s">
        <v>236</v>
      </c>
      <c r="J1043" s="604"/>
      <c r="K1043" s="605"/>
      <c r="L1043" s="605"/>
      <c r="M1043" s="605"/>
      <c r="N1043" s="606"/>
    </row>
    <row r="1044" spans="2:14" ht="12.95" hidden="1" customHeight="1" x14ac:dyDescent="0.2">
      <c r="B1044" s="74" t="s">
        <v>1679</v>
      </c>
      <c r="C1044" s="75"/>
      <c r="D1044" s="75" t="s">
        <v>1736</v>
      </c>
      <c r="E1044" s="76" t="s">
        <v>1737</v>
      </c>
      <c r="F1044" s="88"/>
      <c r="G1044" s="77"/>
      <c r="H1044" s="103" t="s">
        <v>235</v>
      </c>
      <c r="I1044" s="102" t="s">
        <v>236</v>
      </c>
      <c r="J1044" s="604"/>
      <c r="K1044" s="605"/>
      <c r="L1044" s="605"/>
      <c r="M1044" s="605"/>
      <c r="N1044" s="606"/>
    </row>
    <row r="1045" spans="2:14" ht="12.95" hidden="1" customHeight="1" x14ac:dyDescent="0.2">
      <c r="B1045" s="74" t="s">
        <v>1679</v>
      </c>
      <c r="C1045" s="75"/>
      <c r="D1045" s="75" t="s">
        <v>1738</v>
      </c>
      <c r="E1045" s="76" t="s">
        <v>1739</v>
      </c>
      <c r="F1045" s="88"/>
      <c r="G1045" s="77"/>
      <c r="H1045" s="103" t="s">
        <v>235</v>
      </c>
      <c r="I1045" s="102" t="s">
        <v>236</v>
      </c>
      <c r="J1045" s="604"/>
      <c r="K1045" s="605"/>
      <c r="L1045" s="605"/>
      <c r="M1045" s="605"/>
      <c r="N1045" s="606"/>
    </row>
    <row r="1046" spans="2:14" ht="12.95" hidden="1" customHeight="1" x14ac:dyDescent="0.2">
      <c r="B1046" s="74" t="s">
        <v>1679</v>
      </c>
      <c r="C1046" s="75"/>
      <c r="D1046" s="75" t="s">
        <v>1740</v>
      </c>
      <c r="E1046" s="76" t="s">
        <v>1741</v>
      </c>
      <c r="F1046" s="88"/>
      <c r="G1046" s="77"/>
      <c r="H1046" s="103" t="s">
        <v>235</v>
      </c>
      <c r="I1046" s="102" t="s">
        <v>236</v>
      </c>
      <c r="J1046" s="604"/>
      <c r="K1046" s="605"/>
      <c r="L1046" s="605"/>
      <c r="M1046" s="605"/>
      <c r="N1046" s="606"/>
    </row>
    <row r="1047" spans="2:14" ht="12.95" hidden="1" customHeight="1" x14ac:dyDescent="0.2">
      <c r="B1047" s="74" t="s">
        <v>1679</v>
      </c>
      <c r="C1047" s="75"/>
      <c r="D1047" s="75" t="s">
        <v>1742</v>
      </c>
      <c r="E1047" s="76" t="s">
        <v>1743</v>
      </c>
      <c r="F1047" s="88"/>
      <c r="G1047" s="77"/>
      <c r="H1047" s="103" t="s">
        <v>235</v>
      </c>
      <c r="I1047" s="102" t="s">
        <v>236</v>
      </c>
      <c r="J1047" s="604"/>
      <c r="K1047" s="605"/>
      <c r="L1047" s="605"/>
      <c r="M1047" s="605"/>
      <c r="N1047" s="606"/>
    </row>
    <row r="1048" spans="2:14" ht="12.95" hidden="1" customHeight="1" x14ac:dyDescent="0.2">
      <c r="B1048" s="74" t="s">
        <v>1679</v>
      </c>
      <c r="C1048" s="75"/>
      <c r="D1048" s="75" t="s">
        <v>1744</v>
      </c>
      <c r="E1048" s="76" t="s">
        <v>1745</v>
      </c>
      <c r="F1048" s="88"/>
      <c r="G1048" s="77"/>
      <c r="H1048" s="103" t="s">
        <v>235</v>
      </c>
      <c r="I1048" s="102" t="s">
        <v>236</v>
      </c>
      <c r="J1048" s="604"/>
      <c r="K1048" s="605"/>
      <c r="L1048" s="605"/>
      <c r="M1048" s="605"/>
      <c r="N1048" s="606"/>
    </row>
    <row r="1049" spans="2:14" ht="12.95" hidden="1" customHeight="1" x14ac:dyDescent="0.2">
      <c r="B1049" s="74" t="s">
        <v>1679</v>
      </c>
      <c r="C1049" s="75"/>
      <c r="D1049" s="75" t="s">
        <v>1746</v>
      </c>
      <c r="E1049" s="76" t="s">
        <v>1747</v>
      </c>
      <c r="F1049" s="88"/>
      <c r="G1049" s="77"/>
      <c r="H1049" s="103" t="s">
        <v>235</v>
      </c>
      <c r="I1049" s="102" t="s">
        <v>236</v>
      </c>
      <c r="J1049" s="604"/>
      <c r="K1049" s="605"/>
      <c r="L1049" s="605"/>
      <c r="M1049" s="605"/>
      <c r="N1049" s="606"/>
    </row>
    <row r="1050" spans="2:14" ht="12.95" hidden="1" customHeight="1" x14ac:dyDescent="0.2">
      <c r="B1050" s="74" t="s">
        <v>1679</v>
      </c>
      <c r="C1050" s="75"/>
      <c r="D1050" s="75" t="s">
        <v>1748</v>
      </c>
      <c r="E1050" s="76" t="s">
        <v>1749</v>
      </c>
      <c r="F1050" s="88"/>
      <c r="G1050" s="77"/>
      <c r="H1050" s="103" t="s">
        <v>235</v>
      </c>
      <c r="I1050" s="102" t="s">
        <v>236</v>
      </c>
      <c r="J1050" s="604"/>
      <c r="K1050" s="605"/>
      <c r="L1050" s="605"/>
      <c r="M1050" s="605"/>
      <c r="N1050" s="606"/>
    </row>
    <row r="1051" spans="2:14" ht="12.95" hidden="1" customHeight="1" x14ac:dyDescent="0.2">
      <c r="B1051" s="74" t="s">
        <v>1679</v>
      </c>
      <c r="C1051" s="75"/>
      <c r="D1051" s="75" t="s">
        <v>1750</v>
      </c>
      <c r="E1051" s="76" t="s">
        <v>1751</v>
      </c>
      <c r="F1051" s="88"/>
      <c r="G1051" s="77"/>
      <c r="H1051" s="103" t="s">
        <v>235</v>
      </c>
      <c r="I1051" s="102" t="s">
        <v>236</v>
      </c>
      <c r="J1051" s="604"/>
      <c r="K1051" s="605"/>
      <c r="L1051" s="605"/>
      <c r="M1051" s="605"/>
      <c r="N1051" s="606"/>
    </row>
    <row r="1052" spans="2:14" ht="12.95" hidden="1" customHeight="1" x14ac:dyDescent="0.2">
      <c r="B1052" s="74" t="s">
        <v>1679</v>
      </c>
      <c r="C1052" s="75"/>
      <c r="D1052" s="75" t="s">
        <v>1752</v>
      </c>
      <c r="E1052" s="76" t="s">
        <v>1753</v>
      </c>
      <c r="F1052" s="88"/>
      <c r="G1052" s="77"/>
      <c r="H1052" s="103" t="s">
        <v>235</v>
      </c>
      <c r="I1052" s="102" t="s">
        <v>236</v>
      </c>
      <c r="J1052" s="604"/>
      <c r="K1052" s="605"/>
      <c r="L1052" s="605"/>
      <c r="M1052" s="605"/>
      <c r="N1052" s="606"/>
    </row>
    <row r="1053" spans="2:14" ht="12.95" hidden="1" customHeight="1" x14ac:dyDescent="0.2">
      <c r="B1053" s="74" t="s">
        <v>1679</v>
      </c>
      <c r="C1053" s="75"/>
      <c r="D1053" s="75" t="s">
        <v>1754</v>
      </c>
      <c r="E1053" s="76" t="s">
        <v>1755</v>
      </c>
      <c r="F1053" s="88"/>
      <c r="G1053" s="77"/>
      <c r="H1053" s="103" t="s">
        <v>235</v>
      </c>
      <c r="I1053" s="102" t="s">
        <v>236</v>
      </c>
      <c r="J1053" s="604"/>
      <c r="K1053" s="605"/>
      <c r="L1053" s="605"/>
      <c r="M1053" s="605"/>
      <c r="N1053" s="606"/>
    </row>
    <row r="1054" spans="2:14" ht="12.95" hidden="1" customHeight="1" x14ac:dyDescent="0.2">
      <c r="B1054" s="74" t="s">
        <v>1679</v>
      </c>
      <c r="C1054" s="75"/>
      <c r="D1054" s="75" t="s">
        <v>1756</v>
      </c>
      <c r="E1054" s="76" t="s">
        <v>1757</v>
      </c>
      <c r="F1054" s="88"/>
      <c r="G1054" s="77"/>
      <c r="H1054" s="103" t="s">
        <v>235</v>
      </c>
      <c r="I1054" s="102" t="s">
        <v>236</v>
      </c>
      <c r="J1054" s="604"/>
      <c r="K1054" s="605"/>
      <c r="L1054" s="605"/>
      <c r="M1054" s="605"/>
      <c r="N1054" s="606"/>
    </row>
    <row r="1055" spans="2:14" ht="12.95" hidden="1" customHeight="1" x14ac:dyDescent="0.2">
      <c r="B1055" s="74" t="s">
        <v>1679</v>
      </c>
      <c r="C1055" s="75"/>
      <c r="D1055" s="75" t="s">
        <v>1758</v>
      </c>
      <c r="E1055" s="76" t="s">
        <v>1759</v>
      </c>
      <c r="F1055" s="88"/>
      <c r="G1055" s="77"/>
      <c r="H1055" s="103" t="s">
        <v>235</v>
      </c>
      <c r="I1055" s="102" t="s">
        <v>236</v>
      </c>
      <c r="J1055" s="604"/>
      <c r="K1055" s="605"/>
      <c r="L1055" s="605"/>
      <c r="M1055" s="605"/>
      <c r="N1055" s="606"/>
    </row>
    <row r="1056" spans="2:14" ht="12.95" hidden="1" customHeight="1" x14ac:dyDescent="0.2">
      <c r="B1056" s="74" t="s">
        <v>1679</v>
      </c>
      <c r="C1056" s="75"/>
      <c r="D1056" s="75" t="s">
        <v>1760</v>
      </c>
      <c r="E1056" s="76" t="s">
        <v>1761</v>
      </c>
      <c r="F1056" s="88"/>
      <c r="G1056" s="77"/>
      <c r="H1056" s="103" t="s">
        <v>235</v>
      </c>
      <c r="I1056" s="102" t="s">
        <v>236</v>
      </c>
      <c r="J1056" s="604"/>
      <c r="K1056" s="605"/>
      <c r="L1056" s="605"/>
      <c r="M1056" s="605"/>
      <c r="N1056" s="606"/>
    </row>
    <row r="1057" spans="2:14" ht="12.95" hidden="1" customHeight="1" x14ac:dyDescent="0.2">
      <c r="B1057" s="74" t="s">
        <v>1679</v>
      </c>
      <c r="C1057" s="75"/>
      <c r="D1057" s="75" t="s">
        <v>1762</v>
      </c>
      <c r="E1057" s="76" t="s">
        <v>1763</v>
      </c>
      <c r="F1057" s="88"/>
      <c r="G1057" s="77"/>
      <c r="H1057" s="103" t="s">
        <v>235</v>
      </c>
      <c r="I1057" s="102" t="s">
        <v>236</v>
      </c>
      <c r="J1057" s="604"/>
      <c r="K1057" s="605"/>
      <c r="L1057" s="605"/>
      <c r="M1057" s="605"/>
      <c r="N1057" s="606"/>
    </row>
    <row r="1058" spans="2:14" ht="12.95" hidden="1" customHeight="1" x14ac:dyDescent="0.2">
      <c r="B1058" s="74" t="s">
        <v>1679</v>
      </c>
      <c r="C1058" s="75"/>
      <c r="D1058" s="75" t="s">
        <v>1764</v>
      </c>
      <c r="E1058" s="76" t="s">
        <v>1765</v>
      </c>
      <c r="F1058" s="88"/>
      <c r="G1058" s="77"/>
      <c r="H1058" s="103" t="s">
        <v>235</v>
      </c>
      <c r="I1058" s="102" t="s">
        <v>236</v>
      </c>
      <c r="J1058" s="604"/>
      <c r="K1058" s="605"/>
      <c r="L1058" s="605"/>
      <c r="M1058" s="605"/>
      <c r="N1058" s="606"/>
    </row>
    <row r="1059" spans="2:14" ht="19.5" hidden="1" customHeight="1" x14ac:dyDescent="0.2">
      <c r="B1059" s="74" t="s">
        <v>1679</v>
      </c>
      <c r="C1059" s="75"/>
      <c r="D1059" s="75" t="s">
        <v>1766</v>
      </c>
      <c r="E1059" s="76" t="s">
        <v>1767</v>
      </c>
      <c r="F1059" s="88"/>
      <c r="G1059" s="77"/>
      <c r="H1059" s="103" t="s">
        <v>235</v>
      </c>
      <c r="I1059" s="102" t="s">
        <v>236</v>
      </c>
      <c r="J1059" s="604"/>
      <c r="K1059" s="605"/>
      <c r="L1059" s="605"/>
      <c r="M1059" s="605"/>
      <c r="N1059" s="606"/>
    </row>
    <row r="1060" spans="2:14" ht="19.5" hidden="1" customHeight="1" x14ac:dyDescent="0.2">
      <c r="B1060" s="74" t="s">
        <v>1679</v>
      </c>
      <c r="C1060" s="75"/>
      <c r="D1060" s="75" t="s">
        <v>1768</v>
      </c>
      <c r="E1060" s="76" t="s">
        <v>1769</v>
      </c>
      <c r="F1060" s="88"/>
      <c r="G1060" s="77"/>
      <c r="H1060" s="103" t="s">
        <v>235</v>
      </c>
      <c r="I1060" s="102" t="s">
        <v>236</v>
      </c>
      <c r="J1060" s="604"/>
      <c r="K1060" s="605"/>
      <c r="L1060" s="605"/>
      <c r="M1060" s="605"/>
      <c r="N1060" s="606"/>
    </row>
    <row r="1061" spans="2:14" ht="19.5" hidden="1" customHeight="1" x14ac:dyDescent="0.2">
      <c r="B1061" s="74" t="s">
        <v>1679</v>
      </c>
      <c r="C1061" s="75"/>
      <c r="D1061" s="75" t="s">
        <v>1770</v>
      </c>
      <c r="E1061" s="76" t="s">
        <v>1771</v>
      </c>
      <c r="F1061" s="88"/>
      <c r="G1061" s="77"/>
      <c r="H1061" s="103" t="s">
        <v>235</v>
      </c>
      <c r="I1061" s="102" t="s">
        <v>236</v>
      </c>
      <c r="J1061" s="604"/>
      <c r="K1061" s="605"/>
      <c r="L1061" s="605"/>
      <c r="M1061" s="605"/>
      <c r="N1061" s="606"/>
    </row>
    <row r="1062" spans="2:14" ht="12.95" hidden="1" customHeight="1" x14ac:dyDescent="0.2">
      <c r="B1062" s="74" t="s">
        <v>1679</v>
      </c>
      <c r="C1062" s="75"/>
      <c r="D1062" s="75" t="s">
        <v>1772</v>
      </c>
      <c r="E1062" s="76" t="s">
        <v>1773</v>
      </c>
      <c r="F1062" s="88"/>
      <c r="G1062" s="77"/>
      <c r="H1062" s="103" t="s">
        <v>235</v>
      </c>
      <c r="I1062" s="102" t="s">
        <v>236</v>
      </c>
      <c r="J1062" s="604"/>
      <c r="K1062" s="605"/>
      <c r="L1062" s="605"/>
      <c r="M1062" s="605"/>
      <c r="N1062" s="606"/>
    </row>
    <row r="1063" spans="2:14" ht="12.95" hidden="1" customHeight="1" x14ac:dyDescent="0.2">
      <c r="B1063" s="74" t="s">
        <v>1679</v>
      </c>
      <c r="C1063" s="75"/>
      <c r="D1063" s="75" t="s">
        <v>1774</v>
      </c>
      <c r="E1063" s="76" t="s">
        <v>1775</v>
      </c>
      <c r="F1063" s="88"/>
      <c r="G1063" s="77"/>
      <c r="H1063" s="103" t="s">
        <v>235</v>
      </c>
      <c r="I1063" s="102" t="s">
        <v>236</v>
      </c>
      <c r="J1063" s="604"/>
      <c r="K1063" s="605"/>
      <c r="L1063" s="605"/>
      <c r="M1063" s="605"/>
      <c r="N1063" s="606"/>
    </row>
    <row r="1064" spans="2:14" ht="12.95" hidden="1" customHeight="1" x14ac:dyDescent="0.2">
      <c r="B1064" s="74" t="s">
        <v>1679</v>
      </c>
      <c r="C1064" s="75"/>
      <c r="D1064" s="75" t="s">
        <v>1776</v>
      </c>
      <c r="E1064" s="76" t="s">
        <v>1777</v>
      </c>
      <c r="F1064" s="88"/>
      <c r="G1064" s="77"/>
      <c r="H1064" s="103" t="s">
        <v>235</v>
      </c>
      <c r="I1064" s="102" t="s">
        <v>236</v>
      </c>
      <c r="J1064" s="604"/>
      <c r="K1064" s="605"/>
      <c r="L1064" s="605"/>
      <c r="M1064" s="605"/>
      <c r="N1064" s="606"/>
    </row>
    <row r="1065" spans="2:14" ht="12.95" hidden="1" customHeight="1" x14ac:dyDescent="0.2">
      <c r="B1065" s="74" t="s">
        <v>1679</v>
      </c>
      <c r="C1065" s="75"/>
      <c r="D1065" s="75" t="s">
        <v>1778</v>
      </c>
      <c r="E1065" s="76" t="s">
        <v>1779</v>
      </c>
      <c r="F1065" s="88"/>
      <c r="G1065" s="77"/>
      <c r="H1065" s="103" t="s">
        <v>235</v>
      </c>
      <c r="I1065" s="102" t="s">
        <v>236</v>
      </c>
      <c r="J1065" s="604"/>
      <c r="K1065" s="605"/>
      <c r="L1065" s="605"/>
      <c r="M1065" s="605"/>
      <c r="N1065" s="606"/>
    </row>
    <row r="1066" spans="2:14" ht="12.95" hidden="1" customHeight="1" x14ac:dyDescent="0.2">
      <c r="B1066" s="74" t="s">
        <v>1679</v>
      </c>
      <c r="C1066" s="75"/>
      <c r="D1066" s="75" t="s">
        <v>1780</v>
      </c>
      <c r="E1066" s="76" t="s">
        <v>1781</v>
      </c>
      <c r="F1066" s="88"/>
      <c r="G1066" s="77"/>
      <c r="H1066" s="103" t="s">
        <v>235</v>
      </c>
      <c r="I1066" s="102" t="s">
        <v>236</v>
      </c>
      <c r="J1066" s="604"/>
      <c r="K1066" s="605"/>
      <c r="L1066" s="605"/>
      <c r="M1066" s="605"/>
      <c r="N1066" s="606"/>
    </row>
    <row r="1067" spans="2:14" ht="12.95" hidden="1" customHeight="1" x14ac:dyDescent="0.2">
      <c r="B1067" s="74" t="s">
        <v>1679</v>
      </c>
      <c r="C1067" s="75"/>
      <c r="D1067" s="75" t="s">
        <v>1782</v>
      </c>
      <c r="E1067" s="76" t="s">
        <v>1783</v>
      </c>
      <c r="F1067" s="88"/>
      <c r="G1067" s="77"/>
      <c r="H1067" s="103" t="s">
        <v>235</v>
      </c>
      <c r="I1067" s="102" t="s">
        <v>236</v>
      </c>
      <c r="J1067" s="604"/>
      <c r="K1067" s="605"/>
      <c r="L1067" s="605"/>
      <c r="M1067" s="605"/>
      <c r="N1067" s="606"/>
    </row>
    <row r="1068" spans="2:14" ht="12.95" hidden="1" customHeight="1" x14ac:dyDescent="0.2">
      <c r="B1068" s="74" t="s">
        <v>1679</v>
      </c>
      <c r="C1068" s="75"/>
      <c r="D1068" s="75" t="s">
        <v>1784</v>
      </c>
      <c r="E1068" s="76" t="s">
        <v>1785</v>
      </c>
      <c r="F1068" s="88"/>
      <c r="G1068" s="77"/>
      <c r="H1068" s="103" t="s">
        <v>235</v>
      </c>
      <c r="I1068" s="102" t="s">
        <v>236</v>
      </c>
      <c r="J1068" s="604"/>
      <c r="K1068" s="605"/>
      <c r="L1068" s="605"/>
      <c r="M1068" s="605"/>
      <c r="N1068" s="606"/>
    </row>
    <row r="1069" spans="2:14" ht="12.95" hidden="1" customHeight="1" x14ac:dyDescent="0.2">
      <c r="B1069" s="74" t="s">
        <v>1679</v>
      </c>
      <c r="C1069" s="75"/>
      <c r="D1069" s="75" t="s">
        <v>1786</v>
      </c>
      <c r="E1069" s="76" t="s">
        <v>1787</v>
      </c>
      <c r="F1069" s="88"/>
      <c r="G1069" s="77"/>
      <c r="H1069" s="103" t="s">
        <v>235</v>
      </c>
      <c r="I1069" s="102" t="s">
        <v>236</v>
      </c>
      <c r="J1069" s="604"/>
      <c r="K1069" s="605"/>
      <c r="L1069" s="605"/>
      <c r="M1069" s="605"/>
      <c r="N1069" s="606"/>
    </row>
    <row r="1070" spans="2:14" ht="12.95" hidden="1" customHeight="1" x14ac:dyDescent="0.2">
      <c r="B1070" s="74" t="s">
        <v>1679</v>
      </c>
      <c r="C1070" s="75"/>
      <c r="D1070" s="75" t="s">
        <v>1788</v>
      </c>
      <c r="E1070" s="76" t="s">
        <v>1789</v>
      </c>
      <c r="F1070" s="88"/>
      <c r="G1070" s="77"/>
      <c r="H1070" s="103" t="s">
        <v>235</v>
      </c>
      <c r="I1070" s="102" t="s">
        <v>236</v>
      </c>
      <c r="J1070" s="604"/>
      <c r="K1070" s="605"/>
      <c r="L1070" s="605"/>
      <c r="M1070" s="605"/>
      <c r="N1070" s="606"/>
    </row>
    <row r="1071" spans="2:14" ht="12.95" hidden="1" customHeight="1" x14ac:dyDescent="0.2">
      <c r="B1071" s="74" t="s">
        <v>1679</v>
      </c>
      <c r="C1071" s="75"/>
      <c r="D1071" s="75" t="s">
        <v>1790</v>
      </c>
      <c r="E1071" s="76" t="s">
        <v>1791</v>
      </c>
      <c r="F1071" s="88"/>
      <c r="G1071" s="77"/>
      <c r="H1071" s="103" t="s">
        <v>235</v>
      </c>
      <c r="I1071" s="102" t="s">
        <v>236</v>
      </c>
      <c r="J1071" s="604"/>
      <c r="K1071" s="605"/>
      <c r="L1071" s="605"/>
      <c r="M1071" s="605"/>
      <c r="N1071" s="606"/>
    </row>
    <row r="1072" spans="2:14" ht="12.95" hidden="1" customHeight="1" x14ac:dyDescent="0.2">
      <c r="B1072" s="74" t="s">
        <v>1679</v>
      </c>
      <c r="C1072" s="75"/>
      <c r="D1072" s="75" t="s">
        <v>1792</v>
      </c>
      <c r="E1072" s="76" t="s">
        <v>1793</v>
      </c>
      <c r="F1072" s="88"/>
      <c r="G1072" s="77"/>
      <c r="H1072" s="103" t="s">
        <v>235</v>
      </c>
      <c r="I1072" s="102" t="s">
        <v>236</v>
      </c>
      <c r="J1072" s="604"/>
      <c r="K1072" s="605"/>
      <c r="L1072" s="605"/>
      <c r="M1072" s="605"/>
      <c r="N1072" s="606"/>
    </row>
    <row r="1073" spans="2:14" ht="12.95" hidden="1" customHeight="1" x14ac:dyDescent="0.2">
      <c r="B1073" s="74" t="s">
        <v>1679</v>
      </c>
      <c r="C1073" s="75"/>
      <c r="D1073" s="75" t="s">
        <v>1794</v>
      </c>
      <c r="E1073" s="76" t="s">
        <v>1795</v>
      </c>
      <c r="F1073" s="88"/>
      <c r="G1073" s="77"/>
      <c r="H1073" s="103" t="s">
        <v>235</v>
      </c>
      <c r="I1073" s="102" t="s">
        <v>236</v>
      </c>
      <c r="J1073" s="604"/>
      <c r="K1073" s="605"/>
      <c r="L1073" s="605"/>
      <c r="M1073" s="605"/>
      <c r="N1073" s="606"/>
    </row>
    <row r="1074" spans="2:14" ht="12.95" hidden="1" customHeight="1" x14ac:dyDescent="0.2">
      <c r="B1074" s="74" t="s">
        <v>1679</v>
      </c>
      <c r="C1074" s="75"/>
      <c r="D1074" s="75" t="s">
        <v>1796</v>
      </c>
      <c r="E1074" s="76" t="s">
        <v>1797</v>
      </c>
      <c r="F1074" s="88"/>
      <c r="G1074" s="77"/>
      <c r="H1074" s="103" t="s">
        <v>235</v>
      </c>
      <c r="I1074" s="102" t="s">
        <v>236</v>
      </c>
      <c r="J1074" s="604"/>
      <c r="K1074" s="605"/>
      <c r="L1074" s="605"/>
      <c r="M1074" s="605"/>
      <c r="N1074" s="606"/>
    </row>
    <row r="1075" spans="2:14" ht="12.95" hidden="1" customHeight="1" x14ac:dyDescent="0.2">
      <c r="B1075" s="74" t="s">
        <v>1679</v>
      </c>
      <c r="C1075" s="75"/>
      <c r="D1075" s="75" t="s">
        <v>1798</v>
      </c>
      <c r="E1075" s="76" t="s">
        <v>1799</v>
      </c>
      <c r="F1075" s="88"/>
      <c r="G1075" s="77"/>
      <c r="H1075" s="103" t="s">
        <v>235</v>
      </c>
      <c r="I1075" s="102" t="s">
        <v>236</v>
      </c>
      <c r="J1075" s="604"/>
      <c r="K1075" s="605"/>
      <c r="L1075" s="605"/>
      <c r="M1075" s="605"/>
      <c r="N1075" s="606"/>
    </row>
    <row r="1076" spans="2:14" ht="12.95" hidden="1" customHeight="1" x14ac:dyDescent="0.2">
      <c r="B1076" s="74" t="s">
        <v>1679</v>
      </c>
      <c r="C1076" s="75"/>
      <c r="D1076" s="75" t="s">
        <v>1800</v>
      </c>
      <c r="E1076" s="76" t="s">
        <v>1801</v>
      </c>
      <c r="F1076" s="88"/>
      <c r="G1076" s="77"/>
      <c r="H1076" s="103" t="s">
        <v>235</v>
      </c>
      <c r="I1076" s="102" t="s">
        <v>236</v>
      </c>
      <c r="J1076" s="604"/>
      <c r="K1076" s="605"/>
      <c r="L1076" s="605"/>
      <c r="M1076" s="605"/>
      <c r="N1076" s="606"/>
    </row>
    <row r="1077" spans="2:14" ht="12.95" hidden="1" customHeight="1" x14ac:dyDescent="0.2">
      <c r="B1077" s="74" t="s">
        <v>1679</v>
      </c>
      <c r="C1077" s="75"/>
      <c r="D1077" s="75" t="s">
        <v>1802</v>
      </c>
      <c r="E1077" s="76" t="s">
        <v>1803</v>
      </c>
      <c r="F1077" s="88"/>
      <c r="G1077" s="77"/>
      <c r="H1077" s="103" t="s">
        <v>235</v>
      </c>
      <c r="I1077" s="102" t="s">
        <v>236</v>
      </c>
      <c r="J1077" s="604"/>
      <c r="K1077" s="605"/>
      <c r="L1077" s="605"/>
      <c r="M1077" s="605"/>
      <c r="N1077" s="606"/>
    </row>
    <row r="1078" spans="2:14" ht="12.95" hidden="1" customHeight="1" x14ac:dyDescent="0.2">
      <c r="B1078" s="74" t="s">
        <v>1679</v>
      </c>
      <c r="C1078" s="75"/>
      <c r="D1078" s="75" t="s">
        <v>1804</v>
      </c>
      <c r="E1078" s="76" t="s">
        <v>1805</v>
      </c>
      <c r="F1078" s="88"/>
      <c r="G1078" s="77"/>
      <c r="H1078" s="103" t="s">
        <v>235</v>
      </c>
      <c r="I1078" s="102" t="s">
        <v>236</v>
      </c>
      <c r="J1078" s="604"/>
      <c r="K1078" s="605"/>
      <c r="L1078" s="605"/>
      <c r="M1078" s="605"/>
      <c r="N1078" s="606"/>
    </row>
    <row r="1079" spans="2:14" ht="12.95" hidden="1" customHeight="1" x14ac:dyDescent="0.2">
      <c r="B1079" s="74" t="s">
        <v>1679</v>
      </c>
      <c r="C1079" s="75"/>
      <c r="D1079" s="75" t="s">
        <v>1806</v>
      </c>
      <c r="E1079" s="76" t="s">
        <v>1807</v>
      </c>
      <c r="F1079" s="88"/>
      <c r="G1079" s="77"/>
      <c r="H1079" s="103" t="s">
        <v>235</v>
      </c>
      <c r="I1079" s="102" t="s">
        <v>236</v>
      </c>
      <c r="J1079" s="604"/>
      <c r="K1079" s="605"/>
      <c r="L1079" s="605"/>
      <c r="M1079" s="605"/>
      <c r="N1079" s="606"/>
    </row>
    <row r="1080" spans="2:14" ht="12.95" hidden="1" customHeight="1" x14ac:dyDescent="0.2">
      <c r="B1080" s="74" t="s">
        <v>1679</v>
      </c>
      <c r="C1080" s="75"/>
      <c r="D1080" s="75" t="s">
        <v>1808</v>
      </c>
      <c r="E1080" s="76" t="s">
        <v>1809</v>
      </c>
      <c r="F1080" s="88"/>
      <c r="G1080" s="77"/>
      <c r="H1080" s="103" t="s">
        <v>235</v>
      </c>
      <c r="I1080" s="102" t="s">
        <v>236</v>
      </c>
      <c r="J1080" s="604"/>
      <c r="K1080" s="605"/>
      <c r="L1080" s="605"/>
      <c r="M1080" s="605"/>
      <c r="N1080" s="606"/>
    </row>
    <row r="1081" spans="2:14" ht="12.95" hidden="1" customHeight="1" x14ac:dyDescent="0.2">
      <c r="B1081" s="74" t="s">
        <v>1679</v>
      </c>
      <c r="C1081" s="75"/>
      <c r="D1081" s="75" t="s">
        <v>1810</v>
      </c>
      <c r="E1081" s="76" t="s">
        <v>1811</v>
      </c>
      <c r="F1081" s="88"/>
      <c r="G1081" s="77"/>
      <c r="H1081" s="103" t="s">
        <v>235</v>
      </c>
      <c r="I1081" s="102" t="s">
        <v>236</v>
      </c>
      <c r="J1081" s="604"/>
      <c r="K1081" s="605"/>
      <c r="L1081" s="605"/>
      <c r="M1081" s="605"/>
      <c r="N1081" s="606"/>
    </row>
    <row r="1082" spans="2:14" ht="12.95" hidden="1" customHeight="1" x14ac:dyDescent="0.2">
      <c r="B1082" s="74" t="s">
        <v>1679</v>
      </c>
      <c r="C1082" s="75"/>
      <c r="D1082" s="75" t="s">
        <v>1812</v>
      </c>
      <c r="E1082" s="76" t="s">
        <v>1813</v>
      </c>
      <c r="F1082" s="88"/>
      <c r="G1082" s="77"/>
      <c r="H1082" s="103" t="s">
        <v>235</v>
      </c>
      <c r="I1082" s="102" t="s">
        <v>236</v>
      </c>
      <c r="J1082" s="604"/>
      <c r="K1082" s="605"/>
      <c r="L1082" s="605"/>
      <c r="M1082" s="605"/>
      <c r="N1082" s="606"/>
    </row>
    <row r="1083" spans="2:14" ht="12.95" hidden="1" customHeight="1" x14ac:dyDescent="0.2">
      <c r="B1083" s="74" t="s">
        <v>1679</v>
      </c>
      <c r="C1083" s="75"/>
      <c r="D1083" s="75" t="s">
        <v>1814</v>
      </c>
      <c r="E1083" s="76" t="s">
        <v>1815</v>
      </c>
      <c r="F1083" s="88"/>
      <c r="G1083" s="77"/>
      <c r="H1083" s="103" t="s">
        <v>235</v>
      </c>
      <c r="I1083" s="102" t="s">
        <v>236</v>
      </c>
      <c r="J1083" s="604"/>
      <c r="K1083" s="605"/>
      <c r="L1083" s="605"/>
      <c r="M1083" s="605"/>
      <c r="N1083" s="606"/>
    </row>
    <row r="1084" spans="2:14" ht="12.95" hidden="1" customHeight="1" x14ac:dyDescent="0.2">
      <c r="B1084" s="74" t="s">
        <v>1679</v>
      </c>
      <c r="C1084" s="75"/>
      <c r="D1084" s="75" t="s">
        <v>1816</v>
      </c>
      <c r="E1084" s="76" t="s">
        <v>1817</v>
      </c>
      <c r="F1084" s="88"/>
      <c r="G1084" s="77"/>
      <c r="H1084" s="103" t="s">
        <v>235</v>
      </c>
      <c r="I1084" s="102" t="s">
        <v>236</v>
      </c>
      <c r="J1084" s="604"/>
      <c r="K1084" s="605"/>
      <c r="L1084" s="605"/>
      <c r="M1084" s="605"/>
      <c r="N1084" s="606"/>
    </row>
    <row r="1085" spans="2:14" ht="12.95" hidden="1" customHeight="1" x14ac:dyDescent="0.2">
      <c r="B1085" s="74" t="s">
        <v>1679</v>
      </c>
      <c r="C1085" s="75"/>
      <c r="D1085" s="75" t="s">
        <v>1818</v>
      </c>
      <c r="E1085" s="76" t="s">
        <v>1819</v>
      </c>
      <c r="F1085" s="88"/>
      <c r="G1085" s="77"/>
      <c r="H1085" s="103" t="s">
        <v>235</v>
      </c>
      <c r="I1085" s="102" t="s">
        <v>236</v>
      </c>
      <c r="J1085" s="604"/>
      <c r="K1085" s="605"/>
      <c r="L1085" s="605"/>
      <c r="M1085" s="605"/>
      <c r="N1085" s="606"/>
    </row>
    <row r="1086" spans="2:14" ht="12.95" hidden="1" customHeight="1" x14ac:dyDescent="0.2">
      <c r="B1086" s="74" t="s">
        <v>1679</v>
      </c>
      <c r="C1086" s="75"/>
      <c r="D1086" s="75" t="s">
        <v>1820</v>
      </c>
      <c r="E1086" s="76" t="s">
        <v>1821</v>
      </c>
      <c r="F1086" s="88"/>
      <c r="G1086" s="77"/>
      <c r="H1086" s="103" t="s">
        <v>235</v>
      </c>
      <c r="I1086" s="102" t="s">
        <v>236</v>
      </c>
      <c r="J1086" s="604"/>
      <c r="K1086" s="605"/>
      <c r="L1086" s="605"/>
      <c r="M1086" s="605"/>
      <c r="N1086" s="606"/>
    </row>
    <row r="1087" spans="2:14" ht="12.95" hidden="1" customHeight="1" x14ac:dyDescent="0.2">
      <c r="B1087" s="74" t="s">
        <v>1679</v>
      </c>
      <c r="C1087" s="75"/>
      <c r="D1087" s="75" t="s">
        <v>1822</v>
      </c>
      <c r="E1087" s="76" t="s">
        <v>1823</v>
      </c>
      <c r="F1087" s="88"/>
      <c r="G1087" s="77"/>
      <c r="H1087" s="103" t="s">
        <v>235</v>
      </c>
      <c r="I1087" s="102" t="s">
        <v>236</v>
      </c>
      <c r="J1087" s="604"/>
      <c r="K1087" s="605"/>
      <c r="L1087" s="605"/>
      <c r="M1087" s="605"/>
      <c r="N1087" s="606"/>
    </row>
    <row r="1088" spans="2:14" ht="12.95" hidden="1" customHeight="1" x14ac:dyDescent="0.2">
      <c r="B1088" s="74" t="s">
        <v>1679</v>
      </c>
      <c r="C1088" s="75"/>
      <c r="D1088" s="75" t="s">
        <v>1824</v>
      </c>
      <c r="E1088" s="76" t="s">
        <v>1825</v>
      </c>
      <c r="F1088" s="88"/>
      <c r="G1088" s="77"/>
      <c r="H1088" s="103" t="s">
        <v>235</v>
      </c>
      <c r="I1088" s="102" t="s">
        <v>236</v>
      </c>
      <c r="J1088" s="604"/>
      <c r="K1088" s="605"/>
      <c r="L1088" s="605"/>
      <c r="M1088" s="605"/>
      <c r="N1088" s="606"/>
    </row>
    <row r="1089" spans="2:14" ht="12.95" customHeight="1" x14ac:dyDescent="0.2">
      <c r="B1089" s="74" t="s">
        <v>1679</v>
      </c>
      <c r="C1089" s="75"/>
      <c r="D1089" s="75" t="s">
        <v>1826</v>
      </c>
      <c r="E1089" s="76" t="s">
        <v>1827</v>
      </c>
      <c r="F1089" s="88"/>
      <c r="G1089" s="77"/>
      <c r="H1089" s="103" t="s">
        <v>235</v>
      </c>
      <c r="I1089" s="102" t="s">
        <v>236</v>
      </c>
      <c r="J1089" s="604"/>
      <c r="K1089" s="605"/>
      <c r="L1089" s="605"/>
      <c r="M1089" s="605"/>
      <c r="N1089" s="606"/>
    </row>
    <row r="1090" spans="2:14" ht="12.95" customHeight="1" x14ac:dyDescent="0.2">
      <c r="B1090" s="74" t="s">
        <v>1679</v>
      </c>
      <c r="C1090" s="75"/>
      <c r="D1090" s="75" t="s">
        <v>1828</v>
      </c>
      <c r="E1090" s="76" t="s">
        <v>1829</v>
      </c>
      <c r="F1090" s="88"/>
      <c r="G1090" s="77"/>
      <c r="H1090" s="103" t="s">
        <v>235</v>
      </c>
      <c r="I1090" s="102" t="s">
        <v>236</v>
      </c>
      <c r="J1090" s="604"/>
      <c r="K1090" s="605"/>
      <c r="L1090" s="605"/>
      <c r="M1090" s="605"/>
      <c r="N1090" s="606"/>
    </row>
    <row r="1091" spans="2:14" ht="12.95" customHeight="1" x14ac:dyDescent="0.2">
      <c r="B1091" s="74" t="s">
        <v>1679</v>
      </c>
      <c r="C1091" s="75"/>
      <c r="D1091" s="75" t="s">
        <v>1830</v>
      </c>
      <c r="E1091" s="76" t="s">
        <v>1831</v>
      </c>
      <c r="F1091" s="88"/>
      <c r="G1091" s="77"/>
      <c r="H1091" s="103" t="s">
        <v>235</v>
      </c>
      <c r="I1091" s="102" t="s">
        <v>236</v>
      </c>
      <c r="J1091" s="604"/>
      <c r="K1091" s="605"/>
      <c r="L1091" s="605"/>
      <c r="M1091" s="605"/>
      <c r="N1091" s="606"/>
    </row>
    <row r="1092" spans="2:14" ht="12.95" customHeight="1" x14ac:dyDescent="0.2">
      <c r="B1092" s="74" t="s">
        <v>1679</v>
      </c>
      <c r="C1092" s="75"/>
      <c r="D1092" s="75" t="s">
        <v>1832</v>
      </c>
      <c r="E1092" s="76" t="s">
        <v>1833</v>
      </c>
      <c r="F1092" s="88"/>
      <c r="G1092" s="77"/>
      <c r="H1092" s="103" t="s">
        <v>235</v>
      </c>
      <c r="I1092" s="102" t="s">
        <v>236</v>
      </c>
      <c r="J1092" s="604"/>
      <c r="K1092" s="605"/>
      <c r="L1092" s="605"/>
      <c r="M1092" s="605"/>
      <c r="N1092" s="606"/>
    </row>
    <row r="1093" spans="2:14" ht="12.95" customHeight="1" x14ac:dyDescent="0.2">
      <c r="B1093" s="74" t="s">
        <v>1679</v>
      </c>
      <c r="C1093" s="75"/>
      <c r="D1093" s="75" t="s">
        <v>1834</v>
      </c>
      <c r="E1093" s="76" t="s">
        <v>1835</v>
      </c>
      <c r="F1093" s="88"/>
      <c r="G1093" s="77"/>
      <c r="H1093" s="103" t="s">
        <v>235</v>
      </c>
      <c r="I1093" s="102" t="s">
        <v>236</v>
      </c>
      <c r="J1093" s="604"/>
      <c r="K1093" s="605"/>
      <c r="L1093" s="605"/>
      <c r="M1093" s="605"/>
      <c r="N1093" s="606"/>
    </row>
    <row r="1094" spans="2:14" ht="12.95" customHeight="1" x14ac:dyDescent="0.2">
      <c r="B1094" s="74" t="s">
        <v>1679</v>
      </c>
      <c r="C1094" s="75"/>
      <c r="D1094" s="75" t="s">
        <v>1836</v>
      </c>
      <c r="E1094" s="76" t="s">
        <v>1837</v>
      </c>
      <c r="F1094" s="88"/>
      <c r="G1094" s="77"/>
      <c r="H1094" s="103" t="s">
        <v>235</v>
      </c>
      <c r="I1094" s="102" t="s">
        <v>236</v>
      </c>
      <c r="J1094" s="604"/>
      <c r="K1094" s="605"/>
      <c r="L1094" s="605"/>
      <c r="M1094" s="605"/>
      <c r="N1094" s="606"/>
    </row>
    <row r="1095" spans="2:14" ht="12.95" customHeight="1" x14ac:dyDescent="0.2">
      <c r="B1095" s="74" t="s">
        <v>1679</v>
      </c>
      <c r="C1095" s="75"/>
      <c r="D1095" s="75" t="s">
        <v>1838</v>
      </c>
      <c r="E1095" s="76" t="s">
        <v>1839</v>
      </c>
      <c r="F1095" s="88"/>
      <c r="G1095" s="77"/>
      <c r="H1095" s="103" t="s">
        <v>235</v>
      </c>
      <c r="I1095" s="102" t="s">
        <v>236</v>
      </c>
      <c r="J1095" s="604"/>
      <c r="K1095" s="605"/>
      <c r="L1095" s="605"/>
      <c r="M1095" s="605"/>
      <c r="N1095" s="606"/>
    </row>
    <row r="1096" spans="2:14" ht="12.95" customHeight="1" x14ac:dyDescent="0.2">
      <c r="B1096" s="74" t="s">
        <v>1679</v>
      </c>
      <c r="C1096" s="75"/>
      <c r="D1096" s="75" t="s">
        <v>1840</v>
      </c>
      <c r="E1096" s="76" t="s">
        <v>1841</v>
      </c>
      <c r="F1096" s="88"/>
      <c r="G1096" s="77"/>
      <c r="H1096" s="103" t="s">
        <v>235</v>
      </c>
      <c r="I1096" s="102" t="s">
        <v>236</v>
      </c>
      <c r="J1096" s="604"/>
      <c r="K1096" s="605"/>
      <c r="L1096" s="605"/>
      <c r="M1096" s="605"/>
      <c r="N1096" s="606"/>
    </row>
    <row r="1097" spans="2:14" ht="12.95" customHeight="1" x14ac:dyDescent="0.2">
      <c r="B1097" s="74" t="s">
        <v>1679</v>
      </c>
      <c r="C1097" s="75"/>
      <c r="D1097" s="75" t="s">
        <v>1842</v>
      </c>
      <c r="E1097" s="76" t="s">
        <v>1843</v>
      </c>
      <c r="F1097" s="88"/>
      <c r="G1097" s="77"/>
      <c r="H1097" s="103" t="s">
        <v>235</v>
      </c>
      <c r="I1097" s="102" t="s">
        <v>236</v>
      </c>
      <c r="J1097" s="604"/>
      <c r="K1097" s="605"/>
      <c r="L1097" s="605"/>
      <c r="M1097" s="605"/>
      <c r="N1097" s="606"/>
    </row>
    <row r="1098" spans="2:14" ht="12.95" customHeight="1" x14ac:dyDescent="0.2">
      <c r="B1098" s="74" t="s">
        <v>1679</v>
      </c>
      <c r="C1098" s="75"/>
      <c r="D1098" s="75" t="s">
        <v>1844</v>
      </c>
      <c r="E1098" s="76" t="s">
        <v>1845</v>
      </c>
      <c r="F1098" s="88"/>
      <c r="G1098" s="77"/>
      <c r="H1098" s="103" t="s">
        <v>235</v>
      </c>
      <c r="I1098" s="102" t="s">
        <v>236</v>
      </c>
      <c r="J1098" s="604"/>
      <c r="K1098" s="605"/>
      <c r="L1098" s="605"/>
      <c r="M1098" s="605"/>
      <c r="N1098" s="606"/>
    </row>
    <row r="1099" spans="2:14" ht="12.95" customHeight="1" x14ac:dyDescent="0.2">
      <c r="B1099" s="74" t="s">
        <v>1679</v>
      </c>
      <c r="C1099" s="75"/>
      <c r="D1099" s="75" t="s">
        <v>1846</v>
      </c>
      <c r="E1099" s="76" t="s">
        <v>1847</v>
      </c>
      <c r="F1099" s="88"/>
      <c r="G1099" s="77"/>
      <c r="H1099" s="103" t="s">
        <v>235</v>
      </c>
      <c r="I1099" s="102" t="s">
        <v>236</v>
      </c>
      <c r="J1099" s="604"/>
      <c r="K1099" s="605"/>
      <c r="L1099" s="605"/>
      <c r="M1099" s="605"/>
      <c r="N1099" s="606"/>
    </row>
    <row r="1100" spans="2:14" ht="12.95" customHeight="1" x14ac:dyDescent="0.2">
      <c r="B1100" s="74" t="s">
        <v>1679</v>
      </c>
      <c r="C1100" s="75"/>
      <c r="D1100" s="75" t="s">
        <v>1848</v>
      </c>
      <c r="E1100" s="76" t="s">
        <v>1849</v>
      </c>
      <c r="F1100" s="88"/>
      <c r="G1100" s="77"/>
      <c r="H1100" s="103" t="s">
        <v>235</v>
      </c>
      <c r="I1100" s="102" t="s">
        <v>236</v>
      </c>
      <c r="J1100" s="604"/>
      <c r="K1100" s="605"/>
      <c r="L1100" s="605"/>
      <c r="M1100" s="605"/>
      <c r="N1100" s="606"/>
    </row>
    <row r="1101" spans="2:14" ht="12.95" customHeight="1" x14ac:dyDescent="0.2">
      <c r="B1101" s="74" t="s">
        <v>1679</v>
      </c>
      <c r="C1101" s="75"/>
      <c r="D1101" s="75" t="s">
        <v>1850</v>
      </c>
      <c r="E1101" s="76" t="s">
        <v>1851</v>
      </c>
      <c r="F1101" s="88"/>
      <c r="G1101" s="77"/>
      <c r="H1101" s="103" t="s">
        <v>235</v>
      </c>
      <c r="I1101" s="102" t="s">
        <v>236</v>
      </c>
      <c r="J1101" s="604"/>
      <c r="K1101" s="605"/>
      <c r="L1101" s="605"/>
      <c r="M1101" s="605"/>
      <c r="N1101" s="606"/>
    </row>
    <row r="1102" spans="2:14" ht="12.95" customHeight="1" x14ac:dyDescent="0.2">
      <c r="B1102" s="74" t="s">
        <v>1679</v>
      </c>
      <c r="C1102" s="75"/>
      <c r="D1102" s="75" t="s">
        <v>1852</v>
      </c>
      <c r="E1102" s="76" t="s">
        <v>1853</v>
      </c>
      <c r="F1102" s="88"/>
      <c r="G1102" s="77"/>
      <c r="H1102" s="103" t="s">
        <v>235</v>
      </c>
      <c r="I1102" s="102" t="s">
        <v>236</v>
      </c>
      <c r="J1102" s="604"/>
      <c r="K1102" s="605"/>
      <c r="L1102" s="605"/>
      <c r="M1102" s="605"/>
      <c r="N1102" s="606"/>
    </row>
    <row r="1103" spans="2:14" ht="12.95" customHeight="1" x14ac:dyDescent="0.2">
      <c r="B1103" s="74" t="s">
        <v>1679</v>
      </c>
      <c r="C1103" s="75"/>
      <c r="D1103" s="75" t="s">
        <v>1854</v>
      </c>
      <c r="E1103" s="76" t="s">
        <v>1855</v>
      </c>
      <c r="F1103" s="88"/>
      <c r="G1103" s="77"/>
      <c r="H1103" s="103" t="s">
        <v>235</v>
      </c>
      <c r="I1103" s="102" t="s">
        <v>236</v>
      </c>
      <c r="J1103" s="604"/>
      <c r="K1103" s="605"/>
      <c r="L1103" s="605"/>
      <c r="M1103" s="605"/>
      <c r="N1103" s="606"/>
    </row>
    <row r="1104" spans="2:14" ht="12.95" customHeight="1" x14ac:dyDescent="0.2">
      <c r="B1104" s="74" t="s">
        <v>1679</v>
      </c>
      <c r="C1104" s="75"/>
      <c r="D1104" s="75" t="s">
        <v>1856</v>
      </c>
      <c r="E1104" s="76" t="s">
        <v>1857</v>
      </c>
      <c r="F1104" s="88"/>
      <c r="G1104" s="77"/>
      <c r="H1104" s="103" t="s">
        <v>235</v>
      </c>
      <c r="I1104" s="102" t="s">
        <v>236</v>
      </c>
      <c r="J1104" s="604"/>
      <c r="K1104" s="605"/>
      <c r="L1104" s="605"/>
      <c r="M1104" s="605"/>
      <c r="N1104" s="606"/>
    </row>
    <row r="1105" spans="2:14" ht="12.95" customHeight="1" x14ac:dyDescent="0.2">
      <c r="B1105" s="74" t="s">
        <v>1679</v>
      </c>
      <c r="C1105" s="75"/>
      <c r="D1105" s="75" t="s">
        <v>1858</v>
      </c>
      <c r="E1105" s="76" t="s">
        <v>1859</v>
      </c>
      <c r="F1105" s="88"/>
      <c r="G1105" s="77"/>
      <c r="H1105" s="103" t="s">
        <v>235</v>
      </c>
      <c r="I1105" s="102" t="s">
        <v>236</v>
      </c>
      <c r="J1105" s="604"/>
      <c r="K1105" s="605"/>
      <c r="L1105" s="605"/>
      <c r="M1105" s="605"/>
      <c r="N1105" s="606"/>
    </row>
    <row r="1106" spans="2:14" ht="12.95" customHeight="1" x14ac:dyDescent="0.2">
      <c r="B1106" s="74" t="s">
        <v>1679</v>
      </c>
      <c r="C1106" s="75"/>
      <c r="D1106" s="75" t="s">
        <v>1860</v>
      </c>
      <c r="E1106" s="76" t="s">
        <v>1861</v>
      </c>
      <c r="F1106" s="88"/>
      <c r="G1106" s="77"/>
      <c r="H1106" s="103" t="s">
        <v>235</v>
      </c>
      <c r="I1106" s="102" t="s">
        <v>236</v>
      </c>
      <c r="J1106" s="604"/>
      <c r="K1106" s="605"/>
      <c r="L1106" s="605"/>
      <c r="M1106" s="605"/>
      <c r="N1106" s="606"/>
    </row>
    <row r="1107" spans="2:14" ht="12.95" customHeight="1" x14ac:dyDescent="0.2">
      <c r="B1107" s="74" t="s">
        <v>1679</v>
      </c>
      <c r="C1107" s="75"/>
      <c r="D1107" s="75" t="s">
        <v>1862</v>
      </c>
      <c r="E1107" s="76" t="s">
        <v>1863</v>
      </c>
      <c r="F1107" s="88"/>
      <c r="G1107" s="77"/>
      <c r="H1107" s="103" t="s">
        <v>235</v>
      </c>
      <c r="I1107" s="102" t="s">
        <v>236</v>
      </c>
      <c r="J1107" s="604"/>
      <c r="K1107" s="605"/>
      <c r="L1107" s="605"/>
      <c r="M1107" s="605"/>
      <c r="N1107" s="606"/>
    </row>
    <row r="1108" spans="2:14" ht="12.95" customHeight="1" x14ac:dyDescent="0.2">
      <c r="B1108" s="74" t="s">
        <v>1679</v>
      </c>
      <c r="C1108" s="75"/>
      <c r="D1108" s="75" t="s">
        <v>1864</v>
      </c>
      <c r="E1108" s="76" t="s">
        <v>1865</v>
      </c>
      <c r="F1108" s="88"/>
      <c r="G1108" s="77"/>
      <c r="H1108" s="103" t="s">
        <v>235</v>
      </c>
      <c r="I1108" s="102" t="s">
        <v>236</v>
      </c>
      <c r="J1108" s="604"/>
      <c r="K1108" s="605"/>
      <c r="L1108" s="605"/>
      <c r="M1108" s="605"/>
      <c r="N1108" s="606"/>
    </row>
    <row r="1109" spans="2:14" ht="12.95" customHeight="1" x14ac:dyDescent="0.2">
      <c r="B1109" s="74" t="s">
        <v>1679</v>
      </c>
      <c r="C1109" s="75"/>
      <c r="D1109" s="75" t="s">
        <v>1866</v>
      </c>
      <c r="E1109" s="76" t="s">
        <v>1867</v>
      </c>
      <c r="F1109" s="88"/>
      <c r="G1109" s="77"/>
      <c r="H1109" s="103" t="s">
        <v>235</v>
      </c>
      <c r="I1109" s="102" t="s">
        <v>236</v>
      </c>
      <c r="J1109" s="604"/>
      <c r="K1109" s="605"/>
      <c r="L1109" s="605"/>
      <c r="M1109" s="605"/>
      <c r="N1109" s="606"/>
    </row>
    <row r="1110" spans="2:14" ht="12.95" customHeight="1" x14ac:dyDescent="0.2">
      <c r="B1110" s="74" t="s">
        <v>1679</v>
      </c>
      <c r="C1110" s="75"/>
      <c r="D1110" s="75" t="s">
        <v>1868</v>
      </c>
      <c r="E1110" s="76" t="s">
        <v>1869</v>
      </c>
      <c r="F1110" s="88"/>
      <c r="G1110" s="77"/>
      <c r="H1110" s="103" t="s">
        <v>235</v>
      </c>
      <c r="I1110" s="102" t="s">
        <v>236</v>
      </c>
      <c r="J1110" s="604"/>
      <c r="K1110" s="605"/>
      <c r="L1110" s="605"/>
      <c r="M1110" s="605"/>
      <c r="N1110" s="606"/>
    </row>
    <row r="1111" spans="2:14" ht="12.95" customHeight="1" x14ac:dyDescent="0.2">
      <c r="B1111" s="74" t="s">
        <v>1679</v>
      </c>
      <c r="C1111" s="75"/>
      <c r="D1111" s="75" t="s">
        <v>1870</v>
      </c>
      <c r="E1111" s="76" t="s">
        <v>1871</v>
      </c>
      <c r="F1111" s="88"/>
      <c r="G1111" s="77"/>
      <c r="H1111" s="103" t="s">
        <v>235</v>
      </c>
      <c r="I1111" s="102" t="s">
        <v>236</v>
      </c>
      <c r="J1111" s="604"/>
      <c r="K1111" s="605"/>
      <c r="L1111" s="605"/>
      <c r="M1111" s="605"/>
      <c r="N1111" s="606"/>
    </row>
    <row r="1112" spans="2:14" ht="12.95" customHeight="1" x14ac:dyDescent="0.2">
      <c r="B1112" s="74" t="s">
        <v>1679</v>
      </c>
      <c r="C1112" s="75"/>
      <c r="D1112" s="75" t="s">
        <v>1872</v>
      </c>
      <c r="E1112" s="76" t="s">
        <v>1873</v>
      </c>
      <c r="F1112" s="88"/>
      <c r="G1112" s="77"/>
      <c r="H1112" s="103" t="s">
        <v>235</v>
      </c>
      <c r="I1112" s="102" t="s">
        <v>236</v>
      </c>
      <c r="J1112" s="604"/>
      <c r="K1112" s="605"/>
      <c r="L1112" s="605"/>
      <c r="M1112" s="605"/>
      <c r="N1112" s="606"/>
    </row>
    <row r="1113" spans="2:14" ht="12.95" customHeight="1" x14ac:dyDescent="0.2">
      <c r="B1113" s="74" t="s">
        <v>1679</v>
      </c>
      <c r="C1113" s="75"/>
      <c r="D1113" s="75" t="s">
        <v>1874</v>
      </c>
      <c r="E1113" s="76" t="s">
        <v>1875</v>
      </c>
      <c r="F1113" s="88"/>
      <c r="G1113" s="77"/>
      <c r="H1113" s="103" t="s">
        <v>235</v>
      </c>
      <c r="I1113" s="102" t="s">
        <v>236</v>
      </c>
      <c r="J1113" s="604"/>
      <c r="K1113" s="605"/>
      <c r="L1113" s="605"/>
      <c r="M1113" s="605"/>
      <c r="N1113" s="606"/>
    </row>
    <row r="1114" spans="2:14" ht="12.95" hidden="1" customHeight="1" x14ac:dyDescent="0.2">
      <c r="B1114" s="74" t="s">
        <v>1679</v>
      </c>
      <c r="C1114" s="75"/>
      <c r="D1114" s="75" t="s">
        <v>1876</v>
      </c>
      <c r="E1114" s="76" t="s">
        <v>1877</v>
      </c>
      <c r="F1114" s="88"/>
      <c r="G1114" s="77"/>
      <c r="H1114" s="75" t="s">
        <v>236</v>
      </c>
      <c r="I1114" s="102" t="s">
        <v>236</v>
      </c>
      <c r="J1114" s="604"/>
      <c r="K1114" s="605"/>
      <c r="L1114" s="605"/>
      <c r="M1114" s="605"/>
      <c r="N1114" s="606"/>
    </row>
    <row r="1115" spans="2:14" ht="12.95" hidden="1" customHeight="1" x14ac:dyDescent="0.2">
      <c r="B1115" s="74" t="s">
        <v>1679</v>
      </c>
      <c r="C1115" s="75"/>
      <c r="D1115" s="75" t="s">
        <v>1878</v>
      </c>
      <c r="E1115" s="76" t="s">
        <v>1879</v>
      </c>
      <c r="F1115" s="88"/>
      <c r="G1115" s="77"/>
      <c r="H1115" s="75" t="s">
        <v>236</v>
      </c>
      <c r="I1115" s="102" t="s">
        <v>236</v>
      </c>
      <c r="J1115" s="604"/>
      <c r="K1115" s="605"/>
      <c r="L1115" s="605"/>
      <c r="M1115" s="605"/>
      <c r="N1115" s="606"/>
    </row>
    <row r="1116" spans="2:14" ht="12.95" hidden="1" customHeight="1" x14ac:dyDescent="0.2">
      <c r="B1116" s="74" t="s">
        <v>1679</v>
      </c>
      <c r="C1116" s="75"/>
      <c r="D1116" s="75" t="s">
        <v>1880</v>
      </c>
      <c r="E1116" s="76" t="s">
        <v>1881</v>
      </c>
      <c r="F1116" s="88"/>
      <c r="G1116" s="77"/>
      <c r="H1116" s="75" t="s">
        <v>236</v>
      </c>
      <c r="I1116" s="102" t="s">
        <v>236</v>
      </c>
      <c r="J1116" s="604"/>
      <c r="K1116" s="605"/>
      <c r="L1116" s="605"/>
      <c r="M1116" s="605"/>
      <c r="N1116" s="606"/>
    </row>
    <row r="1117" spans="2:14" ht="12.95" hidden="1" customHeight="1" x14ac:dyDescent="0.2">
      <c r="B1117" s="74" t="s">
        <v>1679</v>
      </c>
      <c r="C1117" s="75"/>
      <c r="D1117" s="75" t="s">
        <v>1882</v>
      </c>
      <c r="E1117" s="76" t="s">
        <v>1883</v>
      </c>
      <c r="F1117" s="88"/>
      <c r="G1117" s="77"/>
      <c r="H1117" s="75" t="s">
        <v>236</v>
      </c>
      <c r="I1117" s="102" t="s">
        <v>236</v>
      </c>
      <c r="J1117" s="604"/>
      <c r="K1117" s="605"/>
      <c r="L1117" s="605"/>
      <c r="M1117" s="605"/>
      <c r="N1117" s="606"/>
    </row>
    <row r="1118" spans="2:14" ht="12.95" hidden="1" customHeight="1" x14ac:dyDescent="0.2">
      <c r="B1118" s="74" t="s">
        <v>1679</v>
      </c>
      <c r="C1118" s="75"/>
      <c r="D1118" s="75" t="s">
        <v>1884</v>
      </c>
      <c r="E1118" s="76" t="s">
        <v>1885</v>
      </c>
      <c r="F1118" s="88"/>
      <c r="G1118" s="77"/>
      <c r="H1118" s="75" t="s">
        <v>236</v>
      </c>
      <c r="I1118" s="102" t="s">
        <v>236</v>
      </c>
      <c r="J1118" s="604"/>
      <c r="K1118" s="605"/>
      <c r="L1118" s="605"/>
      <c r="M1118" s="605"/>
      <c r="N1118" s="606"/>
    </row>
    <row r="1119" spans="2:14" ht="12.95" hidden="1" customHeight="1" x14ac:dyDescent="0.2">
      <c r="B1119" s="74" t="s">
        <v>1679</v>
      </c>
      <c r="C1119" s="75"/>
      <c r="D1119" s="75" t="s">
        <v>1886</v>
      </c>
      <c r="E1119" s="76" t="s">
        <v>1887</v>
      </c>
      <c r="F1119" s="88"/>
      <c r="G1119" s="77"/>
      <c r="H1119" s="75" t="s">
        <v>236</v>
      </c>
      <c r="I1119" s="102" t="s">
        <v>236</v>
      </c>
      <c r="J1119" s="604"/>
      <c r="K1119" s="605"/>
      <c r="L1119" s="605"/>
      <c r="M1119" s="605"/>
      <c r="N1119" s="606"/>
    </row>
    <row r="1120" spans="2:14" ht="12.95" hidden="1" customHeight="1" x14ac:dyDescent="0.2">
      <c r="B1120" s="74" t="s">
        <v>1679</v>
      </c>
      <c r="C1120" s="75"/>
      <c r="D1120" s="75" t="s">
        <v>1888</v>
      </c>
      <c r="E1120" s="76" t="s">
        <v>1889</v>
      </c>
      <c r="F1120" s="88"/>
      <c r="G1120" s="77"/>
      <c r="H1120" s="75" t="s">
        <v>236</v>
      </c>
      <c r="I1120" s="102" t="s">
        <v>236</v>
      </c>
      <c r="J1120" s="604"/>
      <c r="K1120" s="605"/>
      <c r="L1120" s="605"/>
      <c r="M1120" s="605"/>
      <c r="N1120" s="606"/>
    </row>
    <row r="1121" spans="2:14" ht="12.95" hidden="1" customHeight="1" x14ac:dyDescent="0.2">
      <c r="B1121" s="74" t="s">
        <v>1679</v>
      </c>
      <c r="C1121" s="75"/>
      <c r="D1121" s="75" t="s">
        <v>1890</v>
      </c>
      <c r="E1121" s="76" t="s">
        <v>1891</v>
      </c>
      <c r="F1121" s="88"/>
      <c r="G1121" s="77"/>
      <c r="H1121" s="75" t="s">
        <v>236</v>
      </c>
      <c r="I1121" s="102" t="s">
        <v>236</v>
      </c>
      <c r="J1121" s="604"/>
      <c r="K1121" s="605"/>
      <c r="L1121" s="605"/>
      <c r="M1121" s="605"/>
      <c r="N1121" s="606"/>
    </row>
    <row r="1122" spans="2:14" ht="12.95" hidden="1" customHeight="1" x14ac:dyDescent="0.2">
      <c r="B1122" s="74" t="s">
        <v>1679</v>
      </c>
      <c r="C1122" s="75"/>
      <c r="D1122" s="75" t="s">
        <v>1892</v>
      </c>
      <c r="E1122" s="76" t="s">
        <v>1893</v>
      </c>
      <c r="F1122" s="88"/>
      <c r="G1122" s="77"/>
      <c r="H1122" s="75" t="s">
        <v>236</v>
      </c>
      <c r="I1122" s="102" t="s">
        <v>236</v>
      </c>
      <c r="J1122" s="604"/>
      <c r="K1122" s="605"/>
      <c r="L1122" s="605"/>
      <c r="M1122" s="605"/>
      <c r="N1122" s="606"/>
    </row>
    <row r="1123" spans="2:14" ht="12.95" hidden="1" customHeight="1" x14ac:dyDescent="0.2">
      <c r="B1123" s="74" t="s">
        <v>1679</v>
      </c>
      <c r="C1123" s="75"/>
      <c r="D1123" s="75" t="s">
        <v>1894</v>
      </c>
      <c r="E1123" s="76" t="s">
        <v>1895</v>
      </c>
      <c r="F1123" s="88"/>
      <c r="G1123" s="77"/>
      <c r="H1123" s="75" t="s">
        <v>236</v>
      </c>
      <c r="I1123" s="102" t="s">
        <v>236</v>
      </c>
      <c r="J1123" s="604"/>
      <c r="K1123" s="605"/>
      <c r="L1123" s="605"/>
      <c r="M1123" s="605"/>
      <c r="N1123" s="606"/>
    </row>
    <row r="1124" spans="2:14" ht="12.95" hidden="1" customHeight="1" x14ac:dyDescent="0.2">
      <c r="B1124" s="74" t="s">
        <v>1679</v>
      </c>
      <c r="C1124" s="75"/>
      <c r="D1124" s="75" t="s">
        <v>1896</v>
      </c>
      <c r="E1124" s="76" t="s">
        <v>1897</v>
      </c>
      <c r="F1124" s="88"/>
      <c r="G1124" s="77"/>
      <c r="H1124" s="75" t="s">
        <v>236</v>
      </c>
      <c r="I1124" s="102" t="s">
        <v>236</v>
      </c>
      <c r="J1124" s="604"/>
      <c r="K1124" s="605"/>
      <c r="L1124" s="605"/>
      <c r="M1124" s="605"/>
      <c r="N1124" s="606"/>
    </row>
    <row r="1125" spans="2:14" ht="12.95" hidden="1" customHeight="1" x14ac:dyDescent="0.2">
      <c r="B1125" s="74" t="s">
        <v>1679</v>
      </c>
      <c r="C1125" s="75"/>
      <c r="D1125" s="75" t="s">
        <v>1898</v>
      </c>
      <c r="E1125" s="76" t="s">
        <v>1899</v>
      </c>
      <c r="F1125" s="88"/>
      <c r="G1125" s="77"/>
      <c r="H1125" s="75" t="s">
        <v>236</v>
      </c>
      <c r="I1125" s="102" t="s">
        <v>236</v>
      </c>
      <c r="J1125" s="604"/>
      <c r="K1125" s="605"/>
      <c r="L1125" s="605"/>
      <c r="M1125" s="605"/>
      <c r="N1125" s="606"/>
    </row>
    <row r="1126" spans="2:14" ht="12.95" hidden="1" customHeight="1" x14ac:dyDescent="0.2">
      <c r="B1126" s="74" t="s">
        <v>1679</v>
      </c>
      <c r="C1126" s="75"/>
      <c r="D1126" s="75" t="s">
        <v>1900</v>
      </c>
      <c r="E1126" s="76" t="s">
        <v>1901</v>
      </c>
      <c r="F1126" s="88"/>
      <c r="G1126" s="77"/>
      <c r="H1126" s="75" t="s">
        <v>236</v>
      </c>
      <c r="I1126" s="102" t="s">
        <v>236</v>
      </c>
      <c r="J1126" s="604"/>
      <c r="K1126" s="605"/>
      <c r="L1126" s="605"/>
      <c r="M1126" s="605"/>
      <c r="N1126" s="606"/>
    </row>
    <row r="1127" spans="2:14" ht="12.95" hidden="1" customHeight="1" x14ac:dyDescent="0.2">
      <c r="B1127" s="74" t="s">
        <v>1679</v>
      </c>
      <c r="C1127" s="75"/>
      <c r="D1127" s="75" t="s">
        <v>1902</v>
      </c>
      <c r="E1127" s="76" t="s">
        <v>1903</v>
      </c>
      <c r="F1127" s="88"/>
      <c r="G1127" s="77"/>
      <c r="H1127" s="75" t="s">
        <v>236</v>
      </c>
      <c r="I1127" s="102" t="s">
        <v>236</v>
      </c>
      <c r="J1127" s="604"/>
      <c r="K1127" s="605"/>
      <c r="L1127" s="605"/>
      <c r="M1127" s="605"/>
      <c r="N1127" s="606"/>
    </row>
    <row r="1128" spans="2:14" ht="12.95" hidden="1" customHeight="1" x14ac:dyDescent="0.2">
      <c r="B1128" s="74" t="s">
        <v>1679</v>
      </c>
      <c r="C1128" s="75"/>
      <c r="D1128" s="75" t="s">
        <v>1904</v>
      </c>
      <c r="E1128" s="76" t="s">
        <v>1905</v>
      </c>
      <c r="F1128" s="88"/>
      <c r="G1128" s="77"/>
      <c r="H1128" s="75" t="s">
        <v>236</v>
      </c>
      <c r="I1128" s="102" t="s">
        <v>236</v>
      </c>
      <c r="J1128" s="604"/>
      <c r="K1128" s="605"/>
      <c r="L1128" s="605"/>
      <c r="M1128" s="605"/>
      <c r="N1128" s="606"/>
    </row>
    <row r="1129" spans="2:14" ht="12.95" hidden="1" customHeight="1" x14ac:dyDescent="0.2">
      <c r="B1129" s="74" t="s">
        <v>1679</v>
      </c>
      <c r="C1129" s="75"/>
      <c r="D1129" s="75" t="s">
        <v>1906</v>
      </c>
      <c r="E1129" s="76" t="s">
        <v>1907</v>
      </c>
      <c r="F1129" s="88"/>
      <c r="G1129" s="77"/>
      <c r="H1129" s="75" t="s">
        <v>236</v>
      </c>
      <c r="I1129" s="102" t="s">
        <v>236</v>
      </c>
      <c r="J1129" s="604"/>
      <c r="K1129" s="605"/>
      <c r="L1129" s="605"/>
      <c r="M1129" s="605"/>
      <c r="N1129" s="606"/>
    </row>
    <row r="1130" spans="2:14" ht="12.95" hidden="1" customHeight="1" x14ac:dyDescent="0.2">
      <c r="B1130" s="74" t="s">
        <v>1679</v>
      </c>
      <c r="C1130" s="75"/>
      <c r="D1130" s="75" t="s">
        <v>1908</v>
      </c>
      <c r="E1130" s="76" t="s">
        <v>1909</v>
      </c>
      <c r="F1130" s="88"/>
      <c r="G1130" s="77"/>
      <c r="H1130" s="75" t="s">
        <v>236</v>
      </c>
      <c r="I1130" s="102" t="s">
        <v>236</v>
      </c>
      <c r="J1130" s="604"/>
      <c r="K1130" s="605"/>
      <c r="L1130" s="605"/>
      <c r="M1130" s="605"/>
      <c r="N1130" s="606"/>
    </row>
    <row r="1131" spans="2:14" ht="12.95" hidden="1" customHeight="1" x14ac:dyDescent="0.2">
      <c r="B1131" s="74" t="s">
        <v>1679</v>
      </c>
      <c r="C1131" s="75"/>
      <c r="D1131" s="75" t="s">
        <v>1910</v>
      </c>
      <c r="E1131" s="76" t="s">
        <v>1911</v>
      </c>
      <c r="F1131" s="88"/>
      <c r="G1131" s="77"/>
      <c r="H1131" s="75" t="s">
        <v>236</v>
      </c>
      <c r="I1131" s="102" t="s">
        <v>236</v>
      </c>
      <c r="J1131" s="604"/>
      <c r="K1131" s="605"/>
      <c r="L1131" s="605"/>
      <c r="M1131" s="605"/>
      <c r="N1131" s="606"/>
    </row>
    <row r="1132" spans="2:14" ht="12.95" hidden="1" customHeight="1" x14ac:dyDescent="0.2">
      <c r="B1132" s="74" t="s">
        <v>1679</v>
      </c>
      <c r="C1132" s="75"/>
      <c r="D1132" s="75" t="s">
        <v>1912</v>
      </c>
      <c r="E1132" s="76" t="s">
        <v>1913</v>
      </c>
      <c r="F1132" s="88"/>
      <c r="G1132" s="77"/>
      <c r="H1132" s="75" t="s">
        <v>236</v>
      </c>
      <c r="I1132" s="102" t="s">
        <v>236</v>
      </c>
      <c r="J1132" s="604"/>
      <c r="K1132" s="605"/>
      <c r="L1132" s="605"/>
      <c r="M1132" s="605"/>
      <c r="N1132" s="606"/>
    </row>
    <row r="1133" spans="2:14" ht="12.95" hidden="1" customHeight="1" x14ac:dyDescent="0.2">
      <c r="B1133" s="74" t="s">
        <v>1679</v>
      </c>
      <c r="C1133" s="75"/>
      <c r="D1133" s="75" t="s">
        <v>1914</v>
      </c>
      <c r="E1133" s="76" t="s">
        <v>1915</v>
      </c>
      <c r="F1133" s="88"/>
      <c r="G1133" s="77"/>
      <c r="H1133" s="75" t="s">
        <v>236</v>
      </c>
      <c r="I1133" s="102" t="s">
        <v>236</v>
      </c>
      <c r="J1133" s="604"/>
      <c r="K1133" s="605"/>
      <c r="L1133" s="605"/>
      <c r="M1133" s="605"/>
      <c r="N1133" s="606"/>
    </row>
    <row r="1134" spans="2:14" ht="12.95" hidden="1" customHeight="1" x14ac:dyDescent="0.2">
      <c r="B1134" s="74" t="s">
        <v>1679</v>
      </c>
      <c r="C1134" s="75"/>
      <c r="D1134" s="75" t="s">
        <v>1916</v>
      </c>
      <c r="E1134" s="76" t="s">
        <v>1917</v>
      </c>
      <c r="F1134" s="88"/>
      <c r="G1134" s="77"/>
      <c r="H1134" s="75" t="s">
        <v>236</v>
      </c>
      <c r="I1134" s="102" t="s">
        <v>236</v>
      </c>
      <c r="J1134" s="604"/>
      <c r="K1134" s="605"/>
      <c r="L1134" s="605"/>
      <c r="M1134" s="605"/>
      <c r="N1134" s="606"/>
    </row>
    <row r="1135" spans="2:14" ht="12.95" hidden="1" customHeight="1" x14ac:dyDescent="0.2">
      <c r="B1135" s="74" t="s">
        <v>1679</v>
      </c>
      <c r="C1135" s="75"/>
      <c r="D1135" s="75" t="s">
        <v>1918</v>
      </c>
      <c r="E1135" s="76" t="s">
        <v>1919</v>
      </c>
      <c r="F1135" s="88"/>
      <c r="G1135" s="77"/>
      <c r="H1135" s="75" t="s">
        <v>236</v>
      </c>
      <c r="I1135" s="102" t="s">
        <v>236</v>
      </c>
      <c r="J1135" s="604"/>
      <c r="K1135" s="605"/>
      <c r="L1135" s="605"/>
      <c r="M1135" s="605"/>
      <c r="N1135" s="606"/>
    </row>
    <row r="1136" spans="2:14" ht="12.95" hidden="1" customHeight="1" x14ac:dyDescent="0.2">
      <c r="B1136" s="74" t="s">
        <v>1679</v>
      </c>
      <c r="C1136" s="75"/>
      <c r="D1136" s="75" t="s">
        <v>1920</v>
      </c>
      <c r="E1136" s="76" t="s">
        <v>1921</v>
      </c>
      <c r="F1136" s="88"/>
      <c r="G1136" s="77"/>
      <c r="H1136" s="75" t="s">
        <v>236</v>
      </c>
      <c r="I1136" s="102" t="s">
        <v>236</v>
      </c>
      <c r="J1136" s="604"/>
      <c r="K1136" s="605"/>
      <c r="L1136" s="605"/>
      <c r="M1136" s="605"/>
      <c r="N1136" s="606"/>
    </row>
    <row r="1137" spans="2:14" ht="12.95" hidden="1" customHeight="1" x14ac:dyDescent="0.2">
      <c r="B1137" s="74" t="s">
        <v>1679</v>
      </c>
      <c r="C1137" s="75"/>
      <c r="D1137" s="75" t="s">
        <v>1922</v>
      </c>
      <c r="E1137" s="76" t="s">
        <v>1923</v>
      </c>
      <c r="F1137" s="88"/>
      <c r="G1137" s="77"/>
      <c r="H1137" s="75" t="s">
        <v>236</v>
      </c>
      <c r="I1137" s="102" t="s">
        <v>236</v>
      </c>
      <c r="J1137" s="604"/>
      <c r="K1137" s="605"/>
      <c r="L1137" s="605"/>
      <c r="M1137" s="605"/>
      <c r="N1137" s="606"/>
    </row>
    <row r="1138" spans="2:14" ht="12.95" hidden="1" customHeight="1" x14ac:dyDescent="0.2">
      <c r="B1138" s="74" t="s">
        <v>1679</v>
      </c>
      <c r="C1138" s="75"/>
      <c r="D1138" s="75" t="s">
        <v>1924</v>
      </c>
      <c r="E1138" s="76" t="s">
        <v>1925</v>
      </c>
      <c r="F1138" s="88"/>
      <c r="G1138" s="77"/>
      <c r="H1138" s="75" t="s">
        <v>236</v>
      </c>
      <c r="I1138" s="102" t="s">
        <v>236</v>
      </c>
      <c r="J1138" s="604"/>
      <c r="K1138" s="605"/>
      <c r="L1138" s="605"/>
      <c r="M1138" s="605"/>
      <c r="N1138" s="606"/>
    </row>
    <row r="1139" spans="2:14" ht="12.95" hidden="1" customHeight="1" x14ac:dyDescent="0.2">
      <c r="B1139" s="74" t="s">
        <v>1679</v>
      </c>
      <c r="C1139" s="75"/>
      <c r="D1139" s="75" t="s">
        <v>1926</v>
      </c>
      <c r="E1139" s="76" t="s">
        <v>1927</v>
      </c>
      <c r="F1139" s="88"/>
      <c r="G1139" s="77"/>
      <c r="H1139" s="75" t="s">
        <v>236</v>
      </c>
      <c r="I1139" s="102" t="s">
        <v>236</v>
      </c>
      <c r="J1139" s="604"/>
      <c r="K1139" s="605"/>
      <c r="L1139" s="605"/>
      <c r="M1139" s="605"/>
      <c r="N1139" s="606"/>
    </row>
    <row r="1140" spans="2:14" ht="12.95" hidden="1" customHeight="1" x14ac:dyDescent="0.2">
      <c r="B1140" s="74" t="s">
        <v>1679</v>
      </c>
      <c r="C1140" s="75"/>
      <c r="D1140" s="75" t="s">
        <v>1928</v>
      </c>
      <c r="E1140" s="76" t="s">
        <v>1929</v>
      </c>
      <c r="F1140" s="88"/>
      <c r="G1140" s="77"/>
      <c r="H1140" s="75" t="s">
        <v>236</v>
      </c>
      <c r="I1140" s="102" t="s">
        <v>236</v>
      </c>
      <c r="J1140" s="604"/>
      <c r="K1140" s="605"/>
      <c r="L1140" s="605"/>
      <c r="M1140" s="605"/>
      <c r="N1140" s="606"/>
    </row>
    <row r="1141" spans="2:14" ht="12.95" hidden="1" customHeight="1" x14ac:dyDescent="0.2">
      <c r="B1141" s="74" t="s">
        <v>1679</v>
      </c>
      <c r="C1141" s="75"/>
      <c r="D1141" s="75" t="s">
        <v>1930</v>
      </c>
      <c r="E1141" s="76" t="s">
        <v>1931</v>
      </c>
      <c r="F1141" s="88"/>
      <c r="G1141" s="77"/>
      <c r="H1141" s="75" t="s">
        <v>236</v>
      </c>
      <c r="I1141" s="102" t="s">
        <v>236</v>
      </c>
      <c r="J1141" s="604"/>
      <c r="K1141" s="605"/>
      <c r="L1141" s="605"/>
      <c r="M1141" s="605"/>
      <c r="N1141" s="606"/>
    </row>
    <row r="1142" spans="2:14" ht="12.95" hidden="1" customHeight="1" x14ac:dyDescent="0.2">
      <c r="B1142" s="74" t="s">
        <v>1679</v>
      </c>
      <c r="C1142" s="75"/>
      <c r="D1142" s="75" t="s">
        <v>1932</v>
      </c>
      <c r="E1142" s="76" t="s">
        <v>1933</v>
      </c>
      <c r="F1142" s="88"/>
      <c r="G1142" s="77"/>
      <c r="H1142" s="75" t="s">
        <v>236</v>
      </c>
      <c r="I1142" s="102" t="s">
        <v>236</v>
      </c>
      <c r="J1142" s="604"/>
      <c r="K1142" s="605"/>
      <c r="L1142" s="605"/>
      <c r="M1142" s="605"/>
      <c r="N1142" s="606"/>
    </row>
    <row r="1143" spans="2:14" ht="12.95" hidden="1" customHeight="1" x14ac:dyDescent="0.2">
      <c r="B1143" s="74" t="s">
        <v>1679</v>
      </c>
      <c r="C1143" s="75"/>
      <c r="D1143" s="75" t="s">
        <v>1934</v>
      </c>
      <c r="E1143" s="76" t="s">
        <v>1935</v>
      </c>
      <c r="F1143" s="88"/>
      <c r="G1143" s="77"/>
      <c r="H1143" s="75" t="s">
        <v>236</v>
      </c>
      <c r="I1143" s="102" t="s">
        <v>236</v>
      </c>
      <c r="J1143" s="604"/>
      <c r="K1143" s="605"/>
      <c r="L1143" s="605"/>
      <c r="M1143" s="605"/>
      <c r="N1143" s="606"/>
    </row>
    <row r="1144" spans="2:14" ht="12.95" hidden="1" customHeight="1" x14ac:dyDescent="0.2">
      <c r="B1144" s="74" t="s">
        <v>1679</v>
      </c>
      <c r="C1144" s="75"/>
      <c r="D1144" s="75" t="s">
        <v>1936</v>
      </c>
      <c r="E1144" s="76" t="s">
        <v>1937</v>
      </c>
      <c r="F1144" s="88"/>
      <c r="G1144" s="77"/>
      <c r="H1144" s="75" t="s">
        <v>236</v>
      </c>
      <c r="I1144" s="102" t="s">
        <v>236</v>
      </c>
      <c r="J1144" s="604"/>
      <c r="K1144" s="605"/>
      <c r="L1144" s="605"/>
      <c r="M1144" s="605"/>
      <c r="N1144" s="606"/>
    </row>
    <row r="1145" spans="2:14" ht="12.95" hidden="1" customHeight="1" x14ac:dyDescent="0.2">
      <c r="B1145" s="74" t="s">
        <v>1679</v>
      </c>
      <c r="C1145" s="75"/>
      <c r="D1145" s="75" t="s">
        <v>1938</v>
      </c>
      <c r="E1145" s="76" t="s">
        <v>1939</v>
      </c>
      <c r="F1145" s="88"/>
      <c r="G1145" s="77"/>
      <c r="H1145" s="75" t="s">
        <v>236</v>
      </c>
      <c r="I1145" s="102" t="s">
        <v>236</v>
      </c>
      <c r="J1145" s="604"/>
      <c r="K1145" s="605"/>
      <c r="L1145" s="605"/>
      <c r="M1145" s="605"/>
      <c r="N1145" s="606"/>
    </row>
    <row r="1146" spans="2:14" ht="12.95" hidden="1" customHeight="1" x14ac:dyDescent="0.2">
      <c r="B1146" s="74" t="s">
        <v>1679</v>
      </c>
      <c r="C1146" s="75"/>
      <c r="D1146" s="75" t="s">
        <v>1940</v>
      </c>
      <c r="E1146" s="76" t="s">
        <v>1941</v>
      </c>
      <c r="F1146" s="88"/>
      <c r="G1146" s="77"/>
      <c r="H1146" s="75" t="s">
        <v>236</v>
      </c>
      <c r="I1146" s="102" t="s">
        <v>236</v>
      </c>
      <c r="J1146" s="604"/>
      <c r="K1146" s="605"/>
      <c r="L1146" s="605"/>
      <c r="M1146" s="605"/>
      <c r="N1146" s="606"/>
    </row>
    <row r="1147" spans="2:14" ht="12.95" hidden="1" customHeight="1" x14ac:dyDescent="0.2">
      <c r="B1147" s="74" t="s">
        <v>1679</v>
      </c>
      <c r="C1147" s="75"/>
      <c r="D1147" s="75" t="s">
        <v>1942</v>
      </c>
      <c r="E1147" s="76" t="s">
        <v>1943</v>
      </c>
      <c r="F1147" s="88"/>
      <c r="G1147" s="77"/>
      <c r="H1147" s="75" t="s">
        <v>236</v>
      </c>
      <c r="I1147" s="102" t="s">
        <v>236</v>
      </c>
      <c r="J1147" s="604"/>
      <c r="K1147" s="605"/>
      <c r="L1147" s="605"/>
      <c r="M1147" s="605"/>
      <c r="N1147" s="606"/>
    </row>
    <row r="1148" spans="2:14" ht="12.95" hidden="1" customHeight="1" x14ac:dyDescent="0.2">
      <c r="B1148" s="74" t="s">
        <v>1679</v>
      </c>
      <c r="C1148" s="75"/>
      <c r="D1148" s="75" t="s">
        <v>1944</v>
      </c>
      <c r="E1148" s="76" t="s">
        <v>1945</v>
      </c>
      <c r="F1148" s="88"/>
      <c r="G1148" s="77"/>
      <c r="H1148" s="75" t="s">
        <v>236</v>
      </c>
      <c r="I1148" s="102" t="s">
        <v>236</v>
      </c>
      <c r="J1148" s="604"/>
      <c r="K1148" s="605"/>
      <c r="L1148" s="605"/>
      <c r="M1148" s="605"/>
      <c r="N1148" s="606"/>
    </row>
    <row r="1149" spans="2:14" ht="12.95" hidden="1" customHeight="1" x14ac:dyDescent="0.2">
      <c r="B1149" s="74" t="s">
        <v>1679</v>
      </c>
      <c r="C1149" s="75"/>
      <c r="D1149" s="75" t="s">
        <v>1946</v>
      </c>
      <c r="E1149" s="76" t="s">
        <v>1947</v>
      </c>
      <c r="F1149" s="88"/>
      <c r="G1149" s="77"/>
      <c r="H1149" s="75" t="s">
        <v>236</v>
      </c>
      <c r="I1149" s="102" t="s">
        <v>236</v>
      </c>
      <c r="J1149" s="604"/>
      <c r="K1149" s="605"/>
      <c r="L1149" s="605"/>
      <c r="M1149" s="605"/>
      <c r="N1149" s="606"/>
    </row>
    <row r="1150" spans="2:14" ht="12.95" hidden="1" customHeight="1" x14ac:dyDescent="0.2">
      <c r="B1150" s="74" t="s">
        <v>1679</v>
      </c>
      <c r="C1150" s="75"/>
      <c r="D1150" s="75" t="s">
        <v>1948</v>
      </c>
      <c r="E1150" s="76" t="s">
        <v>1949</v>
      </c>
      <c r="F1150" s="88"/>
      <c r="G1150" s="77"/>
      <c r="H1150" s="75" t="s">
        <v>236</v>
      </c>
      <c r="I1150" s="102" t="s">
        <v>236</v>
      </c>
      <c r="J1150" s="604"/>
      <c r="K1150" s="605"/>
      <c r="L1150" s="605"/>
      <c r="M1150" s="605"/>
      <c r="N1150" s="606"/>
    </row>
    <row r="1151" spans="2:14" ht="12.95" hidden="1" customHeight="1" x14ac:dyDescent="0.2">
      <c r="B1151" s="74" t="s">
        <v>1679</v>
      </c>
      <c r="C1151" s="75"/>
      <c r="D1151" s="75" t="s">
        <v>1950</v>
      </c>
      <c r="E1151" s="76" t="s">
        <v>1951</v>
      </c>
      <c r="F1151" s="88"/>
      <c r="G1151" s="77"/>
      <c r="H1151" s="75" t="s">
        <v>236</v>
      </c>
      <c r="I1151" s="102" t="s">
        <v>236</v>
      </c>
      <c r="J1151" s="604"/>
      <c r="K1151" s="605"/>
      <c r="L1151" s="605"/>
      <c r="M1151" s="605"/>
      <c r="N1151" s="606"/>
    </row>
    <row r="1152" spans="2:14" ht="12.95" hidden="1" customHeight="1" x14ac:dyDescent="0.2">
      <c r="B1152" s="74" t="s">
        <v>1679</v>
      </c>
      <c r="C1152" s="75"/>
      <c r="D1152" s="75" t="s">
        <v>1952</v>
      </c>
      <c r="E1152" s="76" t="s">
        <v>1953</v>
      </c>
      <c r="F1152" s="88"/>
      <c r="G1152" s="77"/>
      <c r="H1152" s="75" t="s">
        <v>236</v>
      </c>
      <c r="I1152" s="102" t="s">
        <v>236</v>
      </c>
      <c r="J1152" s="604"/>
      <c r="K1152" s="605"/>
      <c r="L1152" s="605"/>
      <c r="M1152" s="605"/>
      <c r="N1152" s="606"/>
    </row>
    <row r="1153" spans="2:14" ht="12.95" hidden="1" customHeight="1" x14ac:dyDescent="0.2">
      <c r="B1153" s="74" t="s">
        <v>1679</v>
      </c>
      <c r="C1153" s="75"/>
      <c r="D1153" s="75" t="s">
        <v>1954</v>
      </c>
      <c r="E1153" s="76" t="s">
        <v>1955</v>
      </c>
      <c r="F1153" s="88"/>
      <c r="G1153" s="77"/>
      <c r="H1153" s="75" t="s">
        <v>236</v>
      </c>
      <c r="I1153" s="102" t="s">
        <v>236</v>
      </c>
      <c r="J1153" s="604"/>
      <c r="K1153" s="605"/>
      <c r="L1153" s="605"/>
      <c r="M1153" s="605"/>
      <c r="N1153" s="606"/>
    </row>
    <row r="1154" spans="2:14" ht="12.95" hidden="1" customHeight="1" x14ac:dyDescent="0.2">
      <c r="B1154" s="74" t="s">
        <v>1679</v>
      </c>
      <c r="C1154" s="75"/>
      <c r="D1154" s="75" t="s">
        <v>1956</v>
      </c>
      <c r="E1154" s="76" t="s">
        <v>1957</v>
      </c>
      <c r="F1154" s="88"/>
      <c r="G1154" s="77"/>
      <c r="H1154" s="75" t="s">
        <v>236</v>
      </c>
      <c r="I1154" s="102" t="s">
        <v>236</v>
      </c>
      <c r="J1154" s="604"/>
      <c r="K1154" s="605"/>
      <c r="L1154" s="605"/>
      <c r="M1154" s="605"/>
      <c r="N1154" s="606"/>
    </row>
    <row r="1155" spans="2:14" ht="12.95" hidden="1" customHeight="1" x14ac:dyDescent="0.2">
      <c r="B1155" s="74" t="s">
        <v>1679</v>
      </c>
      <c r="C1155" s="75"/>
      <c r="D1155" s="75" t="s">
        <v>1958</v>
      </c>
      <c r="E1155" s="76" t="s">
        <v>1959</v>
      </c>
      <c r="F1155" s="88"/>
      <c r="G1155" s="77"/>
      <c r="H1155" s="75" t="s">
        <v>236</v>
      </c>
      <c r="I1155" s="102" t="s">
        <v>236</v>
      </c>
      <c r="J1155" s="604"/>
      <c r="K1155" s="605"/>
      <c r="L1155" s="605"/>
      <c r="M1155" s="605"/>
      <c r="N1155" s="606"/>
    </row>
    <row r="1156" spans="2:14" ht="12.95" hidden="1" customHeight="1" x14ac:dyDescent="0.2">
      <c r="B1156" s="74" t="s">
        <v>1679</v>
      </c>
      <c r="C1156" s="75"/>
      <c r="D1156" s="75" t="s">
        <v>1960</v>
      </c>
      <c r="E1156" s="76" t="s">
        <v>1961</v>
      </c>
      <c r="F1156" s="88"/>
      <c r="G1156" s="77"/>
      <c r="H1156" s="75" t="s">
        <v>236</v>
      </c>
      <c r="I1156" s="102" t="s">
        <v>236</v>
      </c>
      <c r="J1156" s="604"/>
      <c r="K1156" s="605"/>
      <c r="L1156" s="605"/>
      <c r="M1156" s="605"/>
      <c r="N1156" s="606"/>
    </row>
    <row r="1157" spans="2:14" ht="12.95" hidden="1" customHeight="1" x14ac:dyDescent="0.2">
      <c r="B1157" s="74" t="s">
        <v>1679</v>
      </c>
      <c r="C1157" s="75"/>
      <c r="D1157" s="75" t="s">
        <v>1962</v>
      </c>
      <c r="E1157" s="76" t="s">
        <v>1963</v>
      </c>
      <c r="F1157" s="88"/>
      <c r="G1157" s="77"/>
      <c r="H1157" s="75" t="s">
        <v>236</v>
      </c>
      <c r="I1157" s="102" t="s">
        <v>236</v>
      </c>
      <c r="J1157" s="604"/>
      <c r="K1157" s="605"/>
      <c r="L1157" s="605"/>
      <c r="M1157" s="605"/>
      <c r="N1157" s="606"/>
    </row>
    <row r="1158" spans="2:14" ht="12.95" hidden="1" customHeight="1" x14ac:dyDescent="0.2">
      <c r="B1158" s="74" t="s">
        <v>1679</v>
      </c>
      <c r="C1158" s="75"/>
      <c r="D1158" s="75" t="s">
        <v>1964</v>
      </c>
      <c r="E1158" s="76" t="s">
        <v>1965</v>
      </c>
      <c r="F1158" s="88"/>
      <c r="G1158" s="77"/>
      <c r="H1158" s="75" t="s">
        <v>236</v>
      </c>
      <c r="I1158" s="102" t="s">
        <v>236</v>
      </c>
      <c r="J1158" s="604"/>
      <c r="K1158" s="605"/>
      <c r="L1158" s="605"/>
      <c r="M1158" s="605"/>
      <c r="N1158" s="606"/>
    </row>
    <row r="1159" spans="2:14" ht="12.95" hidden="1" customHeight="1" x14ac:dyDescent="0.2">
      <c r="B1159" s="74" t="s">
        <v>1679</v>
      </c>
      <c r="C1159" s="75"/>
      <c r="D1159" s="75" t="s">
        <v>1966</v>
      </c>
      <c r="E1159" s="76" t="s">
        <v>1967</v>
      </c>
      <c r="F1159" s="88"/>
      <c r="G1159" s="77"/>
      <c r="H1159" s="75" t="s">
        <v>236</v>
      </c>
      <c r="I1159" s="102" t="s">
        <v>236</v>
      </c>
      <c r="J1159" s="604"/>
      <c r="K1159" s="605"/>
      <c r="L1159" s="605"/>
      <c r="M1159" s="605"/>
      <c r="N1159" s="606"/>
    </row>
    <row r="1160" spans="2:14" ht="12.95" hidden="1" customHeight="1" x14ac:dyDescent="0.2">
      <c r="B1160" s="74" t="s">
        <v>1679</v>
      </c>
      <c r="C1160" s="75"/>
      <c r="D1160" s="75" t="s">
        <v>1968</v>
      </c>
      <c r="E1160" s="76" t="s">
        <v>1969</v>
      </c>
      <c r="F1160" s="88"/>
      <c r="G1160" s="77"/>
      <c r="H1160" s="75" t="s">
        <v>236</v>
      </c>
      <c r="I1160" s="102" t="s">
        <v>236</v>
      </c>
      <c r="J1160" s="604"/>
      <c r="K1160" s="605"/>
      <c r="L1160" s="605"/>
      <c r="M1160" s="605"/>
      <c r="N1160" s="606"/>
    </row>
    <row r="1161" spans="2:14" ht="12.95" hidden="1" customHeight="1" x14ac:dyDescent="0.2">
      <c r="B1161" s="74" t="s">
        <v>1679</v>
      </c>
      <c r="C1161" s="75"/>
      <c r="D1161" s="75" t="s">
        <v>1970</v>
      </c>
      <c r="E1161" s="76" t="s">
        <v>1971</v>
      </c>
      <c r="F1161" s="88"/>
      <c r="G1161" s="77"/>
      <c r="H1161" s="75" t="s">
        <v>236</v>
      </c>
      <c r="I1161" s="102" t="s">
        <v>236</v>
      </c>
      <c r="J1161" s="604"/>
      <c r="K1161" s="605"/>
      <c r="L1161" s="605"/>
      <c r="M1161" s="605"/>
      <c r="N1161" s="606"/>
    </row>
    <row r="1162" spans="2:14" ht="12.95" hidden="1" customHeight="1" x14ac:dyDescent="0.2">
      <c r="B1162" s="74" t="s">
        <v>1679</v>
      </c>
      <c r="C1162" s="75"/>
      <c r="D1162" s="75" t="s">
        <v>1972</v>
      </c>
      <c r="E1162" s="76" t="s">
        <v>1973</v>
      </c>
      <c r="F1162" s="88"/>
      <c r="G1162" s="77"/>
      <c r="H1162" s="75" t="s">
        <v>236</v>
      </c>
      <c r="I1162" s="102" t="s">
        <v>236</v>
      </c>
      <c r="J1162" s="604"/>
      <c r="K1162" s="605"/>
      <c r="L1162" s="605"/>
      <c r="M1162" s="605"/>
      <c r="N1162" s="606"/>
    </row>
    <row r="1163" spans="2:14" ht="12.95" hidden="1" customHeight="1" x14ac:dyDescent="0.2">
      <c r="B1163" s="74" t="s">
        <v>1679</v>
      </c>
      <c r="C1163" s="75"/>
      <c r="D1163" s="75" t="s">
        <v>1974</v>
      </c>
      <c r="E1163" s="76" t="s">
        <v>1975</v>
      </c>
      <c r="F1163" s="88"/>
      <c r="G1163" s="77"/>
      <c r="H1163" s="75" t="s">
        <v>236</v>
      </c>
      <c r="I1163" s="102" t="s">
        <v>236</v>
      </c>
      <c r="J1163" s="604"/>
      <c r="K1163" s="605"/>
      <c r="L1163" s="605"/>
      <c r="M1163" s="605"/>
      <c r="N1163" s="606"/>
    </row>
    <row r="1164" spans="2:14" ht="12.95" hidden="1" customHeight="1" x14ac:dyDescent="0.2">
      <c r="B1164" s="74" t="s">
        <v>1679</v>
      </c>
      <c r="C1164" s="75"/>
      <c r="D1164" s="75" t="s">
        <v>1976</v>
      </c>
      <c r="E1164" s="76" t="s">
        <v>1977</v>
      </c>
      <c r="F1164" s="88"/>
      <c r="G1164" s="77"/>
      <c r="H1164" s="75" t="s">
        <v>236</v>
      </c>
      <c r="I1164" s="102" t="s">
        <v>236</v>
      </c>
      <c r="J1164" s="604"/>
      <c r="K1164" s="605"/>
      <c r="L1164" s="605"/>
      <c r="M1164" s="605"/>
      <c r="N1164" s="606"/>
    </row>
    <row r="1165" spans="2:14" ht="12.95" hidden="1" customHeight="1" x14ac:dyDescent="0.2">
      <c r="B1165" s="74" t="s">
        <v>1679</v>
      </c>
      <c r="C1165" s="75"/>
      <c r="D1165" s="75" t="s">
        <v>1978</v>
      </c>
      <c r="E1165" s="76" t="s">
        <v>1979</v>
      </c>
      <c r="F1165" s="88"/>
      <c r="G1165" s="77"/>
      <c r="H1165" s="75" t="s">
        <v>236</v>
      </c>
      <c r="I1165" s="102" t="s">
        <v>236</v>
      </c>
      <c r="J1165" s="604"/>
      <c r="K1165" s="605"/>
      <c r="L1165" s="605"/>
      <c r="M1165" s="605"/>
      <c r="N1165" s="606"/>
    </row>
    <row r="1166" spans="2:14" ht="12.95" hidden="1" customHeight="1" x14ac:dyDescent="0.2">
      <c r="B1166" s="74" t="s">
        <v>1679</v>
      </c>
      <c r="C1166" s="75"/>
      <c r="D1166" s="75" t="s">
        <v>1980</v>
      </c>
      <c r="E1166" s="76" t="s">
        <v>1981</v>
      </c>
      <c r="F1166" s="88"/>
      <c r="G1166" s="77"/>
      <c r="H1166" s="75" t="s">
        <v>236</v>
      </c>
      <c r="I1166" s="102" t="s">
        <v>236</v>
      </c>
      <c r="J1166" s="604"/>
      <c r="K1166" s="605"/>
      <c r="L1166" s="605"/>
      <c r="M1166" s="605"/>
      <c r="N1166" s="606"/>
    </row>
    <row r="1167" spans="2:14" ht="12.95" hidden="1" customHeight="1" x14ac:dyDescent="0.2">
      <c r="B1167" s="74" t="s">
        <v>1679</v>
      </c>
      <c r="C1167" s="75"/>
      <c r="D1167" s="75" t="s">
        <v>1982</v>
      </c>
      <c r="E1167" s="76" t="s">
        <v>1983</v>
      </c>
      <c r="F1167" s="88"/>
      <c r="G1167" s="77"/>
      <c r="H1167" s="75" t="s">
        <v>236</v>
      </c>
      <c r="I1167" s="102" t="s">
        <v>236</v>
      </c>
      <c r="J1167" s="604"/>
      <c r="K1167" s="605"/>
      <c r="L1167" s="605"/>
      <c r="M1167" s="605"/>
      <c r="N1167" s="606"/>
    </row>
    <row r="1168" spans="2:14" ht="12.95" hidden="1" customHeight="1" x14ac:dyDescent="0.2">
      <c r="B1168" s="74" t="s">
        <v>1679</v>
      </c>
      <c r="C1168" s="75"/>
      <c r="D1168" s="75" t="s">
        <v>1984</v>
      </c>
      <c r="E1168" s="76" t="s">
        <v>1985</v>
      </c>
      <c r="F1168" s="88"/>
      <c r="G1168" s="77"/>
      <c r="H1168" s="75" t="s">
        <v>236</v>
      </c>
      <c r="I1168" s="102" t="s">
        <v>236</v>
      </c>
      <c r="J1168" s="604"/>
      <c r="K1168" s="605"/>
      <c r="L1168" s="605"/>
      <c r="M1168" s="605"/>
      <c r="N1168" s="606"/>
    </row>
    <row r="1169" spans="2:14" ht="12.95" hidden="1" customHeight="1" x14ac:dyDescent="0.2">
      <c r="B1169" s="74" t="s">
        <v>1679</v>
      </c>
      <c r="C1169" s="75"/>
      <c r="D1169" s="75" t="s">
        <v>1986</v>
      </c>
      <c r="E1169" s="76" t="s">
        <v>1987</v>
      </c>
      <c r="F1169" s="88"/>
      <c r="G1169" s="77"/>
      <c r="H1169" s="75" t="s">
        <v>236</v>
      </c>
      <c r="I1169" s="102" t="s">
        <v>236</v>
      </c>
      <c r="J1169" s="604"/>
      <c r="K1169" s="605"/>
      <c r="L1169" s="605"/>
      <c r="M1169" s="605"/>
      <c r="N1169" s="606"/>
    </row>
    <row r="1170" spans="2:14" ht="12.95" hidden="1" customHeight="1" x14ac:dyDescent="0.2">
      <c r="B1170" s="74" t="s">
        <v>1679</v>
      </c>
      <c r="C1170" s="75"/>
      <c r="D1170" s="75" t="s">
        <v>1988</v>
      </c>
      <c r="E1170" s="76" t="s">
        <v>1989</v>
      </c>
      <c r="F1170" s="88"/>
      <c r="G1170" s="77"/>
      <c r="H1170" s="75" t="s">
        <v>236</v>
      </c>
      <c r="I1170" s="102" t="s">
        <v>236</v>
      </c>
      <c r="J1170" s="604"/>
      <c r="K1170" s="605"/>
      <c r="L1170" s="605"/>
      <c r="M1170" s="605"/>
      <c r="N1170" s="606"/>
    </row>
    <row r="1171" spans="2:14" ht="12.95" hidden="1" customHeight="1" x14ac:dyDescent="0.2">
      <c r="B1171" s="74" t="s">
        <v>1679</v>
      </c>
      <c r="C1171" s="75"/>
      <c r="D1171" s="75" t="s">
        <v>1990</v>
      </c>
      <c r="E1171" s="76" t="s">
        <v>1991</v>
      </c>
      <c r="F1171" s="88"/>
      <c r="G1171" s="77"/>
      <c r="H1171" s="75" t="s">
        <v>236</v>
      </c>
      <c r="I1171" s="102" t="s">
        <v>236</v>
      </c>
      <c r="J1171" s="604"/>
      <c r="K1171" s="605"/>
      <c r="L1171" s="605"/>
      <c r="M1171" s="605"/>
      <c r="N1171" s="606"/>
    </row>
    <row r="1172" spans="2:14" ht="12.95" hidden="1" customHeight="1" x14ac:dyDescent="0.2">
      <c r="B1172" s="74" t="s">
        <v>1679</v>
      </c>
      <c r="C1172" s="75"/>
      <c r="D1172" s="75" t="s">
        <v>1992</v>
      </c>
      <c r="E1172" s="76" t="s">
        <v>1993</v>
      </c>
      <c r="F1172" s="88"/>
      <c r="G1172" s="77"/>
      <c r="H1172" s="75" t="s">
        <v>236</v>
      </c>
      <c r="I1172" s="102" t="s">
        <v>236</v>
      </c>
      <c r="J1172" s="604"/>
      <c r="K1172" s="605"/>
      <c r="L1172" s="605"/>
      <c r="M1172" s="605"/>
      <c r="N1172" s="606"/>
    </row>
    <row r="1173" spans="2:14" ht="12.95" hidden="1" customHeight="1" x14ac:dyDescent="0.2">
      <c r="B1173" s="74" t="s">
        <v>1679</v>
      </c>
      <c r="C1173" s="75"/>
      <c r="D1173" s="75" t="s">
        <v>1994</v>
      </c>
      <c r="E1173" s="76" t="s">
        <v>1995</v>
      </c>
      <c r="F1173" s="88"/>
      <c r="G1173" s="77"/>
      <c r="H1173" s="75" t="s">
        <v>236</v>
      </c>
      <c r="I1173" s="102" t="s">
        <v>236</v>
      </c>
      <c r="J1173" s="604"/>
      <c r="K1173" s="605"/>
      <c r="L1173" s="605"/>
      <c r="M1173" s="605"/>
      <c r="N1173" s="606"/>
    </row>
    <row r="1174" spans="2:14" ht="12.95" hidden="1" customHeight="1" x14ac:dyDescent="0.2">
      <c r="B1174" s="74" t="s">
        <v>1679</v>
      </c>
      <c r="C1174" s="75"/>
      <c r="D1174" s="75" t="s">
        <v>1996</v>
      </c>
      <c r="E1174" s="76" t="s">
        <v>1997</v>
      </c>
      <c r="F1174" s="88"/>
      <c r="G1174" s="77"/>
      <c r="H1174" s="75" t="s">
        <v>236</v>
      </c>
      <c r="I1174" s="102" t="s">
        <v>236</v>
      </c>
      <c r="J1174" s="604"/>
      <c r="K1174" s="605"/>
      <c r="L1174" s="605"/>
      <c r="M1174" s="605"/>
      <c r="N1174" s="606"/>
    </row>
    <row r="1175" spans="2:14" ht="12.95" hidden="1" customHeight="1" x14ac:dyDescent="0.2">
      <c r="B1175" s="74" t="s">
        <v>1679</v>
      </c>
      <c r="C1175" s="75"/>
      <c r="D1175" s="75" t="s">
        <v>1998</v>
      </c>
      <c r="E1175" s="76" t="s">
        <v>1999</v>
      </c>
      <c r="F1175" s="88"/>
      <c r="G1175" s="77"/>
      <c r="H1175" s="75" t="s">
        <v>236</v>
      </c>
      <c r="I1175" s="102" t="s">
        <v>236</v>
      </c>
      <c r="J1175" s="604"/>
      <c r="K1175" s="605"/>
      <c r="L1175" s="605"/>
      <c r="M1175" s="605"/>
      <c r="N1175" s="606"/>
    </row>
    <row r="1176" spans="2:14" ht="12.95" hidden="1" customHeight="1" x14ac:dyDescent="0.2">
      <c r="B1176" s="74" t="s">
        <v>1679</v>
      </c>
      <c r="C1176" s="75"/>
      <c r="D1176" s="75" t="s">
        <v>2000</v>
      </c>
      <c r="E1176" s="76" t="s">
        <v>2001</v>
      </c>
      <c r="F1176" s="88"/>
      <c r="G1176" s="77"/>
      <c r="H1176" s="75" t="s">
        <v>236</v>
      </c>
      <c r="I1176" s="102" t="s">
        <v>236</v>
      </c>
      <c r="J1176" s="604"/>
      <c r="K1176" s="605"/>
      <c r="L1176" s="605"/>
      <c r="M1176" s="605"/>
      <c r="N1176" s="606"/>
    </row>
    <row r="1177" spans="2:14" ht="12.95" hidden="1" customHeight="1" x14ac:dyDescent="0.2">
      <c r="B1177" s="74" t="s">
        <v>1679</v>
      </c>
      <c r="C1177" s="75"/>
      <c r="D1177" s="75" t="s">
        <v>2002</v>
      </c>
      <c r="E1177" s="76" t="s">
        <v>2003</v>
      </c>
      <c r="F1177" s="88"/>
      <c r="G1177" s="77"/>
      <c r="H1177" s="75" t="s">
        <v>236</v>
      </c>
      <c r="I1177" s="102" t="s">
        <v>236</v>
      </c>
      <c r="J1177" s="604"/>
      <c r="K1177" s="605"/>
      <c r="L1177" s="605"/>
      <c r="M1177" s="605"/>
      <c r="N1177" s="606"/>
    </row>
    <row r="1178" spans="2:14" ht="12.95" hidden="1" customHeight="1" x14ac:dyDescent="0.2">
      <c r="B1178" s="74" t="s">
        <v>1679</v>
      </c>
      <c r="C1178" s="75"/>
      <c r="D1178" s="75" t="s">
        <v>2004</v>
      </c>
      <c r="E1178" s="76" t="s">
        <v>2005</v>
      </c>
      <c r="F1178" s="88"/>
      <c r="G1178" s="77"/>
      <c r="H1178" s="75" t="s">
        <v>236</v>
      </c>
      <c r="I1178" s="102" t="s">
        <v>236</v>
      </c>
      <c r="J1178" s="604"/>
      <c r="K1178" s="605"/>
      <c r="L1178" s="605"/>
      <c r="M1178" s="605"/>
      <c r="N1178" s="606"/>
    </row>
    <row r="1179" spans="2:14" ht="12.95" hidden="1" customHeight="1" x14ac:dyDescent="0.2">
      <c r="B1179" s="74" t="s">
        <v>1679</v>
      </c>
      <c r="C1179" s="75"/>
      <c r="D1179" s="75" t="s">
        <v>2006</v>
      </c>
      <c r="E1179" s="76" t="s">
        <v>2007</v>
      </c>
      <c r="F1179" s="88"/>
      <c r="G1179" s="77"/>
      <c r="H1179" s="75" t="s">
        <v>236</v>
      </c>
      <c r="I1179" s="102" t="s">
        <v>236</v>
      </c>
      <c r="J1179" s="604"/>
      <c r="K1179" s="605"/>
      <c r="L1179" s="605"/>
      <c r="M1179" s="605"/>
      <c r="N1179" s="606"/>
    </row>
    <row r="1180" spans="2:14" ht="12.95" hidden="1" customHeight="1" x14ac:dyDescent="0.2">
      <c r="B1180" s="74" t="s">
        <v>1679</v>
      </c>
      <c r="C1180" s="75"/>
      <c r="D1180" s="75" t="s">
        <v>2008</v>
      </c>
      <c r="E1180" s="76" t="s">
        <v>2009</v>
      </c>
      <c r="F1180" s="88"/>
      <c r="G1180" s="77"/>
      <c r="H1180" s="75" t="s">
        <v>236</v>
      </c>
      <c r="I1180" s="102" t="s">
        <v>236</v>
      </c>
      <c r="J1180" s="604"/>
      <c r="K1180" s="605"/>
      <c r="L1180" s="605"/>
      <c r="M1180" s="605"/>
      <c r="N1180" s="606"/>
    </row>
    <row r="1181" spans="2:14" ht="12.95" hidden="1" customHeight="1" x14ac:dyDescent="0.2">
      <c r="B1181" s="74" t="s">
        <v>1679</v>
      </c>
      <c r="C1181" s="75"/>
      <c r="D1181" s="75" t="s">
        <v>2010</v>
      </c>
      <c r="E1181" s="76" t="s">
        <v>2011</v>
      </c>
      <c r="F1181" s="88"/>
      <c r="G1181" s="77"/>
      <c r="H1181" s="75" t="s">
        <v>236</v>
      </c>
      <c r="I1181" s="102" t="s">
        <v>236</v>
      </c>
      <c r="J1181" s="604"/>
      <c r="K1181" s="605"/>
      <c r="L1181" s="605"/>
      <c r="M1181" s="605"/>
      <c r="N1181" s="606"/>
    </row>
    <row r="1182" spans="2:14" ht="12.95" hidden="1" customHeight="1" x14ac:dyDescent="0.2">
      <c r="B1182" s="74" t="s">
        <v>1679</v>
      </c>
      <c r="C1182" s="75"/>
      <c r="D1182" s="75" t="s">
        <v>2012</v>
      </c>
      <c r="E1182" s="76" t="s">
        <v>2013</v>
      </c>
      <c r="F1182" s="88"/>
      <c r="G1182" s="77"/>
      <c r="H1182" s="75" t="s">
        <v>236</v>
      </c>
      <c r="I1182" s="102" t="s">
        <v>236</v>
      </c>
      <c r="J1182" s="604"/>
      <c r="K1182" s="605"/>
      <c r="L1182" s="605"/>
      <c r="M1182" s="605"/>
      <c r="N1182" s="606"/>
    </row>
    <row r="1183" spans="2:14" ht="12.95" hidden="1" customHeight="1" x14ac:dyDescent="0.2">
      <c r="B1183" s="74" t="s">
        <v>1679</v>
      </c>
      <c r="C1183" s="75"/>
      <c r="D1183" s="75" t="s">
        <v>2014</v>
      </c>
      <c r="E1183" s="76" t="s">
        <v>2015</v>
      </c>
      <c r="F1183" s="88"/>
      <c r="G1183" s="77"/>
      <c r="H1183" s="75" t="s">
        <v>236</v>
      </c>
      <c r="I1183" s="102" t="s">
        <v>236</v>
      </c>
      <c r="J1183" s="604"/>
      <c r="K1183" s="605"/>
      <c r="L1183" s="605"/>
      <c r="M1183" s="605"/>
      <c r="N1183" s="606"/>
    </row>
    <row r="1184" spans="2:14" ht="12.95" hidden="1" customHeight="1" x14ac:dyDescent="0.2">
      <c r="B1184" s="74" t="s">
        <v>1679</v>
      </c>
      <c r="C1184" s="75"/>
      <c r="D1184" s="75" t="s">
        <v>2016</v>
      </c>
      <c r="E1184" s="76" t="s">
        <v>2017</v>
      </c>
      <c r="F1184" s="88"/>
      <c r="G1184" s="77"/>
      <c r="H1184" s="75" t="s">
        <v>236</v>
      </c>
      <c r="I1184" s="102" t="s">
        <v>236</v>
      </c>
      <c r="J1184" s="604"/>
      <c r="K1184" s="605"/>
      <c r="L1184" s="605"/>
      <c r="M1184" s="605"/>
      <c r="N1184" s="606"/>
    </row>
    <row r="1185" spans="2:14" ht="12.95" hidden="1" customHeight="1" x14ac:dyDescent="0.2">
      <c r="B1185" s="74" t="s">
        <v>1679</v>
      </c>
      <c r="C1185" s="75"/>
      <c r="D1185" s="75" t="s">
        <v>2018</v>
      </c>
      <c r="E1185" s="76" t="s">
        <v>2019</v>
      </c>
      <c r="F1185" s="88"/>
      <c r="G1185" s="77"/>
      <c r="H1185" s="75" t="s">
        <v>236</v>
      </c>
      <c r="I1185" s="102" t="s">
        <v>236</v>
      </c>
      <c r="J1185" s="604"/>
      <c r="K1185" s="605"/>
      <c r="L1185" s="605"/>
      <c r="M1185" s="605"/>
      <c r="N1185" s="606"/>
    </row>
    <row r="1186" spans="2:14" ht="12.95" hidden="1" customHeight="1" x14ac:dyDescent="0.2">
      <c r="B1186" s="74" t="s">
        <v>1679</v>
      </c>
      <c r="C1186" s="75"/>
      <c r="D1186" s="75" t="s">
        <v>2020</v>
      </c>
      <c r="E1186" s="76" t="s">
        <v>2021</v>
      </c>
      <c r="F1186" s="88"/>
      <c r="G1186" s="77"/>
      <c r="H1186" s="75" t="s">
        <v>236</v>
      </c>
      <c r="I1186" s="102" t="s">
        <v>236</v>
      </c>
      <c r="J1186" s="604"/>
      <c r="K1186" s="605"/>
      <c r="L1186" s="605"/>
      <c r="M1186" s="605"/>
      <c r="N1186" s="606"/>
    </row>
    <row r="1187" spans="2:14" ht="12.95" hidden="1" customHeight="1" x14ac:dyDescent="0.2">
      <c r="B1187" s="74" t="s">
        <v>1679</v>
      </c>
      <c r="C1187" s="75"/>
      <c r="D1187" s="75" t="s">
        <v>2022</v>
      </c>
      <c r="E1187" s="76" t="s">
        <v>2023</v>
      </c>
      <c r="F1187" s="88"/>
      <c r="G1187" s="77"/>
      <c r="H1187" s="75" t="s">
        <v>235</v>
      </c>
      <c r="I1187" s="102" t="s">
        <v>236</v>
      </c>
      <c r="J1187" s="604"/>
      <c r="K1187" s="605"/>
      <c r="L1187" s="605"/>
      <c r="M1187" s="605"/>
      <c r="N1187" s="606"/>
    </row>
    <row r="1188" spans="2:14" ht="12.95" hidden="1" customHeight="1" x14ac:dyDescent="0.2">
      <c r="B1188" s="74" t="s">
        <v>2024</v>
      </c>
      <c r="C1188" s="78"/>
      <c r="D1188" s="109" t="s">
        <v>2025</v>
      </c>
      <c r="E1188" s="105" t="s">
        <v>2026</v>
      </c>
      <c r="F1188" s="88"/>
      <c r="G1188" s="77"/>
      <c r="H1188" s="75" t="s">
        <v>236</v>
      </c>
      <c r="I1188" s="78" t="s">
        <v>2027</v>
      </c>
      <c r="J1188" s="604"/>
      <c r="K1188" s="605"/>
      <c r="L1188" s="605"/>
      <c r="M1188" s="605"/>
      <c r="N1188" s="606"/>
    </row>
    <row r="1189" spans="2:14" ht="12.95" hidden="1" customHeight="1" x14ac:dyDescent="0.2">
      <c r="B1189" s="74" t="s">
        <v>2024</v>
      </c>
      <c r="C1189" s="78"/>
      <c r="D1189" s="109" t="s">
        <v>2028</v>
      </c>
      <c r="E1189" s="108" t="s">
        <v>2029</v>
      </c>
      <c r="F1189" s="88"/>
      <c r="G1189" s="77"/>
      <c r="H1189" s="75" t="s">
        <v>236</v>
      </c>
      <c r="I1189" s="78" t="s">
        <v>2027</v>
      </c>
      <c r="J1189" s="604"/>
      <c r="K1189" s="605"/>
      <c r="L1189" s="605"/>
      <c r="M1189" s="605"/>
      <c r="N1189" s="606"/>
    </row>
    <row r="1190" spans="2:14" ht="12.95" hidden="1" customHeight="1" x14ac:dyDescent="0.2">
      <c r="B1190" s="74" t="s">
        <v>2024</v>
      </c>
      <c r="C1190" s="78"/>
      <c r="D1190" s="109" t="s">
        <v>2030</v>
      </c>
      <c r="E1190" s="108" t="s">
        <v>2031</v>
      </c>
      <c r="F1190" s="88"/>
      <c r="G1190" s="77"/>
      <c r="H1190" s="75" t="s">
        <v>236</v>
      </c>
      <c r="I1190" s="78" t="s">
        <v>2027</v>
      </c>
      <c r="J1190" s="604"/>
      <c r="K1190" s="605"/>
      <c r="L1190" s="605"/>
      <c r="M1190" s="605"/>
      <c r="N1190" s="606"/>
    </row>
    <row r="1191" spans="2:14" ht="12.95" hidden="1" customHeight="1" x14ac:dyDescent="0.2">
      <c r="B1191" s="74" t="s">
        <v>2024</v>
      </c>
      <c r="C1191" s="78"/>
      <c r="D1191" s="109" t="s">
        <v>2032</v>
      </c>
      <c r="E1191" s="110" t="s">
        <v>2033</v>
      </c>
      <c r="F1191" s="88"/>
      <c r="G1191" s="77"/>
      <c r="H1191" s="75" t="s">
        <v>236</v>
      </c>
      <c r="I1191" s="78" t="s">
        <v>2027</v>
      </c>
      <c r="J1191" s="604"/>
      <c r="K1191" s="605"/>
      <c r="L1191" s="605"/>
      <c r="M1191" s="605"/>
      <c r="N1191" s="606"/>
    </row>
    <row r="1192" spans="2:14" ht="12.95" hidden="1" customHeight="1" x14ac:dyDescent="0.2">
      <c r="B1192" s="74" t="s">
        <v>2024</v>
      </c>
      <c r="C1192" s="78"/>
      <c r="D1192" s="109" t="s">
        <v>2034</v>
      </c>
      <c r="E1192" s="108" t="s">
        <v>2035</v>
      </c>
      <c r="F1192" s="88"/>
      <c r="G1192" s="77"/>
      <c r="H1192" s="75" t="s">
        <v>236</v>
      </c>
      <c r="I1192" s="78" t="s">
        <v>2027</v>
      </c>
      <c r="J1192" s="604"/>
      <c r="K1192" s="605"/>
      <c r="L1192" s="605"/>
      <c r="M1192" s="605"/>
      <c r="N1192" s="606"/>
    </row>
    <row r="1193" spans="2:14" ht="12.95" hidden="1" customHeight="1" x14ac:dyDescent="0.2">
      <c r="B1193" s="74" t="s">
        <v>2024</v>
      </c>
      <c r="C1193" s="78"/>
      <c r="D1193" s="109" t="s">
        <v>2036</v>
      </c>
      <c r="E1193" s="108" t="s">
        <v>2037</v>
      </c>
      <c r="F1193" s="88"/>
      <c r="G1193" s="77"/>
      <c r="H1193" s="75" t="s">
        <v>236</v>
      </c>
      <c r="I1193" s="78" t="s">
        <v>2027</v>
      </c>
      <c r="J1193" s="604"/>
      <c r="K1193" s="605"/>
      <c r="L1193" s="605"/>
      <c r="M1193" s="605"/>
      <c r="N1193" s="606"/>
    </row>
    <row r="1194" spans="2:14" ht="12.95" hidden="1" customHeight="1" x14ac:dyDescent="0.2">
      <c r="B1194" s="74" t="s">
        <v>2024</v>
      </c>
      <c r="C1194" s="78"/>
      <c r="D1194" s="109" t="s">
        <v>2038</v>
      </c>
      <c r="E1194" s="108" t="s">
        <v>2039</v>
      </c>
      <c r="F1194" s="88"/>
      <c r="G1194" s="77"/>
      <c r="H1194" s="75" t="s">
        <v>236</v>
      </c>
      <c r="I1194" s="78" t="s">
        <v>2027</v>
      </c>
      <c r="J1194" s="604"/>
      <c r="K1194" s="605"/>
      <c r="L1194" s="605"/>
      <c r="M1194" s="605"/>
      <c r="N1194" s="606"/>
    </row>
    <row r="1195" spans="2:14" ht="12.95" hidden="1" customHeight="1" x14ac:dyDescent="0.2">
      <c r="B1195" s="74" t="s">
        <v>2024</v>
      </c>
      <c r="C1195" s="78"/>
      <c r="D1195" s="109" t="s">
        <v>2040</v>
      </c>
      <c r="E1195" s="108" t="s">
        <v>2041</v>
      </c>
      <c r="F1195" s="88"/>
      <c r="G1195" s="77"/>
      <c r="H1195" s="75" t="s">
        <v>236</v>
      </c>
      <c r="I1195" s="78" t="s">
        <v>2027</v>
      </c>
      <c r="J1195" s="604"/>
      <c r="K1195" s="605"/>
      <c r="L1195" s="605"/>
      <c r="M1195" s="605"/>
      <c r="N1195" s="606"/>
    </row>
    <row r="1196" spans="2:14" ht="12.95" hidden="1" customHeight="1" x14ac:dyDescent="0.2">
      <c r="B1196" s="74" t="s">
        <v>2024</v>
      </c>
      <c r="C1196" s="78"/>
      <c r="D1196" s="109" t="s">
        <v>2042</v>
      </c>
      <c r="E1196" s="108" t="s">
        <v>2043</v>
      </c>
      <c r="F1196" s="88"/>
      <c r="G1196" s="77"/>
      <c r="H1196" s="75" t="s">
        <v>236</v>
      </c>
      <c r="I1196" s="78" t="s">
        <v>2027</v>
      </c>
      <c r="J1196" s="604"/>
      <c r="K1196" s="605"/>
      <c r="L1196" s="605"/>
      <c r="M1196" s="605"/>
      <c r="N1196" s="606"/>
    </row>
    <row r="1197" spans="2:14" ht="12.95" hidden="1" customHeight="1" x14ac:dyDescent="0.2">
      <c r="B1197" s="74" t="s">
        <v>2024</v>
      </c>
      <c r="C1197" s="78"/>
      <c r="D1197" s="109" t="s">
        <v>2044</v>
      </c>
      <c r="E1197" s="108" t="s">
        <v>2045</v>
      </c>
      <c r="F1197" s="88"/>
      <c r="G1197" s="77"/>
      <c r="H1197" s="75" t="s">
        <v>236</v>
      </c>
      <c r="I1197" s="78" t="s">
        <v>2027</v>
      </c>
      <c r="J1197" s="604"/>
      <c r="K1197" s="605"/>
      <c r="L1197" s="605"/>
      <c r="M1197" s="605"/>
      <c r="N1197" s="606"/>
    </row>
    <row r="1198" spans="2:14" ht="12.95" hidden="1" customHeight="1" x14ac:dyDescent="0.2">
      <c r="B1198" s="74" t="s">
        <v>2024</v>
      </c>
      <c r="C1198" s="78"/>
      <c r="D1198" s="109" t="s">
        <v>2046</v>
      </c>
      <c r="E1198" s="108" t="s">
        <v>2047</v>
      </c>
      <c r="F1198" s="88"/>
      <c r="G1198" s="77"/>
      <c r="H1198" s="75" t="s">
        <v>236</v>
      </c>
      <c r="I1198" s="78" t="s">
        <v>2027</v>
      </c>
      <c r="J1198" s="604"/>
      <c r="K1198" s="605"/>
      <c r="L1198" s="605"/>
      <c r="M1198" s="605"/>
      <c r="N1198" s="606"/>
    </row>
    <row r="1199" spans="2:14" ht="12.95" hidden="1" customHeight="1" x14ac:dyDescent="0.2">
      <c r="B1199" s="74" t="s">
        <v>2024</v>
      </c>
      <c r="C1199" s="78"/>
      <c r="D1199" s="109" t="s">
        <v>2048</v>
      </c>
      <c r="E1199" s="110" t="s">
        <v>2049</v>
      </c>
      <c r="F1199" s="88"/>
      <c r="G1199" s="77"/>
      <c r="H1199" s="75" t="s">
        <v>236</v>
      </c>
      <c r="I1199" s="78" t="s">
        <v>2027</v>
      </c>
      <c r="J1199" s="604"/>
      <c r="K1199" s="605"/>
      <c r="L1199" s="605"/>
      <c r="M1199" s="605"/>
      <c r="N1199" s="606"/>
    </row>
    <row r="1200" spans="2:14" ht="12.95" hidden="1" customHeight="1" x14ac:dyDescent="0.2">
      <c r="B1200" s="74" t="s">
        <v>2024</v>
      </c>
      <c r="C1200" s="78"/>
      <c r="D1200" s="109" t="s">
        <v>2050</v>
      </c>
      <c r="E1200" s="110" t="s">
        <v>2051</v>
      </c>
      <c r="F1200" s="88"/>
      <c r="G1200" s="77"/>
      <c r="H1200" s="75" t="s">
        <v>236</v>
      </c>
      <c r="I1200" s="78" t="s">
        <v>2027</v>
      </c>
      <c r="J1200" s="604"/>
      <c r="K1200" s="605"/>
      <c r="L1200" s="605"/>
      <c r="M1200" s="605"/>
      <c r="N1200" s="606"/>
    </row>
    <row r="1201" spans="2:14" ht="12.95" hidden="1" customHeight="1" x14ac:dyDescent="0.2">
      <c r="B1201" s="74" t="s">
        <v>2024</v>
      </c>
      <c r="C1201" s="78"/>
      <c r="D1201" s="109" t="s">
        <v>2052</v>
      </c>
      <c r="E1201" s="111" t="s">
        <v>2053</v>
      </c>
      <c r="F1201" s="88"/>
      <c r="G1201" s="77"/>
      <c r="H1201" s="75" t="s">
        <v>236</v>
      </c>
      <c r="I1201" s="78"/>
      <c r="J1201" s="604"/>
      <c r="K1201" s="605"/>
      <c r="L1201" s="605"/>
      <c r="M1201" s="605"/>
      <c r="N1201" s="606"/>
    </row>
    <row r="1202" spans="2:14" ht="12.95" hidden="1" customHeight="1" x14ac:dyDescent="0.2">
      <c r="B1202" s="74" t="s">
        <v>2024</v>
      </c>
      <c r="C1202" s="78"/>
      <c r="D1202" s="109" t="s">
        <v>2054</v>
      </c>
      <c r="E1202" s="111" t="s">
        <v>2055</v>
      </c>
      <c r="F1202" s="88"/>
      <c r="G1202" s="77"/>
      <c r="H1202" s="75" t="s">
        <v>236</v>
      </c>
      <c r="I1202" s="78"/>
      <c r="J1202" s="604"/>
      <c r="K1202" s="605"/>
      <c r="L1202" s="605"/>
      <c r="M1202" s="605"/>
      <c r="N1202" s="606"/>
    </row>
    <row r="1203" spans="2:14" ht="12.95" hidden="1" customHeight="1" x14ac:dyDescent="0.2">
      <c r="B1203" s="74" t="s">
        <v>2024</v>
      </c>
      <c r="C1203" s="78"/>
      <c r="D1203" s="109" t="s">
        <v>2056</v>
      </c>
      <c r="E1203" s="111" t="s">
        <v>2057</v>
      </c>
      <c r="F1203" s="88"/>
      <c r="G1203" s="77"/>
      <c r="H1203" s="75" t="s">
        <v>236</v>
      </c>
      <c r="I1203" s="78"/>
      <c r="J1203" s="604"/>
      <c r="K1203" s="605"/>
      <c r="L1203" s="605"/>
      <c r="M1203" s="605"/>
      <c r="N1203" s="606"/>
    </row>
    <row r="1204" spans="2:14" ht="12.95" hidden="1" customHeight="1" x14ac:dyDescent="0.2">
      <c r="B1204" s="74" t="s">
        <v>2024</v>
      </c>
      <c r="C1204" s="78"/>
      <c r="D1204" s="109" t="s">
        <v>2058</v>
      </c>
      <c r="E1204" s="112" t="s">
        <v>2059</v>
      </c>
      <c r="F1204" s="88"/>
      <c r="G1204" s="77"/>
      <c r="H1204" s="75" t="s">
        <v>236</v>
      </c>
      <c r="I1204" s="78"/>
      <c r="J1204" s="604"/>
      <c r="K1204" s="605"/>
      <c r="L1204" s="605"/>
      <c r="M1204" s="605"/>
      <c r="N1204" s="606"/>
    </row>
    <row r="1205" spans="2:14" ht="12.95" hidden="1" customHeight="1" x14ac:dyDescent="0.2">
      <c r="B1205" s="74" t="s">
        <v>2024</v>
      </c>
      <c r="C1205" s="78"/>
      <c r="D1205" s="109" t="s">
        <v>2060</v>
      </c>
      <c r="E1205" s="105" t="s">
        <v>2061</v>
      </c>
      <c r="F1205" s="88"/>
      <c r="G1205" s="77"/>
      <c r="H1205" s="75" t="s">
        <v>236</v>
      </c>
      <c r="I1205" s="78"/>
      <c r="J1205" s="604"/>
      <c r="K1205" s="605"/>
      <c r="L1205" s="605"/>
      <c r="M1205" s="605"/>
      <c r="N1205" s="606"/>
    </row>
    <row r="1206" spans="2:14" ht="12.95" hidden="1" customHeight="1" x14ac:dyDescent="0.2">
      <c r="B1206" s="74" t="s">
        <v>2024</v>
      </c>
      <c r="C1206" s="78"/>
      <c r="D1206" s="109" t="s">
        <v>2062</v>
      </c>
      <c r="E1206" s="113" t="s">
        <v>2063</v>
      </c>
      <c r="F1206" s="88"/>
      <c r="G1206" s="77"/>
      <c r="H1206" s="75" t="s">
        <v>236</v>
      </c>
      <c r="I1206" s="78" t="s">
        <v>2027</v>
      </c>
      <c r="J1206" s="604"/>
      <c r="K1206" s="605"/>
      <c r="L1206" s="605"/>
      <c r="M1206" s="605"/>
      <c r="N1206" s="606"/>
    </row>
    <row r="1207" spans="2:14" ht="12.95" hidden="1" customHeight="1" x14ac:dyDescent="0.2">
      <c r="B1207" s="74" t="s">
        <v>2024</v>
      </c>
      <c r="C1207" s="78"/>
      <c r="D1207" s="109" t="s">
        <v>2064</v>
      </c>
      <c r="E1207" s="113" t="s">
        <v>2065</v>
      </c>
      <c r="F1207" s="88"/>
      <c r="G1207" s="77"/>
      <c r="H1207" s="75" t="s">
        <v>236</v>
      </c>
      <c r="I1207" s="78" t="s">
        <v>2027</v>
      </c>
      <c r="J1207" s="604"/>
      <c r="K1207" s="605"/>
      <c r="L1207" s="605"/>
      <c r="M1207" s="605"/>
      <c r="N1207" s="606"/>
    </row>
    <row r="1208" spans="2:14" ht="12.95" hidden="1" customHeight="1" x14ac:dyDescent="0.2">
      <c r="B1208" s="74" t="s">
        <v>2024</v>
      </c>
      <c r="C1208" s="78"/>
      <c r="D1208" s="109" t="s">
        <v>2066</v>
      </c>
      <c r="E1208" s="113" t="s">
        <v>2067</v>
      </c>
      <c r="F1208" s="88"/>
      <c r="G1208" s="77"/>
      <c r="H1208" s="75" t="s">
        <v>236</v>
      </c>
      <c r="I1208" s="78" t="s">
        <v>2027</v>
      </c>
      <c r="J1208" s="604"/>
      <c r="K1208" s="605"/>
      <c r="L1208" s="605"/>
      <c r="M1208" s="605"/>
      <c r="N1208" s="606"/>
    </row>
    <row r="1209" spans="2:14" ht="12.95" hidden="1" customHeight="1" x14ac:dyDescent="0.2">
      <c r="B1209" s="74" t="s">
        <v>2024</v>
      </c>
      <c r="C1209" s="78"/>
      <c r="D1209" s="109" t="s">
        <v>2068</v>
      </c>
      <c r="E1209" s="113" t="s">
        <v>2069</v>
      </c>
      <c r="F1209" s="88"/>
      <c r="G1209" s="77"/>
      <c r="H1209" s="75" t="s">
        <v>236</v>
      </c>
      <c r="I1209" s="78" t="s">
        <v>2027</v>
      </c>
      <c r="J1209" s="604"/>
      <c r="K1209" s="605"/>
      <c r="L1209" s="605"/>
      <c r="M1209" s="605"/>
      <c r="N1209" s="606"/>
    </row>
    <row r="1210" spans="2:14" ht="12.95" hidden="1" customHeight="1" x14ac:dyDescent="0.2">
      <c r="B1210" s="74" t="s">
        <v>2024</v>
      </c>
      <c r="C1210" s="78"/>
      <c r="D1210" s="109" t="s">
        <v>2070</v>
      </c>
      <c r="E1210" s="113" t="s">
        <v>2071</v>
      </c>
      <c r="F1210" s="88"/>
      <c r="G1210" s="77"/>
      <c r="H1210" s="75" t="s">
        <v>236</v>
      </c>
      <c r="I1210" s="78" t="s">
        <v>2027</v>
      </c>
      <c r="J1210" s="604"/>
      <c r="K1210" s="605"/>
      <c r="L1210" s="605"/>
      <c r="M1210" s="605"/>
      <c r="N1210" s="606"/>
    </row>
    <row r="1211" spans="2:14" ht="12.95" hidden="1" customHeight="1" x14ac:dyDescent="0.2">
      <c r="B1211" s="74" t="s">
        <v>2024</v>
      </c>
      <c r="C1211" s="78"/>
      <c r="D1211" s="109" t="s">
        <v>2072</v>
      </c>
      <c r="E1211" s="113" t="s">
        <v>2073</v>
      </c>
      <c r="F1211" s="88"/>
      <c r="G1211" s="77"/>
      <c r="H1211" s="75" t="s">
        <v>236</v>
      </c>
      <c r="I1211" s="78" t="s">
        <v>2027</v>
      </c>
      <c r="J1211" s="604"/>
      <c r="K1211" s="605"/>
      <c r="L1211" s="605"/>
      <c r="M1211" s="605"/>
      <c r="N1211" s="606"/>
    </row>
    <row r="1212" spans="2:14" ht="12.95" hidden="1" customHeight="1" x14ac:dyDescent="0.2">
      <c r="B1212" s="74" t="s">
        <v>2024</v>
      </c>
      <c r="C1212" s="78"/>
      <c r="D1212" s="109" t="s">
        <v>2074</v>
      </c>
      <c r="E1212" s="113" t="s">
        <v>2075</v>
      </c>
      <c r="F1212" s="88"/>
      <c r="G1212" s="77"/>
      <c r="H1212" s="75" t="s">
        <v>236</v>
      </c>
      <c r="I1212" s="78" t="s">
        <v>2027</v>
      </c>
      <c r="J1212" s="604"/>
      <c r="K1212" s="605"/>
      <c r="L1212" s="605"/>
      <c r="M1212" s="605"/>
      <c r="N1212" s="606"/>
    </row>
    <row r="1213" spans="2:14" ht="12.95" hidden="1" customHeight="1" x14ac:dyDescent="0.2">
      <c r="B1213" s="74" t="s">
        <v>2024</v>
      </c>
      <c r="C1213" s="78"/>
      <c r="D1213" s="109" t="s">
        <v>2076</v>
      </c>
      <c r="E1213" s="113" t="s">
        <v>2077</v>
      </c>
      <c r="F1213" s="88"/>
      <c r="G1213" s="77"/>
      <c r="H1213" s="75" t="s">
        <v>236</v>
      </c>
      <c r="I1213" s="78" t="s">
        <v>2027</v>
      </c>
      <c r="J1213" s="604"/>
      <c r="K1213" s="605"/>
      <c r="L1213" s="605"/>
      <c r="M1213" s="605"/>
      <c r="N1213" s="606"/>
    </row>
    <row r="1214" spans="2:14" ht="12.95" hidden="1" customHeight="1" x14ac:dyDescent="0.2">
      <c r="B1214" s="74" t="s">
        <v>2024</v>
      </c>
      <c r="C1214" s="78"/>
      <c r="D1214" s="109" t="s">
        <v>2078</v>
      </c>
      <c r="E1214" s="113" t="s">
        <v>2079</v>
      </c>
      <c r="F1214" s="88"/>
      <c r="G1214" s="77"/>
      <c r="H1214" s="75" t="s">
        <v>236</v>
      </c>
      <c r="I1214" s="78" t="s">
        <v>2027</v>
      </c>
      <c r="J1214" s="604"/>
      <c r="K1214" s="605"/>
      <c r="L1214" s="605"/>
      <c r="M1214" s="605"/>
      <c r="N1214" s="606"/>
    </row>
    <row r="1215" spans="2:14" ht="12.95" hidden="1" customHeight="1" x14ac:dyDescent="0.2">
      <c r="B1215" s="74" t="s">
        <v>2024</v>
      </c>
      <c r="C1215" s="78"/>
      <c r="D1215" s="109" t="s">
        <v>2080</v>
      </c>
      <c r="E1215" s="113" t="s">
        <v>2081</v>
      </c>
      <c r="F1215" s="88"/>
      <c r="G1215" s="77"/>
      <c r="H1215" s="75" t="s">
        <v>236</v>
      </c>
      <c r="I1215" s="78" t="s">
        <v>2027</v>
      </c>
      <c r="J1215" s="604"/>
      <c r="K1215" s="605"/>
      <c r="L1215" s="605"/>
      <c r="M1215" s="605"/>
      <c r="N1215" s="606"/>
    </row>
    <row r="1216" spans="2:14" ht="12.95" hidden="1" customHeight="1" x14ac:dyDescent="0.2">
      <c r="B1216" s="74" t="s">
        <v>2024</v>
      </c>
      <c r="C1216" s="78"/>
      <c r="D1216" s="109" t="s">
        <v>2082</v>
      </c>
      <c r="E1216" s="113" t="s">
        <v>2083</v>
      </c>
      <c r="F1216" s="88"/>
      <c r="G1216" s="77"/>
      <c r="H1216" s="75" t="s">
        <v>236</v>
      </c>
      <c r="I1216" s="78" t="s">
        <v>2027</v>
      </c>
      <c r="J1216" s="604"/>
      <c r="K1216" s="605"/>
      <c r="L1216" s="605"/>
      <c r="M1216" s="605"/>
      <c r="N1216" s="606"/>
    </row>
    <row r="1217" spans="2:14" ht="12.95" hidden="1" customHeight="1" x14ac:dyDescent="0.2">
      <c r="B1217" s="74" t="s">
        <v>2024</v>
      </c>
      <c r="C1217" s="78"/>
      <c r="D1217" s="109" t="s">
        <v>2084</v>
      </c>
      <c r="E1217" s="113" t="s">
        <v>2085</v>
      </c>
      <c r="F1217" s="88"/>
      <c r="G1217" s="77"/>
      <c r="H1217" s="75" t="s">
        <v>236</v>
      </c>
      <c r="I1217" s="78" t="s">
        <v>2027</v>
      </c>
      <c r="J1217" s="604"/>
      <c r="K1217" s="605"/>
      <c r="L1217" s="605"/>
      <c r="M1217" s="605"/>
      <c r="N1217" s="606"/>
    </row>
    <row r="1218" spans="2:14" ht="12.95" hidden="1" customHeight="1" x14ac:dyDescent="0.2">
      <c r="B1218" s="74" t="s">
        <v>2024</v>
      </c>
      <c r="C1218" s="78"/>
      <c r="D1218" s="109" t="s">
        <v>2086</v>
      </c>
      <c r="E1218" s="113" t="s">
        <v>2087</v>
      </c>
      <c r="F1218" s="88"/>
      <c r="G1218" s="77"/>
      <c r="H1218" s="75" t="s">
        <v>236</v>
      </c>
      <c r="I1218" s="78" t="s">
        <v>2027</v>
      </c>
      <c r="J1218" s="604"/>
      <c r="K1218" s="605"/>
      <c r="L1218" s="605"/>
      <c r="M1218" s="605"/>
      <c r="N1218" s="606"/>
    </row>
    <row r="1219" spans="2:14" ht="12.95" hidden="1" customHeight="1" x14ac:dyDescent="0.2">
      <c r="B1219" s="74" t="s">
        <v>2024</v>
      </c>
      <c r="C1219" s="78"/>
      <c r="D1219" s="109" t="s">
        <v>2088</v>
      </c>
      <c r="E1219" s="113" t="s">
        <v>2089</v>
      </c>
      <c r="F1219" s="88"/>
      <c r="G1219" s="77"/>
      <c r="H1219" s="75" t="s">
        <v>236</v>
      </c>
      <c r="I1219" s="78" t="s">
        <v>2027</v>
      </c>
      <c r="J1219" s="604"/>
      <c r="K1219" s="605"/>
      <c r="L1219" s="605"/>
      <c r="M1219" s="605"/>
      <c r="N1219" s="606"/>
    </row>
    <row r="1220" spans="2:14" ht="12.95" hidden="1" customHeight="1" x14ac:dyDescent="0.2">
      <c r="B1220" s="74" t="s">
        <v>2024</v>
      </c>
      <c r="C1220" s="78"/>
      <c r="D1220" s="109" t="s">
        <v>2090</v>
      </c>
      <c r="E1220" s="113" t="s">
        <v>2091</v>
      </c>
      <c r="F1220" s="88"/>
      <c r="G1220" s="77"/>
      <c r="H1220" s="75" t="s">
        <v>236</v>
      </c>
      <c r="I1220" s="78" t="s">
        <v>2027</v>
      </c>
      <c r="J1220" s="604"/>
      <c r="K1220" s="605"/>
      <c r="L1220" s="605"/>
      <c r="M1220" s="605"/>
      <c r="N1220" s="606"/>
    </row>
    <row r="1221" spans="2:14" ht="12.95" hidden="1" customHeight="1" x14ac:dyDescent="0.2">
      <c r="B1221" s="74" t="s">
        <v>2024</v>
      </c>
      <c r="C1221" s="78"/>
      <c r="D1221" s="109" t="s">
        <v>2092</v>
      </c>
      <c r="E1221" s="113" t="s">
        <v>2093</v>
      </c>
      <c r="F1221" s="88"/>
      <c r="G1221" s="77"/>
      <c r="H1221" s="75" t="s">
        <v>236</v>
      </c>
      <c r="I1221" s="78" t="s">
        <v>2027</v>
      </c>
      <c r="J1221" s="604"/>
      <c r="K1221" s="605"/>
      <c r="L1221" s="605"/>
      <c r="M1221" s="605"/>
      <c r="N1221" s="606"/>
    </row>
    <row r="1222" spans="2:14" ht="12.95" hidden="1" customHeight="1" x14ac:dyDescent="0.2">
      <c r="B1222" s="74" t="s">
        <v>2024</v>
      </c>
      <c r="C1222" s="78"/>
      <c r="D1222" s="109" t="s">
        <v>2094</v>
      </c>
      <c r="E1222" s="113" t="s">
        <v>2095</v>
      </c>
      <c r="F1222" s="88"/>
      <c r="G1222" s="77"/>
      <c r="H1222" s="75" t="s">
        <v>236</v>
      </c>
      <c r="I1222" s="78" t="s">
        <v>2027</v>
      </c>
      <c r="J1222" s="604"/>
      <c r="K1222" s="605"/>
      <c r="L1222" s="605"/>
      <c r="M1222" s="605"/>
      <c r="N1222" s="606"/>
    </row>
    <row r="1223" spans="2:14" ht="12.95" hidden="1" customHeight="1" x14ac:dyDescent="0.2">
      <c r="B1223" s="74" t="s">
        <v>2024</v>
      </c>
      <c r="C1223" s="78"/>
      <c r="D1223" s="109" t="s">
        <v>2096</v>
      </c>
      <c r="E1223" s="113" t="s">
        <v>2097</v>
      </c>
      <c r="F1223" s="88"/>
      <c r="G1223" s="77"/>
      <c r="H1223" s="75" t="s">
        <v>236</v>
      </c>
      <c r="I1223" s="78" t="s">
        <v>2027</v>
      </c>
      <c r="J1223" s="604"/>
      <c r="K1223" s="605"/>
      <c r="L1223" s="605"/>
      <c r="M1223" s="605"/>
      <c r="N1223" s="606"/>
    </row>
    <row r="1224" spans="2:14" ht="12.95" hidden="1" customHeight="1" x14ac:dyDescent="0.2">
      <c r="B1224" s="74" t="s">
        <v>2024</v>
      </c>
      <c r="C1224" s="78"/>
      <c r="D1224" s="109" t="s">
        <v>2098</v>
      </c>
      <c r="E1224" s="113" t="s">
        <v>2099</v>
      </c>
      <c r="F1224" s="88"/>
      <c r="G1224" s="77"/>
      <c r="H1224" s="75" t="s">
        <v>236</v>
      </c>
      <c r="I1224" s="78" t="s">
        <v>2027</v>
      </c>
      <c r="J1224" s="604"/>
      <c r="K1224" s="605"/>
      <c r="L1224" s="605"/>
      <c r="M1224" s="605"/>
      <c r="N1224" s="606"/>
    </row>
    <row r="1225" spans="2:14" ht="12.95" hidden="1" customHeight="1" x14ac:dyDescent="0.2">
      <c r="B1225" s="74" t="s">
        <v>2024</v>
      </c>
      <c r="C1225" s="78"/>
      <c r="D1225" s="109" t="s">
        <v>2100</v>
      </c>
      <c r="E1225" s="113" t="s">
        <v>2101</v>
      </c>
      <c r="F1225" s="88"/>
      <c r="G1225" s="77"/>
      <c r="H1225" s="75" t="s">
        <v>236</v>
      </c>
      <c r="I1225" s="78" t="s">
        <v>2027</v>
      </c>
      <c r="J1225" s="604"/>
      <c r="K1225" s="605"/>
      <c r="L1225" s="605"/>
      <c r="M1225" s="605"/>
      <c r="N1225" s="606"/>
    </row>
    <row r="1226" spans="2:14" ht="12.95" hidden="1" customHeight="1" x14ac:dyDescent="0.2">
      <c r="B1226" s="74" t="s">
        <v>2024</v>
      </c>
      <c r="C1226" s="78"/>
      <c r="D1226" s="109" t="s">
        <v>2102</v>
      </c>
      <c r="E1226" s="113" t="s">
        <v>2103</v>
      </c>
      <c r="F1226" s="88"/>
      <c r="G1226" s="77"/>
      <c r="H1226" s="75" t="s">
        <v>236</v>
      </c>
      <c r="I1226" s="78" t="s">
        <v>2027</v>
      </c>
      <c r="J1226" s="604"/>
      <c r="K1226" s="605"/>
      <c r="L1226" s="605"/>
      <c r="M1226" s="605"/>
      <c r="N1226" s="606"/>
    </row>
    <row r="1227" spans="2:14" ht="12.95" hidden="1" customHeight="1" x14ac:dyDescent="0.2">
      <c r="B1227" s="74" t="s">
        <v>2024</v>
      </c>
      <c r="C1227" s="78"/>
      <c r="D1227" s="109" t="s">
        <v>2104</v>
      </c>
      <c r="E1227" s="113" t="s">
        <v>2105</v>
      </c>
      <c r="F1227" s="88"/>
      <c r="G1227" s="77"/>
      <c r="H1227" s="75" t="s">
        <v>236</v>
      </c>
      <c r="I1227" s="78" t="s">
        <v>2027</v>
      </c>
      <c r="J1227" s="604"/>
      <c r="K1227" s="605"/>
      <c r="L1227" s="605"/>
      <c r="M1227" s="605"/>
      <c r="N1227" s="606"/>
    </row>
    <row r="1228" spans="2:14" ht="12.95" hidden="1" customHeight="1" x14ac:dyDescent="0.2">
      <c r="B1228" s="74" t="s">
        <v>2024</v>
      </c>
      <c r="C1228" s="78"/>
      <c r="D1228" s="109" t="s">
        <v>2106</v>
      </c>
      <c r="E1228" s="113" t="s">
        <v>2107</v>
      </c>
      <c r="F1228" s="88"/>
      <c r="G1228" s="77"/>
      <c r="H1228" s="75" t="s">
        <v>236</v>
      </c>
      <c r="I1228" s="78" t="s">
        <v>2027</v>
      </c>
      <c r="J1228" s="604"/>
      <c r="K1228" s="605"/>
      <c r="L1228" s="605"/>
      <c r="M1228" s="605"/>
      <c r="N1228" s="606"/>
    </row>
    <row r="1229" spans="2:14" ht="12.95" hidden="1" customHeight="1" x14ac:dyDescent="0.2">
      <c r="B1229" s="74" t="s">
        <v>2024</v>
      </c>
      <c r="C1229" s="78"/>
      <c r="D1229" s="109" t="s">
        <v>2108</v>
      </c>
      <c r="E1229" s="113" t="s">
        <v>2109</v>
      </c>
      <c r="F1229" s="88"/>
      <c r="G1229" s="77"/>
      <c r="H1229" s="75" t="s">
        <v>236</v>
      </c>
      <c r="I1229" s="78" t="s">
        <v>2027</v>
      </c>
      <c r="J1229" s="604"/>
      <c r="K1229" s="605"/>
      <c r="L1229" s="605"/>
      <c r="M1229" s="605"/>
      <c r="N1229" s="606"/>
    </row>
    <row r="1230" spans="2:14" ht="12.95" hidden="1" customHeight="1" x14ac:dyDescent="0.2">
      <c r="B1230" s="74" t="s">
        <v>2024</v>
      </c>
      <c r="C1230" s="78"/>
      <c r="D1230" s="109" t="s">
        <v>2110</v>
      </c>
      <c r="E1230" s="113" t="s">
        <v>2111</v>
      </c>
      <c r="F1230" s="88"/>
      <c r="G1230" s="77"/>
      <c r="H1230" s="75" t="s">
        <v>236</v>
      </c>
      <c r="I1230" s="78" t="s">
        <v>2027</v>
      </c>
      <c r="J1230" s="604"/>
      <c r="K1230" s="605"/>
      <c r="L1230" s="605"/>
      <c r="M1230" s="605"/>
      <c r="N1230" s="606"/>
    </row>
    <row r="1231" spans="2:14" ht="12.95" hidden="1" customHeight="1" x14ac:dyDescent="0.2">
      <c r="B1231" s="74" t="s">
        <v>2024</v>
      </c>
      <c r="C1231" s="78"/>
      <c r="D1231" s="109" t="s">
        <v>2112</v>
      </c>
      <c r="E1231" s="113" t="s">
        <v>2113</v>
      </c>
      <c r="F1231" s="88"/>
      <c r="G1231" s="77"/>
      <c r="H1231" s="75" t="s">
        <v>236</v>
      </c>
      <c r="I1231" s="78" t="s">
        <v>2027</v>
      </c>
      <c r="J1231" s="604"/>
      <c r="K1231" s="605"/>
      <c r="L1231" s="605"/>
      <c r="M1231" s="605"/>
      <c r="N1231" s="606"/>
    </row>
    <row r="1232" spans="2:14" ht="12.95" hidden="1" customHeight="1" x14ac:dyDescent="0.2">
      <c r="B1232" s="74" t="s">
        <v>2024</v>
      </c>
      <c r="C1232" s="78"/>
      <c r="D1232" s="109" t="s">
        <v>2114</v>
      </c>
      <c r="E1232" s="113" t="s">
        <v>2115</v>
      </c>
      <c r="F1232" s="88"/>
      <c r="G1232" s="77"/>
      <c r="H1232" s="75"/>
      <c r="I1232" s="78"/>
      <c r="J1232" s="604"/>
      <c r="K1232" s="605"/>
      <c r="L1232" s="605"/>
      <c r="M1232" s="605"/>
      <c r="N1232" s="606"/>
    </row>
    <row r="1233" spans="2:14" ht="12.95" hidden="1" customHeight="1" x14ac:dyDescent="0.2">
      <c r="B1233" s="74" t="s">
        <v>2024</v>
      </c>
      <c r="C1233" s="78"/>
      <c r="D1233" s="109" t="s">
        <v>2116</v>
      </c>
      <c r="E1233" s="113" t="s">
        <v>2117</v>
      </c>
      <c r="F1233" s="88"/>
      <c r="G1233" s="77"/>
      <c r="H1233" s="75"/>
      <c r="I1233" s="78"/>
      <c r="J1233" s="604"/>
      <c r="K1233" s="605"/>
      <c r="L1233" s="605"/>
      <c r="M1233" s="605"/>
      <c r="N1233" s="606"/>
    </row>
    <row r="1234" spans="2:14" ht="12.95" hidden="1" customHeight="1" x14ac:dyDescent="0.2">
      <c r="B1234" s="74" t="s">
        <v>2024</v>
      </c>
      <c r="C1234" s="78"/>
      <c r="D1234" s="109" t="s">
        <v>2118</v>
      </c>
      <c r="E1234" s="113" t="s">
        <v>2119</v>
      </c>
      <c r="F1234" s="88"/>
      <c r="G1234" s="77"/>
      <c r="H1234" s="75"/>
      <c r="I1234" s="78"/>
      <c r="J1234" s="604"/>
      <c r="K1234" s="605"/>
      <c r="L1234" s="605"/>
      <c r="M1234" s="605"/>
      <c r="N1234" s="606"/>
    </row>
    <row r="1235" spans="2:14" ht="12.95" hidden="1" customHeight="1" x14ac:dyDescent="0.2">
      <c r="B1235" s="74" t="s">
        <v>2024</v>
      </c>
      <c r="C1235" s="78"/>
      <c r="D1235" s="109" t="s">
        <v>2120</v>
      </c>
      <c r="E1235" s="113" t="s">
        <v>2121</v>
      </c>
      <c r="F1235" s="88"/>
      <c r="G1235" s="77"/>
      <c r="H1235" s="75"/>
      <c r="I1235" s="78"/>
      <c r="J1235" s="604"/>
      <c r="K1235" s="605"/>
      <c r="L1235" s="605"/>
      <c r="M1235" s="605"/>
      <c r="N1235" s="606"/>
    </row>
    <row r="1236" spans="2:14" ht="12.95" hidden="1" customHeight="1" x14ac:dyDescent="0.2">
      <c r="B1236" s="74" t="s">
        <v>2024</v>
      </c>
      <c r="C1236" s="78"/>
      <c r="D1236" s="109" t="s">
        <v>2122</v>
      </c>
      <c r="E1236" s="113" t="s">
        <v>2123</v>
      </c>
      <c r="F1236" s="88"/>
      <c r="G1236" s="77"/>
      <c r="H1236" s="75"/>
      <c r="I1236" s="78"/>
      <c r="J1236" s="604"/>
      <c r="K1236" s="605"/>
      <c r="L1236" s="605"/>
      <c r="M1236" s="605"/>
      <c r="N1236" s="606"/>
    </row>
    <row r="1237" spans="2:14" ht="12.95" hidden="1" customHeight="1" x14ac:dyDescent="0.2">
      <c r="B1237" s="74" t="s">
        <v>2024</v>
      </c>
      <c r="C1237" s="78"/>
      <c r="D1237" s="109" t="s">
        <v>2124</v>
      </c>
      <c r="E1237" s="113" t="s">
        <v>2125</v>
      </c>
      <c r="F1237" s="88"/>
      <c r="G1237" s="77"/>
      <c r="H1237" s="75"/>
      <c r="I1237" s="78"/>
      <c r="J1237" s="604"/>
      <c r="K1237" s="605"/>
      <c r="L1237" s="605"/>
      <c r="M1237" s="605"/>
      <c r="N1237" s="606"/>
    </row>
    <row r="1238" spans="2:14" ht="12.95" hidden="1" customHeight="1" x14ac:dyDescent="0.2">
      <c r="B1238" s="74" t="s">
        <v>2024</v>
      </c>
      <c r="C1238" s="78"/>
      <c r="D1238" s="109" t="s">
        <v>2126</v>
      </c>
      <c r="E1238" s="108" t="s">
        <v>2127</v>
      </c>
      <c r="F1238" s="88"/>
      <c r="G1238" s="77"/>
      <c r="H1238" s="75" t="s">
        <v>235</v>
      </c>
      <c r="I1238" s="78" t="s">
        <v>2027</v>
      </c>
      <c r="J1238" s="604"/>
      <c r="K1238" s="605"/>
      <c r="L1238" s="605"/>
      <c r="M1238" s="605"/>
      <c r="N1238" s="606"/>
    </row>
    <row r="1239" spans="2:14" ht="12.95" hidden="1" customHeight="1" x14ac:dyDescent="0.2">
      <c r="B1239" s="74" t="s">
        <v>2024</v>
      </c>
      <c r="C1239" s="78"/>
      <c r="D1239" s="109" t="s">
        <v>2128</v>
      </c>
      <c r="E1239" s="108" t="s">
        <v>2129</v>
      </c>
      <c r="F1239" s="88"/>
      <c r="G1239" s="77"/>
      <c r="H1239" s="75" t="s">
        <v>235</v>
      </c>
      <c r="I1239" s="78" t="s">
        <v>2027</v>
      </c>
      <c r="J1239" s="604"/>
      <c r="K1239" s="605"/>
      <c r="L1239" s="605"/>
      <c r="M1239" s="605"/>
      <c r="N1239" s="606"/>
    </row>
    <row r="1240" spans="2:14" ht="12.95" hidden="1" customHeight="1" x14ac:dyDescent="0.2">
      <c r="B1240" s="74" t="s">
        <v>2024</v>
      </c>
      <c r="C1240" s="78"/>
      <c r="D1240" s="109" t="s">
        <v>2130</v>
      </c>
      <c r="E1240" s="108" t="s">
        <v>2131</v>
      </c>
      <c r="F1240" s="88"/>
      <c r="G1240" s="77"/>
      <c r="H1240" s="75" t="s">
        <v>235</v>
      </c>
      <c r="I1240" s="78" t="s">
        <v>2027</v>
      </c>
      <c r="J1240" s="604"/>
      <c r="K1240" s="605"/>
      <c r="L1240" s="605"/>
      <c r="M1240" s="605"/>
      <c r="N1240" s="606"/>
    </row>
    <row r="1241" spans="2:14" ht="12.95" hidden="1" customHeight="1" x14ac:dyDescent="0.2">
      <c r="B1241" s="74" t="s">
        <v>2024</v>
      </c>
      <c r="C1241" s="78"/>
      <c r="D1241" s="109" t="s">
        <v>2132</v>
      </c>
      <c r="E1241" s="108" t="s">
        <v>2133</v>
      </c>
      <c r="F1241" s="88"/>
      <c r="G1241" s="77"/>
      <c r="H1241" s="75" t="s">
        <v>235</v>
      </c>
      <c r="I1241" s="78" t="s">
        <v>2134</v>
      </c>
      <c r="J1241" s="604"/>
      <c r="K1241" s="605"/>
      <c r="L1241" s="605"/>
      <c r="M1241" s="605"/>
      <c r="N1241" s="606"/>
    </row>
    <row r="1242" spans="2:14" ht="12.95" hidden="1" customHeight="1" x14ac:dyDescent="0.2">
      <c r="B1242" s="74" t="s">
        <v>2024</v>
      </c>
      <c r="C1242" s="78"/>
      <c r="D1242" s="109" t="s">
        <v>2135</v>
      </c>
      <c r="E1242" s="108" t="s">
        <v>2136</v>
      </c>
      <c r="F1242" s="88"/>
      <c r="G1242" s="77"/>
      <c r="H1242" s="75" t="s">
        <v>235</v>
      </c>
      <c r="I1242" s="78" t="s">
        <v>2134</v>
      </c>
      <c r="J1242" s="604"/>
      <c r="K1242" s="605"/>
      <c r="L1242" s="605"/>
      <c r="M1242" s="605"/>
      <c r="N1242" s="606"/>
    </row>
    <row r="1243" spans="2:14" ht="12.95" hidden="1" customHeight="1" x14ac:dyDescent="0.2">
      <c r="B1243" s="74" t="s">
        <v>2024</v>
      </c>
      <c r="C1243" s="78"/>
      <c r="D1243" s="109" t="s">
        <v>2137</v>
      </c>
      <c r="E1243" s="108" t="s">
        <v>2138</v>
      </c>
      <c r="F1243" s="88"/>
      <c r="G1243" s="77"/>
      <c r="H1243" s="75" t="s">
        <v>236</v>
      </c>
      <c r="I1243" s="78" t="s">
        <v>2027</v>
      </c>
      <c r="J1243" s="604"/>
      <c r="K1243" s="605"/>
      <c r="L1243" s="605"/>
      <c r="M1243" s="605"/>
      <c r="N1243" s="606"/>
    </row>
    <row r="1244" spans="2:14" ht="12.95" hidden="1" customHeight="1" x14ac:dyDescent="0.2">
      <c r="B1244" s="74" t="s">
        <v>2024</v>
      </c>
      <c r="C1244" s="78"/>
      <c r="D1244" s="109" t="s">
        <v>2139</v>
      </c>
      <c r="E1244" s="108" t="s">
        <v>2140</v>
      </c>
      <c r="F1244" s="88"/>
      <c r="G1244" s="77"/>
      <c r="H1244" s="75" t="s">
        <v>236</v>
      </c>
      <c r="I1244" s="78" t="s">
        <v>2027</v>
      </c>
      <c r="J1244" s="604"/>
      <c r="K1244" s="605"/>
      <c r="L1244" s="605"/>
      <c r="M1244" s="605"/>
      <c r="N1244" s="606"/>
    </row>
    <row r="1245" spans="2:14" ht="12.95" hidden="1" customHeight="1" x14ac:dyDescent="0.2">
      <c r="B1245" s="74" t="s">
        <v>2024</v>
      </c>
      <c r="C1245" s="78"/>
      <c r="D1245" s="109" t="s">
        <v>2141</v>
      </c>
      <c r="E1245" s="108" t="s">
        <v>2142</v>
      </c>
      <c r="F1245" s="88"/>
      <c r="G1245" s="77"/>
      <c r="H1245" s="75" t="s">
        <v>236</v>
      </c>
      <c r="I1245" s="78" t="s">
        <v>2027</v>
      </c>
      <c r="J1245" s="604"/>
      <c r="K1245" s="605"/>
      <c r="L1245" s="605"/>
      <c r="M1245" s="605"/>
      <c r="N1245" s="606"/>
    </row>
    <row r="1246" spans="2:14" ht="12.95" hidden="1" customHeight="1" x14ac:dyDescent="0.2">
      <c r="B1246" s="74" t="s">
        <v>2024</v>
      </c>
      <c r="C1246" s="78"/>
      <c r="D1246" s="109" t="s">
        <v>2143</v>
      </c>
      <c r="E1246" s="108" t="s">
        <v>2144</v>
      </c>
      <c r="F1246" s="88"/>
      <c r="G1246" s="77"/>
      <c r="H1246" s="75" t="s">
        <v>236</v>
      </c>
      <c r="I1246" s="78" t="s">
        <v>2027</v>
      </c>
      <c r="J1246" s="604"/>
      <c r="K1246" s="605"/>
      <c r="L1246" s="605"/>
      <c r="M1246" s="605"/>
      <c r="N1246" s="606"/>
    </row>
    <row r="1247" spans="2:14" ht="12.95" hidden="1" customHeight="1" x14ac:dyDescent="0.2">
      <c r="B1247" s="74" t="s">
        <v>2024</v>
      </c>
      <c r="C1247" s="78"/>
      <c r="D1247" s="109" t="s">
        <v>2145</v>
      </c>
      <c r="E1247" s="108" t="s">
        <v>2146</v>
      </c>
      <c r="F1247" s="88"/>
      <c r="G1247" s="77"/>
      <c r="H1247" s="75" t="s">
        <v>236</v>
      </c>
      <c r="I1247" s="78" t="s">
        <v>2027</v>
      </c>
      <c r="J1247" s="604"/>
      <c r="K1247" s="605"/>
      <c r="L1247" s="605"/>
      <c r="M1247" s="605"/>
      <c r="N1247" s="606"/>
    </row>
    <row r="1248" spans="2:14" ht="12.95" hidden="1" customHeight="1" x14ac:dyDescent="0.2">
      <c r="B1248" s="74" t="s">
        <v>2024</v>
      </c>
      <c r="C1248" s="78"/>
      <c r="D1248" s="109" t="s">
        <v>2147</v>
      </c>
      <c r="E1248" s="108" t="s">
        <v>2148</v>
      </c>
      <c r="F1248" s="88"/>
      <c r="G1248" s="77"/>
      <c r="H1248" s="75" t="s">
        <v>236</v>
      </c>
      <c r="I1248" s="78" t="s">
        <v>2027</v>
      </c>
      <c r="J1248" s="604"/>
      <c r="K1248" s="605"/>
      <c r="L1248" s="605"/>
      <c r="M1248" s="605"/>
      <c r="N1248" s="606"/>
    </row>
    <row r="1249" spans="2:14" ht="12.95" hidden="1" customHeight="1" x14ac:dyDescent="0.2">
      <c r="B1249" s="74" t="s">
        <v>2024</v>
      </c>
      <c r="C1249" s="78"/>
      <c r="D1249" s="109" t="s">
        <v>2149</v>
      </c>
      <c r="E1249" s="108" t="s">
        <v>2150</v>
      </c>
      <c r="F1249" s="88"/>
      <c r="G1249" s="77"/>
      <c r="H1249" s="75" t="s">
        <v>236</v>
      </c>
      <c r="I1249" s="78" t="s">
        <v>2027</v>
      </c>
      <c r="J1249" s="604"/>
      <c r="K1249" s="605"/>
      <c r="L1249" s="605"/>
      <c r="M1249" s="605"/>
      <c r="N1249" s="606"/>
    </row>
    <row r="1250" spans="2:14" ht="12.95" hidden="1" customHeight="1" x14ac:dyDescent="0.2">
      <c r="B1250" s="74" t="s">
        <v>2024</v>
      </c>
      <c r="C1250" s="78"/>
      <c r="D1250" s="109" t="s">
        <v>2151</v>
      </c>
      <c r="E1250" s="108" t="s">
        <v>2152</v>
      </c>
      <c r="F1250" s="88"/>
      <c r="G1250" s="77"/>
      <c r="H1250" s="75" t="s">
        <v>236</v>
      </c>
      <c r="I1250" s="78" t="s">
        <v>2027</v>
      </c>
      <c r="J1250" s="604"/>
      <c r="K1250" s="605"/>
      <c r="L1250" s="605"/>
      <c r="M1250" s="605"/>
      <c r="N1250" s="606"/>
    </row>
    <row r="1251" spans="2:14" ht="12.95" hidden="1" customHeight="1" x14ac:dyDescent="0.2">
      <c r="B1251" s="74" t="s">
        <v>2024</v>
      </c>
      <c r="C1251" s="78"/>
      <c r="D1251" s="109" t="s">
        <v>2153</v>
      </c>
      <c r="E1251" s="108" t="s">
        <v>2154</v>
      </c>
      <c r="F1251" s="88"/>
      <c r="G1251" s="77"/>
      <c r="H1251" s="75" t="s">
        <v>236</v>
      </c>
      <c r="I1251" s="78" t="s">
        <v>2027</v>
      </c>
      <c r="J1251" s="604"/>
      <c r="K1251" s="605"/>
      <c r="L1251" s="605"/>
      <c r="M1251" s="605"/>
      <c r="N1251" s="606"/>
    </row>
    <row r="1252" spans="2:14" ht="12.95" hidden="1" customHeight="1" x14ac:dyDescent="0.2">
      <c r="B1252" s="74" t="s">
        <v>2024</v>
      </c>
      <c r="C1252" s="78"/>
      <c r="D1252" s="109" t="s">
        <v>2155</v>
      </c>
      <c r="E1252" s="108" t="s">
        <v>2156</v>
      </c>
      <c r="F1252" s="88"/>
      <c r="G1252" s="77"/>
      <c r="H1252" s="75" t="s">
        <v>236</v>
      </c>
      <c r="I1252" s="78" t="s">
        <v>2027</v>
      </c>
      <c r="J1252" s="604"/>
      <c r="K1252" s="605"/>
      <c r="L1252" s="605"/>
      <c r="M1252" s="605"/>
      <c r="N1252" s="606"/>
    </row>
    <row r="1253" spans="2:14" ht="12.95" hidden="1" customHeight="1" x14ac:dyDescent="0.2">
      <c r="B1253" s="74" t="s">
        <v>2024</v>
      </c>
      <c r="C1253" s="78"/>
      <c r="D1253" s="109" t="s">
        <v>2157</v>
      </c>
      <c r="E1253" s="108" t="s">
        <v>2158</v>
      </c>
      <c r="F1253" s="88"/>
      <c r="G1253" s="77"/>
      <c r="H1253" s="75" t="s">
        <v>236</v>
      </c>
      <c r="I1253" s="78" t="s">
        <v>2027</v>
      </c>
      <c r="J1253" s="604"/>
      <c r="K1253" s="605"/>
      <c r="L1253" s="605"/>
      <c r="M1253" s="605"/>
      <c r="N1253" s="606"/>
    </row>
    <row r="1254" spans="2:14" ht="12.95" hidden="1" customHeight="1" x14ac:dyDescent="0.2">
      <c r="B1254" s="74" t="s">
        <v>2024</v>
      </c>
      <c r="C1254" s="78"/>
      <c r="D1254" s="109" t="s">
        <v>2159</v>
      </c>
      <c r="E1254" s="108" t="s">
        <v>2160</v>
      </c>
      <c r="F1254" s="88"/>
      <c r="G1254" s="77"/>
      <c r="H1254" s="75" t="s">
        <v>236</v>
      </c>
      <c r="I1254" s="78" t="s">
        <v>2027</v>
      </c>
      <c r="J1254" s="604"/>
      <c r="K1254" s="605"/>
      <c r="L1254" s="605"/>
      <c r="M1254" s="605"/>
      <c r="N1254" s="606"/>
    </row>
    <row r="1255" spans="2:14" ht="12.95" hidden="1" customHeight="1" x14ac:dyDescent="0.2">
      <c r="B1255" s="74" t="s">
        <v>2024</v>
      </c>
      <c r="C1255" s="78"/>
      <c r="D1255" s="109" t="s">
        <v>2161</v>
      </c>
      <c r="E1255" s="108" t="s">
        <v>2162</v>
      </c>
      <c r="F1255" s="88"/>
      <c r="G1255" s="77"/>
      <c r="H1255" s="75" t="s">
        <v>236</v>
      </c>
      <c r="I1255" s="78" t="s">
        <v>2027</v>
      </c>
      <c r="J1255" s="604"/>
      <c r="K1255" s="605"/>
      <c r="L1255" s="605"/>
      <c r="M1255" s="605"/>
      <c r="N1255" s="606"/>
    </row>
    <row r="1256" spans="2:14" ht="12.95" hidden="1" customHeight="1" x14ac:dyDescent="0.2">
      <c r="B1256" s="74" t="s">
        <v>2024</v>
      </c>
      <c r="C1256" s="78"/>
      <c r="D1256" s="109" t="s">
        <v>2163</v>
      </c>
      <c r="E1256" s="108" t="s">
        <v>2164</v>
      </c>
      <c r="F1256" s="88"/>
      <c r="G1256" s="77"/>
      <c r="H1256" s="75" t="s">
        <v>236</v>
      </c>
      <c r="I1256" s="78" t="s">
        <v>2027</v>
      </c>
      <c r="J1256" s="604"/>
      <c r="K1256" s="605"/>
      <c r="L1256" s="605"/>
      <c r="M1256" s="605"/>
      <c r="N1256" s="606"/>
    </row>
    <row r="1257" spans="2:14" ht="12.95" hidden="1" customHeight="1" x14ac:dyDescent="0.2">
      <c r="B1257" s="74" t="s">
        <v>2024</v>
      </c>
      <c r="C1257" s="78"/>
      <c r="D1257" s="109" t="s">
        <v>2165</v>
      </c>
      <c r="E1257" s="108" t="s">
        <v>2166</v>
      </c>
      <c r="F1257" s="88"/>
      <c r="G1257" s="77"/>
      <c r="H1257" s="75" t="s">
        <v>236</v>
      </c>
      <c r="I1257" s="78" t="s">
        <v>2027</v>
      </c>
      <c r="J1257" s="604"/>
      <c r="K1257" s="605"/>
      <c r="L1257" s="605"/>
      <c r="M1257" s="605"/>
      <c r="N1257" s="606"/>
    </row>
    <row r="1258" spans="2:14" ht="12.95" hidden="1" customHeight="1" x14ac:dyDescent="0.2">
      <c r="B1258" s="74" t="s">
        <v>2024</v>
      </c>
      <c r="C1258" s="78"/>
      <c r="D1258" s="109" t="s">
        <v>2167</v>
      </c>
      <c r="E1258" s="108" t="s">
        <v>2168</v>
      </c>
      <c r="F1258" s="88"/>
      <c r="G1258" s="77"/>
      <c r="H1258" s="75" t="s">
        <v>236</v>
      </c>
      <c r="I1258" s="78" t="s">
        <v>2027</v>
      </c>
      <c r="J1258" s="604"/>
      <c r="K1258" s="605"/>
      <c r="L1258" s="605"/>
      <c r="M1258" s="605"/>
      <c r="N1258" s="606"/>
    </row>
    <row r="1259" spans="2:14" ht="12.95" hidden="1" customHeight="1" x14ac:dyDescent="0.2">
      <c r="B1259" s="74" t="s">
        <v>2024</v>
      </c>
      <c r="C1259" s="78"/>
      <c r="D1259" s="109" t="s">
        <v>2169</v>
      </c>
      <c r="E1259" s="108" t="s">
        <v>2170</v>
      </c>
      <c r="F1259" s="88"/>
      <c r="G1259" s="77"/>
      <c r="H1259" s="75" t="s">
        <v>236</v>
      </c>
      <c r="I1259" s="78" t="s">
        <v>2027</v>
      </c>
      <c r="J1259" s="604"/>
      <c r="K1259" s="605"/>
      <c r="L1259" s="605"/>
      <c r="M1259" s="605"/>
      <c r="N1259" s="606"/>
    </row>
    <row r="1260" spans="2:14" ht="12.95" hidden="1" customHeight="1" x14ac:dyDescent="0.2">
      <c r="B1260" s="74" t="s">
        <v>2024</v>
      </c>
      <c r="C1260" s="78"/>
      <c r="D1260" s="109" t="s">
        <v>2171</v>
      </c>
      <c r="E1260" s="108" t="s">
        <v>2172</v>
      </c>
      <c r="F1260" s="88"/>
      <c r="G1260" s="77"/>
      <c r="H1260" s="75" t="s">
        <v>236</v>
      </c>
      <c r="I1260" s="78" t="s">
        <v>2027</v>
      </c>
      <c r="J1260" s="604"/>
      <c r="K1260" s="605"/>
      <c r="L1260" s="605"/>
      <c r="M1260" s="605"/>
      <c r="N1260" s="606"/>
    </row>
    <row r="1261" spans="2:14" ht="12.95" hidden="1" customHeight="1" x14ac:dyDescent="0.2">
      <c r="B1261" s="74" t="s">
        <v>2024</v>
      </c>
      <c r="C1261" s="78"/>
      <c r="D1261" s="109" t="s">
        <v>2173</v>
      </c>
      <c r="E1261" s="108" t="s">
        <v>2174</v>
      </c>
      <c r="F1261" s="88"/>
      <c r="G1261" s="77"/>
      <c r="H1261" s="75" t="s">
        <v>236</v>
      </c>
      <c r="I1261" s="78" t="s">
        <v>2027</v>
      </c>
      <c r="J1261" s="604"/>
      <c r="K1261" s="605"/>
      <c r="L1261" s="605"/>
      <c r="M1261" s="605"/>
      <c r="N1261" s="606"/>
    </row>
    <row r="1262" spans="2:14" ht="12.95" hidden="1" customHeight="1" x14ac:dyDescent="0.2">
      <c r="B1262" s="74" t="s">
        <v>2024</v>
      </c>
      <c r="C1262" s="78"/>
      <c r="D1262" s="109" t="s">
        <v>2175</v>
      </c>
      <c r="E1262" s="108" t="s">
        <v>2176</v>
      </c>
      <c r="F1262" s="88"/>
      <c r="G1262" s="77"/>
      <c r="H1262" s="75" t="s">
        <v>236</v>
      </c>
      <c r="I1262" s="78" t="s">
        <v>2027</v>
      </c>
      <c r="J1262" s="604"/>
      <c r="K1262" s="605"/>
      <c r="L1262" s="605"/>
      <c r="M1262" s="605"/>
      <c r="N1262" s="606"/>
    </row>
    <row r="1263" spans="2:14" ht="12.95" hidden="1" customHeight="1" x14ac:dyDescent="0.2">
      <c r="B1263" s="74" t="s">
        <v>2024</v>
      </c>
      <c r="C1263" s="78"/>
      <c r="D1263" s="109" t="s">
        <v>2177</v>
      </c>
      <c r="E1263" s="108" t="s">
        <v>2178</v>
      </c>
      <c r="F1263" s="88"/>
      <c r="G1263" s="77"/>
      <c r="H1263" s="75" t="s">
        <v>236</v>
      </c>
      <c r="I1263" s="78" t="s">
        <v>2027</v>
      </c>
      <c r="J1263" s="604"/>
      <c r="K1263" s="605"/>
      <c r="L1263" s="605"/>
      <c r="M1263" s="605"/>
      <c r="N1263" s="606"/>
    </row>
    <row r="1264" spans="2:14" ht="12.95" hidden="1" customHeight="1" x14ac:dyDescent="0.2">
      <c r="B1264" s="74" t="s">
        <v>2024</v>
      </c>
      <c r="C1264" s="78"/>
      <c r="D1264" s="109" t="s">
        <v>2179</v>
      </c>
      <c r="E1264" s="108" t="s">
        <v>2180</v>
      </c>
      <c r="F1264" s="88"/>
      <c r="G1264" s="77"/>
      <c r="H1264" s="75" t="s">
        <v>236</v>
      </c>
      <c r="I1264" s="78" t="s">
        <v>2027</v>
      </c>
      <c r="J1264" s="604"/>
      <c r="K1264" s="605"/>
      <c r="L1264" s="605"/>
      <c r="M1264" s="605"/>
      <c r="N1264" s="606"/>
    </row>
    <row r="1265" spans="2:14" ht="12.95" hidden="1" customHeight="1" x14ac:dyDescent="0.2">
      <c r="B1265" s="74" t="s">
        <v>2024</v>
      </c>
      <c r="C1265" s="78"/>
      <c r="D1265" s="109" t="s">
        <v>2181</v>
      </c>
      <c r="E1265" s="108" t="s">
        <v>2182</v>
      </c>
      <c r="F1265" s="88"/>
      <c r="G1265" s="77"/>
      <c r="H1265" s="75" t="s">
        <v>236</v>
      </c>
      <c r="I1265" s="78" t="s">
        <v>2027</v>
      </c>
      <c r="J1265" s="604"/>
      <c r="K1265" s="605"/>
      <c r="L1265" s="605"/>
      <c r="M1265" s="605"/>
      <c r="N1265" s="606"/>
    </row>
    <row r="1266" spans="2:14" ht="12.95" hidden="1" customHeight="1" x14ac:dyDescent="0.2">
      <c r="B1266" s="74" t="s">
        <v>2024</v>
      </c>
      <c r="C1266" s="78"/>
      <c r="D1266" s="109" t="s">
        <v>2183</v>
      </c>
      <c r="E1266" s="108" t="s">
        <v>2184</v>
      </c>
      <c r="F1266" s="88"/>
      <c r="G1266" s="77"/>
      <c r="H1266" s="75" t="s">
        <v>236</v>
      </c>
      <c r="I1266" s="78" t="s">
        <v>2027</v>
      </c>
      <c r="J1266" s="604"/>
      <c r="K1266" s="605"/>
      <c r="L1266" s="605"/>
      <c r="M1266" s="605"/>
      <c r="N1266" s="606"/>
    </row>
    <row r="1267" spans="2:14" ht="12.95" hidden="1" customHeight="1" x14ac:dyDescent="0.2">
      <c r="B1267" s="74" t="s">
        <v>2024</v>
      </c>
      <c r="C1267" s="78"/>
      <c r="D1267" s="109" t="s">
        <v>2185</v>
      </c>
      <c r="E1267" s="108" t="s">
        <v>2186</v>
      </c>
      <c r="F1267" s="88"/>
      <c r="G1267" s="77"/>
      <c r="H1267" s="75" t="s">
        <v>236</v>
      </c>
      <c r="I1267" s="78" t="s">
        <v>2027</v>
      </c>
      <c r="J1267" s="604"/>
      <c r="K1267" s="605"/>
      <c r="L1267" s="605"/>
      <c r="M1267" s="605"/>
      <c r="N1267" s="606"/>
    </row>
    <row r="1268" spans="2:14" ht="12.95" hidden="1" customHeight="1" x14ac:dyDescent="0.2">
      <c r="B1268" s="74" t="s">
        <v>2024</v>
      </c>
      <c r="C1268" s="78"/>
      <c r="D1268" s="109" t="s">
        <v>2187</v>
      </c>
      <c r="E1268" s="108" t="s">
        <v>2188</v>
      </c>
      <c r="F1268" s="88"/>
      <c r="G1268" s="77"/>
      <c r="H1268" s="75" t="s">
        <v>236</v>
      </c>
      <c r="I1268" s="78" t="s">
        <v>2027</v>
      </c>
      <c r="J1268" s="604"/>
      <c r="K1268" s="605"/>
      <c r="L1268" s="605"/>
      <c r="M1268" s="605"/>
      <c r="N1268" s="606"/>
    </row>
    <row r="1269" spans="2:14" ht="12.95" hidden="1" customHeight="1" x14ac:dyDescent="0.2">
      <c r="B1269" s="74" t="s">
        <v>2024</v>
      </c>
      <c r="C1269" s="78"/>
      <c r="D1269" s="109" t="s">
        <v>2189</v>
      </c>
      <c r="E1269" s="108" t="s">
        <v>2190</v>
      </c>
      <c r="F1269" s="88"/>
      <c r="G1269" s="77"/>
      <c r="H1269" s="75" t="s">
        <v>236</v>
      </c>
      <c r="I1269" s="78" t="s">
        <v>2027</v>
      </c>
      <c r="J1269" s="604"/>
      <c r="K1269" s="605"/>
      <c r="L1269" s="605"/>
      <c r="M1269" s="605"/>
      <c r="N1269" s="606"/>
    </row>
    <row r="1270" spans="2:14" ht="12.95" hidden="1" customHeight="1" x14ac:dyDescent="0.2">
      <c r="B1270" s="74" t="s">
        <v>2024</v>
      </c>
      <c r="C1270" s="78"/>
      <c r="D1270" s="109" t="s">
        <v>2191</v>
      </c>
      <c r="E1270" s="108" t="s">
        <v>2192</v>
      </c>
      <c r="F1270" s="88"/>
      <c r="G1270" s="77"/>
      <c r="H1270" s="75" t="s">
        <v>236</v>
      </c>
      <c r="I1270" s="78" t="s">
        <v>2027</v>
      </c>
      <c r="J1270" s="604"/>
      <c r="K1270" s="605"/>
      <c r="L1270" s="605"/>
      <c r="M1270" s="605"/>
      <c r="N1270" s="606"/>
    </row>
    <row r="1271" spans="2:14" ht="12.95" hidden="1" customHeight="1" x14ac:dyDescent="0.2">
      <c r="B1271" s="74" t="s">
        <v>2024</v>
      </c>
      <c r="C1271" s="78"/>
      <c r="D1271" s="109" t="s">
        <v>2193</v>
      </c>
      <c r="E1271" s="108" t="s">
        <v>2194</v>
      </c>
      <c r="F1271" s="88"/>
      <c r="G1271" s="77"/>
      <c r="H1271" s="75" t="s">
        <v>236</v>
      </c>
      <c r="I1271" s="78" t="s">
        <v>2027</v>
      </c>
      <c r="J1271" s="604"/>
      <c r="K1271" s="605"/>
      <c r="L1271" s="605"/>
      <c r="M1271" s="605"/>
      <c r="N1271" s="606"/>
    </row>
    <row r="1272" spans="2:14" ht="12.95" hidden="1" customHeight="1" x14ac:dyDescent="0.2">
      <c r="B1272" s="74" t="s">
        <v>2024</v>
      </c>
      <c r="C1272" s="78"/>
      <c r="D1272" s="109" t="s">
        <v>2195</v>
      </c>
      <c r="E1272" s="108" t="s">
        <v>2196</v>
      </c>
      <c r="F1272" s="88"/>
      <c r="G1272" s="77"/>
      <c r="H1272" s="75" t="s">
        <v>236</v>
      </c>
      <c r="I1272" s="78" t="s">
        <v>2027</v>
      </c>
      <c r="J1272" s="604"/>
      <c r="K1272" s="605"/>
      <c r="L1272" s="605"/>
      <c r="M1272" s="605"/>
      <c r="N1272" s="606"/>
    </row>
    <row r="1273" spans="2:14" ht="12.95" hidden="1" customHeight="1" x14ac:dyDescent="0.2">
      <c r="B1273" s="74" t="s">
        <v>2024</v>
      </c>
      <c r="C1273" s="78"/>
      <c r="D1273" s="109" t="s">
        <v>2197</v>
      </c>
      <c r="E1273" s="108" t="s">
        <v>2198</v>
      </c>
      <c r="F1273" s="88"/>
      <c r="G1273" s="77"/>
      <c r="H1273" s="75" t="s">
        <v>236</v>
      </c>
      <c r="I1273" s="78" t="s">
        <v>2027</v>
      </c>
      <c r="J1273" s="604"/>
      <c r="K1273" s="605"/>
      <c r="L1273" s="605"/>
      <c r="M1273" s="605"/>
      <c r="N1273" s="606"/>
    </row>
    <row r="1274" spans="2:14" ht="12.95" hidden="1" customHeight="1" x14ac:dyDescent="0.2">
      <c r="B1274" s="74" t="s">
        <v>2024</v>
      </c>
      <c r="C1274" s="78"/>
      <c r="D1274" s="109" t="s">
        <v>2199</v>
      </c>
      <c r="E1274" s="108" t="s">
        <v>2200</v>
      </c>
      <c r="F1274" s="88"/>
      <c r="G1274" s="77"/>
      <c r="H1274" s="75" t="s">
        <v>236</v>
      </c>
      <c r="I1274" s="78" t="s">
        <v>2027</v>
      </c>
      <c r="J1274" s="604"/>
      <c r="K1274" s="605"/>
      <c r="L1274" s="605"/>
      <c r="M1274" s="605"/>
      <c r="N1274" s="606"/>
    </row>
    <row r="1275" spans="2:14" ht="12.95" hidden="1" customHeight="1" x14ac:dyDescent="0.2">
      <c r="B1275" s="74" t="s">
        <v>2024</v>
      </c>
      <c r="C1275" s="78"/>
      <c r="D1275" s="109" t="s">
        <v>2201</v>
      </c>
      <c r="E1275" s="108" t="s">
        <v>2202</v>
      </c>
      <c r="F1275" s="88"/>
      <c r="G1275" s="77"/>
      <c r="H1275" s="75" t="s">
        <v>236</v>
      </c>
      <c r="I1275" s="78" t="s">
        <v>2027</v>
      </c>
      <c r="J1275" s="604"/>
      <c r="K1275" s="605"/>
      <c r="L1275" s="605"/>
      <c r="M1275" s="605"/>
      <c r="N1275" s="606"/>
    </row>
    <row r="1276" spans="2:14" ht="12.95" hidden="1" customHeight="1" x14ac:dyDescent="0.2">
      <c r="B1276" s="74" t="s">
        <v>2024</v>
      </c>
      <c r="C1276" s="78"/>
      <c r="D1276" s="109" t="s">
        <v>2203</v>
      </c>
      <c r="E1276" s="108" t="s">
        <v>2204</v>
      </c>
      <c r="F1276" s="88"/>
      <c r="G1276" s="77"/>
      <c r="H1276" s="75" t="s">
        <v>236</v>
      </c>
      <c r="I1276" s="78" t="s">
        <v>2027</v>
      </c>
      <c r="J1276" s="604"/>
      <c r="K1276" s="605"/>
      <c r="L1276" s="605"/>
      <c r="M1276" s="605"/>
      <c r="N1276" s="606"/>
    </row>
    <row r="1277" spans="2:14" ht="12.95" hidden="1" customHeight="1" x14ac:dyDescent="0.2">
      <c r="B1277" s="74" t="s">
        <v>2024</v>
      </c>
      <c r="C1277" s="78"/>
      <c r="D1277" s="109" t="s">
        <v>2205</v>
      </c>
      <c r="E1277" s="108" t="s">
        <v>2206</v>
      </c>
      <c r="F1277" s="88"/>
      <c r="G1277" s="77"/>
      <c r="H1277" s="75" t="s">
        <v>236</v>
      </c>
      <c r="I1277" s="78" t="s">
        <v>2027</v>
      </c>
      <c r="J1277" s="604"/>
      <c r="K1277" s="605"/>
      <c r="L1277" s="605"/>
      <c r="M1277" s="605"/>
      <c r="N1277" s="606"/>
    </row>
    <row r="1278" spans="2:14" ht="12.95" hidden="1" customHeight="1" x14ac:dyDescent="0.2">
      <c r="B1278" s="74" t="s">
        <v>2024</v>
      </c>
      <c r="C1278" s="78"/>
      <c r="D1278" s="109" t="s">
        <v>2207</v>
      </c>
      <c r="E1278" s="108" t="s">
        <v>2208</v>
      </c>
      <c r="F1278" s="88"/>
      <c r="G1278" s="77"/>
      <c r="H1278" s="75" t="s">
        <v>236</v>
      </c>
      <c r="I1278" s="78" t="s">
        <v>2027</v>
      </c>
      <c r="J1278" s="604"/>
      <c r="K1278" s="605"/>
      <c r="L1278" s="605"/>
      <c r="M1278" s="605"/>
      <c r="N1278" s="606"/>
    </row>
    <row r="1279" spans="2:14" ht="12.95" hidden="1" customHeight="1" x14ac:dyDescent="0.2">
      <c r="B1279" s="74" t="s">
        <v>2024</v>
      </c>
      <c r="C1279" s="78"/>
      <c r="D1279" s="109" t="s">
        <v>2209</v>
      </c>
      <c r="E1279" s="108" t="s">
        <v>2210</v>
      </c>
      <c r="F1279" s="88"/>
      <c r="G1279" s="77"/>
      <c r="H1279" s="75" t="s">
        <v>236</v>
      </c>
      <c r="I1279" s="78" t="s">
        <v>2027</v>
      </c>
      <c r="J1279" s="604"/>
      <c r="K1279" s="605"/>
      <c r="L1279" s="605"/>
      <c r="M1279" s="605"/>
      <c r="N1279" s="606"/>
    </row>
    <row r="1280" spans="2:14" ht="12.95" hidden="1" customHeight="1" x14ac:dyDescent="0.2">
      <c r="B1280" s="74" t="s">
        <v>2024</v>
      </c>
      <c r="C1280" s="78"/>
      <c r="D1280" s="109" t="s">
        <v>2211</v>
      </c>
      <c r="E1280" s="108" t="s">
        <v>2212</v>
      </c>
      <c r="F1280" s="88"/>
      <c r="G1280" s="77"/>
      <c r="H1280" s="75" t="s">
        <v>236</v>
      </c>
      <c r="I1280" s="78" t="s">
        <v>2027</v>
      </c>
      <c r="J1280" s="604"/>
      <c r="K1280" s="605"/>
      <c r="L1280" s="605"/>
      <c r="M1280" s="605"/>
      <c r="N1280" s="606"/>
    </row>
    <row r="1281" spans="2:14" ht="12.95" hidden="1" customHeight="1" x14ac:dyDescent="0.2">
      <c r="B1281" s="74" t="s">
        <v>2024</v>
      </c>
      <c r="C1281" s="78"/>
      <c r="D1281" s="109" t="s">
        <v>2213</v>
      </c>
      <c r="E1281" s="108" t="s">
        <v>2214</v>
      </c>
      <c r="F1281" s="88"/>
      <c r="G1281" s="77"/>
      <c r="H1281" s="75" t="s">
        <v>236</v>
      </c>
      <c r="I1281" s="78" t="s">
        <v>2027</v>
      </c>
      <c r="J1281" s="604"/>
      <c r="K1281" s="605"/>
      <c r="L1281" s="605"/>
      <c r="M1281" s="605"/>
      <c r="N1281" s="606"/>
    </row>
    <row r="1282" spans="2:14" ht="12.95" hidden="1" customHeight="1" x14ac:dyDescent="0.2">
      <c r="B1282" s="74" t="s">
        <v>2024</v>
      </c>
      <c r="C1282" s="78"/>
      <c r="D1282" s="109" t="s">
        <v>2215</v>
      </c>
      <c r="E1282" s="108" t="s">
        <v>2216</v>
      </c>
      <c r="F1282" s="88"/>
      <c r="G1282" s="77"/>
      <c r="H1282" s="75" t="s">
        <v>236</v>
      </c>
      <c r="I1282" s="78" t="s">
        <v>2027</v>
      </c>
      <c r="J1282" s="604"/>
      <c r="K1282" s="605"/>
      <c r="L1282" s="605"/>
      <c r="M1282" s="605"/>
      <c r="N1282" s="606"/>
    </row>
    <row r="1283" spans="2:14" ht="12.95" hidden="1" customHeight="1" x14ac:dyDescent="0.2">
      <c r="B1283" s="74" t="s">
        <v>2024</v>
      </c>
      <c r="C1283" s="78"/>
      <c r="D1283" s="109" t="s">
        <v>2217</v>
      </c>
      <c r="E1283" s="108" t="s">
        <v>2218</v>
      </c>
      <c r="F1283" s="88"/>
      <c r="G1283" s="77"/>
      <c r="H1283" s="75" t="s">
        <v>236</v>
      </c>
      <c r="I1283" s="78" t="s">
        <v>2027</v>
      </c>
      <c r="J1283" s="604"/>
      <c r="K1283" s="605"/>
      <c r="L1283" s="605"/>
      <c r="M1283" s="605"/>
      <c r="N1283" s="606"/>
    </row>
    <row r="1284" spans="2:14" ht="12.95" hidden="1" customHeight="1" x14ac:dyDescent="0.2">
      <c r="B1284" s="74" t="s">
        <v>2024</v>
      </c>
      <c r="C1284" s="78"/>
      <c r="D1284" s="109" t="s">
        <v>2219</v>
      </c>
      <c r="E1284" s="108" t="s">
        <v>2220</v>
      </c>
      <c r="F1284" s="88"/>
      <c r="G1284" s="77"/>
      <c r="H1284" s="75" t="s">
        <v>236</v>
      </c>
      <c r="I1284" s="78" t="s">
        <v>2027</v>
      </c>
      <c r="J1284" s="604"/>
      <c r="K1284" s="605"/>
      <c r="L1284" s="605"/>
      <c r="M1284" s="605"/>
      <c r="N1284" s="606"/>
    </row>
    <row r="1285" spans="2:14" ht="12.95" hidden="1" customHeight="1" x14ac:dyDescent="0.2">
      <c r="B1285" s="74" t="s">
        <v>2024</v>
      </c>
      <c r="C1285" s="78"/>
      <c r="D1285" s="109" t="s">
        <v>2221</v>
      </c>
      <c r="E1285" s="108" t="s">
        <v>2222</v>
      </c>
      <c r="F1285" s="88"/>
      <c r="G1285" s="77"/>
      <c r="H1285" s="75" t="s">
        <v>236</v>
      </c>
      <c r="I1285" s="78" t="s">
        <v>2027</v>
      </c>
      <c r="J1285" s="604"/>
      <c r="K1285" s="605"/>
      <c r="L1285" s="605"/>
      <c r="M1285" s="605"/>
      <c r="N1285" s="606"/>
    </row>
    <row r="1286" spans="2:14" ht="12.95" hidden="1" customHeight="1" x14ac:dyDescent="0.2">
      <c r="B1286" s="74" t="s">
        <v>2024</v>
      </c>
      <c r="C1286" s="78"/>
      <c r="D1286" s="109" t="s">
        <v>2223</v>
      </c>
      <c r="E1286" s="108" t="s">
        <v>2224</v>
      </c>
      <c r="F1286" s="88"/>
      <c r="G1286" s="77"/>
      <c r="H1286" s="75" t="s">
        <v>236</v>
      </c>
      <c r="I1286" s="78" t="s">
        <v>2027</v>
      </c>
      <c r="J1286" s="604"/>
      <c r="K1286" s="605"/>
      <c r="L1286" s="605"/>
      <c r="M1286" s="605"/>
      <c r="N1286" s="606"/>
    </row>
    <row r="1287" spans="2:14" ht="12.95" hidden="1" customHeight="1" x14ac:dyDescent="0.2">
      <c r="B1287" s="74" t="s">
        <v>2024</v>
      </c>
      <c r="C1287" s="78"/>
      <c r="D1287" s="109" t="s">
        <v>2225</v>
      </c>
      <c r="E1287" s="108" t="s">
        <v>2226</v>
      </c>
      <c r="F1287" s="88"/>
      <c r="G1287" s="77"/>
      <c r="H1287" s="75" t="s">
        <v>236</v>
      </c>
      <c r="I1287" s="78" t="s">
        <v>2027</v>
      </c>
      <c r="J1287" s="604"/>
      <c r="K1287" s="605"/>
      <c r="L1287" s="605"/>
      <c r="M1287" s="605"/>
      <c r="N1287" s="606"/>
    </row>
    <row r="1288" spans="2:14" ht="12.95" hidden="1" customHeight="1" x14ac:dyDescent="0.2">
      <c r="B1288" s="74" t="s">
        <v>2024</v>
      </c>
      <c r="C1288" s="78"/>
      <c r="D1288" s="109" t="s">
        <v>2227</v>
      </c>
      <c r="E1288" s="108" t="s">
        <v>2228</v>
      </c>
      <c r="F1288" s="88"/>
      <c r="G1288" s="77"/>
      <c r="H1288" s="75" t="s">
        <v>236</v>
      </c>
      <c r="I1288" s="78" t="s">
        <v>2027</v>
      </c>
      <c r="J1288" s="604"/>
      <c r="K1288" s="605"/>
      <c r="L1288" s="605"/>
      <c r="M1288" s="605"/>
      <c r="N1288" s="606"/>
    </row>
    <row r="1289" spans="2:14" ht="12.95" hidden="1" customHeight="1" x14ac:dyDescent="0.2">
      <c r="B1289" s="74" t="s">
        <v>2024</v>
      </c>
      <c r="C1289" s="78"/>
      <c r="D1289" s="109" t="s">
        <v>2229</v>
      </c>
      <c r="E1289" s="108" t="s">
        <v>2230</v>
      </c>
      <c r="F1289" s="88"/>
      <c r="G1289" s="77"/>
      <c r="H1289" s="75" t="s">
        <v>236</v>
      </c>
      <c r="I1289" s="78" t="s">
        <v>2027</v>
      </c>
      <c r="J1289" s="604"/>
      <c r="K1289" s="605"/>
      <c r="L1289" s="605"/>
      <c r="M1289" s="605"/>
      <c r="N1289" s="606"/>
    </row>
    <row r="1290" spans="2:14" ht="12.95" hidden="1" customHeight="1" x14ac:dyDescent="0.2">
      <c r="B1290" s="74" t="s">
        <v>2024</v>
      </c>
      <c r="C1290" s="78"/>
      <c r="D1290" s="109" t="s">
        <v>2231</v>
      </c>
      <c r="E1290" s="108" t="s">
        <v>2232</v>
      </c>
      <c r="F1290" s="88"/>
      <c r="G1290" s="77"/>
      <c r="H1290" s="75" t="s">
        <v>236</v>
      </c>
      <c r="I1290" s="78" t="s">
        <v>2027</v>
      </c>
      <c r="J1290" s="604"/>
      <c r="K1290" s="605"/>
      <c r="L1290" s="605"/>
      <c r="M1290" s="605"/>
      <c r="N1290" s="606"/>
    </row>
    <row r="1291" spans="2:14" ht="12.95" hidden="1" customHeight="1" x14ac:dyDescent="0.2">
      <c r="B1291" s="74" t="s">
        <v>2024</v>
      </c>
      <c r="C1291" s="78"/>
      <c r="D1291" s="109" t="s">
        <v>2233</v>
      </c>
      <c r="E1291" s="108" t="s">
        <v>2234</v>
      </c>
      <c r="F1291" s="88"/>
      <c r="G1291" s="77"/>
      <c r="H1291" s="75" t="s">
        <v>236</v>
      </c>
      <c r="I1291" s="78" t="s">
        <v>2027</v>
      </c>
      <c r="J1291" s="604"/>
      <c r="K1291" s="605"/>
      <c r="L1291" s="605"/>
      <c r="M1291" s="605"/>
      <c r="N1291" s="606"/>
    </row>
    <row r="1292" spans="2:14" ht="12.95" hidden="1" customHeight="1" x14ac:dyDescent="0.2">
      <c r="B1292" s="74" t="s">
        <v>2024</v>
      </c>
      <c r="C1292" s="78"/>
      <c r="D1292" s="109" t="s">
        <v>2235</v>
      </c>
      <c r="E1292" s="108" t="s">
        <v>2236</v>
      </c>
      <c r="F1292" s="88"/>
      <c r="G1292" s="77"/>
      <c r="H1292" s="75" t="s">
        <v>236</v>
      </c>
      <c r="I1292" s="78" t="s">
        <v>2027</v>
      </c>
      <c r="J1292" s="604"/>
      <c r="K1292" s="605"/>
      <c r="L1292" s="605"/>
      <c r="M1292" s="605"/>
      <c r="N1292" s="606"/>
    </row>
    <row r="1293" spans="2:14" ht="12.95" hidden="1" customHeight="1" x14ac:dyDescent="0.2">
      <c r="B1293" s="74" t="s">
        <v>2024</v>
      </c>
      <c r="C1293" s="78"/>
      <c r="D1293" s="109" t="s">
        <v>2237</v>
      </c>
      <c r="E1293" s="108" t="s">
        <v>2238</v>
      </c>
      <c r="F1293" s="88"/>
      <c r="G1293" s="77"/>
      <c r="H1293" s="75" t="s">
        <v>236</v>
      </c>
      <c r="I1293" s="78" t="s">
        <v>2027</v>
      </c>
      <c r="J1293" s="604"/>
      <c r="K1293" s="605"/>
      <c r="L1293" s="605"/>
      <c r="M1293" s="605"/>
      <c r="N1293" s="606"/>
    </row>
    <row r="1294" spans="2:14" ht="12.95" hidden="1" customHeight="1" x14ac:dyDescent="0.2">
      <c r="B1294" s="74" t="s">
        <v>2024</v>
      </c>
      <c r="C1294" s="78"/>
      <c r="D1294" s="109" t="s">
        <v>2239</v>
      </c>
      <c r="E1294" s="108" t="s">
        <v>2240</v>
      </c>
      <c r="F1294" s="88"/>
      <c r="G1294" s="77"/>
      <c r="H1294" s="75" t="s">
        <v>236</v>
      </c>
      <c r="I1294" s="78" t="s">
        <v>2027</v>
      </c>
      <c r="J1294" s="604"/>
      <c r="K1294" s="605"/>
      <c r="L1294" s="605"/>
      <c r="M1294" s="605"/>
      <c r="N1294" s="606"/>
    </row>
    <row r="1295" spans="2:14" ht="12.95" hidden="1" customHeight="1" x14ac:dyDescent="0.2">
      <c r="B1295" s="74" t="s">
        <v>2024</v>
      </c>
      <c r="C1295" s="78"/>
      <c r="D1295" s="109" t="s">
        <v>2241</v>
      </c>
      <c r="E1295" s="108" t="s">
        <v>2242</v>
      </c>
      <c r="F1295" s="88"/>
      <c r="G1295" s="77"/>
      <c r="H1295" s="75" t="s">
        <v>236</v>
      </c>
      <c r="I1295" s="78" t="s">
        <v>2027</v>
      </c>
      <c r="J1295" s="604"/>
      <c r="K1295" s="605"/>
      <c r="L1295" s="605"/>
      <c r="M1295" s="605"/>
      <c r="N1295" s="606"/>
    </row>
    <row r="1296" spans="2:14" ht="12.95" hidden="1" customHeight="1" x14ac:dyDescent="0.2">
      <c r="B1296" s="74" t="s">
        <v>2024</v>
      </c>
      <c r="C1296" s="78"/>
      <c r="D1296" s="109" t="s">
        <v>2243</v>
      </c>
      <c r="E1296" s="108" t="s">
        <v>2244</v>
      </c>
      <c r="F1296" s="88"/>
      <c r="G1296" s="77"/>
      <c r="H1296" s="75" t="s">
        <v>236</v>
      </c>
      <c r="I1296" s="78" t="s">
        <v>2027</v>
      </c>
      <c r="J1296" s="604"/>
      <c r="K1296" s="605"/>
      <c r="L1296" s="605"/>
      <c r="M1296" s="605"/>
      <c r="N1296" s="606"/>
    </row>
    <row r="1297" spans="2:14" ht="12.95" hidden="1" customHeight="1" x14ac:dyDescent="0.2">
      <c r="B1297" s="74" t="s">
        <v>2024</v>
      </c>
      <c r="C1297" s="78"/>
      <c r="D1297" s="109" t="s">
        <v>2245</v>
      </c>
      <c r="E1297" s="108" t="s">
        <v>2246</v>
      </c>
      <c r="F1297" s="88"/>
      <c r="G1297" s="77"/>
      <c r="H1297" s="75" t="s">
        <v>236</v>
      </c>
      <c r="I1297" s="78" t="s">
        <v>2027</v>
      </c>
      <c r="J1297" s="604"/>
      <c r="K1297" s="605"/>
      <c r="L1297" s="605"/>
      <c r="M1297" s="605"/>
      <c r="N1297" s="606"/>
    </row>
    <row r="1298" spans="2:14" ht="12.95" hidden="1" customHeight="1" x14ac:dyDescent="0.2">
      <c r="B1298" s="74" t="s">
        <v>2024</v>
      </c>
      <c r="C1298" s="78"/>
      <c r="D1298" s="109" t="s">
        <v>2247</v>
      </c>
      <c r="E1298" s="108" t="s">
        <v>2248</v>
      </c>
      <c r="F1298" s="88"/>
      <c r="G1298" s="77"/>
      <c r="H1298" s="75" t="s">
        <v>236</v>
      </c>
      <c r="I1298" s="78" t="s">
        <v>2027</v>
      </c>
      <c r="J1298" s="604"/>
      <c r="K1298" s="605"/>
      <c r="L1298" s="605"/>
      <c r="M1298" s="605"/>
      <c r="N1298" s="606"/>
    </row>
    <row r="1299" spans="2:14" ht="12.95" hidden="1" customHeight="1" x14ac:dyDescent="0.2">
      <c r="B1299" s="74" t="s">
        <v>2024</v>
      </c>
      <c r="C1299" s="78"/>
      <c r="D1299" s="109" t="s">
        <v>2249</v>
      </c>
      <c r="E1299" s="108" t="s">
        <v>2250</v>
      </c>
      <c r="F1299" s="88"/>
      <c r="G1299" s="77"/>
      <c r="H1299" s="75" t="s">
        <v>236</v>
      </c>
      <c r="I1299" s="78" t="s">
        <v>2027</v>
      </c>
      <c r="J1299" s="604"/>
      <c r="K1299" s="605"/>
      <c r="L1299" s="605"/>
      <c r="M1299" s="605"/>
      <c r="N1299" s="606"/>
    </row>
    <row r="1300" spans="2:14" ht="12.95" hidden="1" customHeight="1" x14ac:dyDescent="0.2">
      <c r="B1300" s="74" t="s">
        <v>2024</v>
      </c>
      <c r="C1300" s="78"/>
      <c r="D1300" s="109" t="s">
        <v>2251</v>
      </c>
      <c r="E1300" s="108" t="s">
        <v>2252</v>
      </c>
      <c r="F1300" s="88"/>
      <c r="G1300" s="77"/>
      <c r="H1300" s="75" t="s">
        <v>236</v>
      </c>
      <c r="I1300" s="78" t="s">
        <v>2027</v>
      </c>
      <c r="J1300" s="604"/>
      <c r="K1300" s="605"/>
      <c r="L1300" s="605"/>
      <c r="M1300" s="605"/>
      <c r="N1300" s="606"/>
    </row>
    <row r="1301" spans="2:14" ht="12.95" hidden="1" customHeight="1" x14ac:dyDescent="0.2">
      <c r="B1301" s="74" t="s">
        <v>2024</v>
      </c>
      <c r="C1301" s="78"/>
      <c r="D1301" s="109" t="s">
        <v>2253</v>
      </c>
      <c r="E1301" s="108" t="s">
        <v>2254</v>
      </c>
      <c r="F1301" s="88"/>
      <c r="G1301" s="77"/>
      <c r="H1301" s="75" t="s">
        <v>236</v>
      </c>
      <c r="I1301" s="78" t="s">
        <v>2027</v>
      </c>
      <c r="J1301" s="604"/>
      <c r="K1301" s="605"/>
      <c r="L1301" s="605"/>
      <c r="M1301" s="605"/>
      <c r="N1301" s="606"/>
    </row>
    <row r="1302" spans="2:14" ht="12.95" hidden="1" customHeight="1" x14ac:dyDescent="0.2">
      <c r="B1302" s="74" t="s">
        <v>2024</v>
      </c>
      <c r="C1302" s="78"/>
      <c r="D1302" s="109" t="s">
        <v>2255</v>
      </c>
      <c r="E1302" s="108" t="s">
        <v>2256</v>
      </c>
      <c r="F1302" s="88"/>
      <c r="G1302" s="77"/>
      <c r="H1302" s="75" t="s">
        <v>236</v>
      </c>
      <c r="I1302" s="78" t="s">
        <v>2027</v>
      </c>
      <c r="J1302" s="604"/>
      <c r="K1302" s="605"/>
      <c r="L1302" s="605"/>
      <c r="M1302" s="605"/>
      <c r="N1302" s="606"/>
    </row>
    <row r="1303" spans="2:14" ht="12.95" hidden="1" customHeight="1" x14ac:dyDescent="0.2">
      <c r="B1303" s="74" t="s">
        <v>2024</v>
      </c>
      <c r="C1303" s="78"/>
      <c r="D1303" s="109" t="s">
        <v>2257</v>
      </c>
      <c r="E1303" s="108" t="s">
        <v>2258</v>
      </c>
      <c r="F1303" s="88"/>
      <c r="G1303" s="77"/>
      <c r="H1303" s="75" t="s">
        <v>236</v>
      </c>
      <c r="I1303" s="78" t="s">
        <v>2027</v>
      </c>
      <c r="J1303" s="604"/>
      <c r="K1303" s="605"/>
      <c r="L1303" s="605"/>
      <c r="M1303" s="605"/>
      <c r="N1303" s="606"/>
    </row>
    <row r="1304" spans="2:14" ht="12.95" hidden="1" customHeight="1" x14ac:dyDescent="0.2">
      <c r="B1304" s="74" t="s">
        <v>2024</v>
      </c>
      <c r="C1304" s="78"/>
      <c r="D1304" s="109" t="s">
        <v>2259</v>
      </c>
      <c r="E1304" s="108" t="s">
        <v>2260</v>
      </c>
      <c r="F1304" s="88"/>
      <c r="G1304" s="77"/>
      <c r="H1304" s="75" t="s">
        <v>236</v>
      </c>
      <c r="I1304" s="78" t="s">
        <v>2027</v>
      </c>
      <c r="J1304" s="604"/>
      <c r="K1304" s="605"/>
      <c r="L1304" s="605"/>
      <c r="M1304" s="605"/>
      <c r="N1304" s="606"/>
    </row>
    <row r="1305" spans="2:14" ht="12.95" hidden="1" customHeight="1" x14ac:dyDescent="0.2">
      <c r="B1305" s="74" t="s">
        <v>2024</v>
      </c>
      <c r="C1305" s="78"/>
      <c r="D1305" s="109" t="s">
        <v>2261</v>
      </c>
      <c r="E1305" s="108" t="s">
        <v>2262</v>
      </c>
      <c r="F1305" s="88"/>
      <c r="G1305" s="77"/>
      <c r="H1305" s="75" t="s">
        <v>236</v>
      </c>
      <c r="I1305" s="78" t="s">
        <v>2027</v>
      </c>
      <c r="J1305" s="604"/>
      <c r="K1305" s="605"/>
      <c r="L1305" s="605"/>
      <c r="M1305" s="605"/>
      <c r="N1305" s="606"/>
    </row>
    <row r="1306" spans="2:14" ht="12.95" hidden="1" customHeight="1" x14ac:dyDescent="0.2">
      <c r="B1306" s="74" t="s">
        <v>2024</v>
      </c>
      <c r="C1306" s="78"/>
      <c r="D1306" s="109" t="s">
        <v>2263</v>
      </c>
      <c r="E1306" s="108" t="s">
        <v>2264</v>
      </c>
      <c r="F1306" s="88"/>
      <c r="G1306" s="77"/>
      <c r="H1306" s="75" t="s">
        <v>236</v>
      </c>
      <c r="I1306" s="78" t="s">
        <v>2027</v>
      </c>
      <c r="J1306" s="604"/>
      <c r="K1306" s="605"/>
      <c r="L1306" s="605"/>
      <c r="M1306" s="605"/>
      <c r="N1306" s="606"/>
    </row>
    <row r="1307" spans="2:14" ht="12.95" hidden="1" customHeight="1" x14ac:dyDescent="0.2">
      <c r="B1307" s="74" t="s">
        <v>2024</v>
      </c>
      <c r="C1307" s="78"/>
      <c r="D1307" s="109" t="s">
        <v>2265</v>
      </c>
      <c r="E1307" s="108" t="s">
        <v>2266</v>
      </c>
      <c r="F1307" s="88"/>
      <c r="G1307" s="77"/>
      <c r="H1307" s="75" t="s">
        <v>236</v>
      </c>
      <c r="I1307" s="78" t="s">
        <v>2027</v>
      </c>
      <c r="J1307" s="604"/>
      <c r="K1307" s="605"/>
      <c r="L1307" s="605"/>
      <c r="M1307" s="605"/>
      <c r="N1307" s="606"/>
    </row>
    <row r="1308" spans="2:14" ht="12.95" hidden="1" customHeight="1" x14ac:dyDescent="0.2">
      <c r="B1308" s="74" t="s">
        <v>2024</v>
      </c>
      <c r="C1308" s="78"/>
      <c r="D1308" s="109" t="s">
        <v>2267</v>
      </c>
      <c r="E1308" s="108" t="s">
        <v>2268</v>
      </c>
      <c r="F1308" s="88"/>
      <c r="G1308" s="77"/>
      <c r="H1308" s="75" t="s">
        <v>236</v>
      </c>
      <c r="I1308" s="78" t="s">
        <v>2027</v>
      </c>
      <c r="J1308" s="604"/>
      <c r="K1308" s="605"/>
      <c r="L1308" s="605"/>
      <c r="M1308" s="605"/>
      <c r="N1308" s="606"/>
    </row>
    <row r="1309" spans="2:14" ht="12.95" hidden="1" customHeight="1" x14ac:dyDescent="0.2">
      <c r="B1309" s="74" t="s">
        <v>2024</v>
      </c>
      <c r="C1309" s="78"/>
      <c r="D1309" s="109" t="s">
        <v>2269</v>
      </c>
      <c r="E1309" s="108" t="s">
        <v>2270</v>
      </c>
      <c r="F1309" s="88"/>
      <c r="G1309" s="77"/>
      <c r="H1309" s="75" t="s">
        <v>236</v>
      </c>
      <c r="I1309" s="78" t="s">
        <v>2027</v>
      </c>
      <c r="J1309" s="604"/>
      <c r="K1309" s="605"/>
      <c r="L1309" s="605"/>
      <c r="M1309" s="605"/>
      <c r="N1309" s="606"/>
    </row>
    <row r="1310" spans="2:14" ht="12.95" hidden="1" customHeight="1" x14ac:dyDescent="0.2">
      <c r="B1310" s="74" t="s">
        <v>2024</v>
      </c>
      <c r="C1310" s="78"/>
      <c r="D1310" s="109" t="s">
        <v>2271</v>
      </c>
      <c r="E1310" s="108" t="s">
        <v>2272</v>
      </c>
      <c r="F1310" s="88"/>
      <c r="G1310" s="77"/>
      <c r="H1310" s="75" t="s">
        <v>236</v>
      </c>
      <c r="I1310" s="78" t="s">
        <v>2027</v>
      </c>
      <c r="J1310" s="604"/>
      <c r="K1310" s="605"/>
      <c r="L1310" s="605"/>
      <c r="M1310" s="605"/>
      <c r="N1310" s="606"/>
    </row>
    <row r="1311" spans="2:14" ht="12.95" hidden="1" customHeight="1" x14ac:dyDescent="0.2">
      <c r="B1311" s="74" t="s">
        <v>2024</v>
      </c>
      <c r="C1311" s="78"/>
      <c r="D1311" s="109" t="s">
        <v>2273</v>
      </c>
      <c r="E1311" s="108" t="s">
        <v>2274</v>
      </c>
      <c r="F1311" s="88"/>
      <c r="G1311" s="77"/>
      <c r="H1311" s="75" t="s">
        <v>236</v>
      </c>
      <c r="I1311" s="78" t="s">
        <v>2027</v>
      </c>
      <c r="J1311" s="604"/>
      <c r="K1311" s="605"/>
      <c r="L1311" s="605"/>
      <c r="M1311" s="605"/>
      <c r="N1311" s="606"/>
    </row>
    <row r="1312" spans="2:14" ht="12.95" hidden="1" customHeight="1" x14ac:dyDescent="0.2">
      <c r="B1312" s="74" t="s">
        <v>2024</v>
      </c>
      <c r="C1312" s="78"/>
      <c r="D1312" s="109" t="s">
        <v>2275</v>
      </c>
      <c r="E1312" s="108" t="s">
        <v>2276</v>
      </c>
      <c r="F1312" s="88"/>
      <c r="G1312" s="77"/>
      <c r="H1312" s="75" t="s">
        <v>236</v>
      </c>
      <c r="I1312" s="78" t="s">
        <v>2027</v>
      </c>
      <c r="J1312" s="604"/>
      <c r="K1312" s="605"/>
      <c r="L1312" s="605"/>
      <c r="M1312" s="605"/>
      <c r="N1312" s="606"/>
    </row>
    <row r="1313" spans="2:14" ht="12.95" hidden="1" customHeight="1" x14ac:dyDescent="0.2">
      <c r="B1313" s="74" t="s">
        <v>2024</v>
      </c>
      <c r="C1313" s="78"/>
      <c r="D1313" s="109" t="s">
        <v>2277</v>
      </c>
      <c r="E1313" s="108" t="s">
        <v>2278</v>
      </c>
      <c r="F1313" s="88"/>
      <c r="G1313" s="77"/>
      <c r="H1313" s="75" t="s">
        <v>236</v>
      </c>
      <c r="I1313" s="78" t="s">
        <v>2027</v>
      </c>
      <c r="J1313" s="604"/>
      <c r="K1313" s="605"/>
      <c r="L1313" s="605"/>
      <c r="M1313" s="605"/>
      <c r="N1313" s="606"/>
    </row>
    <row r="1314" spans="2:14" ht="12.95" hidden="1" customHeight="1" x14ac:dyDescent="0.2">
      <c r="B1314" s="74" t="s">
        <v>2024</v>
      </c>
      <c r="C1314" s="78"/>
      <c r="D1314" s="109" t="s">
        <v>2279</v>
      </c>
      <c r="E1314" s="108" t="s">
        <v>2280</v>
      </c>
      <c r="F1314" s="88"/>
      <c r="G1314" s="77"/>
      <c r="H1314" s="75" t="s">
        <v>236</v>
      </c>
      <c r="I1314" s="78" t="s">
        <v>2027</v>
      </c>
      <c r="J1314" s="604"/>
      <c r="K1314" s="605"/>
      <c r="L1314" s="605"/>
      <c r="M1314" s="605"/>
      <c r="N1314" s="606"/>
    </row>
    <row r="1315" spans="2:14" ht="12.95" hidden="1" customHeight="1" x14ac:dyDescent="0.2">
      <c r="B1315" s="74" t="s">
        <v>2024</v>
      </c>
      <c r="C1315" s="78"/>
      <c r="D1315" s="109" t="s">
        <v>2281</v>
      </c>
      <c r="E1315" s="108" t="s">
        <v>2282</v>
      </c>
      <c r="F1315" s="88"/>
      <c r="G1315" s="77"/>
      <c r="H1315" s="75" t="s">
        <v>236</v>
      </c>
      <c r="I1315" s="78" t="s">
        <v>2027</v>
      </c>
      <c r="J1315" s="604"/>
      <c r="K1315" s="605"/>
      <c r="L1315" s="605"/>
      <c r="M1315" s="605"/>
      <c r="N1315" s="606"/>
    </row>
    <row r="1316" spans="2:14" ht="12.95" hidden="1" customHeight="1" x14ac:dyDescent="0.2">
      <c r="B1316" s="74" t="s">
        <v>2024</v>
      </c>
      <c r="C1316" s="78"/>
      <c r="D1316" s="109" t="s">
        <v>2283</v>
      </c>
      <c r="E1316" s="108" t="s">
        <v>2284</v>
      </c>
      <c r="F1316" s="88"/>
      <c r="G1316" s="77"/>
      <c r="H1316" s="75" t="s">
        <v>236</v>
      </c>
      <c r="I1316" s="78" t="s">
        <v>2027</v>
      </c>
      <c r="J1316" s="604"/>
      <c r="K1316" s="605"/>
      <c r="L1316" s="605"/>
      <c r="M1316" s="605"/>
      <c r="N1316" s="606"/>
    </row>
    <row r="1317" spans="2:14" ht="12.95" hidden="1" customHeight="1" x14ac:dyDescent="0.2">
      <c r="B1317" s="74" t="s">
        <v>2024</v>
      </c>
      <c r="C1317" s="78"/>
      <c r="D1317" s="109" t="s">
        <v>2285</v>
      </c>
      <c r="E1317" s="108" t="s">
        <v>2286</v>
      </c>
      <c r="F1317" s="88"/>
      <c r="G1317" s="77"/>
      <c r="H1317" s="75" t="s">
        <v>236</v>
      </c>
      <c r="I1317" s="78" t="s">
        <v>2027</v>
      </c>
      <c r="J1317" s="604"/>
      <c r="K1317" s="605"/>
      <c r="L1317" s="605"/>
      <c r="M1317" s="605"/>
      <c r="N1317" s="606"/>
    </row>
    <row r="1318" spans="2:14" ht="12.95" hidden="1" customHeight="1" x14ac:dyDescent="0.2">
      <c r="B1318" s="74" t="s">
        <v>2024</v>
      </c>
      <c r="C1318" s="78"/>
      <c r="D1318" s="109" t="s">
        <v>2287</v>
      </c>
      <c r="E1318" s="108" t="s">
        <v>2288</v>
      </c>
      <c r="F1318" s="88"/>
      <c r="G1318" s="77"/>
      <c r="H1318" s="75" t="s">
        <v>236</v>
      </c>
      <c r="I1318" s="78" t="s">
        <v>2027</v>
      </c>
      <c r="J1318" s="604"/>
      <c r="K1318" s="605"/>
      <c r="L1318" s="605"/>
      <c r="M1318" s="605"/>
      <c r="N1318" s="606"/>
    </row>
    <row r="1319" spans="2:14" ht="12.95" hidden="1" customHeight="1" x14ac:dyDescent="0.2">
      <c r="B1319" s="74" t="s">
        <v>2024</v>
      </c>
      <c r="C1319" s="78"/>
      <c r="D1319" s="109" t="s">
        <v>2289</v>
      </c>
      <c r="E1319" s="108" t="s">
        <v>2290</v>
      </c>
      <c r="F1319" s="88"/>
      <c r="G1319" s="77"/>
      <c r="H1319" s="75" t="s">
        <v>236</v>
      </c>
      <c r="I1319" s="78" t="s">
        <v>2027</v>
      </c>
      <c r="J1319" s="604"/>
      <c r="K1319" s="605"/>
      <c r="L1319" s="605"/>
      <c r="M1319" s="605"/>
      <c r="N1319" s="606"/>
    </row>
    <row r="1320" spans="2:14" ht="12.95" hidden="1" customHeight="1" x14ac:dyDescent="0.2">
      <c r="B1320" s="74" t="s">
        <v>2024</v>
      </c>
      <c r="C1320" s="78"/>
      <c r="D1320" s="109" t="s">
        <v>2291</v>
      </c>
      <c r="E1320" s="108" t="s">
        <v>2292</v>
      </c>
      <c r="F1320" s="88"/>
      <c r="G1320" s="77"/>
      <c r="H1320" s="75" t="s">
        <v>236</v>
      </c>
      <c r="I1320" s="78" t="s">
        <v>2027</v>
      </c>
      <c r="J1320" s="604"/>
      <c r="K1320" s="605"/>
      <c r="L1320" s="605"/>
      <c r="M1320" s="605"/>
      <c r="N1320" s="606"/>
    </row>
    <row r="1321" spans="2:14" ht="12.95" hidden="1" customHeight="1" x14ac:dyDescent="0.2">
      <c r="B1321" s="74" t="s">
        <v>2024</v>
      </c>
      <c r="C1321" s="78"/>
      <c r="D1321" s="109" t="s">
        <v>2293</v>
      </c>
      <c r="E1321" s="108" t="s">
        <v>2294</v>
      </c>
      <c r="F1321" s="88"/>
      <c r="G1321" s="77"/>
      <c r="H1321" s="75" t="s">
        <v>236</v>
      </c>
      <c r="I1321" s="78" t="s">
        <v>2027</v>
      </c>
      <c r="J1321" s="604"/>
      <c r="K1321" s="605"/>
      <c r="L1321" s="605"/>
      <c r="M1321" s="605"/>
      <c r="N1321" s="606"/>
    </row>
    <row r="1322" spans="2:14" ht="12.95" hidden="1" customHeight="1" x14ac:dyDescent="0.2">
      <c r="B1322" s="74" t="s">
        <v>2024</v>
      </c>
      <c r="C1322" s="78"/>
      <c r="D1322" s="109" t="s">
        <v>2295</v>
      </c>
      <c r="E1322" s="108" t="s">
        <v>2296</v>
      </c>
      <c r="F1322" s="88"/>
      <c r="G1322" s="77"/>
      <c r="H1322" s="75" t="s">
        <v>236</v>
      </c>
      <c r="I1322" s="78" t="s">
        <v>2027</v>
      </c>
      <c r="J1322" s="604"/>
      <c r="K1322" s="605"/>
      <c r="L1322" s="605"/>
      <c r="M1322" s="605"/>
      <c r="N1322" s="606"/>
    </row>
    <row r="1323" spans="2:14" ht="12.95" hidden="1" customHeight="1" x14ac:dyDescent="0.2">
      <c r="B1323" s="74" t="s">
        <v>2024</v>
      </c>
      <c r="C1323" s="78"/>
      <c r="D1323" s="109" t="s">
        <v>2297</v>
      </c>
      <c r="E1323" s="108" t="s">
        <v>2298</v>
      </c>
      <c r="F1323" s="88"/>
      <c r="G1323" s="77"/>
      <c r="H1323" s="75" t="s">
        <v>236</v>
      </c>
      <c r="I1323" s="78" t="s">
        <v>2027</v>
      </c>
      <c r="J1323" s="604"/>
      <c r="K1323" s="605"/>
      <c r="L1323" s="605"/>
      <c r="M1323" s="605"/>
      <c r="N1323" s="606"/>
    </row>
    <row r="1324" spans="2:14" ht="12.95" hidden="1" customHeight="1" x14ac:dyDescent="0.2">
      <c r="B1324" s="74" t="s">
        <v>2024</v>
      </c>
      <c r="C1324" s="78"/>
      <c r="D1324" s="109" t="s">
        <v>2299</v>
      </c>
      <c r="E1324" s="108" t="s">
        <v>2300</v>
      </c>
      <c r="F1324" s="88"/>
      <c r="G1324" s="77"/>
      <c r="H1324" s="75" t="s">
        <v>236</v>
      </c>
      <c r="I1324" s="78" t="s">
        <v>2027</v>
      </c>
      <c r="J1324" s="604"/>
      <c r="K1324" s="605"/>
      <c r="L1324" s="605"/>
      <c r="M1324" s="605"/>
      <c r="N1324" s="606"/>
    </row>
    <row r="1325" spans="2:14" ht="12.95" hidden="1" customHeight="1" x14ac:dyDescent="0.2">
      <c r="B1325" s="74" t="s">
        <v>2024</v>
      </c>
      <c r="C1325" s="78"/>
      <c r="D1325" s="109" t="s">
        <v>2301</v>
      </c>
      <c r="E1325" s="113" t="s">
        <v>2302</v>
      </c>
      <c r="F1325" s="88"/>
      <c r="G1325" s="77"/>
      <c r="H1325" s="75" t="s">
        <v>236</v>
      </c>
      <c r="I1325" s="78" t="s">
        <v>2027</v>
      </c>
      <c r="J1325" s="604"/>
      <c r="K1325" s="605"/>
      <c r="L1325" s="605"/>
      <c r="M1325" s="605"/>
      <c r="N1325" s="606"/>
    </row>
    <row r="1326" spans="2:14" ht="12.95" hidden="1" customHeight="1" x14ac:dyDescent="0.2">
      <c r="B1326" s="74" t="s">
        <v>2024</v>
      </c>
      <c r="C1326" s="78"/>
      <c r="D1326" s="109" t="s">
        <v>2303</v>
      </c>
      <c r="E1326" s="113" t="s">
        <v>2304</v>
      </c>
      <c r="F1326" s="88"/>
      <c r="G1326" s="77"/>
      <c r="H1326" s="75" t="s">
        <v>236</v>
      </c>
      <c r="I1326" s="78" t="s">
        <v>2027</v>
      </c>
      <c r="J1326" s="604"/>
      <c r="K1326" s="605"/>
      <c r="L1326" s="605"/>
      <c r="M1326" s="605"/>
      <c r="N1326" s="606"/>
    </row>
    <row r="1327" spans="2:14" ht="12.95" hidden="1" customHeight="1" x14ac:dyDescent="0.2">
      <c r="B1327" s="74" t="s">
        <v>2024</v>
      </c>
      <c r="C1327" s="78"/>
      <c r="D1327" s="109" t="s">
        <v>2305</v>
      </c>
      <c r="E1327" s="108" t="s">
        <v>2306</v>
      </c>
      <c r="F1327" s="88"/>
      <c r="G1327" s="77"/>
      <c r="H1327" s="75" t="s">
        <v>236</v>
      </c>
      <c r="I1327" s="78" t="s">
        <v>2027</v>
      </c>
      <c r="J1327" s="604"/>
      <c r="K1327" s="605"/>
      <c r="L1327" s="605"/>
      <c r="M1327" s="605"/>
      <c r="N1327" s="606"/>
    </row>
    <row r="1328" spans="2:14" ht="12.95" hidden="1" customHeight="1" x14ac:dyDescent="0.2">
      <c r="B1328" s="74" t="s">
        <v>2024</v>
      </c>
      <c r="C1328" s="78"/>
      <c r="D1328" s="109" t="s">
        <v>2307</v>
      </c>
      <c r="E1328" s="108" t="s">
        <v>2308</v>
      </c>
      <c r="F1328" s="88"/>
      <c r="G1328" s="77"/>
      <c r="H1328" s="75" t="s">
        <v>236</v>
      </c>
      <c r="I1328" s="78" t="s">
        <v>2027</v>
      </c>
      <c r="J1328" s="604"/>
      <c r="K1328" s="605"/>
      <c r="L1328" s="605"/>
      <c r="M1328" s="605"/>
      <c r="N1328" s="606"/>
    </row>
    <row r="1329" spans="2:14" ht="12.95" hidden="1" customHeight="1" x14ac:dyDescent="0.2">
      <c r="B1329" s="74" t="s">
        <v>2024</v>
      </c>
      <c r="C1329" s="78"/>
      <c r="D1329" s="109" t="s">
        <v>2309</v>
      </c>
      <c r="E1329" s="108" t="s">
        <v>2310</v>
      </c>
      <c r="F1329" s="88"/>
      <c r="G1329" s="77"/>
      <c r="H1329" s="75" t="s">
        <v>236</v>
      </c>
      <c r="I1329" s="78" t="s">
        <v>2027</v>
      </c>
      <c r="J1329" s="604"/>
      <c r="K1329" s="605"/>
      <c r="L1329" s="605"/>
      <c r="M1329" s="605"/>
      <c r="N1329" s="606"/>
    </row>
    <row r="1330" spans="2:14" ht="12.95" hidden="1" customHeight="1" x14ac:dyDescent="0.2">
      <c r="B1330" s="74" t="s">
        <v>2024</v>
      </c>
      <c r="C1330" s="78"/>
      <c r="D1330" s="109" t="s">
        <v>2311</v>
      </c>
      <c r="E1330" s="108" t="s">
        <v>2312</v>
      </c>
      <c r="F1330" s="88"/>
      <c r="G1330" s="77"/>
      <c r="H1330" s="75" t="s">
        <v>236</v>
      </c>
      <c r="I1330" s="78" t="s">
        <v>2027</v>
      </c>
      <c r="J1330" s="604"/>
      <c r="K1330" s="605"/>
      <c r="L1330" s="605"/>
      <c r="M1330" s="605"/>
      <c r="N1330" s="606"/>
    </row>
    <row r="1331" spans="2:14" ht="12.95" hidden="1" customHeight="1" x14ac:dyDescent="0.2">
      <c r="B1331" s="74" t="s">
        <v>2024</v>
      </c>
      <c r="C1331" s="78"/>
      <c r="D1331" s="109" t="s">
        <v>2313</v>
      </c>
      <c r="E1331" s="113" t="s">
        <v>2314</v>
      </c>
      <c r="F1331" s="88"/>
      <c r="G1331" s="77"/>
      <c r="H1331" s="75" t="s">
        <v>236</v>
      </c>
      <c r="I1331" s="78" t="s">
        <v>235</v>
      </c>
      <c r="J1331" s="604"/>
      <c r="K1331" s="605"/>
      <c r="L1331" s="605"/>
      <c r="M1331" s="605"/>
      <c r="N1331" s="606"/>
    </row>
    <row r="1332" spans="2:14" ht="12.95" hidden="1" customHeight="1" x14ac:dyDescent="0.2">
      <c r="B1332" s="74" t="s">
        <v>2024</v>
      </c>
      <c r="C1332" s="78"/>
      <c r="D1332" s="109" t="s">
        <v>2315</v>
      </c>
      <c r="E1332" s="113" t="s">
        <v>2316</v>
      </c>
      <c r="F1332" s="88"/>
      <c r="G1332" s="77"/>
      <c r="H1332" s="75" t="s">
        <v>236</v>
      </c>
      <c r="I1332" s="78" t="s">
        <v>235</v>
      </c>
      <c r="J1332" s="604"/>
      <c r="K1332" s="605"/>
      <c r="L1332" s="605"/>
      <c r="M1332" s="605"/>
      <c r="N1332" s="606"/>
    </row>
    <row r="1333" spans="2:14" ht="12.95" hidden="1" customHeight="1" x14ac:dyDescent="0.2">
      <c r="B1333" s="74" t="s">
        <v>2024</v>
      </c>
      <c r="C1333" s="78"/>
      <c r="D1333" s="109" t="s">
        <v>2317</v>
      </c>
      <c r="E1333" s="113" t="s">
        <v>2318</v>
      </c>
      <c r="F1333" s="88"/>
      <c r="G1333" s="77"/>
      <c r="H1333" s="75" t="s">
        <v>236</v>
      </c>
      <c r="I1333" s="78" t="s">
        <v>235</v>
      </c>
      <c r="J1333" s="604"/>
      <c r="K1333" s="605"/>
      <c r="L1333" s="605"/>
      <c r="M1333" s="605"/>
      <c r="N1333" s="606"/>
    </row>
    <row r="1334" spans="2:14" ht="12.95" hidden="1" customHeight="1" x14ac:dyDescent="0.2">
      <c r="B1334" s="74" t="s">
        <v>2024</v>
      </c>
      <c r="C1334" s="78"/>
      <c r="D1334" s="109" t="s">
        <v>2319</v>
      </c>
      <c r="E1334" s="113" t="s">
        <v>2320</v>
      </c>
      <c r="F1334" s="88"/>
      <c r="G1334" s="77"/>
      <c r="H1334" s="75" t="s">
        <v>236</v>
      </c>
      <c r="I1334" s="78" t="s">
        <v>235</v>
      </c>
      <c r="J1334" s="604"/>
      <c r="K1334" s="605"/>
      <c r="L1334" s="605"/>
      <c r="M1334" s="605"/>
      <c r="N1334" s="606"/>
    </row>
    <row r="1335" spans="2:14" ht="12.95" hidden="1" customHeight="1" x14ac:dyDescent="0.2">
      <c r="B1335" s="74" t="s">
        <v>2024</v>
      </c>
      <c r="C1335" s="78"/>
      <c r="D1335" s="109" t="s">
        <v>2321</v>
      </c>
      <c r="E1335" s="113" t="s">
        <v>2322</v>
      </c>
      <c r="F1335" s="88"/>
      <c r="G1335" s="77"/>
      <c r="H1335" s="75" t="s">
        <v>236</v>
      </c>
      <c r="I1335" s="78" t="s">
        <v>235</v>
      </c>
      <c r="J1335" s="604"/>
      <c r="K1335" s="605"/>
      <c r="L1335" s="605"/>
      <c r="M1335" s="605"/>
      <c r="N1335" s="606"/>
    </row>
    <row r="1336" spans="2:14" ht="12.95" hidden="1" customHeight="1" x14ac:dyDescent="0.2">
      <c r="B1336" s="74" t="s">
        <v>2024</v>
      </c>
      <c r="C1336" s="78"/>
      <c r="D1336" s="109" t="s">
        <v>2323</v>
      </c>
      <c r="E1336" s="113" t="s">
        <v>2324</v>
      </c>
      <c r="F1336" s="88"/>
      <c r="G1336" s="77"/>
      <c r="H1336" s="75" t="s">
        <v>236</v>
      </c>
      <c r="I1336" s="78" t="s">
        <v>235</v>
      </c>
      <c r="J1336" s="604"/>
      <c r="K1336" s="605"/>
      <c r="L1336" s="605"/>
      <c r="M1336" s="605"/>
      <c r="N1336" s="606"/>
    </row>
    <row r="1337" spans="2:14" ht="12.95" hidden="1" customHeight="1" x14ac:dyDescent="0.2">
      <c r="B1337" s="74" t="s">
        <v>2024</v>
      </c>
      <c r="C1337" s="78"/>
      <c r="D1337" s="109" t="s">
        <v>2325</v>
      </c>
      <c r="E1337" s="113" t="s">
        <v>2326</v>
      </c>
      <c r="F1337" s="88"/>
      <c r="G1337" s="77"/>
      <c r="H1337" s="75" t="s">
        <v>236</v>
      </c>
      <c r="I1337" s="78" t="s">
        <v>235</v>
      </c>
      <c r="J1337" s="604"/>
      <c r="K1337" s="605"/>
      <c r="L1337" s="605"/>
      <c r="M1337" s="605"/>
      <c r="N1337" s="606"/>
    </row>
    <row r="1338" spans="2:14" ht="12.95" hidden="1" customHeight="1" x14ac:dyDescent="0.2">
      <c r="B1338" s="74" t="s">
        <v>2024</v>
      </c>
      <c r="C1338" s="78"/>
      <c r="D1338" s="109" t="s">
        <v>2327</v>
      </c>
      <c r="E1338" s="113" t="s">
        <v>2328</v>
      </c>
      <c r="F1338" s="88"/>
      <c r="G1338" s="77"/>
      <c r="H1338" s="75" t="s">
        <v>236</v>
      </c>
      <c r="I1338" s="78" t="s">
        <v>235</v>
      </c>
      <c r="J1338" s="604"/>
      <c r="K1338" s="605"/>
      <c r="L1338" s="605"/>
      <c r="M1338" s="605"/>
      <c r="N1338" s="606"/>
    </row>
    <row r="1339" spans="2:14" ht="12.95" hidden="1" customHeight="1" x14ac:dyDescent="0.2">
      <c r="B1339" s="74" t="s">
        <v>2024</v>
      </c>
      <c r="C1339" s="78"/>
      <c r="D1339" s="109" t="s">
        <v>2329</v>
      </c>
      <c r="E1339" s="113" t="s">
        <v>2330</v>
      </c>
      <c r="F1339" s="88"/>
      <c r="G1339" s="77"/>
      <c r="H1339" s="75" t="s">
        <v>236</v>
      </c>
      <c r="I1339" s="78" t="s">
        <v>235</v>
      </c>
      <c r="J1339" s="604"/>
      <c r="K1339" s="605"/>
      <c r="L1339" s="605"/>
      <c r="M1339" s="605"/>
      <c r="N1339" s="606"/>
    </row>
    <row r="1340" spans="2:14" ht="12.95" hidden="1" customHeight="1" x14ac:dyDescent="0.2">
      <c r="B1340" s="74" t="s">
        <v>2024</v>
      </c>
      <c r="C1340" s="78"/>
      <c r="D1340" s="109" t="s">
        <v>2331</v>
      </c>
      <c r="E1340" s="113" t="s">
        <v>2332</v>
      </c>
      <c r="F1340" s="88"/>
      <c r="G1340" s="77"/>
      <c r="H1340" s="75" t="s">
        <v>236</v>
      </c>
      <c r="I1340" s="78" t="s">
        <v>235</v>
      </c>
      <c r="J1340" s="604"/>
      <c r="K1340" s="605"/>
      <c r="L1340" s="605"/>
      <c r="M1340" s="605"/>
      <c r="N1340" s="606"/>
    </row>
    <row r="1341" spans="2:14" ht="12.95" hidden="1" customHeight="1" x14ac:dyDescent="0.2">
      <c r="B1341" s="74" t="s">
        <v>2024</v>
      </c>
      <c r="C1341" s="78"/>
      <c r="D1341" s="109" t="s">
        <v>2333</v>
      </c>
      <c r="E1341" s="113" t="s">
        <v>2334</v>
      </c>
      <c r="F1341" s="88"/>
      <c r="G1341" s="77"/>
      <c r="H1341" s="75" t="s">
        <v>236</v>
      </c>
      <c r="I1341" s="78" t="s">
        <v>235</v>
      </c>
      <c r="J1341" s="604"/>
      <c r="K1341" s="605"/>
      <c r="L1341" s="605"/>
      <c r="M1341" s="605"/>
      <c r="N1341" s="606"/>
    </row>
    <row r="1342" spans="2:14" ht="12.95" hidden="1" customHeight="1" x14ac:dyDescent="0.2">
      <c r="B1342" s="74" t="s">
        <v>2024</v>
      </c>
      <c r="C1342" s="78"/>
      <c r="D1342" s="109" t="s">
        <v>2335</v>
      </c>
      <c r="E1342" s="113" t="s">
        <v>2336</v>
      </c>
      <c r="F1342" s="88"/>
      <c r="G1342" s="77"/>
      <c r="H1342" s="75" t="s">
        <v>236</v>
      </c>
      <c r="I1342" s="78" t="s">
        <v>235</v>
      </c>
      <c r="J1342" s="604"/>
      <c r="K1342" s="605"/>
      <c r="L1342" s="605"/>
      <c r="M1342" s="605"/>
      <c r="N1342" s="606"/>
    </row>
    <row r="1343" spans="2:14" ht="12.95" hidden="1" customHeight="1" x14ac:dyDescent="0.2">
      <c r="B1343" s="74" t="s">
        <v>2024</v>
      </c>
      <c r="C1343" s="78"/>
      <c r="D1343" s="109" t="s">
        <v>2337</v>
      </c>
      <c r="E1343" s="113" t="s">
        <v>2338</v>
      </c>
      <c r="F1343" s="88"/>
      <c r="G1343" s="77"/>
      <c r="H1343" s="75" t="s">
        <v>236</v>
      </c>
      <c r="I1343" s="78" t="s">
        <v>235</v>
      </c>
      <c r="J1343" s="604"/>
      <c r="K1343" s="605"/>
      <c r="L1343" s="605"/>
      <c r="M1343" s="605"/>
      <c r="N1343" s="606"/>
    </row>
    <row r="1344" spans="2:14" ht="12.95" hidden="1" customHeight="1" x14ac:dyDescent="0.2">
      <c r="B1344" s="74" t="s">
        <v>2024</v>
      </c>
      <c r="C1344" s="78"/>
      <c r="D1344" s="109"/>
      <c r="E1344" s="113" t="s">
        <v>2339</v>
      </c>
      <c r="F1344" s="88"/>
      <c r="G1344" s="77"/>
      <c r="H1344" s="75" t="s">
        <v>236</v>
      </c>
      <c r="I1344" s="78"/>
      <c r="J1344" s="78"/>
      <c r="K1344" s="79"/>
      <c r="L1344" s="79"/>
      <c r="M1344" s="79"/>
      <c r="N1344" s="80"/>
    </row>
    <row r="1345" spans="2:14" ht="12.95" hidden="1" customHeight="1" x14ac:dyDescent="0.2">
      <c r="B1345" s="74" t="s">
        <v>2024</v>
      </c>
      <c r="C1345" s="78"/>
      <c r="D1345" s="109" t="s">
        <v>2340</v>
      </c>
      <c r="E1345" s="113" t="s">
        <v>2341</v>
      </c>
      <c r="F1345" s="88"/>
      <c r="G1345" s="77"/>
      <c r="H1345" s="75" t="s">
        <v>236</v>
      </c>
      <c r="I1345" s="78" t="s">
        <v>235</v>
      </c>
      <c r="J1345" s="604"/>
      <c r="K1345" s="605"/>
      <c r="L1345" s="605"/>
      <c r="M1345" s="605"/>
      <c r="N1345" s="606"/>
    </row>
    <row r="1346" spans="2:14" ht="12.95" hidden="1" customHeight="1" x14ac:dyDescent="0.2">
      <c r="B1346" s="74" t="s">
        <v>2024</v>
      </c>
      <c r="C1346" s="78"/>
      <c r="D1346" s="109" t="s">
        <v>2342</v>
      </c>
      <c r="E1346" s="113" t="s">
        <v>2343</v>
      </c>
      <c r="F1346" s="88"/>
      <c r="G1346" s="77"/>
      <c r="H1346" s="75" t="s">
        <v>236</v>
      </c>
      <c r="I1346" s="78" t="s">
        <v>235</v>
      </c>
      <c r="J1346" s="604"/>
      <c r="K1346" s="605"/>
      <c r="L1346" s="605"/>
      <c r="M1346" s="605"/>
      <c r="N1346" s="606"/>
    </row>
    <row r="1347" spans="2:14" ht="12.95" hidden="1" customHeight="1" x14ac:dyDescent="0.2">
      <c r="B1347" s="74" t="s">
        <v>2024</v>
      </c>
      <c r="C1347" s="78"/>
      <c r="D1347" s="109" t="s">
        <v>2344</v>
      </c>
      <c r="E1347" s="113" t="s">
        <v>2345</v>
      </c>
      <c r="F1347" s="88"/>
      <c r="G1347" s="77"/>
      <c r="H1347" s="75" t="s">
        <v>236</v>
      </c>
      <c r="I1347" s="78" t="s">
        <v>235</v>
      </c>
      <c r="J1347" s="604"/>
      <c r="K1347" s="605"/>
      <c r="L1347" s="605"/>
      <c r="M1347" s="605"/>
      <c r="N1347" s="606"/>
    </row>
    <row r="1348" spans="2:14" ht="12.95" hidden="1" customHeight="1" x14ac:dyDescent="0.2">
      <c r="B1348" s="74" t="s">
        <v>2024</v>
      </c>
      <c r="C1348" s="78"/>
      <c r="D1348" s="109" t="s">
        <v>2346</v>
      </c>
      <c r="E1348" s="113" t="s">
        <v>2347</v>
      </c>
      <c r="F1348" s="88"/>
      <c r="G1348" s="77"/>
      <c r="H1348" s="75" t="s">
        <v>236</v>
      </c>
      <c r="I1348" s="78" t="s">
        <v>235</v>
      </c>
      <c r="J1348" s="604"/>
      <c r="K1348" s="605"/>
      <c r="L1348" s="605"/>
      <c r="M1348" s="605"/>
      <c r="N1348" s="606"/>
    </row>
    <row r="1349" spans="2:14" ht="12.95" hidden="1" customHeight="1" x14ac:dyDescent="0.2">
      <c r="B1349" s="74" t="s">
        <v>2024</v>
      </c>
      <c r="C1349" s="78"/>
      <c r="D1349" s="109" t="s">
        <v>2348</v>
      </c>
      <c r="E1349" s="110" t="s">
        <v>2349</v>
      </c>
      <c r="F1349" s="88"/>
      <c r="G1349" s="77"/>
      <c r="H1349" s="75" t="s">
        <v>236</v>
      </c>
      <c r="I1349" s="78" t="s">
        <v>235</v>
      </c>
      <c r="J1349" s="604"/>
      <c r="K1349" s="605"/>
      <c r="L1349" s="605"/>
      <c r="M1349" s="605"/>
      <c r="N1349" s="606"/>
    </row>
    <row r="1350" spans="2:14" ht="12.95" hidden="1" customHeight="1" x14ac:dyDescent="0.2">
      <c r="B1350" s="74" t="s">
        <v>2024</v>
      </c>
      <c r="C1350" s="78"/>
      <c r="D1350" s="109" t="s">
        <v>2350</v>
      </c>
      <c r="E1350" s="110" t="s">
        <v>2351</v>
      </c>
      <c r="F1350" s="88"/>
      <c r="G1350" s="77"/>
      <c r="H1350" s="75" t="s">
        <v>236</v>
      </c>
      <c r="I1350" s="78" t="s">
        <v>235</v>
      </c>
      <c r="J1350" s="604"/>
      <c r="K1350" s="605"/>
      <c r="L1350" s="605"/>
      <c r="M1350" s="605"/>
      <c r="N1350" s="606"/>
    </row>
    <row r="1351" spans="2:14" ht="12.95" hidden="1" customHeight="1" x14ac:dyDescent="0.2">
      <c r="B1351" s="74" t="s">
        <v>2024</v>
      </c>
      <c r="C1351" s="78"/>
      <c r="D1351" s="109" t="s">
        <v>2352</v>
      </c>
      <c r="E1351" s="110" t="s">
        <v>2353</v>
      </c>
      <c r="F1351" s="88"/>
      <c r="G1351" s="77"/>
      <c r="H1351" s="75" t="s">
        <v>236</v>
      </c>
      <c r="I1351" s="78" t="s">
        <v>235</v>
      </c>
      <c r="J1351" s="604"/>
      <c r="K1351" s="605"/>
      <c r="L1351" s="605"/>
      <c r="M1351" s="605"/>
      <c r="N1351" s="606"/>
    </row>
    <row r="1352" spans="2:14" ht="12.95" hidden="1" customHeight="1" x14ac:dyDescent="0.2">
      <c r="B1352" s="74" t="s">
        <v>2024</v>
      </c>
      <c r="C1352" s="78"/>
      <c r="D1352" s="109" t="s">
        <v>2354</v>
      </c>
      <c r="E1352" s="110" t="s">
        <v>2355</v>
      </c>
      <c r="F1352" s="88"/>
      <c r="G1352" s="77"/>
      <c r="H1352" s="75" t="s">
        <v>236</v>
      </c>
      <c r="I1352" s="78" t="s">
        <v>235</v>
      </c>
      <c r="J1352" s="604"/>
      <c r="K1352" s="605"/>
      <c r="L1352" s="605"/>
      <c r="M1352" s="605"/>
      <c r="N1352" s="606"/>
    </row>
    <row r="1353" spans="2:14" ht="12.95" hidden="1" customHeight="1" x14ac:dyDescent="0.2">
      <c r="B1353" s="74" t="s">
        <v>2024</v>
      </c>
      <c r="C1353" s="78"/>
      <c r="D1353" s="109" t="s">
        <v>2356</v>
      </c>
      <c r="E1353" s="110" t="s">
        <v>2357</v>
      </c>
      <c r="F1353" s="88"/>
      <c r="G1353" s="77"/>
      <c r="H1353" s="75" t="s">
        <v>236</v>
      </c>
      <c r="I1353" s="78" t="s">
        <v>235</v>
      </c>
      <c r="J1353" s="604"/>
      <c r="K1353" s="605"/>
      <c r="L1353" s="605"/>
      <c r="M1353" s="605"/>
      <c r="N1353" s="606"/>
    </row>
    <row r="1354" spans="2:14" ht="12.95" hidden="1" customHeight="1" x14ac:dyDescent="0.2">
      <c r="B1354" s="74" t="s">
        <v>2024</v>
      </c>
      <c r="C1354" s="78"/>
      <c r="D1354" s="109" t="s">
        <v>2358</v>
      </c>
      <c r="E1354" s="110" t="s">
        <v>2359</v>
      </c>
      <c r="F1354" s="88"/>
      <c r="G1354" s="77"/>
      <c r="H1354" s="75" t="s">
        <v>236</v>
      </c>
      <c r="I1354" s="78" t="s">
        <v>235</v>
      </c>
      <c r="J1354" s="604"/>
      <c r="K1354" s="605"/>
      <c r="L1354" s="605"/>
      <c r="M1354" s="605"/>
      <c r="N1354" s="606"/>
    </row>
    <row r="1355" spans="2:14" ht="12.95" hidden="1" customHeight="1" x14ac:dyDescent="0.2">
      <c r="B1355" s="74" t="s">
        <v>2024</v>
      </c>
      <c r="C1355" s="78"/>
      <c r="D1355" s="109" t="s">
        <v>2360</v>
      </c>
      <c r="E1355" s="110" t="s">
        <v>2361</v>
      </c>
      <c r="F1355" s="88"/>
      <c r="G1355" s="77"/>
      <c r="H1355" s="75" t="s">
        <v>236</v>
      </c>
      <c r="I1355" s="78" t="s">
        <v>235</v>
      </c>
      <c r="J1355" s="604"/>
      <c r="K1355" s="605"/>
      <c r="L1355" s="605"/>
      <c r="M1355" s="605"/>
      <c r="N1355" s="606"/>
    </row>
    <row r="1356" spans="2:14" ht="12.95" hidden="1" customHeight="1" x14ac:dyDescent="0.2">
      <c r="B1356" s="74" t="s">
        <v>2024</v>
      </c>
      <c r="C1356" s="78"/>
      <c r="D1356" s="109" t="s">
        <v>2362</v>
      </c>
      <c r="E1356" s="108" t="s">
        <v>2363</v>
      </c>
      <c r="F1356" s="88"/>
      <c r="G1356" s="77"/>
      <c r="H1356" s="75" t="s">
        <v>236</v>
      </c>
      <c r="I1356" s="78" t="s">
        <v>235</v>
      </c>
      <c r="J1356" s="604"/>
      <c r="K1356" s="605"/>
      <c r="L1356" s="605"/>
      <c r="M1356" s="605"/>
      <c r="N1356" s="606"/>
    </row>
    <row r="1357" spans="2:14" ht="12.95" hidden="1" customHeight="1" x14ac:dyDescent="0.2">
      <c r="B1357" s="74" t="s">
        <v>2024</v>
      </c>
      <c r="C1357" s="78"/>
      <c r="D1357" s="109" t="s">
        <v>2364</v>
      </c>
      <c r="E1357" s="108" t="s">
        <v>2365</v>
      </c>
      <c r="F1357" s="88"/>
      <c r="G1357" s="77"/>
      <c r="H1357" s="75" t="s">
        <v>236</v>
      </c>
      <c r="I1357" s="78"/>
      <c r="J1357" s="78"/>
      <c r="K1357" s="79"/>
      <c r="L1357" s="79"/>
      <c r="M1357" s="79"/>
      <c r="N1357" s="80"/>
    </row>
    <row r="1358" spans="2:14" ht="12.95" hidden="1" customHeight="1" x14ac:dyDescent="0.2">
      <c r="B1358" s="74" t="s">
        <v>2024</v>
      </c>
      <c r="C1358" s="78"/>
      <c r="D1358" s="109" t="s">
        <v>2366</v>
      </c>
      <c r="E1358" s="108" t="s">
        <v>2367</v>
      </c>
      <c r="F1358" s="88"/>
      <c r="G1358" s="77"/>
      <c r="H1358" s="75" t="s">
        <v>236</v>
      </c>
      <c r="I1358" s="78" t="s">
        <v>235</v>
      </c>
      <c r="J1358" s="604"/>
      <c r="K1358" s="605"/>
      <c r="L1358" s="605"/>
      <c r="M1358" s="605"/>
      <c r="N1358" s="606"/>
    </row>
    <row r="1359" spans="2:14" ht="12.95" hidden="1" customHeight="1" x14ac:dyDescent="0.2">
      <c r="B1359" s="74" t="s">
        <v>2024</v>
      </c>
      <c r="C1359" s="78"/>
      <c r="D1359" s="109" t="s">
        <v>2368</v>
      </c>
      <c r="E1359" s="114" t="s">
        <v>2369</v>
      </c>
      <c r="F1359" s="88"/>
      <c r="G1359" s="77"/>
      <c r="H1359" s="75" t="s">
        <v>236</v>
      </c>
      <c r="I1359" s="78" t="s">
        <v>235</v>
      </c>
      <c r="J1359" s="604"/>
      <c r="K1359" s="605"/>
      <c r="L1359" s="605"/>
      <c r="M1359" s="605"/>
      <c r="N1359" s="606"/>
    </row>
    <row r="1360" spans="2:14" ht="12.95" hidden="1" customHeight="1" x14ac:dyDescent="0.2">
      <c r="B1360" s="74" t="s">
        <v>2024</v>
      </c>
      <c r="C1360" s="78"/>
      <c r="D1360" s="109" t="s">
        <v>2370</v>
      </c>
      <c r="E1360" s="105" t="s">
        <v>2371</v>
      </c>
      <c r="F1360" s="88"/>
      <c r="G1360" s="77"/>
      <c r="H1360" s="75" t="s">
        <v>236</v>
      </c>
      <c r="I1360" s="78" t="s">
        <v>235</v>
      </c>
      <c r="J1360" s="604"/>
      <c r="K1360" s="605"/>
      <c r="L1360" s="605"/>
      <c r="M1360" s="605"/>
      <c r="N1360" s="606"/>
    </row>
    <row r="1361" spans="2:14" ht="12.95" hidden="1" customHeight="1" x14ac:dyDescent="0.2">
      <c r="B1361" s="74" t="s">
        <v>2024</v>
      </c>
      <c r="C1361" s="78"/>
      <c r="D1361" s="109" t="s">
        <v>2372</v>
      </c>
      <c r="E1361" s="108" t="s">
        <v>2373</v>
      </c>
      <c r="F1361" s="88"/>
      <c r="G1361" s="77"/>
      <c r="H1361" s="75" t="s">
        <v>236</v>
      </c>
      <c r="I1361" s="78" t="s">
        <v>235</v>
      </c>
      <c r="J1361" s="604"/>
      <c r="K1361" s="605"/>
      <c r="L1361" s="605"/>
      <c r="M1361" s="605"/>
      <c r="N1361" s="606"/>
    </row>
    <row r="1362" spans="2:14" ht="12.95" hidden="1" customHeight="1" x14ac:dyDescent="0.2">
      <c r="B1362" s="74" t="s">
        <v>2024</v>
      </c>
      <c r="C1362" s="78"/>
      <c r="D1362" s="109" t="s">
        <v>2374</v>
      </c>
      <c r="E1362" s="108" t="s">
        <v>2375</v>
      </c>
      <c r="F1362" s="88"/>
      <c r="G1362" s="77"/>
      <c r="H1362" s="75" t="s">
        <v>236</v>
      </c>
      <c r="I1362" s="78" t="s">
        <v>235</v>
      </c>
      <c r="J1362" s="604"/>
      <c r="K1362" s="605"/>
      <c r="L1362" s="605"/>
      <c r="M1362" s="605"/>
      <c r="N1362" s="606"/>
    </row>
    <row r="1363" spans="2:14" ht="12.95" hidden="1" customHeight="1" x14ac:dyDescent="0.2">
      <c r="B1363" s="74" t="s">
        <v>2024</v>
      </c>
      <c r="C1363" s="78"/>
      <c r="D1363" s="109" t="s">
        <v>2376</v>
      </c>
      <c r="E1363" s="108" t="s">
        <v>2377</v>
      </c>
      <c r="F1363" s="88"/>
      <c r="G1363" s="77"/>
      <c r="H1363" s="75" t="s">
        <v>236</v>
      </c>
      <c r="I1363" s="78" t="s">
        <v>235</v>
      </c>
      <c r="J1363" s="604"/>
      <c r="K1363" s="605"/>
      <c r="L1363" s="605"/>
      <c r="M1363" s="605"/>
      <c r="N1363" s="606"/>
    </row>
    <row r="1364" spans="2:14" ht="12.95" hidden="1" customHeight="1" x14ac:dyDescent="0.2">
      <c r="B1364" s="74" t="s">
        <v>2024</v>
      </c>
      <c r="C1364" s="78"/>
      <c r="D1364" s="109" t="s">
        <v>2378</v>
      </c>
      <c r="E1364" s="108" t="s">
        <v>2379</v>
      </c>
      <c r="F1364" s="88"/>
      <c r="G1364" s="77"/>
      <c r="H1364" s="75" t="s">
        <v>236</v>
      </c>
      <c r="I1364" s="78" t="s">
        <v>235</v>
      </c>
      <c r="J1364" s="604"/>
      <c r="K1364" s="605"/>
      <c r="L1364" s="605"/>
      <c r="M1364" s="605"/>
      <c r="N1364" s="606"/>
    </row>
    <row r="1365" spans="2:14" ht="12.95" hidden="1" customHeight="1" x14ac:dyDescent="0.2">
      <c r="B1365" s="74" t="s">
        <v>2024</v>
      </c>
      <c r="C1365" s="78"/>
      <c r="D1365" s="109" t="s">
        <v>2380</v>
      </c>
      <c r="E1365" s="108" t="s">
        <v>2381</v>
      </c>
      <c r="F1365" s="88"/>
      <c r="G1365" s="77"/>
      <c r="H1365" s="75" t="s">
        <v>236</v>
      </c>
      <c r="I1365" s="78" t="s">
        <v>235</v>
      </c>
      <c r="J1365" s="604"/>
      <c r="K1365" s="605"/>
      <c r="L1365" s="605"/>
      <c r="M1365" s="605"/>
      <c r="N1365" s="606"/>
    </row>
    <row r="1366" spans="2:14" ht="12.95" hidden="1" customHeight="1" x14ac:dyDescent="0.2">
      <c r="B1366" s="74" t="s">
        <v>2024</v>
      </c>
      <c r="C1366" s="78"/>
      <c r="D1366" s="109" t="s">
        <v>2382</v>
      </c>
      <c r="E1366" s="108" t="s">
        <v>2383</v>
      </c>
      <c r="F1366" s="88"/>
      <c r="G1366" s="77"/>
      <c r="H1366" s="75" t="s">
        <v>236</v>
      </c>
      <c r="I1366" s="78" t="s">
        <v>235</v>
      </c>
      <c r="J1366" s="604"/>
      <c r="K1366" s="605"/>
      <c r="L1366" s="605"/>
      <c r="M1366" s="605"/>
      <c r="N1366" s="606"/>
    </row>
    <row r="1367" spans="2:14" ht="12.95" hidden="1" customHeight="1" x14ac:dyDescent="0.2">
      <c r="B1367" s="74" t="s">
        <v>2024</v>
      </c>
      <c r="C1367" s="78"/>
      <c r="D1367" s="109" t="s">
        <v>2384</v>
      </c>
      <c r="E1367" s="108" t="s">
        <v>2385</v>
      </c>
      <c r="F1367" s="88"/>
      <c r="G1367" s="77"/>
      <c r="H1367" s="75" t="s">
        <v>236</v>
      </c>
      <c r="I1367" s="78" t="s">
        <v>235</v>
      </c>
      <c r="J1367" s="604"/>
      <c r="K1367" s="605"/>
      <c r="L1367" s="605"/>
      <c r="M1367" s="605"/>
      <c r="N1367" s="606"/>
    </row>
    <row r="1368" spans="2:14" ht="12.95" hidden="1" customHeight="1" x14ac:dyDescent="0.2">
      <c r="B1368" s="74" t="s">
        <v>2024</v>
      </c>
      <c r="C1368" s="78"/>
      <c r="D1368" s="109" t="s">
        <v>2386</v>
      </c>
      <c r="E1368" s="108" t="s">
        <v>2387</v>
      </c>
      <c r="F1368" s="88"/>
      <c r="G1368" s="77"/>
      <c r="H1368" s="75" t="s">
        <v>236</v>
      </c>
      <c r="I1368" s="78" t="s">
        <v>235</v>
      </c>
      <c r="J1368" s="604"/>
      <c r="K1368" s="605"/>
      <c r="L1368" s="605"/>
      <c r="M1368" s="605"/>
      <c r="N1368" s="606"/>
    </row>
    <row r="1369" spans="2:14" ht="12.95" hidden="1" customHeight="1" x14ac:dyDescent="0.2">
      <c r="B1369" s="74" t="s">
        <v>2024</v>
      </c>
      <c r="C1369" s="78"/>
      <c r="D1369" s="109" t="s">
        <v>2388</v>
      </c>
      <c r="E1369" s="108" t="s">
        <v>2389</v>
      </c>
      <c r="F1369" s="88"/>
      <c r="G1369" s="77"/>
      <c r="H1369" s="75" t="s">
        <v>236</v>
      </c>
      <c r="I1369" s="78" t="s">
        <v>235</v>
      </c>
      <c r="J1369" s="604"/>
      <c r="K1369" s="605"/>
      <c r="L1369" s="605"/>
      <c r="M1369" s="605"/>
      <c r="N1369" s="606"/>
    </row>
    <row r="1370" spans="2:14" ht="12.95" hidden="1" customHeight="1" x14ac:dyDescent="0.2">
      <c r="B1370" s="74" t="s">
        <v>2024</v>
      </c>
      <c r="C1370" s="78"/>
      <c r="D1370" s="109" t="s">
        <v>2390</v>
      </c>
      <c r="E1370" s="108" t="s">
        <v>2391</v>
      </c>
      <c r="F1370" s="88"/>
      <c r="G1370" s="77"/>
      <c r="H1370" s="75" t="s">
        <v>236</v>
      </c>
      <c r="I1370" s="78" t="s">
        <v>235</v>
      </c>
      <c r="J1370" s="604"/>
      <c r="K1370" s="605"/>
      <c r="L1370" s="605"/>
      <c r="M1370" s="605"/>
      <c r="N1370" s="606"/>
    </row>
    <row r="1371" spans="2:14" ht="12.95" hidden="1" customHeight="1" x14ac:dyDescent="0.2">
      <c r="B1371" s="74" t="s">
        <v>2024</v>
      </c>
      <c r="C1371" s="78"/>
      <c r="D1371" s="109" t="s">
        <v>2392</v>
      </c>
      <c r="E1371" s="108" t="s">
        <v>2393</v>
      </c>
      <c r="F1371" s="88"/>
      <c r="G1371" s="77"/>
      <c r="H1371" s="75" t="s">
        <v>236</v>
      </c>
      <c r="I1371" s="78" t="s">
        <v>235</v>
      </c>
      <c r="J1371" s="604"/>
      <c r="K1371" s="605"/>
      <c r="L1371" s="605"/>
      <c r="M1371" s="605"/>
      <c r="N1371" s="606"/>
    </row>
    <row r="1372" spans="2:14" ht="12.95" hidden="1" customHeight="1" x14ac:dyDescent="0.2">
      <c r="B1372" s="74" t="s">
        <v>2024</v>
      </c>
      <c r="C1372" s="78"/>
      <c r="D1372" s="109" t="s">
        <v>2394</v>
      </c>
      <c r="E1372" s="108" t="s">
        <v>2395</v>
      </c>
      <c r="F1372" s="88"/>
      <c r="G1372" s="77"/>
      <c r="H1372" s="75" t="s">
        <v>236</v>
      </c>
      <c r="I1372" s="78" t="s">
        <v>235</v>
      </c>
      <c r="J1372" s="604"/>
      <c r="K1372" s="605"/>
      <c r="L1372" s="605"/>
      <c r="M1372" s="605"/>
      <c r="N1372" s="606"/>
    </row>
    <row r="1373" spans="2:14" ht="12.95" hidden="1" customHeight="1" x14ac:dyDescent="0.2">
      <c r="B1373" s="74" t="s">
        <v>2024</v>
      </c>
      <c r="C1373" s="78"/>
      <c r="D1373" s="109" t="s">
        <v>2396</v>
      </c>
      <c r="E1373" s="108" t="s">
        <v>2397</v>
      </c>
      <c r="F1373" s="88"/>
      <c r="G1373" s="77"/>
      <c r="H1373" s="75" t="s">
        <v>236</v>
      </c>
      <c r="I1373" s="78" t="s">
        <v>235</v>
      </c>
      <c r="J1373" s="604"/>
      <c r="K1373" s="605"/>
      <c r="L1373" s="605"/>
      <c r="M1373" s="605"/>
      <c r="N1373" s="606"/>
    </row>
    <row r="1374" spans="2:14" ht="12.95" hidden="1" customHeight="1" x14ac:dyDescent="0.2">
      <c r="B1374" s="74" t="s">
        <v>2024</v>
      </c>
      <c r="C1374" s="78"/>
      <c r="D1374" s="109" t="s">
        <v>2398</v>
      </c>
      <c r="E1374" s="108" t="s">
        <v>2399</v>
      </c>
      <c r="F1374" s="88"/>
      <c r="G1374" s="77"/>
      <c r="H1374" s="75" t="s">
        <v>236</v>
      </c>
      <c r="I1374" s="78" t="s">
        <v>235</v>
      </c>
      <c r="J1374" s="604"/>
      <c r="K1374" s="605"/>
      <c r="L1374" s="605"/>
      <c r="M1374" s="605"/>
      <c r="N1374" s="606"/>
    </row>
    <row r="1375" spans="2:14" ht="12.95" hidden="1" customHeight="1" x14ac:dyDescent="0.2">
      <c r="B1375" s="74" t="s">
        <v>2024</v>
      </c>
      <c r="C1375" s="78"/>
      <c r="D1375" s="109" t="s">
        <v>2400</v>
      </c>
      <c r="E1375" s="108" t="s">
        <v>2401</v>
      </c>
      <c r="F1375" s="88"/>
      <c r="G1375" s="77"/>
      <c r="H1375" s="75" t="s">
        <v>236</v>
      </c>
      <c r="I1375" s="78" t="s">
        <v>235</v>
      </c>
      <c r="J1375" s="604"/>
      <c r="K1375" s="605"/>
      <c r="L1375" s="605"/>
      <c r="M1375" s="605"/>
      <c r="N1375" s="606"/>
    </row>
    <row r="1376" spans="2:14" ht="12.95" hidden="1" customHeight="1" x14ac:dyDescent="0.2">
      <c r="B1376" s="74" t="s">
        <v>2024</v>
      </c>
      <c r="C1376" s="78"/>
      <c r="D1376" s="109" t="s">
        <v>2402</v>
      </c>
      <c r="E1376" s="108" t="s">
        <v>2403</v>
      </c>
      <c r="F1376" s="88"/>
      <c r="G1376" s="77"/>
      <c r="H1376" s="75" t="s">
        <v>236</v>
      </c>
      <c r="I1376" s="78" t="s">
        <v>235</v>
      </c>
      <c r="J1376" s="604"/>
      <c r="K1376" s="605"/>
      <c r="L1376" s="605"/>
      <c r="M1376" s="605"/>
      <c r="N1376" s="606"/>
    </row>
    <row r="1377" spans="2:14" ht="12.95" hidden="1" customHeight="1" x14ac:dyDescent="0.2">
      <c r="B1377" s="74" t="s">
        <v>2024</v>
      </c>
      <c r="C1377" s="78"/>
      <c r="D1377" s="109" t="s">
        <v>2404</v>
      </c>
      <c r="E1377" s="108" t="s">
        <v>2405</v>
      </c>
      <c r="F1377" s="88"/>
      <c r="G1377" s="77"/>
      <c r="H1377" s="75" t="s">
        <v>236</v>
      </c>
      <c r="I1377" s="78" t="s">
        <v>235</v>
      </c>
      <c r="J1377" s="604"/>
      <c r="K1377" s="605"/>
      <c r="L1377" s="605"/>
      <c r="M1377" s="605"/>
      <c r="N1377" s="606"/>
    </row>
    <row r="1378" spans="2:14" ht="12.95" hidden="1" customHeight="1" x14ac:dyDescent="0.2">
      <c r="B1378" s="74" t="s">
        <v>2024</v>
      </c>
      <c r="C1378" s="78"/>
      <c r="D1378" s="109" t="s">
        <v>2406</v>
      </c>
      <c r="E1378" s="108" t="s">
        <v>2407</v>
      </c>
      <c r="F1378" s="88"/>
      <c r="G1378" s="77"/>
      <c r="H1378" s="75" t="s">
        <v>236</v>
      </c>
      <c r="I1378" s="78" t="s">
        <v>235</v>
      </c>
      <c r="J1378" s="604"/>
      <c r="K1378" s="605"/>
      <c r="L1378" s="605"/>
      <c r="M1378" s="605"/>
      <c r="N1378" s="606"/>
    </row>
    <row r="1379" spans="2:14" ht="12.95" hidden="1" customHeight="1" x14ac:dyDescent="0.2">
      <c r="B1379" s="74" t="s">
        <v>2024</v>
      </c>
      <c r="C1379" s="78"/>
      <c r="D1379" s="109" t="s">
        <v>2408</v>
      </c>
      <c r="E1379" s="108" t="s">
        <v>2409</v>
      </c>
      <c r="F1379" s="88"/>
      <c r="G1379" s="77"/>
      <c r="H1379" s="75" t="s">
        <v>236</v>
      </c>
      <c r="I1379" s="78" t="s">
        <v>235</v>
      </c>
      <c r="J1379" s="604"/>
      <c r="K1379" s="605"/>
      <c r="L1379" s="605"/>
      <c r="M1379" s="605"/>
      <c r="N1379" s="606"/>
    </row>
    <row r="1380" spans="2:14" ht="12.95" hidden="1" customHeight="1" x14ac:dyDescent="0.2">
      <c r="B1380" s="74" t="s">
        <v>2024</v>
      </c>
      <c r="C1380" s="78"/>
      <c r="D1380" s="109" t="s">
        <v>2410</v>
      </c>
      <c r="E1380" s="108" t="s">
        <v>2411</v>
      </c>
      <c r="F1380" s="88"/>
      <c r="G1380" s="77"/>
      <c r="H1380" s="75" t="s">
        <v>236</v>
      </c>
      <c r="I1380" s="78" t="s">
        <v>235</v>
      </c>
      <c r="J1380" s="604"/>
      <c r="K1380" s="605"/>
      <c r="L1380" s="605"/>
      <c r="M1380" s="605"/>
      <c r="N1380" s="606"/>
    </row>
    <row r="1381" spans="2:14" ht="12.95" hidden="1" customHeight="1" x14ac:dyDescent="0.2">
      <c r="B1381" s="74" t="s">
        <v>2024</v>
      </c>
      <c r="C1381" s="78"/>
      <c r="D1381" s="109" t="s">
        <v>2412</v>
      </c>
      <c r="E1381" s="108" t="s">
        <v>2413</v>
      </c>
      <c r="F1381" s="88"/>
      <c r="G1381" s="77"/>
      <c r="H1381" s="75" t="s">
        <v>236</v>
      </c>
      <c r="I1381" s="78" t="s">
        <v>235</v>
      </c>
      <c r="J1381" s="604"/>
      <c r="K1381" s="605"/>
      <c r="L1381" s="605"/>
      <c r="M1381" s="605"/>
      <c r="N1381" s="606"/>
    </row>
    <row r="1382" spans="2:14" ht="12.95" hidden="1" customHeight="1" x14ac:dyDescent="0.2">
      <c r="B1382" s="74" t="s">
        <v>2024</v>
      </c>
      <c r="C1382" s="78"/>
      <c r="D1382" s="109" t="s">
        <v>2414</v>
      </c>
      <c r="E1382" s="108" t="s">
        <v>2415</v>
      </c>
      <c r="F1382" s="88"/>
      <c r="G1382" s="77"/>
      <c r="H1382" s="75" t="s">
        <v>236</v>
      </c>
      <c r="I1382" s="78" t="s">
        <v>235</v>
      </c>
      <c r="J1382" s="604"/>
      <c r="K1382" s="605"/>
      <c r="L1382" s="605"/>
      <c r="M1382" s="605"/>
      <c r="N1382" s="606"/>
    </row>
    <row r="1383" spans="2:14" ht="12.95" hidden="1" customHeight="1" x14ac:dyDescent="0.2">
      <c r="B1383" s="74" t="s">
        <v>2024</v>
      </c>
      <c r="C1383" s="78"/>
      <c r="D1383" s="109" t="s">
        <v>2416</v>
      </c>
      <c r="E1383" s="108" t="s">
        <v>2417</v>
      </c>
      <c r="F1383" s="88"/>
      <c r="G1383" s="77"/>
      <c r="H1383" s="75" t="s">
        <v>236</v>
      </c>
      <c r="I1383" s="78" t="s">
        <v>235</v>
      </c>
      <c r="J1383" s="604"/>
      <c r="K1383" s="605"/>
      <c r="L1383" s="605"/>
      <c r="M1383" s="605"/>
      <c r="N1383" s="606"/>
    </row>
    <row r="1384" spans="2:14" ht="12.95" hidden="1" customHeight="1" x14ac:dyDescent="0.2">
      <c r="B1384" s="74" t="s">
        <v>2024</v>
      </c>
      <c r="C1384" s="115"/>
      <c r="D1384" s="109" t="s">
        <v>2418</v>
      </c>
      <c r="E1384" s="116" t="s">
        <v>2419</v>
      </c>
      <c r="F1384" s="88"/>
      <c r="G1384" s="77"/>
      <c r="H1384" s="75" t="s">
        <v>236</v>
      </c>
      <c r="I1384" s="78"/>
      <c r="J1384" s="604"/>
      <c r="K1384" s="605"/>
      <c r="L1384" s="605"/>
      <c r="M1384" s="605"/>
      <c r="N1384" s="606"/>
    </row>
    <row r="1385" spans="2:14" ht="12.95" customHeight="1" x14ac:dyDescent="0.2">
      <c r="B1385" s="74" t="s">
        <v>2024</v>
      </c>
      <c r="C1385" s="115"/>
      <c r="D1385" s="109" t="s">
        <v>2420</v>
      </c>
      <c r="E1385" s="116" t="s">
        <v>2421</v>
      </c>
      <c r="F1385" s="88"/>
      <c r="G1385" s="77"/>
      <c r="H1385" s="75" t="s">
        <v>236</v>
      </c>
      <c r="I1385" s="78"/>
      <c r="J1385" s="604"/>
      <c r="K1385" s="605"/>
      <c r="L1385" s="605"/>
      <c r="M1385" s="605"/>
      <c r="N1385" s="606"/>
    </row>
    <row r="1386" spans="2:14" ht="12.95" customHeight="1" x14ac:dyDescent="0.2">
      <c r="B1386" s="74" t="s">
        <v>2024</v>
      </c>
      <c r="C1386" s="115"/>
      <c r="D1386" s="109" t="s">
        <v>2422</v>
      </c>
      <c r="E1386" s="116" t="s">
        <v>2423</v>
      </c>
      <c r="F1386" s="88"/>
      <c r="G1386" s="77"/>
      <c r="H1386" s="75" t="s">
        <v>236</v>
      </c>
      <c r="I1386" s="78"/>
      <c r="J1386" s="604"/>
      <c r="K1386" s="605"/>
      <c r="L1386" s="605"/>
      <c r="M1386" s="605"/>
      <c r="N1386" s="606"/>
    </row>
    <row r="1387" spans="2:14" ht="12.95" customHeight="1" x14ac:dyDescent="0.2">
      <c r="B1387" s="74" t="s">
        <v>2024</v>
      </c>
      <c r="C1387" s="115"/>
      <c r="D1387" s="109" t="s">
        <v>2424</v>
      </c>
      <c r="E1387" s="116" t="s">
        <v>2425</v>
      </c>
      <c r="F1387" s="88"/>
      <c r="G1387" s="77"/>
      <c r="H1387" s="75" t="s">
        <v>236</v>
      </c>
      <c r="I1387" s="78"/>
      <c r="J1387" s="604"/>
      <c r="K1387" s="605"/>
      <c r="L1387" s="605"/>
      <c r="M1387" s="605"/>
      <c r="N1387" s="606"/>
    </row>
    <row r="1388" spans="2:14" ht="12.95" customHeight="1" x14ac:dyDescent="0.2">
      <c r="B1388" s="74" t="s">
        <v>2024</v>
      </c>
      <c r="C1388" s="115"/>
      <c r="D1388" s="109" t="s">
        <v>2426</v>
      </c>
      <c r="E1388" s="116" t="s">
        <v>2427</v>
      </c>
      <c r="F1388" s="88"/>
      <c r="G1388" s="77"/>
      <c r="H1388" s="75" t="s">
        <v>236</v>
      </c>
      <c r="I1388" s="78"/>
      <c r="J1388" s="604"/>
      <c r="K1388" s="605"/>
      <c r="L1388" s="605"/>
      <c r="M1388" s="605"/>
      <c r="N1388" s="606"/>
    </row>
    <row r="1389" spans="2:14" ht="12.95" customHeight="1" x14ac:dyDescent="0.2">
      <c r="B1389" s="74" t="s">
        <v>2024</v>
      </c>
      <c r="C1389" s="115"/>
      <c r="D1389" s="109" t="s">
        <v>2428</v>
      </c>
      <c r="E1389" s="116" t="s">
        <v>2429</v>
      </c>
      <c r="F1389" s="88"/>
      <c r="G1389" s="77"/>
      <c r="H1389" s="75" t="s">
        <v>236</v>
      </c>
      <c r="I1389" s="78"/>
      <c r="J1389" s="604"/>
      <c r="K1389" s="605"/>
      <c r="L1389" s="605"/>
      <c r="M1389" s="605"/>
      <c r="N1389" s="606"/>
    </row>
    <row r="1390" spans="2:14" ht="12.95" customHeight="1" x14ac:dyDescent="0.2">
      <c r="B1390" s="74"/>
      <c r="C1390" s="78"/>
      <c r="D1390" s="117"/>
      <c r="E1390" s="118"/>
      <c r="F1390" s="88"/>
      <c r="G1390" s="77"/>
      <c r="H1390" s="75"/>
      <c r="I1390" s="78"/>
      <c r="J1390" s="604"/>
      <c r="K1390" s="605"/>
      <c r="L1390" s="605"/>
      <c r="M1390" s="605"/>
      <c r="N1390" s="606"/>
    </row>
    <row r="1391" spans="2:14" ht="12.95" customHeight="1" x14ac:dyDescent="0.2">
      <c r="B1391" s="74"/>
      <c r="C1391" s="75"/>
      <c r="D1391" s="119"/>
      <c r="E1391" s="76"/>
      <c r="F1391" s="88"/>
      <c r="G1391" s="77"/>
      <c r="H1391" s="75"/>
      <c r="I1391" s="78"/>
      <c r="J1391" s="604"/>
      <c r="K1391" s="605"/>
      <c r="L1391" s="605"/>
      <c r="M1391" s="605"/>
      <c r="N1391" s="606"/>
    </row>
    <row r="1392" spans="2:14" ht="12.95" customHeight="1" x14ac:dyDescent="0.2">
      <c r="B1392" s="74"/>
      <c r="C1392" s="75"/>
      <c r="D1392" s="75"/>
      <c r="E1392" s="76"/>
      <c r="F1392" s="88"/>
      <c r="G1392" s="77"/>
      <c r="H1392" s="75"/>
      <c r="I1392" s="78"/>
      <c r="J1392" s="604"/>
      <c r="K1392" s="605"/>
      <c r="L1392" s="605"/>
      <c r="M1392" s="605"/>
      <c r="N1392" s="606"/>
    </row>
    <row r="1393" spans="2:14" ht="12.95" customHeight="1" x14ac:dyDescent="0.2">
      <c r="B1393" s="74"/>
      <c r="C1393" s="75"/>
      <c r="D1393" s="75"/>
      <c r="E1393" s="76"/>
      <c r="F1393" s="88"/>
      <c r="G1393" s="77"/>
      <c r="H1393" s="75"/>
      <c r="I1393" s="78"/>
      <c r="J1393" s="604"/>
      <c r="K1393" s="605"/>
      <c r="L1393" s="605"/>
      <c r="M1393" s="605"/>
      <c r="N1393" s="606"/>
    </row>
    <row r="1394" spans="2:14" ht="12.95" customHeight="1" x14ac:dyDescent="0.2">
      <c r="B1394" s="74"/>
      <c r="C1394" s="75"/>
      <c r="D1394" s="75"/>
      <c r="E1394" s="76"/>
      <c r="F1394" s="88"/>
      <c r="G1394" s="77"/>
      <c r="H1394" s="75"/>
      <c r="I1394" s="78"/>
      <c r="J1394" s="604"/>
      <c r="K1394" s="605"/>
      <c r="L1394" s="605"/>
      <c r="M1394" s="605"/>
      <c r="N1394" s="606"/>
    </row>
    <row r="1395" spans="2:14" ht="12.95" customHeight="1" x14ac:dyDescent="0.2">
      <c r="B1395" s="74"/>
      <c r="C1395" s="75"/>
      <c r="D1395" s="75"/>
      <c r="E1395" s="76"/>
      <c r="F1395" s="88"/>
      <c r="G1395" s="77"/>
      <c r="H1395" s="75"/>
      <c r="I1395" s="78"/>
      <c r="J1395" s="604"/>
      <c r="K1395" s="605"/>
      <c r="L1395" s="605"/>
      <c r="M1395" s="605"/>
      <c r="N1395" s="606"/>
    </row>
    <row r="1396" spans="2:14" ht="12.95" customHeight="1" x14ac:dyDescent="0.2">
      <c r="B1396" s="74"/>
      <c r="C1396" s="75"/>
      <c r="D1396" s="75"/>
      <c r="E1396" s="76"/>
      <c r="F1396" s="88"/>
      <c r="G1396" s="77"/>
      <c r="H1396" s="75"/>
      <c r="I1396" s="78"/>
      <c r="J1396" s="604"/>
      <c r="K1396" s="605"/>
      <c r="L1396" s="605"/>
      <c r="M1396" s="605"/>
      <c r="N1396" s="606"/>
    </row>
    <row r="1397" spans="2:14" ht="12.95" customHeight="1" x14ac:dyDescent="0.2">
      <c r="B1397" s="74"/>
      <c r="C1397" s="75"/>
      <c r="D1397" s="75"/>
      <c r="E1397" s="76"/>
      <c r="F1397" s="88"/>
      <c r="G1397" s="77"/>
      <c r="H1397" s="75"/>
      <c r="I1397" s="78"/>
      <c r="J1397" s="604"/>
      <c r="K1397" s="605"/>
      <c r="L1397" s="605"/>
      <c r="M1397" s="605"/>
      <c r="N1397" s="606"/>
    </row>
    <row r="1398" spans="2:14" ht="12.95" customHeight="1" x14ac:dyDescent="0.2">
      <c r="B1398" s="74"/>
      <c r="C1398" s="75"/>
      <c r="D1398" s="75"/>
      <c r="E1398" s="76"/>
      <c r="F1398" s="88"/>
      <c r="G1398" s="77"/>
      <c r="H1398" s="75"/>
      <c r="I1398" s="78"/>
      <c r="J1398" s="604"/>
      <c r="K1398" s="605"/>
      <c r="L1398" s="605"/>
      <c r="M1398" s="605"/>
      <c r="N1398" s="606"/>
    </row>
    <row r="1399" spans="2:14" ht="12.95" customHeight="1" x14ac:dyDescent="0.2">
      <c r="B1399" s="74"/>
      <c r="C1399" s="75"/>
      <c r="D1399" s="75"/>
      <c r="E1399" s="76"/>
      <c r="F1399" s="88"/>
      <c r="G1399" s="77"/>
      <c r="H1399" s="75"/>
      <c r="I1399" s="78"/>
      <c r="J1399" s="604"/>
      <c r="K1399" s="605"/>
      <c r="L1399" s="605"/>
      <c r="M1399" s="605"/>
      <c r="N1399" s="606"/>
    </row>
    <row r="1400" spans="2:14" ht="12.95" customHeight="1" x14ac:dyDescent="0.2">
      <c r="B1400" s="74"/>
      <c r="C1400" s="75"/>
      <c r="D1400" s="75"/>
      <c r="E1400" s="76"/>
      <c r="F1400" s="88"/>
      <c r="G1400" s="77"/>
      <c r="H1400" s="75"/>
      <c r="I1400" s="78"/>
      <c r="J1400" s="604"/>
      <c r="K1400" s="605"/>
      <c r="L1400" s="605"/>
      <c r="M1400" s="605"/>
      <c r="N1400" s="606"/>
    </row>
    <row r="1401" spans="2:14" ht="12.95" customHeight="1" x14ac:dyDescent="0.2">
      <c r="B1401" s="74"/>
      <c r="C1401" s="75"/>
      <c r="D1401" s="75"/>
      <c r="E1401" s="76"/>
      <c r="F1401" s="88"/>
      <c r="G1401" s="77"/>
      <c r="H1401" s="75"/>
      <c r="I1401" s="78"/>
      <c r="J1401" s="604"/>
      <c r="K1401" s="605"/>
      <c r="L1401" s="605"/>
      <c r="M1401" s="605"/>
      <c r="N1401" s="606"/>
    </row>
    <row r="1402" spans="2:14" ht="12.95" customHeight="1" x14ac:dyDescent="0.2">
      <c r="B1402" s="74"/>
      <c r="C1402" s="75"/>
      <c r="D1402" s="75"/>
      <c r="E1402" s="76"/>
      <c r="F1402" s="88"/>
      <c r="G1402" s="77"/>
      <c r="H1402" s="75"/>
      <c r="I1402" s="78"/>
      <c r="J1402" s="604"/>
      <c r="K1402" s="605"/>
      <c r="L1402" s="605"/>
      <c r="M1402" s="605"/>
      <c r="N1402" s="606"/>
    </row>
    <row r="1403" spans="2:14" ht="12.95" customHeight="1" x14ac:dyDescent="0.2">
      <c r="B1403" s="74"/>
      <c r="C1403" s="75"/>
      <c r="D1403" s="75"/>
      <c r="E1403" s="76"/>
      <c r="F1403" s="88"/>
      <c r="G1403" s="77"/>
      <c r="H1403" s="75"/>
      <c r="I1403" s="78"/>
      <c r="J1403" s="604"/>
      <c r="K1403" s="605"/>
      <c r="L1403" s="605"/>
      <c r="M1403" s="605"/>
      <c r="N1403" s="606"/>
    </row>
    <row r="1404" spans="2:14" ht="12.95" customHeight="1" x14ac:dyDescent="0.2">
      <c r="B1404" s="74"/>
      <c r="C1404" s="75"/>
      <c r="D1404" s="75"/>
      <c r="E1404" s="76"/>
      <c r="F1404" s="88"/>
      <c r="G1404" s="77"/>
      <c r="H1404" s="75"/>
      <c r="I1404" s="78"/>
      <c r="J1404" s="604"/>
      <c r="K1404" s="605"/>
      <c r="L1404" s="605"/>
      <c r="M1404" s="605"/>
      <c r="N1404" s="606"/>
    </row>
    <row r="1405" spans="2:14" ht="12.95" customHeight="1" x14ac:dyDescent="0.2">
      <c r="B1405" s="74"/>
      <c r="C1405" s="75"/>
      <c r="D1405" s="75"/>
      <c r="E1405" s="76"/>
      <c r="F1405" s="88"/>
      <c r="G1405" s="77"/>
      <c r="H1405" s="75"/>
      <c r="I1405" s="78"/>
      <c r="J1405" s="604"/>
      <c r="K1405" s="605"/>
      <c r="L1405" s="605"/>
      <c r="M1405" s="605"/>
      <c r="N1405" s="606"/>
    </row>
    <row r="1406" spans="2:14" ht="12.95" customHeight="1" x14ac:dyDescent="0.2">
      <c r="B1406" s="74"/>
      <c r="C1406" s="75"/>
      <c r="D1406" s="75"/>
      <c r="E1406" s="76"/>
      <c r="F1406" s="88"/>
      <c r="G1406" s="77"/>
      <c r="H1406" s="75"/>
      <c r="I1406" s="78"/>
      <c r="J1406" s="604"/>
      <c r="K1406" s="605"/>
      <c r="L1406" s="605"/>
      <c r="M1406" s="605"/>
      <c r="N1406" s="606"/>
    </row>
    <row r="1407" spans="2:14" ht="12.95" customHeight="1" x14ac:dyDescent="0.2">
      <c r="B1407" s="74"/>
      <c r="C1407" s="75"/>
      <c r="D1407" s="75"/>
      <c r="E1407" s="76"/>
      <c r="F1407" s="88"/>
      <c r="G1407" s="77"/>
      <c r="H1407" s="75"/>
      <c r="I1407" s="78"/>
      <c r="J1407" s="604"/>
      <c r="K1407" s="605"/>
      <c r="L1407" s="605"/>
      <c r="M1407" s="605"/>
      <c r="N1407" s="606"/>
    </row>
    <row r="1408" spans="2:14" ht="12.95" customHeight="1" x14ac:dyDescent="0.2">
      <c r="B1408" s="74"/>
      <c r="C1408" s="75"/>
      <c r="D1408" s="75"/>
      <c r="E1408" s="76"/>
      <c r="F1408" s="88"/>
      <c r="G1408" s="77"/>
      <c r="H1408" s="75"/>
      <c r="I1408" s="78"/>
      <c r="J1408" s="604"/>
      <c r="K1408" s="605"/>
      <c r="L1408" s="605"/>
      <c r="M1408" s="605"/>
      <c r="N1408" s="606"/>
    </row>
    <row r="1409" spans="2:14" ht="12.95" customHeight="1" x14ac:dyDescent="0.2">
      <c r="B1409" s="74"/>
      <c r="C1409" s="75"/>
      <c r="D1409" s="75"/>
      <c r="E1409" s="76"/>
      <c r="F1409" s="88"/>
      <c r="G1409" s="77"/>
      <c r="H1409" s="75"/>
      <c r="I1409" s="78"/>
      <c r="J1409" s="604"/>
      <c r="K1409" s="605"/>
      <c r="L1409" s="605"/>
      <c r="M1409" s="605"/>
      <c r="N1409" s="606"/>
    </row>
    <row r="1410" spans="2:14" ht="12.95" customHeight="1" x14ac:dyDescent="0.2">
      <c r="B1410" s="74"/>
      <c r="C1410" s="75"/>
      <c r="D1410" s="75"/>
      <c r="E1410" s="76"/>
      <c r="F1410" s="88"/>
      <c r="G1410" s="77"/>
      <c r="H1410" s="75"/>
      <c r="I1410" s="78"/>
      <c r="J1410" s="604"/>
      <c r="K1410" s="605"/>
      <c r="L1410" s="605"/>
      <c r="M1410" s="605"/>
      <c r="N1410" s="606"/>
    </row>
    <row r="1411" spans="2:14" ht="12.95" customHeight="1" x14ac:dyDescent="0.2">
      <c r="B1411" s="74"/>
      <c r="C1411" s="75"/>
      <c r="D1411" s="75"/>
      <c r="E1411" s="76"/>
      <c r="F1411" s="88"/>
      <c r="G1411" s="77"/>
      <c r="H1411" s="75"/>
      <c r="I1411" s="78"/>
      <c r="J1411" s="604"/>
      <c r="K1411" s="605"/>
      <c r="L1411" s="605"/>
      <c r="M1411" s="605"/>
      <c r="N1411" s="606"/>
    </row>
    <row r="1412" spans="2:14" ht="12.95" customHeight="1" x14ac:dyDescent="0.2">
      <c r="B1412" s="74"/>
      <c r="C1412" s="75"/>
      <c r="D1412" s="75"/>
      <c r="E1412" s="76"/>
      <c r="F1412" s="88"/>
      <c r="G1412" s="77"/>
      <c r="H1412" s="75"/>
      <c r="I1412" s="78"/>
      <c r="J1412" s="604"/>
      <c r="K1412" s="605"/>
      <c r="L1412" s="605"/>
      <c r="M1412" s="605"/>
      <c r="N1412" s="606"/>
    </row>
    <row r="1413" spans="2:14" ht="12.95" customHeight="1" x14ac:dyDescent="0.2">
      <c r="B1413" s="74"/>
      <c r="C1413" s="75"/>
      <c r="D1413" s="75"/>
      <c r="E1413" s="76"/>
      <c r="F1413" s="88"/>
      <c r="G1413" s="77"/>
      <c r="H1413" s="75"/>
      <c r="I1413" s="78"/>
      <c r="J1413" s="604"/>
      <c r="K1413" s="605"/>
      <c r="L1413" s="605"/>
      <c r="M1413" s="605"/>
      <c r="N1413" s="606"/>
    </row>
    <row r="1414" spans="2:14" ht="12.95" customHeight="1" x14ac:dyDescent="0.2">
      <c r="B1414" s="74"/>
      <c r="C1414" s="75"/>
      <c r="D1414" s="75"/>
      <c r="E1414" s="76"/>
      <c r="F1414" s="88"/>
      <c r="G1414" s="77"/>
      <c r="H1414" s="75"/>
      <c r="I1414" s="78"/>
      <c r="J1414" s="604"/>
      <c r="K1414" s="605"/>
      <c r="L1414" s="605"/>
      <c r="M1414" s="605"/>
      <c r="N1414" s="606"/>
    </row>
    <row r="1415" spans="2:14" ht="12.95" customHeight="1" x14ac:dyDescent="0.2">
      <c r="B1415" s="74"/>
      <c r="C1415" s="75"/>
      <c r="D1415" s="75"/>
      <c r="E1415" s="76"/>
      <c r="F1415" s="88"/>
      <c r="G1415" s="77"/>
      <c r="H1415" s="75"/>
      <c r="I1415" s="78"/>
      <c r="J1415" s="604"/>
      <c r="K1415" s="605"/>
      <c r="L1415" s="605"/>
      <c r="M1415" s="605"/>
      <c r="N1415" s="606"/>
    </row>
    <row r="1416" spans="2:14" ht="12.95" customHeight="1" x14ac:dyDescent="0.2">
      <c r="B1416" s="74"/>
      <c r="C1416" s="75"/>
      <c r="D1416" s="75"/>
      <c r="E1416" s="76"/>
      <c r="F1416" s="88"/>
      <c r="G1416" s="77"/>
      <c r="H1416" s="75"/>
      <c r="I1416" s="78"/>
      <c r="J1416" s="604"/>
      <c r="K1416" s="605"/>
      <c r="L1416" s="605"/>
      <c r="M1416" s="605"/>
      <c r="N1416" s="606"/>
    </row>
    <row r="1417" spans="2:14" ht="12.95" customHeight="1" x14ac:dyDescent="0.2">
      <c r="B1417" s="74"/>
      <c r="C1417" s="75"/>
      <c r="D1417" s="75"/>
      <c r="E1417" s="76"/>
      <c r="F1417" s="88"/>
      <c r="G1417" s="77"/>
      <c r="H1417" s="75"/>
      <c r="I1417" s="78"/>
      <c r="J1417" s="604"/>
      <c r="K1417" s="605"/>
      <c r="L1417" s="605"/>
      <c r="M1417" s="605"/>
      <c r="N1417" s="606"/>
    </row>
    <row r="1418" spans="2:14" ht="12.95" customHeight="1" x14ac:dyDescent="0.2">
      <c r="B1418" s="74"/>
      <c r="C1418" s="75"/>
      <c r="D1418" s="75"/>
      <c r="E1418" s="76"/>
      <c r="F1418" s="88"/>
      <c r="G1418" s="77"/>
      <c r="H1418" s="75"/>
      <c r="I1418" s="78"/>
      <c r="J1418" s="604"/>
      <c r="K1418" s="605"/>
      <c r="L1418" s="605"/>
      <c r="M1418" s="605"/>
      <c r="N1418" s="606"/>
    </row>
    <row r="1419" spans="2:14" ht="12.95" customHeight="1" x14ac:dyDescent="0.2">
      <c r="B1419" s="74"/>
      <c r="C1419" s="75"/>
      <c r="D1419" s="75"/>
      <c r="E1419" s="76"/>
      <c r="F1419" s="88"/>
      <c r="G1419" s="77"/>
      <c r="H1419" s="75"/>
      <c r="I1419" s="78"/>
      <c r="J1419" s="604"/>
      <c r="K1419" s="605"/>
      <c r="L1419" s="605"/>
      <c r="M1419" s="605"/>
      <c r="N1419" s="606"/>
    </row>
    <row r="1420" spans="2:14" ht="12.95" customHeight="1" x14ac:dyDescent="0.2">
      <c r="B1420" s="74"/>
      <c r="C1420" s="75"/>
      <c r="D1420" s="75"/>
      <c r="E1420" s="76"/>
      <c r="F1420" s="88"/>
      <c r="G1420" s="77"/>
      <c r="H1420" s="75"/>
      <c r="I1420" s="78"/>
      <c r="J1420" s="604"/>
      <c r="K1420" s="605"/>
      <c r="L1420" s="605"/>
      <c r="M1420" s="605"/>
      <c r="N1420" s="606"/>
    </row>
    <row r="1421" spans="2:14" ht="12.95" customHeight="1" x14ac:dyDescent="0.2">
      <c r="B1421" s="74"/>
      <c r="C1421" s="75"/>
      <c r="D1421" s="75"/>
      <c r="E1421" s="76"/>
      <c r="F1421" s="88"/>
      <c r="G1421" s="77"/>
      <c r="H1421" s="75"/>
      <c r="I1421" s="78"/>
      <c r="J1421" s="604"/>
      <c r="K1421" s="605"/>
      <c r="L1421" s="605"/>
      <c r="M1421" s="605"/>
      <c r="N1421" s="606"/>
    </row>
    <row r="1422" spans="2:14" ht="12.95" customHeight="1" x14ac:dyDescent="0.2">
      <c r="B1422" s="74"/>
      <c r="C1422" s="75"/>
      <c r="D1422" s="75"/>
      <c r="E1422" s="76"/>
      <c r="F1422" s="88"/>
      <c r="G1422" s="77"/>
      <c r="H1422" s="75"/>
      <c r="I1422" s="78"/>
      <c r="J1422" s="604"/>
      <c r="K1422" s="605"/>
      <c r="L1422" s="605"/>
      <c r="M1422" s="605"/>
      <c r="N1422" s="606"/>
    </row>
    <row r="1423" spans="2:14" ht="12.95" customHeight="1" x14ac:dyDescent="0.2">
      <c r="B1423" s="74"/>
      <c r="C1423" s="75"/>
      <c r="D1423" s="75"/>
      <c r="E1423" s="76"/>
      <c r="F1423" s="88"/>
      <c r="G1423" s="77"/>
      <c r="H1423" s="75"/>
      <c r="I1423" s="78"/>
      <c r="J1423" s="604"/>
      <c r="K1423" s="605"/>
      <c r="L1423" s="605"/>
      <c r="M1423" s="605"/>
      <c r="N1423" s="606"/>
    </row>
    <row r="1424" spans="2:14" ht="12.95" customHeight="1" x14ac:dyDescent="0.2">
      <c r="B1424" s="74"/>
      <c r="C1424" s="75"/>
      <c r="D1424" s="75"/>
      <c r="E1424" s="76"/>
      <c r="F1424" s="88"/>
      <c r="G1424" s="77"/>
      <c r="H1424" s="75"/>
      <c r="I1424" s="78"/>
      <c r="J1424" s="604"/>
      <c r="K1424" s="605"/>
      <c r="L1424" s="605"/>
      <c r="M1424" s="605"/>
      <c r="N1424" s="606"/>
    </row>
    <row r="1425" spans="2:14" ht="12.95" customHeight="1" x14ac:dyDescent="0.2">
      <c r="B1425" s="74"/>
      <c r="C1425" s="75"/>
      <c r="D1425" s="75"/>
      <c r="E1425" s="76"/>
      <c r="F1425" s="88"/>
      <c r="G1425" s="77"/>
      <c r="H1425" s="75"/>
      <c r="I1425" s="78"/>
      <c r="J1425" s="604"/>
      <c r="K1425" s="605"/>
      <c r="L1425" s="605"/>
      <c r="M1425" s="605"/>
      <c r="N1425" s="606"/>
    </row>
    <row r="1426" spans="2:14" ht="12.95" customHeight="1" x14ac:dyDescent="0.2">
      <c r="B1426" s="74"/>
      <c r="C1426" s="75"/>
      <c r="D1426" s="75"/>
      <c r="E1426" s="76"/>
      <c r="F1426" s="88"/>
      <c r="G1426" s="77"/>
      <c r="H1426" s="75"/>
      <c r="I1426" s="78"/>
      <c r="J1426" s="604"/>
      <c r="K1426" s="605"/>
      <c r="L1426" s="605"/>
      <c r="M1426" s="605"/>
      <c r="N1426" s="606"/>
    </row>
    <row r="1427" spans="2:14" ht="12.95" customHeight="1" x14ac:dyDescent="0.2">
      <c r="B1427" s="74"/>
      <c r="C1427" s="75"/>
      <c r="D1427" s="75"/>
      <c r="E1427" s="76"/>
      <c r="F1427" s="88"/>
      <c r="G1427" s="77"/>
      <c r="H1427" s="75"/>
      <c r="I1427" s="78"/>
      <c r="J1427" s="604"/>
      <c r="K1427" s="605"/>
      <c r="L1427" s="605"/>
      <c r="M1427" s="605"/>
      <c r="N1427" s="606"/>
    </row>
    <row r="1428" spans="2:14" ht="12.95" customHeight="1" x14ac:dyDescent="0.2">
      <c r="B1428" s="74"/>
      <c r="C1428" s="75"/>
      <c r="D1428" s="75"/>
      <c r="E1428" s="76"/>
      <c r="F1428" s="88"/>
      <c r="G1428" s="77"/>
      <c r="H1428" s="75"/>
      <c r="I1428" s="78"/>
      <c r="J1428" s="604"/>
      <c r="K1428" s="605"/>
      <c r="L1428" s="605"/>
      <c r="M1428" s="605"/>
      <c r="N1428" s="606"/>
    </row>
    <row r="1429" spans="2:14" ht="12.95" customHeight="1" x14ac:dyDescent="0.2">
      <c r="B1429" s="74"/>
      <c r="C1429" s="75"/>
      <c r="D1429" s="75"/>
      <c r="E1429" s="76"/>
      <c r="F1429" s="88"/>
      <c r="G1429" s="77"/>
      <c r="H1429" s="75"/>
      <c r="I1429" s="78"/>
      <c r="J1429" s="604"/>
      <c r="K1429" s="605"/>
      <c r="L1429" s="605"/>
      <c r="M1429" s="605"/>
      <c r="N1429" s="606"/>
    </row>
    <row r="1430" spans="2:14" ht="12.95" customHeight="1" x14ac:dyDescent="0.2">
      <c r="B1430" s="74"/>
      <c r="C1430" s="75"/>
      <c r="D1430" s="75"/>
      <c r="E1430" s="76"/>
      <c r="F1430" s="88"/>
      <c r="G1430" s="77"/>
      <c r="H1430" s="75"/>
      <c r="I1430" s="78"/>
      <c r="J1430" s="604"/>
      <c r="K1430" s="605"/>
      <c r="L1430" s="605"/>
      <c r="M1430" s="605"/>
      <c r="N1430" s="606"/>
    </row>
    <row r="1431" spans="2:14" ht="12.95" customHeight="1" x14ac:dyDescent="0.2">
      <c r="B1431" s="74"/>
      <c r="C1431" s="75"/>
      <c r="D1431" s="75"/>
      <c r="E1431" s="76"/>
      <c r="F1431" s="88"/>
      <c r="G1431" s="77"/>
      <c r="H1431" s="75"/>
      <c r="I1431" s="78"/>
      <c r="J1431" s="604"/>
      <c r="K1431" s="605"/>
      <c r="L1431" s="605"/>
      <c r="M1431" s="605"/>
      <c r="N1431" s="606"/>
    </row>
    <row r="1432" spans="2:14" ht="12.95" customHeight="1" x14ac:dyDescent="0.2">
      <c r="B1432" s="74"/>
      <c r="C1432" s="75"/>
      <c r="D1432" s="75"/>
      <c r="E1432" s="76"/>
      <c r="F1432" s="88"/>
      <c r="G1432" s="77"/>
      <c r="H1432" s="75"/>
      <c r="I1432" s="78"/>
      <c r="J1432" s="604"/>
      <c r="K1432" s="605"/>
      <c r="L1432" s="605"/>
      <c r="M1432" s="605"/>
      <c r="N1432" s="606"/>
    </row>
    <row r="1433" spans="2:14" ht="12.95" customHeight="1" x14ac:dyDescent="0.2">
      <c r="B1433" s="74"/>
      <c r="C1433" s="75"/>
      <c r="D1433" s="75"/>
      <c r="E1433" s="76"/>
      <c r="F1433" s="88"/>
      <c r="G1433" s="77"/>
      <c r="H1433" s="75"/>
      <c r="I1433" s="78"/>
      <c r="J1433" s="604"/>
      <c r="K1433" s="605"/>
      <c r="L1433" s="605"/>
      <c r="M1433" s="605"/>
      <c r="N1433" s="606"/>
    </row>
    <row r="1434" spans="2:14" ht="12.95" customHeight="1" x14ac:dyDescent="0.2">
      <c r="B1434" s="74"/>
      <c r="C1434" s="75"/>
      <c r="D1434" s="75"/>
      <c r="E1434" s="76"/>
      <c r="F1434" s="88"/>
      <c r="G1434" s="77"/>
      <c r="H1434" s="75"/>
      <c r="I1434" s="78"/>
      <c r="J1434" s="604"/>
      <c r="K1434" s="605"/>
      <c r="L1434" s="605"/>
      <c r="M1434" s="605"/>
      <c r="N1434" s="606"/>
    </row>
    <row r="1435" spans="2:14" ht="12.95" customHeight="1" x14ac:dyDescent="0.2">
      <c r="B1435" s="74"/>
      <c r="C1435" s="75"/>
      <c r="D1435" s="75"/>
      <c r="E1435" s="76"/>
      <c r="F1435" s="88"/>
      <c r="G1435" s="77"/>
      <c r="H1435" s="75"/>
      <c r="I1435" s="78"/>
      <c r="J1435" s="604"/>
      <c r="K1435" s="605"/>
      <c r="L1435" s="605"/>
      <c r="M1435" s="605"/>
      <c r="N1435" s="606"/>
    </row>
    <row r="1436" spans="2:14" ht="12.95" customHeight="1" x14ac:dyDescent="0.2">
      <c r="B1436" s="74"/>
      <c r="C1436" s="75"/>
      <c r="D1436" s="75"/>
      <c r="E1436" s="76"/>
      <c r="F1436" s="88"/>
      <c r="G1436" s="77"/>
      <c r="H1436" s="75"/>
      <c r="I1436" s="78"/>
      <c r="J1436" s="604"/>
      <c r="K1436" s="605"/>
      <c r="L1436" s="605"/>
      <c r="M1436" s="605"/>
      <c r="N1436" s="606"/>
    </row>
    <row r="1437" spans="2:14" ht="12.95" customHeight="1" x14ac:dyDescent="0.2">
      <c r="B1437" s="74"/>
      <c r="C1437" s="75"/>
      <c r="D1437" s="75"/>
      <c r="E1437" s="76"/>
      <c r="F1437" s="88"/>
      <c r="G1437" s="77"/>
      <c r="H1437" s="75"/>
      <c r="I1437" s="78"/>
      <c r="J1437" s="604"/>
      <c r="K1437" s="605"/>
      <c r="L1437" s="605"/>
      <c r="M1437" s="605"/>
      <c r="N1437" s="606"/>
    </row>
    <row r="1438" spans="2:14" ht="12.95" customHeight="1" x14ac:dyDescent="0.2">
      <c r="B1438" s="74"/>
      <c r="C1438" s="75"/>
      <c r="D1438" s="75"/>
      <c r="E1438" s="76"/>
      <c r="F1438" s="88"/>
      <c r="G1438" s="77"/>
      <c r="H1438" s="75"/>
      <c r="I1438" s="78"/>
      <c r="J1438" s="604"/>
      <c r="K1438" s="605"/>
      <c r="L1438" s="605"/>
      <c r="M1438" s="605"/>
      <c r="N1438" s="606"/>
    </row>
    <row r="1439" spans="2:14" ht="12.95" customHeight="1" x14ac:dyDescent="0.2">
      <c r="B1439" s="74"/>
      <c r="C1439" s="75"/>
      <c r="D1439" s="75"/>
      <c r="E1439" s="76"/>
      <c r="F1439" s="88"/>
      <c r="G1439" s="77"/>
      <c r="H1439" s="75"/>
      <c r="I1439" s="78"/>
      <c r="J1439" s="604"/>
      <c r="K1439" s="605"/>
      <c r="L1439" s="605"/>
      <c r="M1439" s="605"/>
      <c r="N1439" s="606"/>
    </row>
    <row r="1440" spans="2:14" ht="12.95" customHeight="1" x14ac:dyDescent="0.2">
      <c r="B1440" s="74"/>
      <c r="C1440" s="75"/>
      <c r="D1440" s="75"/>
      <c r="E1440" s="76"/>
      <c r="F1440" s="88"/>
      <c r="G1440" s="77"/>
      <c r="H1440" s="75"/>
      <c r="I1440" s="78"/>
      <c r="J1440" s="604"/>
      <c r="K1440" s="605"/>
      <c r="L1440" s="605"/>
      <c r="M1440" s="605"/>
      <c r="N1440" s="606"/>
    </row>
    <row r="1441" spans="2:14" ht="12.95" customHeight="1" x14ac:dyDescent="0.2">
      <c r="B1441" s="74"/>
      <c r="C1441" s="75"/>
      <c r="D1441" s="75"/>
      <c r="E1441" s="76"/>
      <c r="F1441" s="88"/>
      <c r="G1441" s="77"/>
      <c r="H1441" s="75"/>
      <c r="I1441" s="78"/>
      <c r="J1441" s="604"/>
      <c r="K1441" s="605"/>
      <c r="L1441" s="605"/>
      <c r="M1441" s="605"/>
      <c r="N1441" s="606"/>
    </row>
    <row r="1442" spans="2:14" ht="12.95" customHeight="1" x14ac:dyDescent="0.2">
      <c r="B1442" s="74"/>
      <c r="C1442" s="75"/>
      <c r="D1442" s="75"/>
      <c r="E1442" s="76"/>
      <c r="F1442" s="88"/>
      <c r="G1442" s="77"/>
      <c r="H1442" s="75"/>
      <c r="I1442" s="78"/>
      <c r="J1442" s="604"/>
      <c r="K1442" s="605"/>
      <c r="L1442" s="605"/>
      <c r="M1442" s="605"/>
      <c r="N1442" s="606"/>
    </row>
    <row r="1443" spans="2:14" ht="12.95" customHeight="1" x14ac:dyDescent="0.2">
      <c r="B1443" s="74"/>
      <c r="C1443" s="75"/>
      <c r="D1443" s="75"/>
      <c r="E1443" s="76"/>
      <c r="F1443" s="88"/>
      <c r="G1443" s="77"/>
      <c r="H1443" s="75"/>
      <c r="I1443" s="78"/>
      <c r="J1443" s="604"/>
      <c r="K1443" s="605"/>
      <c r="L1443" s="605"/>
      <c r="M1443" s="605"/>
      <c r="N1443" s="606"/>
    </row>
    <row r="1444" spans="2:14" ht="12.95" customHeight="1" x14ac:dyDescent="0.2">
      <c r="B1444" s="74"/>
      <c r="C1444" s="75"/>
      <c r="D1444" s="75"/>
      <c r="E1444" s="76"/>
      <c r="F1444" s="88"/>
      <c r="G1444" s="77"/>
      <c r="H1444" s="75"/>
      <c r="I1444" s="78"/>
      <c r="J1444" s="604"/>
      <c r="K1444" s="605"/>
      <c r="L1444" s="605"/>
      <c r="M1444" s="605"/>
      <c r="N1444" s="606"/>
    </row>
    <row r="1445" spans="2:14" ht="12.95" customHeight="1" x14ac:dyDescent="0.2">
      <c r="B1445" s="74"/>
      <c r="C1445" s="75"/>
      <c r="D1445" s="75"/>
      <c r="E1445" s="76"/>
      <c r="F1445" s="88"/>
      <c r="G1445" s="77"/>
      <c r="H1445" s="75"/>
      <c r="I1445" s="78"/>
      <c r="J1445" s="604"/>
      <c r="K1445" s="605"/>
      <c r="L1445" s="605"/>
      <c r="M1445" s="605"/>
      <c r="N1445" s="606"/>
    </row>
    <row r="1446" spans="2:14" ht="12.95" customHeight="1" x14ac:dyDescent="0.2">
      <c r="B1446" s="74"/>
      <c r="C1446" s="75"/>
      <c r="D1446" s="75"/>
      <c r="E1446" s="76"/>
      <c r="F1446" s="88"/>
      <c r="G1446" s="77"/>
      <c r="H1446" s="75"/>
      <c r="I1446" s="78"/>
      <c r="J1446" s="604"/>
      <c r="K1446" s="605"/>
      <c r="L1446" s="605"/>
      <c r="M1446" s="605"/>
      <c r="N1446" s="606"/>
    </row>
    <row r="1447" spans="2:14" ht="12.95" customHeight="1" x14ac:dyDescent="0.2">
      <c r="B1447" s="74"/>
      <c r="C1447" s="75"/>
      <c r="D1447" s="75"/>
      <c r="E1447" s="76"/>
      <c r="F1447" s="88"/>
      <c r="G1447" s="77"/>
      <c r="H1447" s="75"/>
      <c r="I1447" s="78"/>
      <c r="J1447" s="604"/>
      <c r="K1447" s="605"/>
      <c r="L1447" s="605"/>
      <c r="M1447" s="605"/>
      <c r="N1447" s="606"/>
    </row>
    <row r="1448" spans="2:14" ht="12.95" customHeight="1" x14ac:dyDescent="0.2">
      <c r="B1448" s="74"/>
      <c r="C1448" s="75"/>
      <c r="D1448" s="75"/>
      <c r="E1448" s="76"/>
      <c r="F1448" s="88"/>
      <c r="G1448" s="77"/>
      <c r="H1448" s="75"/>
      <c r="I1448" s="78"/>
      <c r="J1448" s="604"/>
      <c r="K1448" s="605"/>
      <c r="L1448" s="605"/>
      <c r="M1448" s="605"/>
      <c r="N1448" s="606"/>
    </row>
    <row r="1449" spans="2:14" ht="12.95" customHeight="1" x14ac:dyDescent="0.2">
      <c r="B1449" s="74"/>
      <c r="C1449" s="75"/>
      <c r="D1449" s="75"/>
      <c r="E1449" s="76"/>
      <c r="F1449" s="88"/>
      <c r="G1449" s="77"/>
      <c r="H1449" s="75"/>
      <c r="I1449" s="78"/>
      <c r="J1449" s="604"/>
      <c r="K1449" s="605"/>
      <c r="L1449" s="605"/>
      <c r="M1449" s="605"/>
      <c r="N1449" s="606"/>
    </row>
    <row r="1450" spans="2:14" ht="12.95" customHeight="1" x14ac:dyDescent="0.2">
      <c r="B1450" s="74"/>
      <c r="C1450" s="75"/>
      <c r="D1450" s="75"/>
      <c r="E1450" s="76"/>
      <c r="F1450" s="88"/>
      <c r="G1450" s="77"/>
      <c r="H1450" s="75"/>
      <c r="I1450" s="78"/>
      <c r="J1450" s="604"/>
      <c r="K1450" s="605"/>
      <c r="L1450" s="605"/>
      <c r="M1450" s="605"/>
      <c r="N1450" s="606"/>
    </row>
    <row r="1451" spans="2:14" ht="12.95" customHeight="1" x14ac:dyDescent="0.2">
      <c r="B1451" s="74"/>
      <c r="C1451" s="75"/>
      <c r="D1451" s="75"/>
      <c r="E1451" s="76"/>
      <c r="F1451" s="88"/>
      <c r="G1451" s="77"/>
      <c r="H1451" s="75"/>
      <c r="I1451" s="78"/>
      <c r="J1451" s="604"/>
      <c r="K1451" s="605"/>
      <c r="L1451" s="605"/>
      <c r="M1451" s="605"/>
      <c r="N1451" s="606"/>
    </row>
    <row r="1452" spans="2:14" ht="12.95" customHeight="1" x14ac:dyDescent="0.2">
      <c r="B1452" s="74"/>
      <c r="C1452" s="75"/>
      <c r="D1452" s="75"/>
      <c r="E1452" s="76"/>
      <c r="F1452" s="88"/>
      <c r="G1452" s="77"/>
      <c r="H1452" s="75"/>
      <c r="I1452" s="78"/>
      <c r="J1452" s="604"/>
      <c r="K1452" s="605"/>
      <c r="L1452" s="605"/>
      <c r="M1452" s="605"/>
      <c r="N1452" s="606"/>
    </row>
    <row r="1453" spans="2:14" ht="12.95" customHeight="1" x14ac:dyDescent="0.2">
      <c r="B1453" s="74"/>
      <c r="C1453" s="75"/>
      <c r="D1453" s="75"/>
      <c r="E1453" s="76"/>
      <c r="F1453" s="88"/>
      <c r="G1453" s="77"/>
      <c r="H1453" s="75"/>
      <c r="I1453" s="78"/>
      <c r="J1453" s="604"/>
      <c r="K1453" s="605"/>
      <c r="L1453" s="605"/>
      <c r="M1453" s="605"/>
      <c r="N1453" s="606"/>
    </row>
    <row r="1454" spans="2:14" ht="12.95" customHeight="1" x14ac:dyDescent="0.2">
      <c r="B1454" s="74"/>
      <c r="C1454" s="75"/>
      <c r="D1454" s="75"/>
      <c r="E1454" s="76"/>
      <c r="F1454" s="88"/>
      <c r="G1454" s="77"/>
      <c r="H1454" s="75"/>
      <c r="I1454" s="78"/>
      <c r="J1454" s="604"/>
      <c r="K1454" s="605"/>
      <c r="L1454" s="605"/>
      <c r="M1454" s="605"/>
      <c r="N1454" s="606"/>
    </row>
    <row r="1455" spans="2:14" ht="12.95" customHeight="1" x14ac:dyDescent="0.2">
      <c r="B1455" s="74"/>
      <c r="C1455" s="75"/>
      <c r="D1455" s="75"/>
      <c r="E1455" s="76"/>
      <c r="F1455" s="88"/>
      <c r="G1455" s="77"/>
      <c r="H1455" s="75"/>
      <c r="I1455" s="78"/>
      <c r="J1455" s="604"/>
      <c r="K1455" s="605"/>
      <c r="L1455" s="605"/>
      <c r="M1455" s="605"/>
      <c r="N1455" s="606"/>
    </row>
    <row r="1456" spans="2:14" ht="12.95" customHeight="1" x14ac:dyDescent="0.2">
      <c r="B1456" s="74"/>
      <c r="C1456" s="75"/>
      <c r="D1456" s="75"/>
      <c r="E1456" s="76"/>
      <c r="F1456" s="88"/>
      <c r="G1456" s="77"/>
      <c r="H1456" s="75"/>
      <c r="I1456" s="78"/>
      <c r="J1456" s="604"/>
      <c r="K1456" s="605"/>
      <c r="L1456" s="605"/>
      <c r="M1456" s="605"/>
      <c r="N1456" s="606"/>
    </row>
    <row r="1457" spans="2:14" ht="12.95" customHeight="1" x14ac:dyDescent="0.2">
      <c r="B1457" s="74"/>
      <c r="C1457" s="75"/>
      <c r="D1457" s="75"/>
      <c r="E1457" s="76"/>
      <c r="F1457" s="88"/>
      <c r="G1457" s="77"/>
      <c r="H1457" s="75"/>
      <c r="I1457" s="78"/>
      <c r="J1457" s="604"/>
      <c r="K1457" s="605"/>
      <c r="L1457" s="605"/>
      <c r="M1457" s="605"/>
      <c r="N1457" s="606"/>
    </row>
    <row r="1458" spans="2:14" ht="12.95" customHeight="1" x14ac:dyDescent="0.2">
      <c r="B1458" s="74"/>
      <c r="C1458" s="75"/>
      <c r="D1458" s="75"/>
      <c r="E1458" s="76"/>
      <c r="F1458" s="88"/>
      <c r="G1458" s="77"/>
      <c r="H1458" s="75"/>
      <c r="I1458" s="78"/>
      <c r="J1458" s="604"/>
      <c r="K1458" s="605"/>
      <c r="L1458" s="605"/>
      <c r="M1458" s="605"/>
      <c r="N1458" s="606"/>
    </row>
    <row r="1459" spans="2:14" ht="12.95" customHeight="1" x14ac:dyDescent="0.2">
      <c r="B1459" s="74"/>
      <c r="C1459" s="75"/>
      <c r="D1459" s="75"/>
      <c r="E1459" s="76"/>
      <c r="F1459" s="88"/>
      <c r="G1459" s="77"/>
      <c r="H1459" s="75"/>
      <c r="I1459" s="78"/>
      <c r="J1459" s="604"/>
      <c r="K1459" s="605"/>
      <c r="L1459" s="605"/>
      <c r="M1459" s="605"/>
      <c r="N1459" s="606"/>
    </row>
    <row r="1460" spans="2:14" ht="12.95" customHeight="1" x14ac:dyDescent="0.2">
      <c r="B1460" s="74"/>
      <c r="C1460" s="75"/>
      <c r="D1460" s="75"/>
      <c r="E1460" s="76"/>
      <c r="F1460" s="88"/>
      <c r="G1460" s="77"/>
      <c r="H1460" s="75"/>
      <c r="I1460" s="78"/>
      <c r="J1460" s="604"/>
      <c r="K1460" s="605"/>
      <c r="L1460" s="605"/>
      <c r="M1460" s="605"/>
      <c r="N1460" s="606"/>
    </row>
    <row r="1461" spans="2:14" ht="12.95" customHeight="1" x14ac:dyDescent="0.2">
      <c r="B1461" s="74"/>
      <c r="C1461" s="75"/>
      <c r="D1461" s="75"/>
      <c r="E1461" s="76"/>
      <c r="F1461" s="88"/>
      <c r="G1461" s="77"/>
      <c r="H1461" s="75"/>
      <c r="I1461" s="78"/>
      <c r="J1461" s="604"/>
      <c r="K1461" s="605"/>
      <c r="L1461" s="605"/>
      <c r="M1461" s="605"/>
      <c r="N1461" s="606"/>
    </row>
    <row r="1462" spans="2:14" ht="12.95" customHeight="1" x14ac:dyDescent="0.2">
      <c r="B1462" s="74"/>
      <c r="C1462" s="75"/>
      <c r="D1462" s="75"/>
      <c r="E1462" s="76"/>
      <c r="F1462" s="88"/>
      <c r="G1462" s="77"/>
      <c r="H1462" s="75"/>
      <c r="I1462" s="78"/>
      <c r="J1462" s="604"/>
      <c r="K1462" s="605"/>
      <c r="L1462" s="605"/>
      <c r="M1462" s="605"/>
      <c r="N1462" s="606"/>
    </row>
    <row r="1463" spans="2:14" ht="12.95" customHeight="1" x14ac:dyDescent="0.2">
      <c r="B1463" s="74"/>
      <c r="C1463" s="75"/>
      <c r="D1463" s="75"/>
      <c r="E1463" s="76"/>
      <c r="F1463" s="88"/>
      <c r="G1463" s="77"/>
      <c r="H1463" s="75"/>
      <c r="I1463" s="78"/>
      <c r="J1463" s="604"/>
      <c r="K1463" s="605"/>
      <c r="L1463" s="605"/>
      <c r="M1463" s="605"/>
      <c r="N1463" s="606"/>
    </row>
    <row r="1464" spans="2:14" ht="12.95" customHeight="1" x14ac:dyDescent="0.2">
      <c r="B1464" s="74"/>
      <c r="C1464" s="75"/>
      <c r="D1464" s="75"/>
      <c r="E1464" s="76"/>
      <c r="F1464" s="88"/>
      <c r="G1464" s="77"/>
      <c r="H1464" s="75"/>
      <c r="I1464" s="78"/>
      <c r="J1464" s="604"/>
      <c r="K1464" s="605"/>
      <c r="L1464" s="605"/>
      <c r="M1464" s="605"/>
      <c r="N1464" s="606"/>
    </row>
    <row r="1465" spans="2:14" ht="12.95" customHeight="1" x14ac:dyDescent="0.2">
      <c r="B1465" s="74"/>
      <c r="C1465" s="75"/>
      <c r="D1465" s="75"/>
      <c r="E1465" s="76"/>
      <c r="F1465" s="88"/>
      <c r="G1465" s="77"/>
      <c r="H1465" s="75"/>
      <c r="I1465" s="78"/>
      <c r="J1465" s="604"/>
      <c r="K1465" s="605"/>
      <c r="L1465" s="605"/>
      <c r="M1465" s="605"/>
      <c r="N1465" s="606"/>
    </row>
    <row r="1466" spans="2:14" ht="12.95" customHeight="1" x14ac:dyDescent="0.2">
      <c r="B1466" s="74"/>
      <c r="C1466" s="75"/>
      <c r="D1466" s="75"/>
      <c r="E1466" s="76"/>
      <c r="F1466" s="88"/>
      <c r="G1466" s="77"/>
      <c r="H1466" s="75"/>
      <c r="I1466" s="78"/>
      <c r="J1466" s="604"/>
      <c r="K1466" s="605"/>
      <c r="L1466" s="605"/>
      <c r="M1466" s="605"/>
      <c r="N1466" s="606"/>
    </row>
    <row r="1467" spans="2:14" ht="12.95" customHeight="1" x14ac:dyDescent="0.2">
      <c r="B1467" s="74"/>
      <c r="C1467" s="75"/>
      <c r="D1467" s="75"/>
      <c r="E1467" s="76"/>
      <c r="F1467" s="88"/>
      <c r="G1467" s="77"/>
      <c r="H1467" s="75"/>
      <c r="I1467" s="78"/>
      <c r="J1467" s="604"/>
      <c r="K1467" s="605"/>
      <c r="L1467" s="605"/>
      <c r="M1467" s="605"/>
      <c r="N1467" s="606"/>
    </row>
    <row r="1468" spans="2:14" ht="12.95" customHeight="1" x14ac:dyDescent="0.2">
      <c r="B1468" s="74"/>
      <c r="C1468" s="75"/>
      <c r="D1468" s="75"/>
      <c r="E1468" s="76"/>
      <c r="F1468" s="88"/>
      <c r="G1468" s="77"/>
      <c r="H1468" s="75"/>
      <c r="I1468" s="78"/>
      <c r="J1468" s="604"/>
      <c r="K1468" s="605"/>
      <c r="L1468" s="605"/>
      <c r="M1468" s="605"/>
      <c r="N1468" s="606"/>
    </row>
    <row r="1469" spans="2:14" ht="12.95" customHeight="1" x14ac:dyDescent="0.2">
      <c r="B1469" s="74"/>
      <c r="C1469" s="75"/>
      <c r="D1469" s="75"/>
      <c r="E1469" s="76"/>
      <c r="F1469" s="88"/>
      <c r="G1469" s="77"/>
      <c r="H1469" s="75"/>
      <c r="I1469" s="78"/>
      <c r="J1469" s="604"/>
      <c r="K1469" s="605"/>
      <c r="L1469" s="605"/>
      <c r="M1469" s="605"/>
      <c r="N1469" s="606"/>
    </row>
    <row r="1470" spans="2:14" ht="12.95" customHeight="1" x14ac:dyDescent="0.2">
      <c r="B1470" s="74"/>
      <c r="C1470" s="75"/>
      <c r="D1470" s="75"/>
      <c r="E1470" s="76"/>
      <c r="F1470" s="88"/>
      <c r="G1470" s="77"/>
      <c r="H1470" s="75"/>
      <c r="I1470" s="78"/>
      <c r="J1470" s="604"/>
      <c r="K1470" s="605"/>
      <c r="L1470" s="605"/>
      <c r="M1470" s="605"/>
      <c r="N1470" s="606"/>
    </row>
    <row r="1471" spans="2:14" ht="12.95" customHeight="1" x14ac:dyDescent="0.2">
      <c r="B1471" s="74"/>
      <c r="C1471" s="75"/>
      <c r="D1471" s="75"/>
      <c r="E1471" s="76"/>
      <c r="F1471" s="88"/>
      <c r="G1471" s="77"/>
      <c r="H1471" s="75"/>
      <c r="I1471" s="78"/>
      <c r="J1471" s="604"/>
      <c r="K1471" s="605"/>
      <c r="L1471" s="605"/>
      <c r="M1471" s="605"/>
      <c r="N1471" s="606"/>
    </row>
    <row r="1472" spans="2:14" ht="12.95" customHeight="1" x14ac:dyDescent="0.2">
      <c r="B1472" s="74"/>
      <c r="C1472" s="75"/>
      <c r="D1472" s="75"/>
      <c r="E1472" s="76"/>
      <c r="F1472" s="88"/>
      <c r="G1472" s="77"/>
      <c r="H1472" s="75"/>
      <c r="I1472" s="78"/>
      <c r="J1472" s="604"/>
      <c r="K1472" s="605"/>
      <c r="L1472" s="605"/>
      <c r="M1472" s="605"/>
      <c r="N1472" s="606"/>
    </row>
    <row r="1473" spans="2:14" ht="12.95" customHeight="1" x14ac:dyDescent="0.2">
      <c r="B1473" s="74"/>
      <c r="C1473" s="75"/>
      <c r="D1473" s="75"/>
      <c r="E1473" s="76"/>
      <c r="F1473" s="88"/>
      <c r="G1473" s="77"/>
      <c r="H1473" s="75"/>
      <c r="I1473" s="78"/>
      <c r="J1473" s="604"/>
      <c r="K1473" s="605"/>
      <c r="L1473" s="605"/>
      <c r="M1473" s="605"/>
      <c r="N1473" s="606"/>
    </row>
    <row r="1474" spans="2:14" ht="12.95" customHeight="1" x14ac:dyDescent="0.2">
      <c r="B1474" s="74"/>
      <c r="C1474" s="75"/>
      <c r="D1474" s="75"/>
      <c r="E1474" s="76"/>
      <c r="F1474" s="88"/>
      <c r="G1474" s="77"/>
      <c r="H1474" s="75"/>
      <c r="I1474" s="78"/>
      <c r="J1474" s="604"/>
      <c r="K1474" s="605"/>
      <c r="L1474" s="605"/>
      <c r="M1474" s="605"/>
      <c r="N1474" s="606"/>
    </row>
    <row r="1475" spans="2:14" ht="12.95" customHeight="1" x14ac:dyDescent="0.2">
      <c r="B1475" s="74"/>
      <c r="C1475" s="75"/>
      <c r="D1475" s="75"/>
      <c r="E1475" s="76"/>
      <c r="F1475" s="88"/>
      <c r="G1475" s="77"/>
      <c r="H1475" s="75"/>
      <c r="I1475" s="78"/>
      <c r="J1475" s="604"/>
      <c r="K1475" s="605"/>
      <c r="L1475" s="605"/>
      <c r="M1475" s="605"/>
      <c r="N1475" s="606"/>
    </row>
    <row r="1476" spans="2:14" ht="12.95" customHeight="1" x14ac:dyDescent="0.2">
      <c r="B1476" s="74"/>
      <c r="C1476" s="75"/>
      <c r="D1476" s="75"/>
      <c r="E1476" s="76"/>
      <c r="F1476" s="88"/>
      <c r="G1476" s="77"/>
      <c r="H1476" s="75"/>
      <c r="I1476" s="78"/>
      <c r="J1476" s="604"/>
      <c r="K1476" s="605"/>
      <c r="L1476" s="605"/>
      <c r="M1476" s="605"/>
      <c r="N1476" s="606"/>
    </row>
    <row r="1477" spans="2:14" ht="12.95" customHeight="1" x14ac:dyDescent="0.2">
      <c r="B1477" s="74"/>
      <c r="C1477" s="75"/>
      <c r="D1477" s="75"/>
      <c r="E1477" s="76"/>
      <c r="F1477" s="88"/>
      <c r="G1477" s="77"/>
      <c r="H1477" s="75"/>
      <c r="I1477" s="78"/>
      <c r="J1477" s="604"/>
      <c r="K1477" s="605"/>
      <c r="L1477" s="605"/>
      <c r="M1477" s="605"/>
      <c r="N1477" s="606"/>
    </row>
    <row r="1478" spans="2:14" ht="12.95" customHeight="1" x14ac:dyDescent="0.2">
      <c r="B1478" s="74"/>
      <c r="C1478" s="75"/>
      <c r="D1478" s="75"/>
      <c r="E1478" s="76"/>
      <c r="F1478" s="88"/>
      <c r="G1478" s="77"/>
      <c r="H1478" s="75"/>
      <c r="I1478" s="78"/>
      <c r="J1478" s="604"/>
      <c r="K1478" s="605"/>
      <c r="L1478" s="605"/>
      <c r="M1478" s="605"/>
      <c r="N1478" s="606"/>
    </row>
    <row r="1479" spans="2:14" ht="12.95" customHeight="1" x14ac:dyDescent="0.2">
      <c r="B1479" s="74"/>
      <c r="C1479" s="75"/>
      <c r="D1479" s="75"/>
      <c r="E1479" s="76"/>
      <c r="F1479" s="88"/>
      <c r="G1479" s="77"/>
      <c r="H1479" s="75"/>
      <c r="I1479" s="78"/>
      <c r="J1479" s="604"/>
      <c r="K1479" s="605"/>
      <c r="L1479" s="605"/>
      <c r="M1479" s="605"/>
      <c r="N1479" s="606"/>
    </row>
    <row r="1480" spans="2:14" ht="12.95" customHeight="1" x14ac:dyDescent="0.2">
      <c r="B1480" s="74"/>
      <c r="C1480" s="75"/>
      <c r="D1480" s="75"/>
      <c r="E1480" s="76"/>
      <c r="F1480" s="88"/>
      <c r="G1480" s="77"/>
      <c r="H1480" s="75"/>
      <c r="I1480" s="78"/>
      <c r="J1480" s="604"/>
      <c r="K1480" s="605"/>
      <c r="L1480" s="605"/>
      <c r="M1480" s="605"/>
      <c r="N1480" s="606"/>
    </row>
    <row r="1481" spans="2:14" ht="12.95" customHeight="1" x14ac:dyDescent="0.2">
      <c r="B1481" s="74"/>
      <c r="C1481" s="75"/>
      <c r="D1481" s="75"/>
      <c r="E1481" s="76"/>
      <c r="F1481" s="88"/>
      <c r="G1481" s="77"/>
      <c r="H1481" s="75"/>
      <c r="I1481" s="78"/>
      <c r="J1481" s="604"/>
      <c r="K1481" s="605"/>
      <c r="L1481" s="605"/>
      <c r="M1481" s="605"/>
      <c r="N1481" s="606"/>
    </row>
    <row r="1482" spans="2:14" ht="12.95" customHeight="1" x14ac:dyDescent="0.2">
      <c r="B1482" s="74"/>
      <c r="C1482" s="75"/>
      <c r="D1482" s="75"/>
      <c r="E1482" s="76"/>
      <c r="F1482" s="88"/>
      <c r="G1482" s="77"/>
      <c r="H1482" s="75"/>
      <c r="I1482" s="78"/>
      <c r="J1482" s="604"/>
      <c r="K1482" s="605"/>
      <c r="L1482" s="605"/>
      <c r="M1482" s="605"/>
      <c r="N1482" s="606"/>
    </row>
    <row r="1483" spans="2:14" ht="12.95" customHeight="1" x14ac:dyDescent="0.2">
      <c r="B1483" s="74"/>
      <c r="C1483" s="75"/>
      <c r="D1483" s="75"/>
      <c r="E1483" s="76"/>
      <c r="F1483" s="88"/>
      <c r="G1483" s="77"/>
      <c r="H1483" s="75"/>
      <c r="I1483" s="78"/>
      <c r="J1483" s="604"/>
      <c r="K1483" s="605"/>
      <c r="L1483" s="605"/>
      <c r="M1483" s="605"/>
      <c r="N1483" s="606"/>
    </row>
    <row r="1484" spans="2:14" ht="12.95" customHeight="1" x14ac:dyDescent="0.2">
      <c r="B1484" s="74"/>
      <c r="C1484" s="75"/>
      <c r="D1484" s="75"/>
      <c r="E1484" s="76"/>
      <c r="F1484" s="88"/>
      <c r="G1484" s="77"/>
      <c r="H1484" s="75"/>
      <c r="I1484" s="78"/>
      <c r="J1484" s="604"/>
      <c r="K1484" s="605"/>
      <c r="L1484" s="605"/>
      <c r="M1484" s="605"/>
      <c r="N1484" s="606"/>
    </row>
    <row r="1485" spans="2:14" ht="12.95" customHeight="1" x14ac:dyDescent="0.2">
      <c r="B1485" s="74"/>
      <c r="C1485" s="75"/>
      <c r="D1485" s="75"/>
      <c r="E1485" s="76"/>
      <c r="F1485" s="88"/>
      <c r="G1485" s="77"/>
      <c r="H1485" s="75"/>
      <c r="I1485" s="78"/>
      <c r="J1485" s="604"/>
      <c r="K1485" s="605"/>
      <c r="L1485" s="605"/>
      <c r="M1485" s="605"/>
      <c r="N1485" s="606"/>
    </row>
    <row r="1486" spans="2:14" ht="12.95" customHeight="1" x14ac:dyDescent="0.2">
      <c r="B1486" s="74"/>
      <c r="C1486" s="75"/>
      <c r="D1486" s="75"/>
      <c r="E1486" s="76"/>
      <c r="F1486" s="88"/>
      <c r="G1486" s="77"/>
      <c r="H1486" s="75"/>
      <c r="I1486" s="78"/>
      <c r="J1486" s="604"/>
      <c r="K1486" s="605"/>
      <c r="L1486" s="605"/>
      <c r="M1486" s="605"/>
      <c r="N1486" s="606"/>
    </row>
    <row r="1487" spans="2:14" ht="12.95" customHeight="1" x14ac:dyDescent="0.2">
      <c r="B1487" s="74"/>
      <c r="C1487" s="75"/>
      <c r="D1487" s="75"/>
      <c r="E1487" s="76"/>
      <c r="F1487" s="88"/>
      <c r="G1487" s="77"/>
      <c r="H1487" s="75"/>
      <c r="I1487" s="78"/>
      <c r="J1487" s="604"/>
      <c r="K1487" s="605"/>
      <c r="L1487" s="605"/>
      <c r="M1487" s="605"/>
      <c r="N1487" s="606"/>
    </row>
    <row r="1488" spans="2:14" ht="12.95" customHeight="1" x14ac:dyDescent="0.2">
      <c r="B1488" s="74"/>
      <c r="C1488" s="75"/>
      <c r="D1488" s="75"/>
      <c r="E1488" s="76"/>
      <c r="F1488" s="88"/>
      <c r="G1488" s="77"/>
      <c r="H1488" s="75"/>
      <c r="I1488" s="78"/>
      <c r="J1488" s="604"/>
      <c r="K1488" s="605"/>
      <c r="L1488" s="605"/>
      <c r="M1488" s="605"/>
      <c r="N1488" s="606"/>
    </row>
    <row r="1489" spans="2:14" ht="12.95" customHeight="1" x14ac:dyDescent="0.2">
      <c r="B1489" s="74"/>
      <c r="C1489" s="75"/>
      <c r="D1489" s="75"/>
      <c r="E1489" s="76"/>
      <c r="F1489" s="88"/>
      <c r="G1489" s="77"/>
      <c r="H1489" s="75"/>
      <c r="I1489" s="78"/>
      <c r="J1489" s="604"/>
      <c r="K1489" s="605"/>
      <c r="L1489" s="605"/>
      <c r="M1489" s="605"/>
      <c r="N1489" s="606"/>
    </row>
    <row r="1490" spans="2:14" ht="12.95" customHeight="1" x14ac:dyDescent="0.2">
      <c r="B1490" s="74"/>
      <c r="C1490" s="75"/>
      <c r="D1490" s="75"/>
      <c r="E1490" s="76"/>
      <c r="F1490" s="88"/>
      <c r="G1490" s="77"/>
      <c r="H1490" s="75"/>
      <c r="I1490" s="78"/>
      <c r="J1490" s="604"/>
      <c r="K1490" s="605"/>
      <c r="L1490" s="605"/>
      <c r="M1490" s="605"/>
      <c r="N1490" s="606"/>
    </row>
    <row r="1491" spans="2:14" ht="12.95" customHeight="1" x14ac:dyDescent="0.2">
      <c r="B1491" s="74"/>
      <c r="C1491" s="75"/>
      <c r="D1491" s="75"/>
      <c r="E1491" s="76"/>
      <c r="F1491" s="88"/>
      <c r="G1491" s="77"/>
      <c r="H1491" s="75"/>
      <c r="I1491" s="78"/>
      <c r="J1491" s="604"/>
      <c r="K1491" s="605"/>
      <c r="L1491" s="605"/>
      <c r="M1491" s="605"/>
      <c r="N1491" s="606"/>
    </row>
    <row r="1492" spans="2:14" ht="12.95" customHeight="1" x14ac:dyDescent="0.2">
      <c r="B1492" s="74"/>
      <c r="C1492" s="75"/>
      <c r="D1492" s="75"/>
      <c r="E1492" s="76"/>
      <c r="F1492" s="88"/>
      <c r="G1492" s="77"/>
      <c r="H1492" s="75"/>
      <c r="I1492" s="78"/>
      <c r="J1492" s="604"/>
      <c r="K1492" s="605"/>
      <c r="L1492" s="605"/>
      <c r="M1492" s="605"/>
      <c r="N1492" s="606"/>
    </row>
    <row r="1493" spans="2:14" ht="12.95" customHeight="1" x14ac:dyDescent="0.2">
      <c r="B1493" s="74"/>
      <c r="C1493" s="75"/>
      <c r="D1493" s="75"/>
      <c r="E1493" s="76"/>
      <c r="F1493" s="88"/>
      <c r="G1493" s="77"/>
      <c r="H1493" s="75"/>
      <c r="I1493" s="78"/>
      <c r="J1493" s="604"/>
      <c r="K1493" s="605"/>
      <c r="L1493" s="605"/>
      <c r="M1493" s="605"/>
      <c r="N1493" s="606"/>
    </row>
    <row r="1494" spans="2:14" ht="12.95" customHeight="1" x14ac:dyDescent="0.2">
      <c r="B1494" s="74"/>
      <c r="C1494" s="75"/>
      <c r="D1494" s="75"/>
      <c r="E1494" s="76"/>
      <c r="F1494" s="88"/>
      <c r="G1494" s="77"/>
      <c r="H1494" s="75"/>
      <c r="I1494" s="78"/>
      <c r="J1494" s="604"/>
      <c r="K1494" s="605"/>
      <c r="L1494" s="605"/>
      <c r="M1494" s="605"/>
      <c r="N1494" s="606"/>
    </row>
    <row r="1495" spans="2:14" ht="12.95" customHeight="1" x14ac:dyDescent="0.2">
      <c r="B1495" s="74"/>
      <c r="C1495" s="75"/>
      <c r="D1495" s="75"/>
      <c r="E1495" s="76"/>
      <c r="F1495" s="88"/>
      <c r="G1495" s="77"/>
      <c r="H1495" s="75"/>
      <c r="I1495" s="78"/>
      <c r="J1495" s="604"/>
      <c r="K1495" s="605"/>
      <c r="L1495" s="605"/>
      <c r="M1495" s="605"/>
      <c r="N1495" s="606"/>
    </row>
    <row r="1496" spans="2:14" ht="12.95" customHeight="1" x14ac:dyDescent="0.2">
      <c r="B1496" s="74"/>
      <c r="C1496" s="75"/>
      <c r="D1496" s="75"/>
      <c r="E1496" s="76"/>
      <c r="F1496" s="88"/>
      <c r="G1496" s="77"/>
      <c r="H1496" s="75"/>
      <c r="I1496" s="78"/>
      <c r="J1496" s="604"/>
      <c r="K1496" s="605"/>
      <c r="L1496" s="605"/>
      <c r="M1496" s="605"/>
      <c r="N1496" s="606"/>
    </row>
    <row r="1497" spans="2:14" ht="12.95" customHeight="1" x14ac:dyDescent="0.2">
      <c r="B1497" s="74"/>
      <c r="C1497" s="75"/>
      <c r="D1497" s="75"/>
      <c r="E1497" s="76"/>
      <c r="F1497" s="88"/>
      <c r="G1497" s="77"/>
      <c r="H1497" s="75"/>
      <c r="I1497" s="78"/>
      <c r="J1497" s="604"/>
      <c r="K1497" s="605"/>
      <c r="L1497" s="605"/>
      <c r="M1497" s="605"/>
      <c r="N1497" s="606"/>
    </row>
    <row r="1498" spans="2:14" ht="12.95" customHeight="1" x14ac:dyDescent="0.2">
      <c r="B1498" s="74"/>
      <c r="C1498" s="75"/>
      <c r="D1498" s="75"/>
      <c r="E1498" s="76"/>
      <c r="F1498" s="88"/>
      <c r="G1498" s="77"/>
      <c r="H1498" s="75"/>
      <c r="I1498" s="78"/>
      <c r="J1498" s="604"/>
      <c r="K1498" s="605"/>
      <c r="L1498" s="605"/>
      <c r="M1498" s="605"/>
      <c r="N1498" s="606"/>
    </row>
    <row r="1499" spans="2:14" ht="12.95" customHeight="1" x14ac:dyDescent="0.2">
      <c r="B1499" s="74"/>
      <c r="C1499" s="75"/>
      <c r="D1499" s="75"/>
      <c r="E1499" s="76"/>
      <c r="F1499" s="88"/>
      <c r="G1499" s="77"/>
      <c r="H1499" s="75"/>
      <c r="I1499" s="78"/>
      <c r="J1499" s="604"/>
      <c r="K1499" s="605"/>
      <c r="L1499" s="605"/>
      <c r="M1499" s="605"/>
      <c r="N1499" s="606"/>
    </row>
    <row r="1500" spans="2:14" ht="12.95" customHeight="1" x14ac:dyDescent="0.2">
      <c r="B1500" s="74"/>
      <c r="C1500" s="75"/>
      <c r="D1500" s="75"/>
      <c r="E1500" s="76"/>
      <c r="F1500" s="88"/>
      <c r="G1500" s="77"/>
      <c r="H1500" s="75"/>
      <c r="I1500" s="78"/>
      <c r="J1500" s="604"/>
      <c r="K1500" s="605"/>
      <c r="L1500" s="605"/>
      <c r="M1500" s="605"/>
      <c r="N1500" s="606"/>
    </row>
    <row r="1501" spans="2:14" ht="12.95" customHeight="1" x14ac:dyDescent="0.2">
      <c r="B1501" s="74"/>
      <c r="C1501" s="75"/>
      <c r="D1501" s="75"/>
      <c r="E1501" s="76"/>
      <c r="F1501" s="88"/>
      <c r="G1501" s="77"/>
      <c r="H1501" s="75"/>
      <c r="I1501" s="78"/>
      <c r="J1501" s="604"/>
      <c r="K1501" s="605"/>
      <c r="L1501" s="605"/>
      <c r="M1501" s="605"/>
      <c r="N1501" s="606"/>
    </row>
    <row r="1502" spans="2:14" ht="12.95" customHeight="1" x14ac:dyDescent="0.2">
      <c r="B1502" s="74"/>
      <c r="C1502" s="75"/>
      <c r="D1502" s="75"/>
      <c r="E1502" s="76"/>
      <c r="F1502" s="88"/>
      <c r="G1502" s="77"/>
      <c r="H1502" s="75"/>
      <c r="I1502" s="78"/>
      <c r="J1502" s="604"/>
      <c r="K1502" s="605"/>
      <c r="L1502" s="605"/>
      <c r="M1502" s="605"/>
      <c r="N1502" s="606"/>
    </row>
    <row r="1503" spans="2:14" ht="12.95" customHeight="1" x14ac:dyDescent="0.2">
      <c r="B1503" s="74"/>
      <c r="C1503" s="75"/>
      <c r="D1503" s="75"/>
      <c r="E1503" s="76"/>
      <c r="F1503" s="88"/>
      <c r="G1503" s="77"/>
      <c r="H1503" s="75"/>
      <c r="I1503" s="78"/>
      <c r="J1503" s="604"/>
      <c r="K1503" s="605"/>
      <c r="L1503" s="605"/>
      <c r="M1503" s="605"/>
      <c r="N1503" s="606"/>
    </row>
    <row r="1504" spans="2:14" ht="12.95" customHeight="1" x14ac:dyDescent="0.2">
      <c r="B1504" s="74"/>
      <c r="C1504" s="75"/>
      <c r="D1504" s="75"/>
      <c r="E1504" s="76"/>
      <c r="F1504" s="88"/>
      <c r="G1504" s="77"/>
      <c r="H1504" s="75"/>
      <c r="I1504" s="78"/>
      <c r="J1504" s="604"/>
      <c r="K1504" s="605"/>
      <c r="L1504" s="605"/>
      <c r="M1504" s="605"/>
      <c r="N1504" s="606"/>
    </row>
    <row r="1505" spans="2:14" ht="12.95" customHeight="1" x14ac:dyDescent="0.2">
      <c r="B1505" s="74"/>
      <c r="C1505" s="75"/>
      <c r="D1505" s="75"/>
      <c r="E1505" s="76"/>
      <c r="F1505" s="88"/>
      <c r="G1505" s="77"/>
      <c r="H1505" s="75"/>
      <c r="I1505" s="78"/>
      <c r="J1505" s="604"/>
      <c r="K1505" s="605"/>
      <c r="L1505" s="605"/>
      <c r="M1505" s="605"/>
      <c r="N1505" s="606"/>
    </row>
    <row r="1506" spans="2:14" ht="12.95" customHeight="1" x14ac:dyDescent="0.2">
      <c r="B1506" s="74"/>
      <c r="C1506" s="75"/>
      <c r="D1506" s="75"/>
      <c r="E1506" s="76"/>
      <c r="F1506" s="88"/>
      <c r="G1506" s="77"/>
      <c r="H1506" s="75"/>
      <c r="I1506" s="78"/>
      <c r="J1506" s="604"/>
      <c r="K1506" s="605"/>
      <c r="L1506" s="605"/>
      <c r="M1506" s="605"/>
      <c r="N1506" s="606"/>
    </row>
    <row r="1507" spans="2:14" ht="12.95" customHeight="1" x14ac:dyDescent="0.2">
      <c r="B1507" s="74"/>
      <c r="C1507" s="75"/>
      <c r="D1507" s="75"/>
      <c r="E1507" s="76"/>
      <c r="F1507" s="88"/>
      <c r="G1507" s="77"/>
      <c r="H1507" s="75"/>
      <c r="I1507" s="78"/>
      <c r="J1507" s="604"/>
      <c r="K1507" s="605"/>
      <c r="L1507" s="605"/>
      <c r="M1507" s="605"/>
      <c r="N1507" s="606"/>
    </row>
    <row r="1508" spans="2:14" ht="12.95" customHeight="1" x14ac:dyDescent="0.2">
      <c r="B1508" s="74"/>
      <c r="C1508" s="75"/>
      <c r="D1508" s="75"/>
      <c r="E1508" s="76"/>
      <c r="F1508" s="88"/>
      <c r="G1508" s="77"/>
      <c r="H1508" s="75"/>
      <c r="I1508" s="78"/>
      <c r="J1508" s="604"/>
      <c r="K1508" s="605"/>
      <c r="L1508" s="605"/>
      <c r="M1508" s="605"/>
      <c r="N1508" s="606"/>
    </row>
    <row r="1509" spans="2:14" ht="12.95" customHeight="1" x14ac:dyDescent="0.2">
      <c r="B1509" s="74"/>
      <c r="C1509" s="75"/>
      <c r="D1509" s="75"/>
      <c r="E1509" s="76"/>
      <c r="F1509" s="88"/>
      <c r="G1509" s="77"/>
      <c r="H1509" s="75"/>
      <c r="I1509" s="78"/>
      <c r="J1509" s="604"/>
      <c r="K1509" s="605"/>
      <c r="L1509" s="605"/>
      <c r="M1509" s="605"/>
      <c r="N1509" s="606"/>
    </row>
    <row r="1510" spans="2:14" ht="12.95" customHeight="1" x14ac:dyDescent="0.2">
      <c r="B1510" s="74"/>
      <c r="C1510" s="75"/>
      <c r="D1510" s="75"/>
      <c r="E1510" s="76"/>
      <c r="F1510" s="88"/>
      <c r="G1510" s="77"/>
      <c r="H1510" s="75"/>
      <c r="I1510" s="78"/>
      <c r="J1510" s="604"/>
      <c r="K1510" s="605"/>
      <c r="L1510" s="605"/>
      <c r="M1510" s="605"/>
      <c r="N1510" s="606"/>
    </row>
    <row r="1511" spans="2:14" ht="12.95" customHeight="1" x14ac:dyDescent="0.2">
      <c r="B1511" s="74"/>
      <c r="C1511" s="75"/>
      <c r="D1511" s="75"/>
      <c r="E1511" s="76"/>
      <c r="F1511" s="88"/>
      <c r="G1511" s="77"/>
      <c r="H1511" s="75"/>
      <c r="I1511" s="78"/>
      <c r="J1511" s="604"/>
      <c r="K1511" s="605"/>
      <c r="L1511" s="605"/>
      <c r="M1511" s="605"/>
      <c r="N1511" s="606"/>
    </row>
    <row r="1512" spans="2:14" ht="12.95" customHeight="1" x14ac:dyDescent="0.2">
      <c r="B1512" s="74"/>
      <c r="C1512" s="75"/>
      <c r="D1512" s="75"/>
      <c r="E1512" s="76"/>
      <c r="F1512" s="88"/>
      <c r="G1512" s="77"/>
      <c r="H1512" s="75"/>
      <c r="I1512" s="78"/>
      <c r="J1512" s="604"/>
      <c r="K1512" s="605"/>
      <c r="L1512" s="605"/>
      <c r="M1512" s="605"/>
      <c r="N1512" s="606"/>
    </row>
    <row r="1513" spans="2:14" ht="12.95" customHeight="1" x14ac:dyDescent="0.2">
      <c r="B1513" s="74"/>
      <c r="C1513" s="75"/>
      <c r="D1513" s="75"/>
      <c r="E1513" s="76"/>
      <c r="F1513" s="88"/>
      <c r="G1513" s="77"/>
      <c r="H1513" s="75"/>
      <c r="I1513" s="78"/>
      <c r="J1513" s="604"/>
      <c r="K1513" s="605"/>
      <c r="L1513" s="605"/>
      <c r="M1513" s="605"/>
      <c r="N1513" s="606"/>
    </row>
    <row r="1514" spans="2:14" ht="12.95" customHeight="1" x14ac:dyDescent="0.2">
      <c r="B1514" s="74"/>
      <c r="C1514" s="75"/>
      <c r="D1514" s="75"/>
      <c r="E1514" s="76"/>
      <c r="F1514" s="88"/>
      <c r="G1514" s="77"/>
      <c r="H1514" s="75"/>
      <c r="I1514" s="78"/>
      <c r="J1514" s="604"/>
      <c r="K1514" s="605"/>
      <c r="L1514" s="605"/>
      <c r="M1514" s="605"/>
      <c r="N1514" s="606"/>
    </row>
    <row r="1515" spans="2:14" ht="12.95" customHeight="1" x14ac:dyDescent="0.2">
      <c r="B1515" s="74"/>
      <c r="C1515" s="75"/>
      <c r="D1515" s="75"/>
      <c r="E1515" s="76"/>
      <c r="F1515" s="88"/>
      <c r="G1515" s="77"/>
      <c r="H1515" s="75"/>
      <c r="I1515" s="78"/>
      <c r="J1515" s="604"/>
      <c r="K1515" s="605"/>
      <c r="L1515" s="605"/>
      <c r="M1515" s="605"/>
      <c r="N1515" s="606"/>
    </row>
    <row r="1516" spans="2:14" ht="12.95" customHeight="1" x14ac:dyDescent="0.2">
      <c r="B1516" s="74"/>
      <c r="C1516" s="75"/>
      <c r="D1516" s="75"/>
      <c r="E1516" s="76"/>
      <c r="F1516" s="88"/>
      <c r="G1516" s="77"/>
      <c r="H1516" s="75"/>
      <c r="I1516" s="78"/>
      <c r="J1516" s="604"/>
      <c r="K1516" s="605"/>
      <c r="L1516" s="605"/>
      <c r="M1516" s="605"/>
      <c r="N1516" s="606"/>
    </row>
    <row r="1517" spans="2:14" ht="12.95" customHeight="1" x14ac:dyDescent="0.2">
      <c r="B1517" s="74"/>
      <c r="C1517" s="75"/>
      <c r="D1517" s="75"/>
      <c r="E1517" s="76"/>
      <c r="F1517" s="88"/>
      <c r="G1517" s="77"/>
      <c r="H1517" s="75"/>
      <c r="I1517" s="78"/>
      <c r="J1517" s="604"/>
      <c r="K1517" s="605"/>
      <c r="L1517" s="605"/>
      <c r="M1517" s="605"/>
      <c r="N1517" s="606"/>
    </row>
    <row r="1518" spans="2:14" ht="12.95" customHeight="1" x14ac:dyDescent="0.2">
      <c r="B1518" s="74"/>
      <c r="C1518" s="75"/>
      <c r="D1518" s="75"/>
      <c r="E1518" s="76"/>
      <c r="F1518" s="88"/>
      <c r="G1518" s="77"/>
      <c r="H1518" s="75"/>
      <c r="I1518" s="78"/>
      <c r="J1518" s="604"/>
      <c r="K1518" s="605"/>
      <c r="L1518" s="605"/>
      <c r="M1518" s="605"/>
      <c r="N1518" s="606"/>
    </row>
    <row r="1519" spans="2:14" ht="12.95" customHeight="1" x14ac:dyDescent="0.2">
      <c r="B1519" s="74"/>
      <c r="C1519" s="75"/>
      <c r="D1519" s="75"/>
      <c r="E1519" s="76"/>
      <c r="F1519" s="88"/>
      <c r="G1519" s="77"/>
      <c r="H1519" s="75"/>
      <c r="I1519" s="78"/>
      <c r="J1519" s="604"/>
      <c r="K1519" s="605"/>
      <c r="L1519" s="605"/>
      <c r="M1519" s="605"/>
      <c r="N1519" s="606"/>
    </row>
    <row r="1520" spans="2:14" ht="12.95" customHeight="1" x14ac:dyDescent="0.2">
      <c r="B1520" s="74"/>
      <c r="C1520" s="75"/>
      <c r="D1520" s="75"/>
      <c r="E1520" s="76"/>
      <c r="F1520" s="88"/>
      <c r="G1520" s="77"/>
      <c r="H1520" s="75"/>
      <c r="I1520" s="78"/>
      <c r="J1520" s="604"/>
      <c r="K1520" s="605"/>
      <c r="L1520" s="605"/>
      <c r="M1520" s="605"/>
      <c r="N1520" s="606"/>
    </row>
    <row r="1521" spans="2:14" ht="12.95" customHeight="1" x14ac:dyDescent="0.2">
      <c r="B1521" s="74"/>
      <c r="C1521" s="75"/>
      <c r="D1521" s="75"/>
      <c r="E1521" s="76"/>
      <c r="F1521" s="88"/>
      <c r="G1521" s="77"/>
      <c r="H1521" s="75"/>
      <c r="I1521" s="78"/>
      <c r="J1521" s="604"/>
      <c r="K1521" s="605"/>
      <c r="L1521" s="605"/>
      <c r="M1521" s="605"/>
      <c r="N1521" s="606"/>
    </row>
    <row r="1522" spans="2:14" ht="12.95" customHeight="1" x14ac:dyDescent="0.2">
      <c r="B1522" s="74"/>
      <c r="C1522" s="75"/>
      <c r="D1522" s="75"/>
      <c r="E1522" s="76"/>
      <c r="F1522" s="88"/>
      <c r="G1522" s="77"/>
      <c r="H1522" s="75"/>
      <c r="I1522" s="78"/>
      <c r="J1522" s="604"/>
      <c r="K1522" s="605"/>
      <c r="L1522" s="605"/>
      <c r="M1522" s="605"/>
      <c r="N1522" s="606"/>
    </row>
    <row r="1523" spans="2:14" ht="12.95" customHeight="1" x14ac:dyDescent="0.2">
      <c r="B1523" s="74"/>
      <c r="C1523" s="75"/>
      <c r="D1523" s="75"/>
      <c r="E1523" s="76"/>
      <c r="F1523" s="88"/>
      <c r="G1523" s="77"/>
      <c r="H1523" s="75"/>
      <c r="I1523" s="78"/>
      <c r="J1523" s="604"/>
      <c r="K1523" s="605"/>
      <c r="L1523" s="605"/>
      <c r="M1523" s="605"/>
      <c r="N1523" s="606"/>
    </row>
    <row r="1524" spans="2:14" ht="12.95" customHeight="1" x14ac:dyDescent="0.2">
      <c r="B1524" s="74"/>
      <c r="C1524" s="75"/>
      <c r="D1524" s="75"/>
      <c r="E1524" s="76"/>
      <c r="F1524" s="88"/>
      <c r="G1524" s="77"/>
      <c r="H1524" s="75"/>
      <c r="I1524" s="78"/>
      <c r="J1524" s="604"/>
      <c r="K1524" s="605"/>
      <c r="L1524" s="605"/>
      <c r="M1524" s="605"/>
      <c r="N1524" s="606"/>
    </row>
    <row r="1525" spans="2:14" ht="12.95" customHeight="1" x14ac:dyDescent="0.2">
      <c r="B1525" s="74"/>
      <c r="C1525" s="75"/>
      <c r="D1525" s="75"/>
      <c r="E1525" s="76"/>
      <c r="F1525" s="88"/>
      <c r="G1525" s="77"/>
      <c r="H1525" s="75"/>
      <c r="I1525" s="78"/>
      <c r="J1525" s="604"/>
      <c r="K1525" s="605"/>
      <c r="L1525" s="605"/>
      <c r="M1525" s="605"/>
      <c r="N1525" s="606"/>
    </row>
    <row r="1526" spans="2:14" ht="12.95" customHeight="1" x14ac:dyDescent="0.2">
      <c r="B1526" s="74"/>
      <c r="C1526" s="75"/>
      <c r="D1526" s="75"/>
      <c r="E1526" s="76"/>
      <c r="F1526" s="88"/>
      <c r="G1526" s="77"/>
      <c r="H1526" s="75"/>
      <c r="I1526" s="78"/>
      <c r="J1526" s="604"/>
      <c r="K1526" s="605"/>
      <c r="L1526" s="605"/>
      <c r="M1526" s="605"/>
      <c r="N1526" s="606"/>
    </row>
    <row r="1527" spans="2:14" ht="12.95" customHeight="1" x14ac:dyDescent="0.2">
      <c r="B1527" s="74"/>
      <c r="C1527" s="75"/>
      <c r="D1527" s="75"/>
      <c r="E1527" s="76"/>
      <c r="F1527" s="88"/>
      <c r="G1527" s="77"/>
      <c r="H1527" s="75"/>
      <c r="I1527" s="78"/>
      <c r="J1527" s="604"/>
      <c r="K1527" s="605"/>
      <c r="L1527" s="605"/>
      <c r="M1527" s="605"/>
      <c r="N1527" s="606"/>
    </row>
    <row r="1528" spans="2:14" ht="12.95" customHeight="1" x14ac:dyDescent="0.2">
      <c r="B1528" s="74"/>
      <c r="C1528" s="75"/>
      <c r="D1528" s="75"/>
      <c r="E1528" s="76"/>
      <c r="F1528" s="88"/>
      <c r="G1528" s="77"/>
      <c r="H1528" s="75"/>
      <c r="I1528" s="78"/>
      <c r="J1528" s="604"/>
      <c r="K1528" s="605"/>
      <c r="L1528" s="605"/>
      <c r="M1528" s="605"/>
      <c r="N1528" s="606"/>
    </row>
    <row r="1529" spans="2:14" ht="12.95" customHeight="1" x14ac:dyDescent="0.2">
      <c r="B1529" s="74"/>
      <c r="C1529" s="75"/>
      <c r="D1529" s="75"/>
      <c r="E1529" s="76"/>
      <c r="F1529" s="88"/>
      <c r="G1529" s="77"/>
      <c r="H1529" s="75"/>
      <c r="I1529" s="78"/>
      <c r="J1529" s="604"/>
      <c r="K1529" s="605"/>
      <c r="L1529" s="605"/>
      <c r="M1529" s="605"/>
      <c r="N1529" s="606"/>
    </row>
    <row r="1530" spans="2:14" ht="12.95" customHeight="1" x14ac:dyDescent="0.2">
      <c r="B1530" s="74"/>
      <c r="C1530" s="75"/>
      <c r="D1530" s="75"/>
      <c r="E1530" s="76"/>
      <c r="F1530" s="88"/>
      <c r="G1530" s="77"/>
      <c r="H1530" s="75"/>
      <c r="I1530" s="78"/>
      <c r="J1530" s="604"/>
      <c r="K1530" s="605"/>
      <c r="L1530" s="605"/>
      <c r="M1530" s="605"/>
      <c r="N1530" s="606"/>
    </row>
    <row r="1531" spans="2:14" ht="12.95" customHeight="1" x14ac:dyDescent="0.2">
      <c r="B1531" s="74"/>
      <c r="C1531" s="75"/>
      <c r="D1531" s="75"/>
      <c r="E1531" s="76"/>
      <c r="F1531" s="88"/>
      <c r="G1531" s="77"/>
      <c r="H1531" s="75"/>
      <c r="I1531" s="78"/>
      <c r="J1531" s="604"/>
      <c r="K1531" s="605"/>
      <c r="L1531" s="605"/>
      <c r="M1531" s="605"/>
      <c r="N1531" s="606"/>
    </row>
    <row r="1532" spans="2:14" ht="12.95" customHeight="1" x14ac:dyDescent="0.2">
      <c r="B1532" s="74"/>
      <c r="C1532" s="75"/>
      <c r="D1532" s="75"/>
      <c r="E1532" s="76"/>
      <c r="F1532" s="88"/>
      <c r="G1532" s="77"/>
      <c r="H1532" s="75"/>
      <c r="I1532" s="78"/>
      <c r="J1532" s="604"/>
      <c r="K1532" s="605"/>
      <c r="L1532" s="605"/>
      <c r="M1532" s="605"/>
      <c r="N1532" s="606"/>
    </row>
    <row r="1533" spans="2:14" ht="12.95" customHeight="1" x14ac:dyDescent="0.2">
      <c r="B1533" s="74"/>
      <c r="C1533" s="75"/>
      <c r="D1533" s="75"/>
      <c r="E1533" s="76"/>
      <c r="F1533" s="88"/>
      <c r="G1533" s="77"/>
      <c r="H1533" s="75"/>
      <c r="I1533" s="78"/>
      <c r="J1533" s="604"/>
      <c r="K1533" s="605"/>
      <c r="L1533" s="605"/>
      <c r="M1533" s="605"/>
      <c r="N1533" s="606"/>
    </row>
    <row r="1534" spans="2:14" ht="12.95" customHeight="1" x14ac:dyDescent="0.2">
      <c r="B1534" s="74"/>
      <c r="C1534" s="75"/>
      <c r="D1534" s="75"/>
      <c r="E1534" s="76"/>
      <c r="F1534" s="88"/>
      <c r="G1534" s="77"/>
      <c r="H1534" s="75"/>
      <c r="I1534" s="78"/>
      <c r="J1534" s="604"/>
      <c r="K1534" s="605"/>
      <c r="L1534" s="605"/>
      <c r="M1534" s="605"/>
      <c r="N1534" s="606"/>
    </row>
    <row r="1535" spans="2:14" ht="12.95" customHeight="1" x14ac:dyDescent="0.2">
      <c r="B1535" s="74"/>
      <c r="C1535" s="75"/>
      <c r="D1535" s="75"/>
      <c r="E1535" s="76"/>
      <c r="F1535" s="88"/>
      <c r="G1535" s="77"/>
      <c r="H1535" s="75"/>
      <c r="I1535" s="78"/>
      <c r="J1535" s="604"/>
      <c r="K1535" s="605"/>
      <c r="L1535" s="605"/>
      <c r="M1535" s="605"/>
      <c r="N1535" s="606"/>
    </row>
    <row r="1536" spans="2:14" ht="12.95" customHeight="1" x14ac:dyDescent="0.2">
      <c r="B1536" s="74"/>
      <c r="C1536" s="75"/>
      <c r="D1536" s="75"/>
      <c r="E1536" s="76"/>
      <c r="F1536" s="88"/>
      <c r="G1536" s="77"/>
      <c r="H1536" s="75"/>
      <c r="I1536" s="78"/>
      <c r="J1536" s="604"/>
      <c r="K1536" s="605"/>
      <c r="L1536" s="605"/>
      <c r="M1536" s="605"/>
      <c r="N1536" s="606"/>
    </row>
    <row r="1537" spans="2:14" ht="12.95" customHeight="1" x14ac:dyDescent="0.2">
      <c r="B1537" s="74"/>
      <c r="C1537" s="75"/>
      <c r="D1537" s="75"/>
      <c r="E1537" s="76"/>
      <c r="F1537" s="88"/>
      <c r="G1537" s="77"/>
      <c r="H1537" s="75"/>
      <c r="I1537" s="78"/>
      <c r="J1537" s="604"/>
      <c r="K1537" s="605"/>
      <c r="L1537" s="605"/>
      <c r="M1537" s="605"/>
      <c r="N1537" s="606"/>
    </row>
    <row r="1538" spans="2:14" ht="12.95" customHeight="1" x14ac:dyDescent="0.2">
      <c r="B1538" s="74"/>
      <c r="C1538" s="75"/>
      <c r="D1538" s="75"/>
      <c r="E1538" s="76"/>
      <c r="F1538" s="88"/>
      <c r="G1538" s="77"/>
      <c r="H1538" s="75"/>
      <c r="I1538" s="78"/>
      <c r="J1538" s="604"/>
      <c r="K1538" s="605"/>
      <c r="L1538" s="605"/>
      <c r="M1538" s="605"/>
      <c r="N1538" s="606"/>
    </row>
    <row r="1539" spans="2:14" ht="12.95" customHeight="1" x14ac:dyDescent="0.2">
      <c r="B1539" s="74"/>
      <c r="C1539" s="75"/>
      <c r="D1539" s="75"/>
      <c r="E1539" s="76"/>
      <c r="F1539" s="88"/>
      <c r="G1539" s="77"/>
      <c r="H1539" s="75"/>
      <c r="I1539" s="78"/>
      <c r="J1539" s="604"/>
      <c r="K1539" s="605"/>
      <c r="L1539" s="605"/>
      <c r="M1539" s="605"/>
      <c r="N1539" s="606"/>
    </row>
    <row r="1540" spans="2:14" ht="12.95" customHeight="1" x14ac:dyDescent="0.2">
      <c r="B1540" s="74"/>
      <c r="C1540" s="75"/>
      <c r="D1540" s="75"/>
      <c r="E1540" s="76"/>
      <c r="F1540" s="88"/>
      <c r="G1540" s="77"/>
      <c r="H1540" s="75"/>
      <c r="I1540" s="78"/>
      <c r="J1540" s="604"/>
      <c r="K1540" s="605"/>
      <c r="L1540" s="605"/>
      <c r="M1540" s="605"/>
      <c r="N1540" s="606"/>
    </row>
    <row r="1541" spans="2:14" ht="12.95" customHeight="1" x14ac:dyDescent="0.2">
      <c r="B1541" s="74"/>
      <c r="C1541" s="75"/>
      <c r="D1541" s="75"/>
      <c r="E1541" s="76"/>
      <c r="F1541" s="88"/>
      <c r="G1541" s="77"/>
      <c r="H1541" s="75"/>
      <c r="I1541" s="78"/>
      <c r="J1541" s="604"/>
      <c r="K1541" s="605"/>
      <c r="L1541" s="605"/>
      <c r="M1541" s="605"/>
      <c r="N1541" s="606"/>
    </row>
    <row r="1542" spans="2:14" ht="12.95" customHeight="1" x14ac:dyDescent="0.2">
      <c r="B1542" s="74"/>
      <c r="C1542" s="75"/>
      <c r="D1542" s="75"/>
      <c r="E1542" s="76"/>
      <c r="F1542" s="88"/>
      <c r="G1542" s="77"/>
      <c r="H1542" s="75"/>
      <c r="I1542" s="78"/>
      <c r="J1542" s="604"/>
      <c r="K1542" s="605"/>
      <c r="L1542" s="605"/>
      <c r="M1542" s="605"/>
      <c r="N1542" s="606"/>
    </row>
    <row r="1543" spans="2:14" ht="12.95" customHeight="1" x14ac:dyDescent="0.2">
      <c r="B1543" s="74"/>
      <c r="C1543" s="75"/>
      <c r="D1543" s="75"/>
      <c r="E1543" s="76"/>
      <c r="F1543" s="88"/>
      <c r="G1543" s="77"/>
      <c r="H1543" s="75"/>
      <c r="I1543" s="78"/>
      <c r="J1543" s="604"/>
      <c r="K1543" s="605"/>
      <c r="L1543" s="605"/>
      <c r="M1543" s="605"/>
      <c r="N1543" s="606"/>
    </row>
    <row r="1544" spans="2:14" ht="12.95" customHeight="1" x14ac:dyDescent="0.2">
      <c r="B1544" s="74"/>
      <c r="C1544" s="75"/>
      <c r="D1544" s="75"/>
      <c r="E1544" s="76"/>
      <c r="F1544" s="88"/>
      <c r="G1544" s="77"/>
      <c r="H1544" s="75"/>
      <c r="I1544" s="78"/>
      <c r="J1544" s="604"/>
      <c r="K1544" s="605"/>
      <c r="L1544" s="605"/>
      <c r="M1544" s="605"/>
      <c r="N1544" s="606"/>
    </row>
    <row r="1545" spans="2:14" ht="12.95" customHeight="1" x14ac:dyDescent="0.2">
      <c r="B1545" s="74"/>
      <c r="C1545" s="75"/>
      <c r="D1545" s="75"/>
      <c r="E1545" s="76"/>
      <c r="F1545" s="88"/>
      <c r="G1545" s="77"/>
      <c r="H1545" s="75"/>
      <c r="I1545" s="78"/>
      <c r="J1545" s="604"/>
      <c r="K1545" s="605"/>
      <c r="L1545" s="605"/>
      <c r="M1545" s="605"/>
      <c r="N1545" s="606"/>
    </row>
    <row r="1546" spans="2:14" ht="12.95" customHeight="1" x14ac:dyDescent="0.2">
      <c r="B1546" s="74"/>
      <c r="C1546" s="75"/>
      <c r="D1546" s="75"/>
      <c r="E1546" s="76"/>
      <c r="F1546" s="88"/>
      <c r="G1546" s="77"/>
      <c r="H1546" s="75"/>
      <c r="I1546" s="78"/>
      <c r="J1546" s="604"/>
      <c r="K1546" s="605"/>
      <c r="L1546" s="605"/>
      <c r="M1546" s="605"/>
      <c r="N1546" s="606"/>
    </row>
    <row r="1547" spans="2:14" ht="12.95" customHeight="1" x14ac:dyDescent="0.2">
      <c r="B1547" s="74"/>
      <c r="C1547" s="75"/>
      <c r="D1547" s="75"/>
      <c r="E1547" s="76"/>
      <c r="F1547" s="88"/>
      <c r="G1547" s="77"/>
      <c r="H1547" s="75"/>
      <c r="I1547" s="78"/>
      <c r="J1547" s="604"/>
      <c r="K1547" s="605"/>
      <c r="L1547" s="605"/>
      <c r="M1547" s="605"/>
      <c r="N1547" s="606"/>
    </row>
    <row r="1548" spans="2:14" ht="12.95" customHeight="1" x14ac:dyDescent="0.2">
      <c r="B1548" s="74"/>
      <c r="C1548" s="75"/>
      <c r="D1548" s="75"/>
      <c r="E1548" s="76"/>
      <c r="F1548" s="88"/>
      <c r="G1548" s="77"/>
      <c r="H1548" s="75"/>
      <c r="I1548" s="78"/>
      <c r="J1548" s="604"/>
      <c r="K1548" s="605"/>
      <c r="L1548" s="605"/>
      <c r="M1548" s="605"/>
      <c r="N1548" s="606"/>
    </row>
    <row r="1549" spans="2:14" ht="12.95" customHeight="1" x14ac:dyDescent="0.2">
      <c r="B1549" s="74"/>
      <c r="C1549" s="75"/>
      <c r="D1549" s="75"/>
      <c r="E1549" s="76"/>
      <c r="F1549" s="88"/>
      <c r="G1549" s="77"/>
      <c r="H1549" s="75"/>
      <c r="I1549" s="78"/>
      <c r="J1549" s="604"/>
      <c r="K1549" s="605"/>
      <c r="L1549" s="605"/>
      <c r="M1549" s="605"/>
      <c r="N1549" s="606"/>
    </row>
    <row r="1550" spans="2:14" ht="12.95" customHeight="1" x14ac:dyDescent="0.2">
      <c r="B1550" s="74"/>
      <c r="C1550" s="75"/>
      <c r="D1550" s="75"/>
      <c r="E1550" s="76"/>
      <c r="F1550" s="88"/>
      <c r="G1550" s="77"/>
      <c r="H1550" s="75"/>
      <c r="I1550" s="78"/>
      <c r="J1550" s="604"/>
      <c r="K1550" s="605"/>
      <c r="L1550" s="605"/>
      <c r="M1550" s="605"/>
      <c r="N1550" s="606"/>
    </row>
    <row r="1551" spans="2:14" ht="12.95" customHeight="1" x14ac:dyDescent="0.2">
      <c r="B1551" s="74"/>
      <c r="C1551" s="75"/>
      <c r="D1551" s="75"/>
      <c r="E1551" s="76"/>
      <c r="F1551" s="88"/>
      <c r="G1551" s="77"/>
      <c r="H1551" s="75"/>
      <c r="I1551" s="78"/>
      <c r="J1551" s="604"/>
      <c r="K1551" s="605"/>
      <c r="L1551" s="605"/>
      <c r="M1551" s="605"/>
      <c r="N1551" s="606"/>
    </row>
    <row r="1552" spans="2:14" ht="12.95" customHeight="1" x14ac:dyDescent="0.2">
      <c r="B1552" s="74"/>
      <c r="C1552" s="75"/>
      <c r="D1552" s="75"/>
      <c r="E1552" s="76"/>
      <c r="F1552" s="88"/>
      <c r="G1552" s="77"/>
      <c r="H1552" s="75"/>
      <c r="I1552" s="78"/>
      <c r="J1552" s="604"/>
      <c r="K1552" s="605"/>
      <c r="L1552" s="605"/>
      <c r="M1552" s="605"/>
      <c r="N1552" s="606"/>
    </row>
    <row r="1553" spans="2:14" ht="12.95" customHeight="1" x14ac:dyDescent="0.2">
      <c r="B1553" s="74"/>
      <c r="C1553" s="75"/>
      <c r="D1553" s="75"/>
      <c r="E1553" s="76"/>
      <c r="F1553" s="88"/>
      <c r="G1553" s="77"/>
      <c r="H1553" s="75"/>
      <c r="I1553" s="78"/>
      <c r="J1553" s="604"/>
      <c r="K1553" s="605"/>
      <c r="L1553" s="605"/>
      <c r="M1553" s="605"/>
      <c r="N1553" s="606"/>
    </row>
    <row r="1554" spans="2:14" ht="12.95" customHeight="1" x14ac:dyDescent="0.2">
      <c r="B1554" s="74"/>
      <c r="C1554" s="75"/>
      <c r="D1554" s="75"/>
      <c r="E1554" s="76"/>
      <c r="F1554" s="88"/>
      <c r="G1554" s="77"/>
      <c r="H1554" s="75"/>
      <c r="I1554" s="78"/>
      <c r="J1554" s="604"/>
      <c r="K1554" s="605"/>
      <c r="L1554" s="605"/>
      <c r="M1554" s="605"/>
      <c r="N1554" s="606"/>
    </row>
    <row r="1555" spans="2:14" ht="12.95" customHeight="1" x14ac:dyDescent="0.2">
      <c r="B1555" s="74"/>
      <c r="C1555" s="75"/>
      <c r="D1555" s="75"/>
      <c r="E1555" s="76"/>
      <c r="F1555" s="88"/>
      <c r="G1555" s="77"/>
      <c r="H1555" s="75"/>
      <c r="I1555" s="78"/>
      <c r="J1555" s="604"/>
      <c r="K1555" s="605"/>
      <c r="L1555" s="605"/>
      <c r="M1555" s="605"/>
      <c r="N1555" s="606"/>
    </row>
    <row r="1556" spans="2:14" ht="12.95" customHeight="1" x14ac:dyDescent="0.2">
      <c r="B1556" s="74"/>
      <c r="C1556" s="75"/>
      <c r="D1556" s="75"/>
      <c r="E1556" s="76"/>
      <c r="F1556" s="88"/>
      <c r="G1556" s="77"/>
      <c r="H1556" s="75"/>
      <c r="I1556" s="78"/>
      <c r="J1556" s="604"/>
      <c r="K1556" s="605"/>
      <c r="L1556" s="605"/>
      <c r="M1556" s="605"/>
      <c r="N1556" s="606"/>
    </row>
    <row r="1557" spans="2:14" ht="12.95" customHeight="1" x14ac:dyDescent="0.2">
      <c r="B1557" s="74"/>
      <c r="C1557" s="75"/>
      <c r="D1557" s="75"/>
      <c r="E1557" s="76"/>
      <c r="F1557" s="88"/>
      <c r="G1557" s="77"/>
      <c r="H1557" s="75"/>
      <c r="I1557" s="78"/>
      <c r="J1557" s="604"/>
      <c r="K1557" s="605"/>
      <c r="L1557" s="605"/>
      <c r="M1557" s="605"/>
      <c r="N1557" s="606"/>
    </row>
    <row r="1558" spans="2:14" ht="12.95" customHeight="1" x14ac:dyDescent="0.2">
      <c r="B1558" s="74"/>
      <c r="C1558" s="75"/>
      <c r="D1558" s="75"/>
      <c r="E1558" s="76"/>
      <c r="F1558" s="88"/>
      <c r="G1558" s="77"/>
      <c r="H1558" s="75"/>
      <c r="I1558" s="78"/>
      <c r="J1558" s="604"/>
      <c r="K1558" s="605"/>
      <c r="L1558" s="605"/>
      <c r="M1558" s="605"/>
      <c r="N1558" s="606"/>
    </row>
    <row r="1559" spans="2:14" ht="12.95" customHeight="1" x14ac:dyDescent="0.2">
      <c r="B1559" s="74"/>
      <c r="C1559" s="75"/>
      <c r="D1559" s="75"/>
      <c r="E1559" s="76"/>
      <c r="F1559" s="88"/>
      <c r="G1559" s="77"/>
      <c r="H1559" s="75"/>
      <c r="I1559" s="78"/>
      <c r="J1559" s="604"/>
      <c r="K1559" s="605"/>
      <c r="L1559" s="605"/>
      <c r="M1559" s="605"/>
      <c r="N1559" s="606"/>
    </row>
    <row r="1560" spans="2:14" ht="12.95" customHeight="1" x14ac:dyDescent="0.2">
      <c r="B1560" s="74"/>
      <c r="C1560" s="75"/>
      <c r="D1560" s="75"/>
      <c r="E1560" s="76"/>
      <c r="F1560" s="88"/>
      <c r="G1560" s="77"/>
      <c r="H1560" s="75"/>
      <c r="I1560" s="78"/>
      <c r="J1560" s="604"/>
      <c r="K1560" s="605"/>
      <c r="L1560" s="605"/>
      <c r="M1560" s="605"/>
      <c r="N1560" s="606"/>
    </row>
    <row r="1561" spans="2:14" ht="12.95" customHeight="1" x14ac:dyDescent="0.2">
      <c r="B1561" s="74"/>
      <c r="C1561" s="75"/>
      <c r="D1561" s="75"/>
      <c r="E1561" s="76"/>
      <c r="F1561" s="88"/>
      <c r="G1561" s="77"/>
      <c r="H1561" s="75"/>
      <c r="I1561" s="78"/>
      <c r="J1561" s="604"/>
      <c r="K1561" s="605"/>
      <c r="L1561" s="605"/>
      <c r="M1561" s="605"/>
      <c r="N1561" s="606"/>
    </row>
    <row r="1562" spans="2:14" ht="12.95" customHeight="1" x14ac:dyDescent="0.2">
      <c r="B1562" s="74"/>
      <c r="C1562" s="75"/>
      <c r="D1562" s="75"/>
      <c r="E1562" s="76"/>
      <c r="F1562" s="88"/>
      <c r="G1562" s="77"/>
      <c r="H1562" s="75"/>
      <c r="I1562" s="78"/>
      <c r="J1562" s="604"/>
      <c r="K1562" s="605"/>
      <c r="L1562" s="605"/>
      <c r="M1562" s="605"/>
      <c r="N1562" s="606"/>
    </row>
    <row r="1563" spans="2:14" ht="12.95" customHeight="1" x14ac:dyDescent="0.2">
      <c r="B1563" s="74"/>
      <c r="C1563" s="75"/>
      <c r="D1563" s="75"/>
      <c r="E1563" s="76"/>
      <c r="F1563" s="88"/>
      <c r="G1563" s="77"/>
      <c r="H1563" s="75"/>
      <c r="I1563" s="78"/>
      <c r="J1563" s="604"/>
      <c r="K1563" s="605"/>
      <c r="L1563" s="605"/>
      <c r="M1563" s="605"/>
      <c r="N1563" s="606"/>
    </row>
    <row r="1564" spans="2:14" ht="12.95" customHeight="1" x14ac:dyDescent="0.2">
      <c r="B1564" s="74"/>
      <c r="C1564" s="75"/>
      <c r="D1564" s="75"/>
      <c r="E1564" s="76"/>
      <c r="F1564" s="88"/>
      <c r="G1564" s="77"/>
      <c r="H1564" s="75"/>
      <c r="I1564" s="78"/>
      <c r="J1564" s="604"/>
      <c r="K1564" s="605"/>
      <c r="L1564" s="605"/>
      <c r="M1564" s="605"/>
      <c r="N1564" s="606"/>
    </row>
    <row r="1565" spans="2:14" ht="12.95" customHeight="1" x14ac:dyDescent="0.2">
      <c r="B1565" s="74"/>
      <c r="C1565" s="75"/>
      <c r="D1565" s="75"/>
      <c r="E1565" s="76"/>
      <c r="F1565" s="88"/>
      <c r="G1565" s="77"/>
      <c r="H1565" s="75"/>
      <c r="I1565" s="78"/>
      <c r="J1565" s="604"/>
      <c r="K1565" s="605"/>
      <c r="L1565" s="605"/>
      <c r="M1565" s="605"/>
      <c r="N1565" s="606"/>
    </row>
    <row r="1566" spans="2:14" ht="12.95" customHeight="1" x14ac:dyDescent="0.2">
      <c r="B1566" s="74"/>
      <c r="C1566" s="75"/>
      <c r="D1566" s="75"/>
      <c r="E1566" s="76"/>
      <c r="F1566" s="88"/>
      <c r="G1566" s="77"/>
      <c r="H1566" s="75"/>
      <c r="I1566" s="78"/>
      <c r="J1566" s="604"/>
      <c r="K1566" s="605"/>
      <c r="L1566" s="605"/>
      <c r="M1566" s="605"/>
      <c r="N1566" s="606"/>
    </row>
    <row r="1567" spans="2:14" ht="12.95" customHeight="1" x14ac:dyDescent="0.2">
      <c r="B1567" s="74"/>
      <c r="C1567" s="75"/>
      <c r="D1567" s="75"/>
      <c r="E1567" s="76"/>
      <c r="F1567" s="88"/>
      <c r="G1567" s="77"/>
      <c r="H1567" s="75"/>
      <c r="I1567" s="78"/>
      <c r="J1567" s="604"/>
      <c r="K1567" s="605"/>
      <c r="L1567" s="605"/>
      <c r="M1567" s="605"/>
      <c r="N1567" s="606"/>
    </row>
    <row r="1568" spans="2:14" ht="12.95" customHeight="1" x14ac:dyDescent="0.2">
      <c r="B1568" s="74"/>
      <c r="C1568" s="75"/>
      <c r="D1568" s="75"/>
      <c r="E1568" s="76"/>
      <c r="F1568" s="88"/>
      <c r="G1568" s="77"/>
      <c r="H1568" s="75"/>
      <c r="I1568" s="78"/>
      <c r="J1568" s="604"/>
      <c r="K1568" s="605"/>
      <c r="L1568" s="605"/>
      <c r="M1568" s="605"/>
      <c r="N1568" s="606"/>
    </row>
    <row r="1569" spans="2:14" ht="12.95" customHeight="1" x14ac:dyDescent="0.2">
      <c r="B1569" s="74"/>
      <c r="C1569" s="75"/>
      <c r="D1569" s="75"/>
      <c r="E1569" s="76"/>
      <c r="F1569" s="88"/>
      <c r="G1569" s="77"/>
      <c r="H1569" s="75"/>
      <c r="I1569" s="78"/>
      <c r="J1569" s="604"/>
      <c r="K1569" s="605"/>
      <c r="L1569" s="605"/>
      <c r="M1569" s="605"/>
      <c r="N1569" s="606"/>
    </row>
    <row r="1570" spans="2:14" ht="12.95" customHeight="1" x14ac:dyDescent="0.2">
      <c r="B1570" s="74"/>
      <c r="C1570" s="75"/>
      <c r="D1570" s="75"/>
      <c r="E1570" s="76"/>
      <c r="F1570" s="88"/>
      <c r="G1570" s="77"/>
      <c r="H1570" s="75"/>
      <c r="I1570" s="78"/>
      <c r="J1570" s="604"/>
      <c r="K1570" s="605"/>
      <c r="L1570" s="605"/>
      <c r="M1570" s="605"/>
      <c r="N1570" s="606"/>
    </row>
    <row r="1571" spans="2:14" ht="12.95" customHeight="1" x14ac:dyDescent="0.2">
      <c r="B1571" s="74"/>
      <c r="C1571" s="75"/>
      <c r="D1571" s="75"/>
      <c r="E1571" s="76"/>
      <c r="F1571" s="88"/>
      <c r="G1571" s="77"/>
      <c r="H1571" s="75"/>
      <c r="I1571" s="78"/>
      <c r="J1571" s="604"/>
      <c r="K1571" s="605"/>
      <c r="L1571" s="605"/>
      <c r="M1571" s="605"/>
      <c r="N1571" s="606"/>
    </row>
    <row r="1572" spans="2:14" ht="12.95" customHeight="1" x14ac:dyDescent="0.2">
      <c r="B1572" s="74"/>
      <c r="C1572" s="75"/>
      <c r="D1572" s="75"/>
      <c r="E1572" s="76"/>
      <c r="F1572" s="88"/>
      <c r="G1572" s="77"/>
      <c r="H1572" s="75"/>
      <c r="I1572" s="78"/>
      <c r="J1572" s="604"/>
      <c r="K1572" s="605"/>
      <c r="L1572" s="605"/>
      <c r="M1572" s="605"/>
      <c r="N1572" s="606"/>
    </row>
    <row r="1573" spans="2:14" ht="12.95" customHeight="1" x14ac:dyDescent="0.2">
      <c r="B1573" s="74"/>
      <c r="C1573" s="75"/>
      <c r="D1573" s="75"/>
      <c r="E1573" s="76"/>
      <c r="F1573" s="88"/>
      <c r="G1573" s="77"/>
      <c r="H1573" s="75"/>
      <c r="I1573" s="78"/>
      <c r="J1573" s="604"/>
      <c r="K1573" s="605"/>
      <c r="L1573" s="605"/>
      <c r="M1573" s="605"/>
      <c r="N1573" s="606"/>
    </row>
    <row r="1574" spans="2:14" ht="12.95" customHeight="1" x14ac:dyDescent="0.2">
      <c r="B1574" s="74"/>
      <c r="C1574" s="75"/>
      <c r="D1574" s="75"/>
      <c r="E1574" s="76"/>
      <c r="F1574" s="88"/>
      <c r="G1574" s="77"/>
      <c r="H1574" s="75"/>
      <c r="I1574" s="78"/>
      <c r="J1574" s="604"/>
      <c r="K1574" s="605"/>
      <c r="L1574" s="605"/>
      <c r="M1574" s="605"/>
      <c r="N1574" s="606"/>
    </row>
    <row r="1575" spans="2:14" ht="12.95" customHeight="1" x14ac:dyDescent="0.2">
      <c r="B1575" s="74"/>
      <c r="C1575" s="75"/>
      <c r="D1575" s="75"/>
      <c r="E1575" s="76"/>
      <c r="F1575" s="88"/>
      <c r="G1575" s="77"/>
      <c r="H1575" s="75"/>
      <c r="I1575" s="78"/>
      <c r="J1575" s="604"/>
      <c r="K1575" s="605"/>
      <c r="L1575" s="605"/>
      <c r="M1575" s="605"/>
      <c r="N1575" s="606"/>
    </row>
    <row r="1576" spans="2:14" ht="12.95" customHeight="1" x14ac:dyDescent="0.2">
      <c r="B1576" s="74"/>
      <c r="C1576" s="75"/>
      <c r="D1576" s="75"/>
      <c r="E1576" s="76"/>
      <c r="F1576" s="88"/>
      <c r="G1576" s="77"/>
      <c r="H1576" s="75"/>
      <c r="I1576" s="78"/>
      <c r="J1576" s="604"/>
      <c r="K1576" s="605"/>
      <c r="L1576" s="605"/>
      <c r="M1576" s="605"/>
      <c r="N1576" s="606"/>
    </row>
    <row r="1577" spans="2:14" ht="12.95" customHeight="1" x14ac:dyDescent="0.2">
      <c r="B1577" s="74"/>
      <c r="C1577" s="75"/>
      <c r="D1577" s="75"/>
      <c r="E1577" s="76"/>
      <c r="F1577" s="88"/>
      <c r="G1577" s="77"/>
      <c r="H1577" s="75"/>
      <c r="I1577" s="78"/>
      <c r="J1577" s="604"/>
      <c r="K1577" s="605"/>
      <c r="L1577" s="605"/>
      <c r="M1577" s="605"/>
      <c r="N1577" s="606"/>
    </row>
    <row r="1578" spans="2:14" ht="12.95" customHeight="1" x14ac:dyDescent="0.2">
      <c r="B1578" s="74"/>
      <c r="C1578" s="75"/>
      <c r="D1578" s="75"/>
      <c r="E1578" s="76"/>
      <c r="F1578" s="88"/>
      <c r="G1578" s="77"/>
      <c r="H1578" s="75"/>
      <c r="I1578" s="78"/>
      <c r="J1578" s="604"/>
      <c r="K1578" s="605"/>
      <c r="L1578" s="605"/>
      <c r="M1578" s="605"/>
      <c r="N1578" s="606"/>
    </row>
    <row r="1579" spans="2:14" ht="12.95" customHeight="1" x14ac:dyDescent="0.2">
      <c r="B1579" s="74"/>
      <c r="C1579" s="75"/>
      <c r="D1579" s="75"/>
      <c r="E1579" s="76"/>
      <c r="F1579" s="88"/>
      <c r="G1579" s="77"/>
      <c r="H1579" s="75"/>
      <c r="I1579" s="78"/>
      <c r="J1579" s="604"/>
      <c r="K1579" s="605"/>
      <c r="L1579" s="605"/>
      <c r="M1579" s="605"/>
      <c r="N1579" s="606"/>
    </row>
    <row r="1580" spans="2:14" ht="12.95" customHeight="1" x14ac:dyDescent="0.2">
      <c r="B1580" s="74"/>
      <c r="C1580" s="75"/>
      <c r="D1580" s="75"/>
      <c r="E1580" s="76"/>
      <c r="F1580" s="88"/>
      <c r="G1580" s="77"/>
      <c r="H1580" s="75"/>
      <c r="I1580" s="78"/>
      <c r="J1580" s="604"/>
      <c r="K1580" s="605"/>
      <c r="L1580" s="605"/>
      <c r="M1580" s="605"/>
      <c r="N1580" s="606"/>
    </row>
    <row r="1581" spans="2:14" ht="12.95" customHeight="1" x14ac:dyDescent="0.2">
      <c r="B1581" s="74"/>
      <c r="C1581" s="75"/>
      <c r="D1581" s="75"/>
      <c r="E1581" s="76"/>
      <c r="F1581" s="88"/>
      <c r="G1581" s="77"/>
      <c r="H1581" s="75"/>
      <c r="I1581" s="78"/>
      <c r="J1581" s="604"/>
      <c r="K1581" s="605"/>
      <c r="L1581" s="605"/>
      <c r="M1581" s="605"/>
      <c r="N1581" s="606"/>
    </row>
    <row r="1582" spans="2:14" ht="12.95" customHeight="1" x14ac:dyDescent="0.2">
      <c r="B1582" s="74"/>
      <c r="C1582" s="75"/>
      <c r="D1582" s="75"/>
      <c r="E1582" s="76"/>
      <c r="F1582" s="88"/>
      <c r="G1582" s="77"/>
      <c r="H1582" s="75"/>
      <c r="I1582" s="78"/>
      <c r="J1582" s="604"/>
      <c r="K1582" s="605"/>
      <c r="L1582" s="605"/>
      <c r="M1582" s="605"/>
      <c r="N1582" s="606"/>
    </row>
    <row r="1583" spans="2:14" ht="12.95" customHeight="1" x14ac:dyDescent="0.2">
      <c r="B1583" s="74"/>
      <c r="C1583" s="75"/>
      <c r="D1583" s="75"/>
      <c r="E1583" s="76"/>
      <c r="F1583" s="88"/>
      <c r="G1583" s="77"/>
      <c r="H1583" s="75"/>
      <c r="I1583" s="78"/>
      <c r="J1583" s="604"/>
      <c r="K1583" s="605"/>
      <c r="L1583" s="605"/>
      <c r="M1583" s="605"/>
      <c r="N1583" s="606"/>
    </row>
    <row r="1584" spans="2:14" ht="12.95" customHeight="1" x14ac:dyDescent="0.2">
      <c r="B1584" s="74"/>
      <c r="C1584" s="75"/>
      <c r="D1584" s="75"/>
      <c r="E1584" s="76"/>
      <c r="F1584" s="88"/>
      <c r="G1584" s="77"/>
      <c r="H1584" s="75"/>
      <c r="I1584" s="78"/>
      <c r="J1584" s="604"/>
      <c r="K1584" s="605"/>
      <c r="L1584" s="605"/>
      <c r="M1584" s="605"/>
      <c r="N1584" s="606"/>
    </row>
    <row r="1585" spans="2:14" ht="12.95" customHeight="1" x14ac:dyDescent="0.2">
      <c r="B1585" s="74"/>
      <c r="C1585" s="75"/>
      <c r="D1585" s="75"/>
      <c r="E1585" s="76"/>
      <c r="F1585" s="88"/>
      <c r="G1585" s="77"/>
      <c r="H1585" s="75"/>
      <c r="I1585" s="78"/>
      <c r="J1585" s="604"/>
      <c r="K1585" s="605"/>
      <c r="L1585" s="605"/>
      <c r="M1585" s="605"/>
      <c r="N1585" s="606"/>
    </row>
    <row r="1586" spans="2:14" ht="12.95" customHeight="1" x14ac:dyDescent="0.2">
      <c r="B1586" s="74"/>
      <c r="C1586" s="75"/>
      <c r="D1586" s="75"/>
      <c r="E1586" s="76"/>
      <c r="F1586" s="88"/>
      <c r="G1586" s="77"/>
      <c r="H1586" s="75"/>
      <c r="I1586" s="78"/>
      <c r="J1586" s="604"/>
      <c r="K1586" s="605"/>
      <c r="L1586" s="605"/>
      <c r="M1586" s="605"/>
      <c r="N1586" s="606"/>
    </row>
    <row r="1587" spans="2:14" ht="12.95" customHeight="1" x14ac:dyDescent="0.2">
      <c r="B1587" s="74"/>
      <c r="C1587" s="75"/>
      <c r="D1587" s="75"/>
      <c r="E1587" s="76"/>
      <c r="F1587" s="88"/>
      <c r="G1587" s="77"/>
      <c r="H1587" s="75"/>
      <c r="I1587" s="78"/>
      <c r="J1587" s="604"/>
      <c r="K1587" s="605"/>
      <c r="L1587" s="605"/>
      <c r="M1587" s="605"/>
      <c r="N1587" s="606"/>
    </row>
    <row r="1588" spans="2:14" ht="12.95" customHeight="1" x14ac:dyDescent="0.2">
      <c r="B1588" s="74"/>
      <c r="C1588" s="75"/>
      <c r="D1588" s="75"/>
      <c r="E1588" s="76"/>
      <c r="F1588" s="88"/>
      <c r="G1588" s="77"/>
      <c r="H1588" s="75"/>
      <c r="I1588" s="78"/>
      <c r="J1588" s="604"/>
      <c r="K1588" s="605"/>
      <c r="L1588" s="605"/>
      <c r="M1588" s="605"/>
      <c r="N1588" s="606"/>
    </row>
    <row r="1589" spans="2:14" ht="12.95" customHeight="1" x14ac:dyDescent="0.2">
      <c r="B1589" s="74"/>
      <c r="C1589" s="75"/>
      <c r="D1589" s="75"/>
      <c r="E1589" s="76"/>
      <c r="F1589" s="88"/>
      <c r="G1589" s="77"/>
      <c r="H1589" s="75"/>
      <c r="I1589" s="78"/>
      <c r="J1589" s="604"/>
      <c r="K1589" s="605"/>
      <c r="L1589" s="605"/>
      <c r="M1589" s="605"/>
      <c r="N1589" s="606"/>
    </row>
    <row r="1590" spans="2:14" ht="12.95" customHeight="1" x14ac:dyDescent="0.2">
      <c r="B1590" s="74"/>
      <c r="C1590" s="75"/>
      <c r="D1590" s="75"/>
      <c r="E1590" s="76"/>
      <c r="F1590" s="88"/>
      <c r="G1590" s="77"/>
      <c r="H1590" s="75"/>
      <c r="I1590" s="78"/>
      <c r="J1590" s="604"/>
      <c r="K1590" s="605"/>
      <c r="L1590" s="605"/>
      <c r="M1590" s="605"/>
      <c r="N1590" s="606"/>
    </row>
    <row r="1591" spans="2:14" ht="12.95" customHeight="1" x14ac:dyDescent="0.2">
      <c r="B1591" s="74"/>
      <c r="C1591" s="75"/>
      <c r="D1591" s="75"/>
      <c r="E1591" s="76"/>
      <c r="F1591" s="88"/>
      <c r="G1591" s="77"/>
      <c r="H1591" s="75"/>
      <c r="I1591" s="78"/>
      <c r="J1591" s="604"/>
      <c r="K1591" s="605"/>
      <c r="L1591" s="605"/>
      <c r="M1591" s="605"/>
      <c r="N1591" s="606"/>
    </row>
    <row r="1592" spans="2:14" ht="12.95" customHeight="1" x14ac:dyDescent="0.2">
      <c r="B1592" s="74"/>
      <c r="C1592" s="75"/>
      <c r="D1592" s="75"/>
      <c r="E1592" s="76"/>
      <c r="F1592" s="88"/>
      <c r="G1592" s="77"/>
      <c r="H1592" s="75"/>
      <c r="I1592" s="78"/>
      <c r="J1592" s="604"/>
      <c r="K1592" s="605"/>
      <c r="L1592" s="605"/>
      <c r="M1592" s="605"/>
      <c r="N1592" s="606"/>
    </row>
    <row r="1593" spans="2:14" ht="12.95" customHeight="1" x14ac:dyDescent="0.2">
      <c r="B1593" s="74"/>
      <c r="C1593" s="75"/>
      <c r="D1593" s="75"/>
      <c r="E1593" s="76"/>
      <c r="F1593" s="88"/>
      <c r="G1593" s="77"/>
      <c r="H1593" s="75"/>
      <c r="I1593" s="78"/>
      <c r="J1593" s="604"/>
      <c r="K1593" s="605"/>
      <c r="L1593" s="605"/>
      <c r="M1593" s="605"/>
      <c r="N1593" s="606"/>
    </row>
    <row r="1594" spans="2:14" ht="12.95" customHeight="1" x14ac:dyDescent="0.2">
      <c r="B1594" s="74"/>
      <c r="C1594" s="75"/>
      <c r="D1594" s="75"/>
      <c r="E1594" s="76"/>
      <c r="F1594" s="88"/>
      <c r="G1594" s="77"/>
      <c r="H1594" s="75"/>
      <c r="I1594" s="78"/>
      <c r="J1594" s="604"/>
      <c r="K1594" s="605"/>
      <c r="L1594" s="605"/>
      <c r="M1594" s="605"/>
      <c r="N1594" s="606"/>
    </row>
    <row r="1595" spans="2:14" ht="12.95" customHeight="1" x14ac:dyDescent="0.2">
      <c r="B1595" s="74"/>
      <c r="C1595" s="75"/>
      <c r="D1595" s="75"/>
      <c r="E1595" s="76"/>
      <c r="F1595" s="88"/>
      <c r="G1595" s="77"/>
      <c r="H1595" s="75"/>
      <c r="I1595" s="78"/>
      <c r="J1595" s="604"/>
      <c r="K1595" s="605"/>
      <c r="L1595" s="605"/>
      <c r="M1595" s="605"/>
      <c r="N1595" s="606"/>
    </row>
    <row r="1596" spans="2:14" ht="12.95" customHeight="1" x14ac:dyDescent="0.2">
      <c r="B1596" s="74"/>
      <c r="C1596" s="75"/>
      <c r="D1596" s="75"/>
      <c r="E1596" s="76"/>
      <c r="F1596" s="88"/>
      <c r="G1596" s="77"/>
      <c r="H1596" s="75"/>
      <c r="I1596" s="78"/>
      <c r="J1596" s="604"/>
      <c r="K1596" s="605"/>
      <c r="L1596" s="605"/>
      <c r="M1596" s="605"/>
      <c r="N1596" s="606"/>
    </row>
    <row r="1597" spans="2:14" ht="12.95" customHeight="1" x14ac:dyDescent="0.2">
      <c r="B1597" s="74"/>
      <c r="C1597" s="75"/>
      <c r="D1597" s="75"/>
      <c r="E1597" s="76"/>
      <c r="F1597" s="88"/>
      <c r="G1597" s="77"/>
      <c r="H1597" s="75"/>
      <c r="I1597" s="78"/>
      <c r="J1597" s="604"/>
      <c r="K1597" s="605"/>
      <c r="L1597" s="605"/>
      <c r="M1597" s="605"/>
      <c r="N1597" s="606"/>
    </row>
    <row r="1598" spans="2:14" ht="12.95" customHeight="1" x14ac:dyDescent="0.2">
      <c r="B1598" s="74"/>
      <c r="C1598" s="75"/>
      <c r="D1598" s="75"/>
      <c r="E1598" s="76"/>
      <c r="F1598" s="88"/>
      <c r="G1598" s="77"/>
      <c r="H1598" s="75"/>
      <c r="I1598" s="78"/>
      <c r="J1598" s="604"/>
      <c r="K1598" s="605"/>
      <c r="L1598" s="605"/>
      <c r="M1598" s="605"/>
      <c r="N1598" s="606"/>
    </row>
    <row r="1599" spans="2:14" ht="12.95" customHeight="1" x14ac:dyDescent="0.2">
      <c r="B1599" s="74"/>
      <c r="C1599" s="75"/>
      <c r="D1599" s="75"/>
      <c r="E1599" s="76"/>
      <c r="F1599" s="88"/>
      <c r="G1599" s="77"/>
      <c r="H1599" s="75"/>
      <c r="I1599" s="78"/>
      <c r="J1599" s="604"/>
      <c r="K1599" s="605"/>
      <c r="L1599" s="605"/>
      <c r="M1599" s="605"/>
      <c r="N1599" s="606"/>
    </row>
    <row r="1600" spans="2:14" ht="12.95" customHeight="1" x14ac:dyDescent="0.2">
      <c r="B1600" s="74"/>
      <c r="C1600" s="75"/>
      <c r="D1600" s="75"/>
      <c r="E1600" s="76"/>
      <c r="F1600" s="88"/>
      <c r="G1600" s="77"/>
      <c r="H1600" s="75"/>
      <c r="I1600" s="78"/>
      <c r="J1600" s="604"/>
      <c r="K1600" s="605"/>
      <c r="L1600" s="605"/>
      <c r="M1600" s="605"/>
      <c r="N1600" s="606"/>
    </row>
    <row r="1601" spans="2:14" ht="12.95" customHeight="1" x14ac:dyDescent="0.2">
      <c r="B1601" s="74"/>
      <c r="C1601" s="75"/>
      <c r="D1601" s="75"/>
      <c r="E1601" s="76"/>
      <c r="F1601" s="88"/>
      <c r="G1601" s="77"/>
      <c r="H1601" s="75"/>
      <c r="I1601" s="78"/>
      <c r="J1601" s="604"/>
      <c r="K1601" s="605"/>
      <c r="L1601" s="605"/>
      <c r="M1601" s="605"/>
      <c r="N1601" s="606"/>
    </row>
    <row r="1602" spans="2:14" ht="12.95" customHeight="1" x14ac:dyDescent="0.2">
      <c r="B1602" s="74"/>
      <c r="C1602" s="75"/>
      <c r="D1602" s="75"/>
      <c r="E1602" s="76"/>
      <c r="F1602" s="88"/>
      <c r="G1602" s="77"/>
      <c r="H1602" s="75"/>
      <c r="I1602" s="78"/>
      <c r="J1602" s="604"/>
      <c r="K1602" s="605"/>
      <c r="L1602" s="605"/>
      <c r="M1602" s="605"/>
      <c r="N1602" s="606"/>
    </row>
    <row r="1603" spans="2:14" ht="12.95" customHeight="1" x14ac:dyDescent="0.2">
      <c r="B1603" s="74"/>
      <c r="C1603" s="75"/>
      <c r="D1603" s="75"/>
      <c r="E1603" s="76"/>
      <c r="F1603" s="88"/>
      <c r="G1603" s="77"/>
      <c r="H1603" s="75"/>
      <c r="I1603" s="78"/>
      <c r="J1603" s="604"/>
      <c r="K1603" s="605"/>
      <c r="L1603" s="605"/>
      <c r="M1603" s="605"/>
      <c r="N1603" s="606"/>
    </row>
    <row r="1604" spans="2:14" ht="12.95" customHeight="1" x14ac:dyDescent="0.2">
      <c r="B1604" s="74"/>
      <c r="C1604" s="75"/>
      <c r="D1604" s="75"/>
      <c r="E1604" s="76"/>
      <c r="F1604" s="88"/>
      <c r="G1604" s="77"/>
      <c r="H1604" s="75"/>
      <c r="I1604" s="78"/>
      <c r="J1604" s="604"/>
      <c r="K1604" s="605"/>
      <c r="L1604" s="605"/>
      <c r="M1604" s="605"/>
      <c r="N1604" s="606"/>
    </row>
    <row r="1605" spans="2:14" ht="12.95" customHeight="1" x14ac:dyDescent="0.2">
      <c r="B1605" s="74"/>
      <c r="C1605" s="75"/>
      <c r="D1605" s="75"/>
      <c r="E1605" s="76"/>
      <c r="F1605" s="88"/>
      <c r="G1605" s="77"/>
      <c r="H1605" s="75"/>
      <c r="I1605" s="78"/>
      <c r="J1605" s="604"/>
      <c r="K1605" s="605"/>
      <c r="L1605" s="605"/>
      <c r="M1605" s="605"/>
      <c r="N1605" s="606"/>
    </row>
    <row r="1606" spans="2:14" ht="12.95" customHeight="1" x14ac:dyDescent="0.2">
      <c r="B1606" s="74"/>
      <c r="C1606" s="75"/>
      <c r="D1606" s="75"/>
      <c r="E1606" s="76"/>
      <c r="F1606" s="88"/>
      <c r="G1606" s="77"/>
      <c r="H1606" s="75"/>
      <c r="I1606" s="78"/>
      <c r="J1606" s="604"/>
      <c r="K1606" s="605"/>
      <c r="L1606" s="605"/>
      <c r="M1606" s="605"/>
      <c r="N1606" s="606"/>
    </row>
    <row r="1607" spans="2:14" ht="12.95" customHeight="1" x14ac:dyDescent="0.2">
      <c r="B1607" s="74"/>
      <c r="C1607" s="75"/>
      <c r="D1607" s="75"/>
      <c r="E1607" s="76"/>
      <c r="F1607" s="88"/>
      <c r="G1607" s="77"/>
      <c r="H1607" s="75"/>
      <c r="I1607" s="78"/>
      <c r="J1607" s="604"/>
      <c r="K1607" s="605"/>
      <c r="L1607" s="605"/>
      <c r="M1607" s="605"/>
      <c r="N1607" s="606"/>
    </row>
    <row r="1608" spans="2:14" ht="12.95" customHeight="1" x14ac:dyDescent="0.2">
      <c r="B1608" s="74"/>
      <c r="C1608" s="75"/>
      <c r="D1608" s="75"/>
      <c r="E1608" s="76"/>
      <c r="F1608" s="88"/>
      <c r="G1608" s="77"/>
      <c r="H1608" s="75"/>
      <c r="I1608" s="78"/>
      <c r="J1608" s="604"/>
      <c r="K1608" s="605"/>
      <c r="L1608" s="605"/>
      <c r="M1608" s="605"/>
      <c r="N1608" s="606"/>
    </row>
    <row r="1609" spans="2:14" ht="12.95" customHeight="1" x14ac:dyDescent="0.2">
      <c r="B1609" s="74"/>
      <c r="C1609" s="75"/>
      <c r="D1609" s="75"/>
      <c r="E1609" s="76"/>
      <c r="F1609" s="88"/>
      <c r="G1609" s="77"/>
      <c r="H1609" s="75"/>
      <c r="I1609" s="78"/>
      <c r="J1609" s="604"/>
      <c r="K1609" s="605"/>
      <c r="L1609" s="605"/>
      <c r="M1609" s="605"/>
      <c r="N1609" s="606"/>
    </row>
    <row r="1610" spans="2:14" ht="12.95" customHeight="1" x14ac:dyDescent="0.2">
      <c r="B1610" s="74"/>
      <c r="C1610" s="75"/>
      <c r="D1610" s="75"/>
      <c r="E1610" s="76"/>
      <c r="F1610" s="88"/>
      <c r="G1610" s="77"/>
      <c r="H1610" s="75"/>
      <c r="I1610" s="78"/>
      <c r="J1610" s="604"/>
      <c r="K1610" s="605"/>
      <c r="L1610" s="605"/>
      <c r="M1610" s="605"/>
      <c r="N1610" s="606"/>
    </row>
    <row r="1611" spans="2:14" ht="12.95" customHeight="1" x14ac:dyDescent="0.2">
      <c r="B1611" s="74"/>
      <c r="C1611" s="75"/>
      <c r="D1611" s="75"/>
      <c r="E1611" s="76"/>
      <c r="F1611" s="88"/>
      <c r="G1611" s="77"/>
      <c r="H1611" s="75"/>
      <c r="I1611" s="78"/>
      <c r="J1611" s="604"/>
      <c r="K1611" s="605"/>
      <c r="L1611" s="605"/>
      <c r="M1611" s="605"/>
      <c r="N1611" s="606"/>
    </row>
    <row r="1612" spans="2:14" ht="12.95" customHeight="1" x14ac:dyDescent="0.2">
      <c r="B1612" s="74"/>
      <c r="C1612" s="75"/>
      <c r="D1612" s="75"/>
      <c r="E1612" s="76"/>
      <c r="F1612" s="88"/>
      <c r="G1612" s="77"/>
      <c r="H1612" s="75"/>
      <c r="I1612" s="78"/>
      <c r="J1612" s="604"/>
      <c r="K1612" s="605"/>
      <c r="L1612" s="605"/>
      <c r="M1612" s="605"/>
      <c r="N1612" s="606"/>
    </row>
    <row r="1613" spans="2:14" ht="12.95" customHeight="1" x14ac:dyDescent="0.2">
      <c r="B1613" s="74"/>
      <c r="C1613" s="75"/>
      <c r="D1613" s="75"/>
      <c r="E1613" s="76"/>
      <c r="F1613" s="88"/>
      <c r="G1613" s="77"/>
      <c r="H1613" s="75"/>
      <c r="I1613" s="78"/>
      <c r="J1613" s="604"/>
      <c r="K1613" s="605"/>
      <c r="L1613" s="605"/>
      <c r="M1613" s="605"/>
      <c r="N1613" s="606"/>
    </row>
    <row r="1614" spans="2:14" ht="12.95" customHeight="1" x14ac:dyDescent="0.2">
      <c r="B1614" s="74"/>
      <c r="C1614" s="75"/>
      <c r="D1614" s="75"/>
      <c r="E1614" s="76"/>
      <c r="F1614" s="88"/>
      <c r="G1614" s="77"/>
      <c r="H1614" s="75"/>
      <c r="I1614" s="78"/>
      <c r="J1614" s="604"/>
      <c r="K1614" s="605"/>
      <c r="L1614" s="605"/>
      <c r="M1614" s="605"/>
      <c r="N1614" s="606"/>
    </row>
    <row r="1615" spans="2:14" ht="12.95" customHeight="1" x14ac:dyDescent="0.2">
      <c r="B1615" s="74"/>
      <c r="C1615" s="75"/>
      <c r="D1615" s="75"/>
      <c r="E1615" s="76"/>
      <c r="F1615" s="88"/>
      <c r="G1615" s="77"/>
      <c r="H1615" s="75"/>
      <c r="I1615" s="78"/>
      <c r="J1615" s="604"/>
      <c r="K1615" s="605"/>
      <c r="L1615" s="605"/>
      <c r="M1615" s="605"/>
      <c r="N1615" s="606"/>
    </row>
    <row r="1616" spans="2:14" ht="12.95" customHeight="1" x14ac:dyDescent="0.2">
      <c r="B1616" s="74"/>
      <c r="C1616" s="75"/>
      <c r="D1616" s="75"/>
      <c r="E1616" s="76"/>
      <c r="F1616" s="88"/>
      <c r="G1616" s="77"/>
      <c r="H1616" s="75"/>
      <c r="I1616" s="78"/>
      <c r="J1616" s="604"/>
      <c r="K1616" s="605"/>
      <c r="L1616" s="605"/>
      <c r="M1616" s="605"/>
      <c r="N1616" s="606"/>
    </row>
    <row r="1617" spans="2:14" ht="12.95" customHeight="1" x14ac:dyDescent="0.2">
      <c r="B1617" s="74"/>
      <c r="C1617" s="75"/>
      <c r="D1617" s="75"/>
      <c r="E1617" s="76"/>
      <c r="F1617" s="88"/>
      <c r="G1617" s="77"/>
      <c r="H1617" s="75"/>
      <c r="I1617" s="78"/>
      <c r="J1617" s="604"/>
      <c r="K1617" s="605"/>
      <c r="L1617" s="605"/>
      <c r="M1617" s="605"/>
      <c r="N1617" s="606"/>
    </row>
    <row r="1618" spans="2:14" ht="12.95" customHeight="1" x14ac:dyDescent="0.2">
      <c r="B1618" s="74"/>
      <c r="C1618" s="75"/>
      <c r="D1618" s="75"/>
      <c r="E1618" s="76"/>
      <c r="F1618" s="88"/>
      <c r="G1618" s="77"/>
      <c r="H1618" s="75"/>
      <c r="I1618" s="78"/>
      <c r="J1618" s="604"/>
      <c r="K1618" s="605"/>
      <c r="L1618" s="605"/>
      <c r="M1618" s="605"/>
      <c r="N1618" s="606"/>
    </row>
    <row r="1619" spans="2:14" ht="12.95" customHeight="1" x14ac:dyDescent="0.2">
      <c r="B1619" s="74"/>
      <c r="C1619" s="75"/>
      <c r="D1619" s="75"/>
      <c r="E1619" s="76"/>
      <c r="F1619" s="88"/>
      <c r="G1619" s="77"/>
      <c r="H1619" s="75"/>
      <c r="I1619" s="78"/>
      <c r="J1619" s="604"/>
      <c r="K1619" s="605"/>
      <c r="L1619" s="605"/>
      <c r="M1619" s="605"/>
      <c r="N1619" s="606"/>
    </row>
    <row r="1620" spans="2:14" ht="12.95" customHeight="1" x14ac:dyDescent="0.2">
      <c r="B1620" s="74"/>
      <c r="C1620" s="75"/>
      <c r="D1620" s="75"/>
      <c r="E1620" s="76"/>
      <c r="F1620" s="88"/>
      <c r="G1620" s="77"/>
      <c r="H1620" s="75"/>
      <c r="I1620" s="78"/>
      <c r="J1620" s="604"/>
      <c r="K1620" s="605"/>
      <c r="L1620" s="605"/>
      <c r="M1620" s="605"/>
      <c r="N1620" s="606"/>
    </row>
    <row r="1621" spans="2:14" ht="12.95" customHeight="1" x14ac:dyDescent="0.2">
      <c r="B1621" s="74"/>
      <c r="C1621" s="75"/>
      <c r="D1621" s="75"/>
      <c r="E1621" s="76"/>
      <c r="F1621" s="88"/>
      <c r="G1621" s="77"/>
      <c r="H1621" s="75"/>
      <c r="I1621" s="78"/>
      <c r="J1621" s="604"/>
      <c r="K1621" s="605"/>
      <c r="L1621" s="605"/>
      <c r="M1621" s="605"/>
      <c r="N1621" s="606"/>
    </row>
    <row r="1622" spans="2:14" ht="12.95" customHeight="1" x14ac:dyDescent="0.2">
      <c r="B1622" s="74"/>
      <c r="C1622" s="75"/>
      <c r="D1622" s="75"/>
      <c r="E1622" s="76"/>
      <c r="F1622" s="88"/>
      <c r="G1622" s="77"/>
      <c r="H1622" s="75"/>
      <c r="I1622" s="78"/>
      <c r="J1622" s="604"/>
      <c r="K1622" s="605"/>
      <c r="L1622" s="605"/>
      <c r="M1622" s="605"/>
      <c r="N1622" s="606"/>
    </row>
    <row r="1623" spans="2:14" ht="12.95" customHeight="1" x14ac:dyDescent="0.2">
      <c r="B1623" s="74"/>
      <c r="C1623" s="75"/>
      <c r="D1623" s="75"/>
      <c r="E1623" s="76"/>
      <c r="F1623" s="88"/>
      <c r="G1623" s="77"/>
      <c r="H1623" s="75"/>
      <c r="I1623" s="78"/>
      <c r="J1623" s="604"/>
      <c r="K1623" s="605"/>
      <c r="L1623" s="605"/>
      <c r="M1623" s="605"/>
      <c r="N1623" s="606"/>
    </row>
    <row r="1624" spans="2:14" ht="12.95" customHeight="1" x14ac:dyDescent="0.2">
      <c r="B1624" s="74"/>
      <c r="C1624" s="75"/>
      <c r="D1624" s="75"/>
      <c r="E1624" s="76"/>
      <c r="F1624" s="88"/>
      <c r="G1624" s="77"/>
      <c r="H1624" s="75"/>
      <c r="I1624" s="78"/>
      <c r="J1624" s="604"/>
      <c r="K1624" s="605"/>
      <c r="L1624" s="605"/>
      <c r="M1624" s="605"/>
      <c r="N1624" s="606"/>
    </row>
    <row r="1625" spans="2:14" ht="12.95" customHeight="1" x14ac:dyDescent="0.2">
      <c r="B1625" s="74"/>
      <c r="C1625" s="75"/>
      <c r="D1625" s="75"/>
      <c r="E1625" s="76"/>
      <c r="F1625" s="88"/>
      <c r="G1625" s="77"/>
      <c r="H1625" s="75"/>
      <c r="I1625" s="78"/>
      <c r="J1625" s="604"/>
      <c r="K1625" s="605"/>
      <c r="L1625" s="605"/>
      <c r="M1625" s="605"/>
      <c r="N1625" s="606"/>
    </row>
    <row r="1626" spans="2:14" ht="12.95" customHeight="1" x14ac:dyDescent="0.2">
      <c r="B1626" s="74"/>
      <c r="C1626" s="75"/>
      <c r="D1626" s="75"/>
      <c r="E1626" s="76"/>
      <c r="F1626" s="88"/>
      <c r="G1626" s="77"/>
      <c r="H1626" s="75"/>
      <c r="I1626" s="78"/>
      <c r="J1626" s="604"/>
      <c r="K1626" s="605"/>
      <c r="L1626" s="605"/>
      <c r="M1626" s="605"/>
      <c r="N1626" s="606"/>
    </row>
    <row r="1627" spans="2:14" ht="12.95" customHeight="1" x14ac:dyDescent="0.2">
      <c r="B1627" s="74"/>
      <c r="C1627" s="75"/>
      <c r="D1627" s="75"/>
      <c r="E1627" s="76"/>
      <c r="F1627" s="88"/>
      <c r="G1627" s="77"/>
      <c r="H1627" s="75"/>
      <c r="I1627" s="78"/>
      <c r="J1627" s="604"/>
      <c r="K1627" s="605"/>
      <c r="L1627" s="605"/>
      <c r="M1627" s="605"/>
      <c r="N1627" s="606"/>
    </row>
    <row r="1628" spans="2:14" ht="12.95" customHeight="1" x14ac:dyDescent="0.2">
      <c r="B1628" s="74"/>
      <c r="C1628" s="75"/>
      <c r="D1628" s="75"/>
      <c r="E1628" s="76"/>
      <c r="F1628" s="88"/>
      <c r="G1628" s="77"/>
      <c r="H1628" s="75"/>
      <c r="I1628" s="78"/>
      <c r="J1628" s="604"/>
      <c r="K1628" s="605"/>
      <c r="L1628" s="605"/>
      <c r="M1628" s="605"/>
      <c r="N1628" s="606"/>
    </row>
    <row r="1629" spans="2:14" ht="12.95" customHeight="1" x14ac:dyDescent="0.2">
      <c r="B1629" s="74"/>
      <c r="C1629" s="75"/>
      <c r="D1629" s="75"/>
      <c r="E1629" s="76"/>
      <c r="F1629" s="88"/>
      <c r="G1629" s="77"/>
      <c r="H1629" s="75"/>
      <c r="I1629" s="78"/>
      <c r="J1629" s="604"/>
      <c r="K1629" s="605"/>
      <c r="L1629" s="605"/>
      <c r="M1629" s="605"/>
      <c r="N1629" s="606"/>
    </row>
    <row r="1630" spans="2:14" ht="12.95" customHeight="1" x14ac:dyDescent="0.2">
      <c r="B1630" s="74"/>
      <c r="C1630" s="75"/>
      <c r="D1630" s="75"/>
      <c r="E1630" s="76"/>
      <c r="F1630" s="88"/>
      <c r="G1630" s="77"/>
      <c r="H1630" s="75"/>
      <c r="I1630" s="78"/>
      <c r="J1630" s="604"/>
      <c r="K1630" s="605"/>
      <c r="L1630" s="605"/>
      <c r="M1630" s="605"/>
      <c r="N1630" s="606"/>
    </row>
    <row r="1631" spans="2:14" ht="12.95" customHeight="1" x14ac:dyDescent="0.2">
      <c r="B1631" s="74"/>
      <c r="C1631" s="75"/>
      <c r="D1631" s="75"/>
      <c r="E1631" s="76"/>
      <c r="F1631" s="88"/>
      <c r="G1631" s="77"/>
      <c r="H1631" s="75"/>
      <c r="I1631" s="78"/>
      <c r="J1631" s="604"/>
      <c r="K1631" s="605"/>
      <c r="L1631" s="605"/>
      <c r="M1631" s="605"/>
      <c r="N1631" s="606"/>
    </row>
    <row r="1632" spans="2:14" ht="12.95" customHeight="1" x14ac:dyDescent="0.2">
      <c r="B1632" s="74"/>
      <c r="C1632" s="75"/>
      <c r="D1632" s="75"/>
      <c r="E1632" s="76"/>
      <c r="F1632" s="88"/>
      <c r="G1632" s="77"/>
      <c r="H1632" s="75"/>
      <c r="I1632" s="78"/>
      <c r="J1632" s="604"/>
      <c r="K1632" s="605"/>
      <c r="L1632" s="605"/>
      <c r="M1632" s="605"/>
      <c r="N1632" s="606"/>
    </row>
    <row r="1633" spans="2:14" ht="12.95" customHeight="1" x14ac:dyDescent="0.2">
      <c r="B1633" s="74"/>
      <c r="C1633" s="75"/>
      <c r="D1633" s="75"/>
      <c r="E1633" s="76"/>
      <c r="F1633" s="88"/>
      <c r="G1633" s="77"/>
      <c r="H1633" s="75"/>
      <c r="I1633" s="78"/>
      <c r="J1633" s="604"/>
      <c r="K1633" s="605"/>
      <c r="L1633" s="605"/>
      <c r="M1633" s="605"/>
      <c r="N1633" s="606"/>
    </row>
    <row r="1634" spans="2:14" ht="12.95" customHeight="1" x14ac:dyDescent="0.2">
      <c r="B1634" s="74"/>
      <c r="C1634" s="75"/>
      <c r="D1634" s="75"/>
      <c r="E1634" s="76"/>
      <c r="F1634" s="88"/>
      <c r="G1634" s="77"/>
      <c r="H1634" s="75"/>
      <c r="I1634" s="78"/>
      <c r="J1634" s="604"/>
      <c r="K1634" s="605"/>
      <c r="L1634" s="605"/>
      <c r="M1634" s="605"/>
      <c r="N1634" s="606"/>
    </row>
    <row r="1635" spans="2:14" ht="12.95" customHeight="1" x14ac:dyDescent="0.2">
      <c r="B1635" s="74"/>
      <c r="C1635" s="75"/>
      <c r="D1635" s="75"/>
      <c r="E1635" s="76"/>
      <c r="F1635" s="88"/>
      <c r="G1635" s="77"/>
      <c r="H1635" s="75"/>
      <c r="I1635" s="78"/>
      <c r="J1635" s="604"/>
      <c r="K1635" s="605"/>
      <c r="L1635" s="605"/>
      <c r="M1635" s="605"/>
      <c r="N1635" s="606"/>
    </row>
    <row r="1636" spans="2:14" ht="12.95" customHeight="1" x14ac:dyDescent="0.2">
      <c r="B1636" s="74"/>
      <c r="C1636" s="75"/>
      <c r="D1636" s="75"/>
      <c r="E1636" s="76"/>
      <c r="F1636" s="88"/>
      <c r="G1636" s="77"/>
      <c r="H1636" s="75"/>
      <c r="I1636" s="78"/>
      <c r="J1636" s="604"/>
      <c r="K1636" s="605"/>
      <c r="L1636" s="605"/>
      <c r="M1636" s="605"/>
      <c r="N1636" s="606"/>
    </row>
    <row r="1637" spans="2:14" ht="12.95" customHeight="1" x14ac:dyDescent="0.2">
      <c r="B1637" s="74"/>
      <c r="C1637" s="75"/>
      <c r="D1637" s="75"/>
      <c r="E1637" s="76"/>
      <c r="F1637" s="88"/>
      <c r="G1637" s="77"/>
      <c r="H1637" s="75"/>
      <c r="I1637" s="78"/>
      <c r="J1637" s="604"/>
      <c r="K1637" s="605"/>
      <c r="L1637" s="605"/>
      <c r="M1637" s="605"/>
      <c r="N1637" s="606"/>
    </row>
    <row r="1638" spans="2:14" ht="12.95" customHeight="1" x14ac:dyDescent="0.2">
      <c r="B1638" s="74"/>
      <c r="C1638" s="75"/>
      <c r="D1638" s="75"/>
      <c r="E1638" s="76"/>
      <c r="F1638" s="88"/>
      <c r="G1638" s="77"/>
      <c r="H1638" s="75"/>
      <c r="I1638" s="78"/>
      <c r="J1638" s="604"/>
      <c r="K1638" s="605"/>
      <c r="L1638" s="605"/>
      <c r="M1638" s="605"/>
      <c r="N1638" s="606"/>
    </row>
    <row r="1639" spans="2:14" ht="12.95" customHeight="1" x14ac:dyDescent="0.2">
      <c r="B1639" s="74"/>
      <c r="C1639" s="75"/>
      <c r="D1639" s="75"/>
      <c r="E1639" s="76"/>
      <c r="F1639" s="88"/>
      <c r="G1639" s="77"/>
      <c r="H1639" s="75"/>
      <c r="I1639" s="78"/>
      <c r="J1639" s="604"/>
      <c r="K1639" s="605"/>
      <c r="L1639" s="605"/>
      <c r="M1639" s="605"/>
      <c r="N1639" s="606"/>
    </row>
    <row r="1640" spans="2:14" ht="12.95" customHeight="1" x14ac:dyDescent="0.2">
      <c r="B1640" s="74"/>
      <c r="C1640" s="75"/>
      <c r="D1640" s="75"/>
      <c r="E1640" s="76"/>
      <c r="F1640" s="88"/>
      <c r="G1640" s="77"/>
      <c r="H1640" s="75"/>
      <c r="I1640" s="78"/>
      <c r="J1640" s="604"/>
      <c r="K1640" s="605"/>
      <c r="L1640" s="605"/>
      <c r="M1640" s="605"/>
      <c r="N1640" s="606"/>
    </row>
    <row r="1641" spans="2:14" ht="12.95" customHeight="1" x14ac:dyDescent="0.2">
      <c r="B1641" s="74"/>
      <c r="C1641" s="75"/>
      <c r="D1641" s="75"/>
      <c r="E1641" s="76"/>
      <c r="F1641" s="88"/>
      <c r="G1641" s="77"/>
      <c r="H1641" s="75"/>
      <c r="I1641" s="78"/>
      <c r="J1641" s="604"/>
      <c r="K1641" s="605"/>
      <c r="L1641" s="605"/>
      <c r="M1641" s="605"/>
      <c r="N1641" s="606"/>
    </row>
    <row r="1642" spans="2:14" ht="12.95" customHeight="1" x14ac:dyDescent="0.2">
      <c r="B1642" s="74"/>
      <c r="C1642" s="75"/>
      <c r="D1642" s="75"/>
      <c r="E1642" s="76"/>
      <c r="F1642" s="88"/>
      <c r="G1642" s="77"/>
      <c r="H1642" s="75"/>
      <c r="I1642" s="78"/>
      <c r="J1642" s="604"/>
      <c r="K1642" s="605"/>
      <c r="L1642" s="605"/>
      <c r="M1642" s="605"/>
      <c r="N1642" s="606"/>
    </row>
    <row r="1643" spans="2:14" ht="12.95" customHeight="1" x14ac:dyDescent="0.2">
      <c r="B1643" s="74"/>
      <c r="C1643" s="75"/>
      <c r="D1643" s="75"/>
      <c r="E1643" s="76"/>
      <c r="F1643" s="88"/>
      <c r="G1643" s="77"/>
      <c r="H1643" s="75"/>
      <c r="I1643" s="78"/>
      <c r="J1643" s="604"/>
      <c r="K1643" s="605"/>
      <c r="L1643" s="605"/>
      <c r="M1643" s="605"/>
      <c r="N1643" s="606"/>
    </row>
    <row r="1644" spans="2:14" ht="12.95" customHeight="1" x14ac:dyDescent="0.2">
      <c r="B1644" s="74"/>
      <c r="C1644" s="75"/>
      <c r="D1644" s="75"/>
      <c r="E1644" s="76"/>
      <c r="F1644" s="88"/>
      <c r="G1644" s="77"/>
      <c r="H1644" s="75"/>
      <c r="I1644" s="78"/>
      <c r="J1644" s="604"/>
      <c r="K1644" s="605"/>
      <c r="L1644" s="605"/>
      <c r="M1644" s="605"/>
      <c r="N1644" s="606"/>
    </row>
    <row r="1645" spans="2:14" ht="12.95" customHeight="1" x14ac:dyDescent="0.2">
      <c r="B1645" s="74"/>
      <c r="C1645" s="75"/>
      <c r="D1645" s="75"/>
      <c r="E1645" s="76"/>
      <c r="F1645" s="88"/>
      <c r="G1645" s="77"/>
      <c r="H1645" s="75"/>
      <c r="I1645" s="78"/>
      <c r="J1645" s="604"/>
      <c r="K1645" s="605"/>
      <c r="L1645" s="605"/>
      <c r="M1645" s="605"/>
      <c r="N1645" s="606"/>
    </row>
    <row r="1646" spans="2:14" ht="12.95" customHeight="1" x14ac:dyDescent="0.2">
      <c r="B1646" s="74"/>
      <c r="C1646" s="75"/>
      <c r="D1646" s="75"/>
      <c r="E1646" s="76"/>
      <c r="F1646" s="88"/>
      <c r="G1646" s="77"/>
      <c r="H1646" s="75"/>
      <c r="I1646" s="78"/>
      <c r="J1646" s="604"/>
      <c r="K1646" s="605"/>
      <c r="L1646" s="605"/>
      <c r="M1646" s="605"/>
      <c r="N1646" s="606"/>
    </row>
    <row r="1647" spans="2:14" ht="12.95" customHeight="1" x14ac:dyDescent="0.2">
      <c r="B1647" s="74"/>
      <c r="C1647" s="75"/>
      <c r="D1647" s="75"/>
      <c r="E1647" s="76"/>
      <c r="F1647" s="88"/>
      <c r="G1647" s="77"/>
      <c r="H1647" s="75"/>
      <c r="I1647" s="78"/>
      <c r="J1647" s="604"/>
      <c r="K1647" s="605"/>
      <c r="L1647" s="605"/>
      <c r="M1647" s="605"/>
      <c r="N1647" s="606"/>
    </row>
    <row r="1648" spans="2:14" ht="12.95" customHeight="1" x14ac:dyDescent="0.2">
      <c r="B1648" s="74"/>
      <c r="C1648" s="75"/>
      <c r="D1648" s="75"/>
      <c r="E1648" s="76"/>
      <c r="F1648" s="88"/>
      <c r="G1648" s="77"/>
      <c r="H1648" s="75"/>
      <c r="I1648" s="78"/>
      <c r="J1648" s="604"/>
      <c r="K1648" s="605"/>
      <c r="L1648" s="605"/>
      <c r="M1648" s="605"/>
      <c r="N1648" s="606"/>
    </row>
    <row r="1649" spans="2:14" ht="12.95" customHeight="1" x14ac:dyDescent="0.2">
      <c r="B1649" s="74"/>
      <c r="C1649" s="75"/>
      <c r="D1649" s="75"/>
      <c r="E1649" s="76"/>
      <c r="F1649" s="88"/>
      <c r="G1649" s="77"/>
      <c r="H1649" s="75"/>
      <c r="I1649" s="78"/>
      <c r="J1649" s="604"/>
      <c r="K1649" s="605"/>
      <c r="L1649" s="605"/>
      <c r="M1649" s="605"/>
      <c r="N1649" s="606"/>
    </row>
    <row r="1650" spans="2:14" ht="12.95" customHeight="1" x14ac:dyDescent="0.2">
      <c r="B1650" s="74"/>
      <c r="C1650" s="75"/>
      <c r="D1650" s="75"/>
      <c r="E1650" s="76"/>
      <c r="F1650" s="88"/>
      <c r="G1650" s="77"/>
      <c r="H1650" s="75"/>
      <c r="I1650" s="78"/>
      <c r="J1650" s="604"/>
      <c r="K1650" s="605"/>
      <c r="L1650" s="605"/>
      <c r="M1650" s="605"/>
      <c r="N1650" s="606"/>
    </row>
    <row r="1651" spans="2:14" ht="12.95" customHeight="1" x14ac:dyDescent="0.2">
      <c r="B1651" s="74"/>
      <c r="C1651" s="75"/>
      <c r="D1651" s="75"/>
      <c r="E1651" s="76"/>
      <c r="F1651" s="88"/>
      <c r="G1651" s="77"/>
      <c r="H1651" s="75"/>
      <c r="I1651" s="78"/>
      <c r="J1651" s="604"/>
      <c r="K1651" s="605"/>
      <c r="L1651" s="605"/>
      <c r="M1651" s="605"/>
      <c r="N1651" s="606"/>
    </row>
    <row r="1652" spans="2:14" ht="12.95" customHeight="1" x14ac:dyDescent="0.2">
      <c r="B1652" s="74"/>
      <c r="C1652" s="75"/>
      <c r="D1652" s="75"/>
      <c r="E1652" s="76"/>
      <c r="F1652" s="88"/>
      <c r="G1652" s="77"/>
      <c r="H1652" s="75"/>
      <c r="I1652" s="78"/>
      <c r="J1652" s="604"/>
      <c r="K1652" s="605"/>
      <c r="L1652" s="605"/>
      <c r="M1652" s="605"/>
      <c r="N1652" s="606"/>
    </row>
    <row r="1653" spans="2:14" ht="12.95" customHeight="1" x14ac:dyDescent="0.2">
      <c r="B1653" s="74"/>
      <c r="C1653" s="75"/>
      <c r="D1653" s="75"/>
      <c r="E1653" s="76"/>
      <c r="F1653" s="88"/>
      <c r="G1653" s="77"/>
      <c r="H1653" s="75"/>
      <c r="I1653" s="78"/>
      <c r="J1653" s="604"/>
      <c r="K1653" s="605"/>
      <c r="L1653" s="605"/>
      <c r="M1653" s="605"/>
      <c r="N1653" s="606"/>
    </row>
    <row r="1654" spans="2:14" ht="12.95" customHeight="1" x14ac:dyDescent="0.2">
      <c r="B1654" s="74"/>
      <c r="C1654" s="75"/>
      <c r="D1654" s="75"/>
      <c r="E1654" s="76"/>
      <c r="F1654" s="88"/>
      <c r="G1654" s="77"/>
      <c r="H1654" s="75"/>
      <c r="I1654" s="78"/>
      <c r="J1654" s="604"/>
      <c r="K1654" s="605"/>
      <c r="L1654" s="605"/>
      <c r="M1654" s="605"/>
      <c r="N1654" s="606"/>
    </row>
    <row r="1655" spans="2:14" ht="12.95" customHeight="1" x14ac:dyDescent="0.2">
      <c r="B1655" s="74"/>
      <c r="C1655" s="75"/>
      <c r="D1655" s="75"/>
      <c r="E1655" s="76"/>
      <c r="F1655" s="88"/>
      <c r="G1655" s="77"/>
      <c r="H1655" s="75"/>
      <c r="I1655" s="78"/>
      <c r="J1655" s="604"/>
      <c r="K1655" s="605"/>
      <c r="L1655" s="605"/>
      <c r="M1655" s="605"/>
      <c r="N1655" s="606"/>
    </row>
    <row r="1656" spans="2:14" ht="12.95" customHeight="1" x14ac:dyDescent="0.2">
      <c r="B1656" s="74"/>
      <c r="C1656" s="75"/>
      <c r="D1656" s="75"/>
      <c r="E1656" s="76"/>
      <c r="F1656" s="88"/>
      <c r="G1656" s="77"/>
      <c r="H1656" s="75"/>
      <c r="I1656" s="78"/>
      <c r="J1656" s="604"/>
      <c r="K1656" s="605"/>
      <c r="L1656" s="605"/>
      <c r="M1656" s="605"/>
      <c r="N1656" s="606"/>
    </row>
    <row r="1657" spans="2:14" ht="12.95" customHeight="1" x14ac:dyDescent="0.2">
      <c r="B1657" s="74"/>
      <c r="C1657" s="75"/>
      <c r="D1657" s="75"/>
      <c r="E1657" s="76"/>
      <c r="F1657" s="88"/>
      <c r="G1657" s="77"/>
      <c r="H1657" s="75"/>
      <c r="I1657" s="78"/>
      <c r="J1657" s="604"/>
      <c r="K1657" s="605"/>
      <c r="L1657" s="605"/>
      <c r="M1657" s="605"/>
      <c r="N1657" s="606"/>
    </row>
    <row r="1658" spans="2:14" ht="12.95" customHeight="1" x14ac:dyDescent="0.2">
      <c r="B1658" s="74"/>
      <c r="C1658" s="75"/>
      <c r="D1658" s="75"/>
      <c r="E1658" s="76"/>
      <c r="F1658" s="88"/>
      <c r="G1658" s="77"/>
      <c r="H1658" s="75"/>
      <c r="I1658" s="78"/>
      <c r="J1658" s="604"/>
      <c r="K1658" s="605"/>
      <c r="L1658" s="605"/>
      <c r="M1658" s="605"/>
      <c r="N1658" s="606"/>
    </row>
    <row r="1659" spans="2:14" ht="12.95" customHeight="1" x14ac:dyDescent="0.2">
      <c r="B1659" s="74"/>
      <c r="C1659" s="75"/>
      <c r="D1659" s="75"/>
      <c r="E1659" s="76"/>
      <c r="F1659" s="88"/>
      <c r="G1659" s="77"/>
      <c r="H1659" s="75"/>
      <c r="I1659" s="78"/>
      <c r="J1659" s="604"/>
      <c r="K1659" s="605"/>
      <c r="L1659" s="605"/>
      <c r="M1659" s="605"/>
      <c r="N1659" s="606"/>
    </row>
    <row r="1660" spans="2:14" ht="12.95" customHeight="1" x14ac:dyDescent="0.2">
      <c r="B1660" s="74"/>
      <c r="C1660" s="75"/>
      <c r="D1660" s="75"/>
      <c r="E1660" s="76"/>
      <c r="F1660" s="88"/>
      <c r="G1660" s="77"/>
      <c r="H1660" s="75"/>
      <c r="I1660" s="78"/>
      <c r="J1660" s="604"/>
      <c r="K1660" s="605"/>
      <c r="L1660" s="605"/>
      <c r="M1660" s="605"/>
      <c r="N1660" s="606"/>
    </row>
    <row r="1661" spans="2:14" ht="12.95" customHeight="1" x14ac:dyDescent="0.2">
      <c r="B1661" s="74"/>
      <c r="C1661" s="75"/>
      <c r="D1661" s="75"/>
      <c r="E1661" s="76"/>
      <c r="F1661" s="88"/>
      <c r="G1661" s="77"/>
      <c r="H1661" s="75"/>
      <c r="I1661" s="78"/>
      <c r="J1661" s="604"/>
      <c r="K1661" s="605"/>
      <c r="L1661" s="605"/>
      <c r="M1661" s="605"/>
      <c r="N1661" s="606"/>
    </row>
    <row r="1662" spans="2:14" ht="12.95" customHeight="1" x14ac:dyDescent="0.2">
      <c r="B1662" s="74"/>
      <c r="C1662" s="75"/>
      <c r="D1662" s="75"/>
      <c r="E1662" s="76"/>
      <c r="F1662" s="88"/>
      <c r="G1662" s="77"/>
      <c r="H1662" s="75"/>
      <c r="I1662" s="78"/>
      <c r="J1662" s="604"/>
      <c r="K1662" s="605"/>
      <c r="L1662" s="605"/>
      <c r="M1662" s="605"/>
      <c r="N1662" s="606"/>
    </row>
    <row r="1663" spans="2:14" ht="12.95" customHeight="1" x14ac:dyDescent="0.2">
      <c r="B1663" s="74"/>
      <c r="C1663" s="75"/>
      <c r="D1663" s="75"/>
      <c r="E1663" s="76"/>
      <c r="F1663" s="88"/>
      <c r="G1663" s="77"/>
      <c r="H1663" s="75"/>
      <c r="I1663" s="78"/>
      <c r="J1663" s="604"/>
      <c r="K1663" s="605"/>
      <c r="L1663" s="605"/>
      <c r="M1663" s="605"/>
      <c r="N1663" s="606"/>
    </row>
    <row r="1664" spans="2:14" ht="12.95" customHeight="1" x14ac:dyDescent="0.2">
      <c r="B1664" s="74"/>
      <c r="C1664" s="75"/>
      <c r="D1664" s="75"/>
      <c r="E1664" s="76"/>
      <c r="F1664" s="88"/>
      <c r="G1664" s="77"/>
      <c r="H1664" s="75"/>
      <c r="I1664" s="78"/>
      <c r="J1664" s="604"/>
      <c r="K1664" s="605"/>
      <c r="L1664" s="605"/>
      <c r="M1664" s="605"/>
      <c r="N1664" s="606"/>
    </row>
    <row r="1665" spans="2:14" ht="12.95" customHeight="1" x14ac:dyDescent="0.2">
      <c r="B1665" s="74"/>
      <c r="C1665" s="75"/>
      <c r="D1665" s="75"/>
      <c r="E1665" s="76"/>
      <c r="F1665" s="88"/>
      <c r="G1665" s="77"/>
      <c r="H1665" s="75"/>
      <c r="I1665" s="78"/>
      <c r="J1665" s="604"/>
      <c r="K1665" s="605"/>
      <c r="L1665" s="605"/>
      <c r="M1665" s="605"/>
      <c r="N1665" s="606"/>
    </row>
    <row r="1666" spans="2:14" ht="12.95" customHeight="1" x14ac:dyDescent="0.2">
      <c r="B1666" s="74"/>
      <c r="C1666" s="75"/>
      <c r="D1666" s="75"/>
      <c r="E1666" s="76"/>
      <c r="F1666" s="88"/>
      <c r="G1666" s="77"/>
      <c r="H1666" s="75"/>
      <c r="I1666" s="78"/>
      <c r="J1666" s="604"/>
      <c r="K1666" s="605"/>
      <c r="L1666" s="605"/>
      <c r="M1666" s="605"/>
      <c r="N1666" s="606"/>
    </row>
    <row r="1667" spans="2:14" ht="12.95" customHeight="1" x14ac:dyDescent="0.2">
      <c r="B1667" s="74"/>
      <c r="C1667" s="75"/>
      <c r="D1667" s="75"/>
      <c r="E1667" s="76"/>
      <c r="F1667" s="88"/>
      <c r="G1667" s="77"/>
      <c r="H1667" s="75"/>
      <c r="I1667" s="78"/>
      <c r="J1667" s="604"/>
      <c r="K1667" s="605"/>
      <c r="L1667" s="605"/>
      <c r="M1667" s="605"/>
      <c r="N1667" s="606"/>
    </row>
    <row r="1668" spans="2:14" ht="12.95" customHeight="1" x14ac:dyDescent="0.2">
      <c r="B1668" s="74"/>
      <c r="C1668" s="75"/>
      <c r="D1668" s="75"/>
      <c r="E1668" s="76"/>
      <c r="F1668" s="88"/>
      <c r="G1668" s="77"/>
      <c r="H1668" s="75"/>
      <c r="I1668" s="78"/>
      <c r="J1668" s="604"/>
      <c r="K1668" s="605"/>
      <c r="L1668" s="605"/>
      <c r="M1668" s="605"/>
      <c r="N1668" s="606"/>
    </row>
    <row r="1669" spans="2:14" ht="12.95" customHeight="1" x14ac:dyDescent="0.2">
      <c r="B1669" s="74"/>
      <c r="C1669" s="75"/>
      <c r="D1669" s="75"/>
      <c r="E1669" s="76"/>
      <c r="F1669" s="88"/>
      <c r="G1669" s="77"/>
      <c r="H1669" s="75"/>
      <c r="I1669" s="78"/>
      <c r="J1669" s="604"/>
      <c r="K1669" s="605"/>
      <c r="L1669" s="605"/>
      <c r="M1669" s="605"/>
      <c r="N1669" s="606"/>
    </row>
    <row r="1670" spans="2:14" ht="12.95" customHeight="1" x14ac:dyDescent="0.2">
      <c r="B1670" s="74"/>
      <c r="C1670" s="75"/>
      <c r="D1670" s="75"/>
      <c r="E1670" s="76"/>
      <c r="F1670" s="88"/>
      <c r="G1670" s="77"/>
      <c r="H1670" s="75"/>
      <c r="I1670" s="78"/>
      <c r="J1670" s="604"/>
      <c r="K1670" s="605"/>
      <c r="L1670" s="605"/>
      <c r="M1670" s="605"/>
      <c r="N1670" s="606"/>
    </row>
    <row r="1671" spans="2:14" ht="12.95" customHeight="1" x14ac:dyDescent="0.2">
      <c r="B1671" s="74"/>
      <c r="C1671" s="75"/>
      <c r="D1671" s="75"/>
      <c r="E1671" s="76"/>
      <c r="F1671" s="88"/>
      <c r="G1671" s="77"/>
      <c r="H1671" s="75"/>
      <c r="I1671" s="78"/>
      <c r="J1671" s="604"/>
      <c r="K1671" s="605"/>
      <c r="L1671" s="605"/>
      <c r="M1671" s="605"/>
      <c r="N1671" s="606"/>
    </row>
    <row r="1672" spans="2:14" ht="12.95" customHeight="1" x14ac:dyDescent="0.2">
      <c r="B1672" s="74"/>
      <c r="C1672" s="75"/>
      <c r="D1672" s="75"/>
      <c r="E1672" s="76"/>
      <c r="F1672" s="88"/>
      <c r="G1672" s="77"/>
      <c r="H1672" s="75"/>
      <c r="I1672" s="78"/>
      <c r="J1672" s="604"/>
      <c r="K1672" s="605"/>
      <c r="L1672" s="605"/>
      <c r="M1672" s="605"/>
      <c r="N1672" s="606"/>
    </row>
    <row r="1673" spans="2:14" ht="12.95" customHeight="1" x14ac:dyDescent="0.2">
      <c r="B1673" s="74"/>
      <c r="C1673" s="75"/>
      <c r="D1673" s="75"/>
      <c r="E1673" s="76"/>
      <c r="F1673" s="88"/>
      <c r="G1673" s="77"/>
      <c r="H1673" s="75"/>
      <c r="I1673" s="78"/>
      <c r="J1673" s="604"/>
      <c r="K1673" s="605"/>
      <c r="L1673" s="605"/>
      <c r="M1673" s="605"/>
      <c r="N1673" s="606"/>
    </row>
    <row r="1674" spans="2:14" ht="12.95" customHeight="1" x14ac:dyDescent="0.2">
      <c r="B1674" s="74"/>
      <c r="C1674" s="75"/>
      <c r="D1674" s="75"/>
      <c r="E1674" s="76"/>
      <c r="F1674" s="88"/>
      <c r="G1674" s="77"/>
      <c r="H1674" s="75"/>
      <c r="I1674" s="78"/>
      <c r="J1674" s="604"/>
      <c r="K1674" s="605"/>
      <c r="L1674" s="605"/>
      <c r="M1674" s="605"/>
      <c r="N1674" s="606"/>
    </row>
    <row r="1675" spans="2:14" ht="12.95" customHeight="1" x14ac:dyDescent="0.2">
      <c r="B1675" s="74"/>
      <c r="C1675" s="75"/>
      <c r="D1675" s="75"/>
      <c r="E1675" s="76"/>
      <c r="F1675" s="88"/>
      <c r="G1675" s="77"/>
      <c r="H1675" s="75"/>
      <c r="I1675" s="78"/>
      <c r="J1675" s="604"/>
      <c r="K1675" s="605"/>
      <c r="L1675" s="605"/>
      <c r="M1675" s="605"/>
      <c r="N1675" s="606"/>
    </row>
    <row r="1676" spans="2:14" ht="12.95" customHeight="1" x14ac:dyDescent="0.2">
      <c r="B1676" s="74"/>
      <c r="C1676" s="75"/>
      <c r="D1676" s="75"/>
      <c r="E1676" s="76"/>
      <c r="F1676" s="88"/>
      <c r="G1676" s="77"/>
      <c r="H1676" s="75"/>
      <c r="I1676" s="78"/>
      <c r="J1676" s="604"/>
      <c r="K1676" s="605"/>
      <c r="L1676" s="605"/>
      <c r="M1676" s="605"/>
      <c r="N1676" s="606"/>
    </row>
    <row r="1677" spans="2:14" ht="12.95" customHeight="1" x14ac:dyDescent="0.2">
      <c r="B1677" s="74"/>
      <c r="C1677" s="75"/>
      <c r="D1677" s="75"/>
      <c r="E1677" s="76"/>
      <c r="F1677" s="88"/>
      <c r="G1677" s="77"/>
      <c r="H1677" s="75"/>
      <c r="I1677" s="78"/>
      <c r="J1677" s="604"/>
      <c r="K1677" s="605"/>
      <c r="L1677" s="605"/>
      <c r="M1677" s="605"/>
      <c r="N1677" s="606"/>
    </row>
    <row r="1678" spans="2:14" ht="12.95" customHeight="1" x14ac:dyDescent="0.2">
      <c r="B1678" s="74"/>
      <c r="C1678" s="75"/>
      <c r="D1678" s="75"/>
      <c r="E1678" s="76"/>
      <c r="F1678" s="88"/>
      <c r="G1678" s="77"/>
      <c r="H1678" s="75"/>
      <c r="I1678" s="78"/>
      <c r="J1678" s="604"/>
      <c r="K1678" s="605"/>
      <c r="L1678" s="605"/>
      <c r="M1678" s="605"/>
      <c r="N1678" s="606"/>
    </row>
    <row r="1679" spans="2:14" ht="12.95" customHeight="1" x14ac:dyDescent="0.2">
      <c r="B1679" s="74"/>
      <c r="C1679" s="75"/>
      <c r="D1679" s="75"/>
      <c r="E1679" s="76"/>
      <c r="F1679" s="88"/>
      <c r="G1679" s="77"/>
      <c r="H1679" s="75"/>
      <c r="I1679" s="78"/>
      <c r="J1679" s="604"/>
      <c r="K1679" s="605"/>
      <c r="L1679" s="605"/>
      <c r="M1679" s="605"/>
      <c r="N1679" s="606"/>
    </row>
    <row r="1680" spans="2:14" ht="12.95" customHeight="1" x14ac:dyDescent="0.2">
      <c r="B1680" s="74"/>
      <c r="C1680" s="75"/>
      <c r="D1680" s="75"/>
      <c r="E1680" s="76"/>
      <c r="F1680" s="88"/>
      <c r="G1680" s="77"/>
      <c r="H1680" s="75"/>
      <c r="I1680" s="78"/>
      <c r="J1680" s="604"/>
      <c r="K1680" s="605"/>
      <c r="L1680" s="605"/>
      <c r="M1680" s="605"/>
      <c r="N1680" s="606"/>
    </row>
    <row r="1681" spans="2:14" ht="12.95" customHeight="1" x14ac:dyDescent="0.2">
      <c r="B1681" s="74"/>
      <c r="C1681" s="75"/>
      <c r="D1681" s="75"/>
      <c r="E1681" s="76"/>
      <c r="F1681" s="88"/>
      <c r="G1681" s="77"/>
      <c r="H1681" s="75"/>
      <c r="I1681" s="78"/>
      <c r="J1681" s="604"/>
      <c r="K1681" s="605"/>
      <c r="L1681" s="605"/>
      <c r="M1681" s="605"/>
      <c r="N1681" s="606"/>
    </row>
    <row r="1682" spans="2:14" ht="12.95" customHeight="1" x14ac:dyDescent="0.2">
      <c r="B1682" s="74"/>
      <c r="C1682" s="75"/>
      <c r="D1682" s="75"/>
      <c r="E1682" s="76"/>
      <c r="F1682" s="88"/>
      <c r="G1682" s="77"/>
      <c r="H1682" s="75"/>
      <c r="I1682" s="78"/>
      <c r="J1682" s="604"/>
      <c r="K1682" s="605"/>
      <c r="L1682" s="605"/>
      <c r="M1682" s="605"/>
      <c r="N1682" s="606"/>
    </row>
    <row r="1683" spans="2:14" ht="12.95" customHeight="1" x14ac:dyDescent="0.2">
      <c r="B1683" s="74"/>
      <c r="C1683" s="75"/>
      <c r="D1683" s="75"/>
      <c r="E1683" s="76"/>
      <c r="F1683" s="88"/>
      <c r="G1683" s="77"/>
      <c r="H1683" s="75"/>
      <c r="I1683" s="78"/>
      <c r="J1683" s="604"/>
      <c r="K1683" s="605"/>
      <c r="L1683" s="605"/>
      <c r="M1683" s="605"/>
      <c r="N1683" s="606"/>
    </row>
    <row r="1684" spans="2:14" ht="12.95" customHeight="1" x14ac:dyDescent="0.2">
      <c r="B1684" s="74"/>
      <c r="C1684" s="75"/>
      <c r="D1684" s="75"/>
      <c r="E1684" s="76"/>
      <c r="F1684" s="88"/>
      <c r="G1684" s="77"/>
      <c r="H1684" s="75"/>
      <c r="I1684" s="78"/>
      <c r="J1684" s="604"/>
      <c r="K1684" s="605"/>
      <c r="L1684" s="605"/>
      <c r="M1684" s="605"/>
      <c r="N1684" s="606"/>
    </row>
    <row r="1685" spans="2:14" ht="12.95" customHeight="1" x14ac:dyDescent="0.2">
      <c r="B1685" s="74"/>
      <c r="C1685" s="75"/>
      <c r="D1685" s="75"/>
      <c r="E1685" s="76"/>
      <c r="F1685" s="88"/>
      <c r="G1685" s="77"/>
      <c r="H1685" s="75"/>
      <c r="I1685" s="78"/>
      <c r="J1685" s="604"/>
      <c r="K1685" s="605"/>
      <c r="L1685" s="605"/>
      <c r="M1685" s="605"/>
      <c r="N1685" s="606"/>
    </row>
    <row r="1686" spans="2:14" ht="12.95" customHeight="1" x14ac:dyDescent="0.2">
      <c r="B1686" s="74"/>
      <c r="C1686" s="75"/>
      <c r="D1686" s="75"/>
      <c r="E1686" s="76"/>
      <c r="F1686" s="88"/>
      <c r="G1686" s="77"/>
      <c r="H1686" s="75"/>
      <c r="I1686" s="78"/>
      <c r="J1686" s="604"/>
      <c r="K1686" s="605"/>
      <c r="L1686" s="605"/>
      <c r="M1686" s="605"/>
      <c r="N1686" s="606"/>
    </row>
    <row r="1687" spans="2:14" ht="12.95" customHeight="1" x14ac:dyDescent="0.2">
      <c r="B1687" s="74"/>
      <c r="C1687" s="75"/>
      <c r="D1687" s="75"/>
      <c r="E1687" s="76"/>
      <c r="F1687" s="88"/>
      <c r="G1687" s="77"/>
      <c r="H1687" s="75"/>
      <c r="I1687" s="78"/>
      <c r="J1687" s="604"/>
      <c r="K1687" s="605"/>
      <c r="L1687" s="605"/>
      <c r="M1687" s="605"/>
      <c r="N1687" s="606"/>
    </row>
    <row r="1688" spans="2:14" ht="12.95" customHeight="1" x14ac:dyDescent="0.2">
      <c r="B1688" s="74"/>
      <c r="C1688" s="75"/>
      <c r="D1688" s="75"/>
      <c r="E1688" s="76"/>
      <c r="F1688" s="88"/>
      <c r="G1688" s="77"/>
      <c r="H1688" s="75"/>
      <c r="I1688" s="78"/>
      <c r="J1688" s="604"/>
      <c r="K1688" s="605"/>
      <c r="L1688" s="605"/>
      <c r="M1688" s="605"/>
      <c r="N1688" s="606"/>
    </row>
    <row r="1689" spans="2:14" ht="12.95" customHeight="1" x14ac:dyDescent="0.2">
      <c r="B1689" s="74"/>
      <c r="C1689" s="75"/>
      <c r="D1689" s="75"/>
      <c r="E1689" s="76"/>
      <c r="F1689" s="88"/>
      <c r="G1689" s="77"/>
      <c r="H1689" s="75"/>
      <c r="I1689" s="78"/>
      <c r="J1689" s="604"/>
      <c r="K1689" s="605"/>
      <c r="L1689" s="605"/>
      <c r="M1689" s="605"/>
      <c r="N1689" s="606"/>
    </row>
    <row r="1690" spans="2:14" ht="12.95" customHeight="1" x14ac:dyDescent="0.2">
      <c r="B1690" s="74"/>
      <c r="C1690" s="75"/>
      <c r="D1690" s="75"/>
      <c r="E1690" s="76"/>
      <c r="F1690" s="88"/>
      <c r="G1690" s="77"/>
      <c r="H1690" s="75"/>
      <c r="I1690" s="78"/>
      <c r="J1690" s="604"/>
      <c r="K1690" s="605"/>
      <c r="L1690" s="605"/>
      <c r="M1690" s="605"/>
      <c r="N1690" s="606"/>
    </row>
    <row r="1691" spans="2:14" ht="12.95" customHeight="1" x14ac:dyDescent="0.2">
      <c r="B1691" s="74"/>
      <c r="C1691" s="75"/>
      <c r="D1691" s="75"/>
      <c r="E1691" s="76"/>
      <c r="F1691" s="88"/>
      <c r="G1691" s="77"/>
      <c r="H1691" s="75"/>
      <c r="I1691" s="78"/>
      <c r="J1691" s="604"/>
      <c r="K1691" s="605"/>
      <c r="L1691" s="605"/>
      <c r="M1691" s="605"/>
      <c r="N1691" s="606"/>
    </row>
    <row r="1692" spans="2:14" ht="12.95" customHeight="1" x14ac:dyDescent="0.2">
      <c r="B1692" s="74"/>
      <c r="C1692" s="75"/>
      <c r="D1692" s="75"/>
      <c r="E1692" s="76"/>
      <c r="F1692" s="88"/>
      <c r="G1692" s="77"/>
      <c r="H1692" s="75"/>
      <c r="I1692" s="78"/>
      <c r="J1692" s="604"/>
      <c r="K1692" s="605"/>
      <c r="L1692" s="605"/>
      <c r="M1692" s="605"/>
      <c r="N1692" s="606"/>
    </row>
    <row r="1693" spans="2:14" ht="12.95" customHeight="1" x14ac:dyDescent="0.2">
      <c r="B1693" s="74"/>
      <c r="C1693" s="75"/>
      <c r="D1693" s="75"/>
      <c r="E1693" s="76"/>
      <c r="F1693" s="88"/>
      <c r="G1693" s="77"/>
      <c r="H1693" s="75"/>
      <c r="I1693" s="78"/>
      <c r="J1693" s="604"/>
      <c r="K1693" s="605"/>
      <c r="L1693" s="605"/>
      <c r="M1693" s="605"/>
      <c r="N1693" s="606"/>
    </row>
    <row r="1694" spans="2:14" ht="12.95" customHeight="1" x14ac:dyDescent="0.2">
      <c r="B1694" s="74"/>
      <c r="C1694" s="75"/>
      <c r="D1694" s="75"/>
      <c r="E1694" s="76"/>
      <c r="F1694" s="88"/>
      <c r="G1694" s="77"/>
      <c r="H1694" s="75"/>
      <c r="I1694" s="78"/>
      <c r="J1694" s="604"/>
      <c r="K1694" s="605"/>
      <c r="L1694" s="605"/>
      <c r="M1694" s="605"/>
      <c r="N1694" s="606"/>
    </row>
    <row r="1695" spans="2:14" ht="12.95" customHeight="1" x14ac:dyDescent="0.2">
      <c r="B1695" s="74"/>
      <c r="C1695" s="75"/>
      <c r="D1695" s="75"/>
      <c r="E1695" s="76"/>
      <c r="F1695" s="88"/>
      <c r="G1695" s="77"/>
      <c r="H1695" s="75"/>
      <c r="I1695" s="78"/>
      <c r="J1695" s="604"/>
      <c r="K1695" s="605"/>
      <c r="L1695" s="605"/>
      <c r="M1695" s="605"/>
      <c r="N1695" s="606"/>
    </row>
    <row r="1696" spans="2:14" ht="12.95" customHeight="1" x14ac:dyDescent="0.2">
      <c r="B1696" s="74"/>
      <c r="C1696" s="75"/>
      <c r="D1696" s="75"/>
      <c r="E1696" s="76"/>
      <c r="F1696" s="88"/>
      <c r="G1696" s="77"/>
      <c r="H1696" s="75"/>
      <c r="I1696" s="78"/>
      <c r="J1696" s="604"/>
      <c r="K1696" s="605"/>
      <c r="L1696" s="605"/>
      <c r="M1696" s="605"/>
      <c r="N1696" s="606"/>
    </row>
    <row r="1697" spans="2:14" ht="12.95" customHeight="1" x14ac:dyDescent="0.2">
      <c r="B1697" s="74"/>
      <c r="C1697" s="75"/>
      <c r="D1697" s="75"/>
      <c r="E1697" s="76"/>
      <c r="F1697" s="88"/>
      <c r="G1697" s="77"/>
      <c r="H1697" s="75"/>
      <c r="I1697" s="78"/>
      <c r="J1697" s="604"/>
      <c r="K1697" s="605"/>
      <c r="L1697" s="605"/>
      <c r="M1697" s="605"/>
      <c r="N1697" s="606"/>
    </row>
    <row r="1698" spans="2:14" ht="12.95" customHeight="1" x14ac:dyDescent="0.2">
      <c r="B1698" s="74"/>
      <c r="C1698" s="75"/>
      <c r="D1698" s="75"/>
      <c r="E1698" s="76"/>
      <c r="F1698" s="88"/>
      <c r="G1698" s="77"/>
      <c r="H1698" s="75"/>
      <c r="I1698" s="78"/>
      <c r="J1698" s="604"/>
      <c r="K1698" s="605"/>
      <c r="L1698" s="605"/>
      <c r="M1698" s="605"/>
      <c r="N1698" s="606"/>
    </row>
    <row r="1699" spans="2:14" ht="12.95" customHeight="1" x14ac:dyDescent="0.2">
      <c r="B1699" s="74"/>
      <c r="C1699" s="75"/>
      <c r="D1699" s="75"/>
      <c r="E1699" s="76"/>
      <c r="F1699" s="88"/>
      <c r="G1699" s="77"/>
      <c r="H1699" s="75"/>
      <c r="I1699" s="78"/>
      <c r="J1699" s="604"/>
      <c r="K1699" s="605"/>
      <c r="L1699" s="605"/>
      <c r="M1699" s="605"/>
      <c r="N1699" s="606"/>
    </row>
    <row r="1700" spans="2:14" ht="12.95" customHeight="1" x14ac:dyDescent="0.2">
      <c r="B1700" s="74"/>
      <c r="C1700" s="75"/>
      <c r="D1700" s="75"/>
      <c r="E1700" s="76"/>
      <c r="F1700" s="88"/>
      <c r="G1700" s="77"/>
      <c r="H1700" s="75"/>
      <c r="I1700" s="78"/>
      <c r="J1700" s="604"/>
      <c r="K1700" s="605"/>
      <c r="L1700" s="605"/>
      <c r="M1700" s="605"/>
      <c r="N1700" s="606"/>
    </row>
    <row r="1701" spans="2:14" ht="12.95" customHeight="1" x14ac:dyDescent="0.2">
      <c r="B1701" s="74"/>
      <c r="C1701" s="75"/>
      <c r="D1701" s="75"/>
      <c r="E1701" s="76"/>
      <c r="F1701" s="88"/>
      <c r="G1701" s="77"/>
      <c r="H1701" s="75"/>
      <c r="I1701" s="78"/>
      <c r="J1701" s="604"/>
      <c r="K1701" s="605"/>
      <c r="L1701" s="605"/>
      <c r="M1701" s="605"/>
      <c r="N1701" s="606"/>
    </row>
    <row r="1702" spans="2:14" ht="12.95" customHeight="1" x14ac:dyDescent="0.2">
      <c r="B1702" s="74"/>
      <c r="C1702" s="75"/>
      <c r="D1702" s="75"/>
      <c r="E1702" s="76"/>
      <c r="F1702" s="88"/>
      <c r="G1702" s="77"/>
      <c r="H1702" s="75"/>
      <c r="I1702" s="78"/>
      <c r="J1702" s="604"/>
      <c r="K1702" s="605"/>
      <c r="L1702" s="605"/>
      <c r="M1702" s="605"/>
      <c r="N1702" s="606"/>
    </row>
    <row r="1703" spans="2:14" ht="12.95" customHeight="1" x14ac:dyDescent="0.2">
      <c r="B1703" s="74"/>
      <c r="C1703" s="75"/>
      <c r="D1703" s="75"/>
      <c r="E1703" s="76"/>
      <c r="F1703" s="88"/>
      <c r="G1703" s="77"/>
      <c r="H1703" s="75"/>
      <c r="I1703" s="78"/>
      <c r="J1703" s="604"/>
      <c r="K1703" s="605"/>
      <c r="L1703" s="605"/>
      <c r="M1703" s="605"/>
      <c r="N1703" s="606"/>
    </row>
    <row r="1704" spans="2:14" ht="12.95" customHeight="1" x14ac:dyDescent="0.2">
      <c r="B1704" s="74"/>
      <c r="C1704" s="75"/>
      <c r="D1704" s="75"/>
      <c r="E1704" s="76"/>
      <c r="F1704" s="88"/>
      <c r="G1704" s="77"/>
      <c r="H1704" s="75"/>
      <c r="I1704" s="78"/>
      <c r="J1704" s="604"/>
      <c r="K1704" s="605"/>
      <c r="L1704" s="605"/>
      <c r="M1704" s="605"/>
      <c r="N1704" s="606"/>
    </row>
    <row r="1705" spans="2:14" ht="12.95" customHeight="1" x14ac:dyDescent="0.2">
      <c r="B1705" s="74"/>
      <c r="C1705" s="75"/>
      <c r="D1705" s="75"/>
      <c r="E1705" s="76"/>
      <c r="F1705" s="88"/>
      <c r="G1705" s="77"/>
      <c r="H1705" s="75"/>
      <c r="I1705" s="78"/>
      <c r="J1705" s="604"/>
      <c r="K1705" s="605"/>
      <c r="L1705" s="605"/>
      <c r="M1705" s="605"/>
      <c r="N1705" s="606"/>
    </row>
    <row r="1706" spans="2:14" ht="12.95" customHeight="1" x14ac:dyDescent="0.2">
      <c r="B1706" s="74"/>
      <c r="C1706" s="75"/>
      <c r="D1706" s="75"/>
      <c r="E1706" s="76"/>
      <c r="F1706" s="88"/>
      <c r="G1706" s="77"/>
      <c r="H1706" s="75"/>
      <c r="I1706" s="78"/>
      <c r="J1706" s="604"/>
      <c r="K1706" s="605"/>
      <c r="L1706" s="605"/>
      <c r="M1706" s="605"/>
      <c r="N1706" s="606"/>
    </row>
    <row r="1707" spans="2:14" ht="12.95" customHeight="1" x14ac:dyDescent="0.2">
      <c r="B1707" s="74"/>
      <c r="C1707" s="75"/>
      <c r="D1707" s="75"/>
      <c r="E1707" s="76"/>
      <c r="F1707" s="88"/>
      <c r="G1707" s="77"/>
      <c r="H1707" s="75"/>
      <c r="I1707" s="78"/>
      <c r="J1707" s="604"/>
      <c r="K1707" s="605"/>
      <c r="L1707" s="605"/>
      <c r="M1707" s="605"/>
      <c r="N1707" s="606"/>
    </row>
    <row r="1708" spans="2:14" ht="12.95" customHeight="1" x14ac:dyDescent="0.2">
      <c r="B1708" s="74"/>
      <c r="C1708" s="75"/>
      <c r="D1708" s="75"/>
      <c r="E1708" s="76"/>
      <c r="F1708" s="88"/>
      <c r="G1708" s="77"/>
      <c r="H1708" s="75"/>
      <c r="I1708" s="78"/>
      <c r="J1708" s="604"/>
      <c r="K1708" s="605"/>
      <c r="L1708" s="605"/>
      <c r="M1708" s="605"/>
      <c r="N1708" s="606"/>
    </row>
    <row r="1709" spans="2:14" ht="12.95" customHeight="1" x14ac:dyDescent="0.2">
      <c r="B1709" s="74"/>
      <c r="C1709" s="75"/>
      <c r="D1709" s="75"/>
      <c r="E1709" s="76"/>
      <c r="F1709" s="88"/>
      <c r="G1709" s="77"/>
      <c r="H1709" s="75"/>
      <c r="I1709" s="78"/>
      <c r="J1709" s="604"/>
      <c r="K1709" s="605"/>
      <c r="L1709" s="605"/>
      <c r="M1709" s="605"/>
      <c r="N1709" s="606"/>
    </row>
    <row r="1710" spans="2:14" ht="12.95" customHeight="1" x14ac:dyDescent="0.2">
      <c r="B1710" s="74"/>
      <c r="C1710" s="75"/>
      <c r="D1710" s="75"/>
      <c r="E1710" s="76"/>
      <c r="F1710" s="88"/>
      <c r="G1710" s="77"/>
      <c r="H1710" s="75"/>
      <c r="I1710" s="78"/>
      <c r="J1710" s="604"/>
      <c r="K1710" s="605"/>
      <c r="L1710" s="605"/>
      <c r="M1710" s="605"/>
      <c r="N1710" s="606"/>
    </row>
    <row r="1711" spans="2:14" ht="12.95" customHeight="1" x14ac:dyDescent="0.2">
      <c r="B1711" s="74"/>
      <c r="C1711" s="75"/>
      <c r="D1711" s="75"/>
      <c r="E1711" s="76"/>
      <c r="F1711" s="88"/>
      <c r="G1711" s="77"/>
      <c r="H1711" s="75"/>
      <c r="I1711" s="78"/>
      <c r="J1711" s="604"/>
      <c r="K1711" s="605"/>
      <c r="L1711" s="605"/>
      <c r="M1711" s="605"/>
      <c r="N1711" s="606"/>
    </row>
    <row r="1712" spans="2:14" ht="12.95" customHeight="1" x14ac:dyDescent="0.2">
      <c r="B1712" s="74"/>
      <c r="C1712" s="75"/>
      <c r="D1712" s="75"/>
      <c r="E1712" s="76"/>
      <c r="F1712" s="88"/>
      <c r="G1712" s="77"/>
      <c r="H1712" s="75"/>
      <c r="I1712" s="78"/>
      <c r="J1712" s="604"/>
      <c r="K1712" s="605"/>
      <c r="L1712" s="605"/>
      <c r="M1712" s="605"/>
      <c r="N1712" s="606"/>
    </row>
    <row r="1713" spans="2:14" ht="12.95" customHeight="1" x14ac:dyDescent="0.2">
      <c r="B1713" s="74"/>
      <c r="C1713" s="75"/>
      <c r="D1713" s="75"/>
      <c r="E1713" s="76"/>
      <c r="F1713" s="88"/>
      <c r="G1713" s="77"/>
      <c r="H1713" s="75"/>
      <c r="I1713" s="78"/>
      <c r="J1713" s="604"/>
      <c r="K1713" s="605"/>
      <c r="L1713" s="605"/>
      <c r="M1713" s="605"/>
      <c r="N1713" s="606"/>
    </row>
    <row r="1714" spans="2:14" ht="12.95" customHeight="1" x14ac:dyDescent="0.2">
      <c r="B1714" s="74"/>
      <c r="C1714" s="75"/>
      <c r="D1714" s="75"/>
      <c r="E1714" s="76"/>
      <c r="F1714" s="88"/>
      <c r="G1714" s="77"/>
      <c r="H1714" s="75"/>
      <c r="I1714" s="78"/>
      <c r="J1714" s="604"/>
      <c r="K1714" s="605"/>
      <c r="L1714" s="605"/>
      <c r="M1714" s="605"/>
      <c r="N1714" s="606"/>
    </row>
    <row r="1715" spans="2:14" ht="12.95" customHeight="1" x14ac:dyDescent="0.2">
      <c r="B1715" s="74"/>
      <c r="C1715" s="75"/>
      <c r="D1715" s="75"/>
      <c r="E1715" s="76"/>
      <c r="F1715" s="88"/>
      <c r="G1715" s="77"/>
      <c r="H1715" s="75"/>
      <c r="I1715" s="78"/>
      <c r="J1715" s="604"/>
      <c r="K1715" s="605"/>
      <c r="L1715" s="605"/>
      <c r="M1715" s="605"/>
      <c r="N1715" s="606"/>
    </row>
    <row r="1716" spans="2:14" ht="12.95" customHeight="1" x14ac:dyDescent="0.2">
      <c r="B1716" s="74"/>
      <c r="C1716" s="75"/>
      <c r="D1716" s="75"/>
      <c r="E1716" s="76"/>
      <c r="F1716" s="88"/>
      <c r="G1716" s="77"/>
      <c r="H1716" s="75"/>
      <c r="I1716" s="78"/>
      <c r="J1716" s="604"/>
      <c r="K1716" s="605"/>
      <c r="L1716" s="605"/>
      <c r="M1716" s="605"/>
      <c r="N1716" s="606"/>
    </row>
    <row r="1717" spans="2:14" ht="12.95" customHeight="1" x14ac:dyDescent="0.2">
      <c r="B1717" s="74"/>
      <c r="C1717" s="75"/>
      <c r="D1717" s="75"/>
      <c r="E1717" s="76"/>
      <c r="F1717" s="88"/>
      <c r="G1717" s="77"/>
      <c r="H1717" s="75"/>
      <c r="I1717" s="78"/>
      <c r="J1717" s="604"/>
      <c r="K1717" s="605"/>
      <c r="L1717" s="605"/>
      <c r="M1717" s="605"/>
      <c r="N1717" s="606"/>
    </row>
    <row r="1718" spans="2:14" ht="12.95" customHeight="1" x14ac:dyDescent="0.2">
      <c r="B1718" s="74"/>
      <c r="C1718" s="75"/>
      <c r="D1718" s="75"/>
      <c r="E1718" s="76"/>
      <c r="F1718" s="88"/>
      <c r="G1718" s="77"/>
      <c r="H1718" s="75"/>
      <c r="I1718" s="78"/>
      <c r="J1718" s="604"/>
      <c r="K1718" s="605"/>
      <c r="L1718" s="605"/>
      <c r="M1718" s="605"/>
      <c r="N1718" s="606"/>
    </row>
    <row r="1719" spans="2:14" ht="12.95" customHeight="1" x14ac:dyDescent="0.2">
      <c r="B1719" s="74"/>
      <c r="C1719" s="75"/>
      <c r="D1719" s="75"/>
      <c r="E1719" s="76"/>
      <c r="F1719" s="88"/>
      <c r="G1719" s="77"/>
      <c r="H1719" s="75"/>
      <c r="I1719" s="78"/>
      <c r="J1719" s="604"/>
      <c r="K1719" s="605"/>
      <c r="L1719" s="605"/>
      <c r="M1719" s="605"/>
      <c r="N1719" s="606"/>
    </row>
    <row r="1720" spans="2:14" ht="12.95" customHeight="1" x14ac:dyDescent="0.2">
      <c r="B1720" s="74"/>
      <c r="C1720" s="75"/>
      <c r="D1720" s="75"/>
      <c r="E1720" s="76"/>
      <c r="F1720" s="88"/>
      <c r="G1720" s="77"/>
      <c r="H1720" s="75"/>
      <c r="I1720" s="78"/>
      <c r="J1720" s="604"/>
      <c r="K1720" s="605"/>
      <c r="L1720" s="605"/>
      <c r="M1720" s="605"/>
      <c r="N1720" s="606"/>
    </row>
    <row r="1721" spans="2:14" ht="12.95" customHeight="1" x14ac:dyDescent="0.2">
      <c r="B1721" s="74"/>
      <c r="C1721" s="75"/>
      <c r="D1721" s="75"/>
      <c r="E1721" s="76"/>
      <c r="F1721" s="88"/>
      <c r="G1721" s="77"/>
      <c r="H1721" s="75"/>
      <c r="I1721" s="78"/>
      <c r="J1721" s="604"/>
      <c r="K1721" s="605"/>
      <c r="L1721" s="605"/>
      <c r="M1721" s="605"/>
      <c r="N1721" s="606"/>
    </row>
    <row r="1722" spans="2:14" ht="12.95" customHeight="1" x14ac:dyDescent="0.2">
      <c r="B1722" s="74"/>
      <c r="C1722" s="75"/>
      <c r="D1722" s="75"/>
      <c r="E1722" s="76"/>
      <c r="F1722" s="88"/>
      <c r="G1722" s="77"/>
      <c r="H1722" s="75"/>
      <c r="I1722" s="78"/>
      <c r="J1722" s="604"/>
      <c r="K1722" s="605"/>
      <c r="L1722" s="605"/>
      <c r="M1722" s="605"/>
      <c r="N1722" s="606"/>
    </row>
    <row r="1723" spans="2:14" ht="12.95" customHeight="1" x14ac:dyDescent="0.2">
      <c r="B1723" s="74"/>
      <c r="C1723" s="75"/>
      <c r="D1723" s="75"/>
      <c r="E1723" s="76"/>
      <c r="F1723" s="88"/>
      <c r="G1723" s="77"/>
      <c r="H1723" s="75"/>
      <c r="I1723" s="78"/>
      <c r="J1723" s="604"/>
      <c r="K1723" s="605"/>
      <c r="L1723" s="605"/>
      <c r="M1723" s="605"/>
      <c r="N1723" s="606"/>
    </row>
    <row r="1724" spans="2:14" ht="12.95" customHeight="1" x14ac:dyDescent="0.2">
      <c r="B1724" s="74"/>
      <c r="C1724" s="75"/>
      <c r="D1724" s="75"/>
      <c r="E1724" s="76"/>
      <c r="F1724" s="88"/>
      <c r="G1724" s="77"/>
      <c r="H1724" s="75"/>
      <c r="I1724" s="78"/>
      <c r="J1724" s="604"/>
      <c r="K1724" s="605"/>
      <c r="L1724" s="605"/>
      <c r="M1724" s="605"/>
      <c r="N1724" s="606"/>
    </row>
    <row r="1725" spans="2:14" ht="12.95" customHeight="1" x14ac:dyDescent="0.2">
      <c r="B1725" s="74"/>
      <c r="C1725" s="75"/>
      <c r="D1725" s="75"/>
      <c r="E1725" s="76"/>
      <c r="F1725" s="88"/>
      <c r="G1725" s="77"/>
      <c r="H1725" s="75"/>
      <c r="I1725" s="78"/>
      <c r="J1725" s="604"/>
      <c r="K1725" s="605"/>
      <c r="L1725" s="605"/>
      <c r="M1725" s="605"/>
      <c r="N1725" s="606"/>
    </row>
    <row r="1726" spans="2:14" ht="12.95" customHeight="1" x14ac:dyDescent="0.2">
      <c r="B1726" s="74"/>
      <c r="C1726" s="75"/>
      <c r="D1726" s="75"/>
      <c r="E1726" s="76"/>
      <c r="F1726" s="88"/>
      <c r="G1726" s="77"/>
      <c r="H1726" s="75"/>
      <c r="I1726" s="78"/>
      <c r="J1726" s="604"/>
      <c r="K1726" s="605"/>
      <c r="L1726" s="605"/>
      <c r="M1726" s="605"/>
      <c r="N1726" s="606"/>
    </row>
    <row r="1727" spans="2:14" ht="12.95" customHeight="1" x14ac:dyDescent="0.2">
      <c r="B1727" s="74"/>
      <c r="C1727" s="75"/>
      <c r="D1727" s="75"/>
      <c r="E1727" s="76"/>
      <c r="F1727" s="88"/>
      <c r="G1727" s="77"/>
      <c r="H1727" s="75"/>
      <c r="I1727" s="78"/>
      <c r="J1727" s="604"/>
      <c r="K1727" s="605"/>
      <c r="L1727" s="605"/>
      <c r="M1727" s="605"/>
      <c r="N1727" s="606"/>
    </row>
    <row r="1728" spans="2:14" ht="12.95" customHeight="1" x14ac:dyDescent="0.2">
      <c r="B1728" s="74"/>
      <c r="C1728" s="75"/>
      <c r="D1728" s="75"/>
      <c r="E1728" s="76"/>
      <c r="F1728" s="88"/>
      <c r="G1728" s="77"/>
      <c r="H1728" s="75"/>
      <c r="I1728" s="78"/>
      <c r="J1728" s="604"/>
      <c r="K1728" s="605"/>
      <c r="L1728" s="605"/>
      <c r="M1728" s="605"/>
      <c r="N1728" s="606"/>
    </row>
    <row r="1729" spans="2:14" ht="12.95" customHeight="1" x14ac:dyDescent="0.2">
      <c r="B1729" s="74"/>
      <c r="C1729" s="75"/>
      <c r="D1729" s="75"/>
      <c r="E1729" s="76"/>
      <c r="F1729" s="88"/>
      <c r="G1729" s="77"/>
      <c r="H1729" s="75"/>
      <c r="I1729" s="78"/>
      <c r="J1729" s="604"/>
      <c r="K1729" s="605"/>
      <c r="L1729" s="605"/>
      <c r="M1729" s="605"/>
      <c r="N1729" s="606"/>
    </row>
    <row r="1730" spans="2:14" ht="12.95" customHeight="1" x14ac:dyDescent="0.2">
      <c r="B1730" s="74"/>
      <c r="C1730" s="75"/>
      <c r="D1730" s="75"/>
      <c r="E1730" s="76"/>
      <c r="F1730" s="88"/>
      <c r="G1730" s="77"/>
      <c r="H1730" s="75"/>
      <c r="I1730" s="78"/>
      <c r="J1730" s="604"/>
      <c r="K1730" s="605"/>
      <c r="L1730" s="605"/>
      <c r="M1730" s="605"/>
      <c r="N1730" s="606"/>
    </row>
    <row r="1731" spans="2:14" ht="12.95" customHeight="1" x14ac:dyDescent="0.2">
      <c r="B1731" s="74"/>
      <c r="C1731" s="75"/>
      <c r="D1731" s="75"/>
      <c r="E1731" s="76"/>
      <c r="F1731" s="88"/>
      <c r="G1731" s="77"/>
      <c r="H1731" s="75"/>
      <c r="I1731" s="78"/>
      <c r="J1731" s="604"/>
      <c r="K1731" s="605"/>
      <c r="L1731" s="605"/>
      <c r="M1731" s="605"/>
      <c r="N1731" s="606"/>
    </row>
    <row r="1732" spans="2:14" ht="12.95" customHeight="1" x14ac:dyDescent="0.2">
      <c r="B1732" s="74"/>
      <c r="C1732" s="75"/>
      <c r="D1732" s="75"/>
      <c r="E1732" s="76"/>
      <c r="F1732" s="88"/>
      <c r="G1732" s="77"/>
      <c r="H1732" s="75"/>
      <c r="I1732" s="78"/>
      <c r="J1732" s="604"/>
      <c r="K1732" s="605"/>
      <c r="L1732" s="605"/>
      <c r="M1732" s="605"/>
      <c r="N1732" s="606"/>
    </row>
    <row r="1733" spans="2:14" ht="12.95" customHeight="1" x14ac:dyDescent="0.2">
      <c r="B1733" s="74"/>
      <c r="C1733" s="75"/>
      <c r="D1733" s="75"/>
      <c r="E1733" s="76"/>
      <c r="F1733" s="88"/>
      <c r="G1733" s="77"/>
      <c r="H1733" s="75"/>
      <c r="I1733" s="78"/>
      <c r="J1733" s="604"/>
      <c r="K1733" s="605"/>
      <c r="L1733" s="605"/>
      <c r="M1733" s="605"/>
      <c r="N1733" s="606"/>
    </row>
    <row r="1734" spans="2:14" ht="12.95" customHeight="1" x14ac:dyDescent="0.2">
      <c r="B1734" s="74"/>
      <c r="C1734" s="75"/>
      <c r="D1734" s="75"/>
      <c r="E1734" s="76"/>
      <c r="F1734" s="88"/>
      <c r="G1734" s="77"/>
      <c r="H1734" s="75"/>
      <c r="I1734" s="78"/>
      <c r="J1734" s="604"/>
      <c r="K1734" s="605"/>
      <c r="L1734" s="605"/>
      <c r="M1734" s="605"/>
      <c r="N1734" s="606"/>
    </row>
    <row r="1735" spans="2:14" ht="12.95" customHeight="1" x14ac:dyDescent="0.2">
      <c r="B1735" s="74"/>
      <c r="C1735" s="75"/>
      <c r="D1735" s="75"/>
      <c r="E1735" s="76"/>
      <c r="F1735" s="88"/>
      <c r="G1735" s="77"/>
      <c r="H1735" s="75"/>
      <c r="I1735" s="78"/>
      <c r="J1735" s="604"/>
      <c r="K1735" s="605"/>
      <c r="L1735" s="605"/>
      <c r="M1735" s="605"/>
      <c r="N1735" s="606"/>
    </row>
    <row r="1736" spans="2:14" ht="12.95" customHeight="1" x14ac:dyDescent="0.2">
      <c r="B1736" s="74"/>
      <c r="C1736" s="75"/>
      <c r="D1736" s="75"/>
      <c r="E1736" s="76"/>
      <c r="F1736" s="88"/>
      <c r="G1736" s="77"/>
      <c r="H1736" s="75"/>
      <c r="I1736" s="78"/>
      <c r="J1736" s="604"/>
      <c r="K1736" s="605"/>
      <c r="L1736" s="605"/>
      <c r="M1736" s="605"/>
      <c r="N1736" s="606"/>
    </row>
    <row r="1737" spans="2:14" ht="12.95" customHeight="1" x14ac:dyDescent="0.2">
      <c r="B1737" s="74"/>
      <c r="C1737" s="75"/>
      <c r="D1737" s="75"/>
      <c r="E1737" s="76"/>
      <c r="F1737" s="88"/>
      <c r="G1737" s="77"/>
      <c r="H1737" s="75"/>
      <c r="I1737" s="78"/>
      <c r="J1737" s="604"/>
      <c r="K1737" s="605"/>
      <c r="L1737" s="605"/>
      <c r="M1737" s="605"/>
      <c r="N1737" s="606"/>
    </row>
    <row r="1738" spans="2:14" ht="12.95" customHeight="1" x14ac:dyDescent="0.2">
      <c r="B1738" s="74"/>
      <c r="C1738" s="75"/>
      <c r="D1738" s="75"/>
      <c r="E1738" s="76"/>
      <c r="F1738" s="88"/>
      <c r="G1738" s="77"/>
      <c r="H1738" s="75"/>
      <c r="I1738" s="78"/>
      <c r="J1738" s="604"/>
      <c r="K1738" s="605"/>
      <c r="L1738" s="605"/>
      <c r="M1738" s="605"/>
      <c r="N1738" s="606"/>
    </row>
    <row r="1739" spans="2:14" ht="12.95" customHeight="1" x14ac:dyDescent="0.2">
      <c r="B1739" s="74"/>
      <c r="C1739" s="75"/>
      <c r="D1739" s="75"/>
      <c r="E1739" s="76"/>
      <c r="F1739" s="88"/>
      <c r="G1739" s="77"/>
      <c r="H1739" s="75"/>
      <c r="I1739" s="78"/>
      <c r="J1739" s="604"/>
      <c r="K1739" s="605"/>
      <c r="L1739" s="605"/>
      <c r="M1739" s="605"/>
      <c r="N1739" s="606"/>
    </row>
    <row r="1740" spans="2:14" ht="12.95" customHeight="1" x14ac:dyDescent="0.2">
      <c r="B1740" s="74"/>
      <c r="C1740" s="75"/>
      <c r="D1740" s="75"/>
      <c r="E1740" s="76"/>
      <c r="F1740" s="88"/>
      <c r="G1740" s="77"/>
      <c r="H1740" s="75"/>
      <c r="I1740" s="78"/>
      <c r="J1740" s="604"/>
      <c r="K1740" s="605"/>
      <c r="L1740" s="605"/>
      <c r="M1740" s="605"/>
      <c r="N1740" s="606"/>
    </row>
    <row r="1741" spans="2:14" ht="12.95" customHeight="1" x14ac:dyDescent="0.2">
      <c r="B1741" s="74"/>
      <c r="C1741" s="75"/>
      <c r="D1741" s="75"/>
      <c r="E1741" s="76"/>
      <c r="F1741" s="88"/>
      <c r="G1741" s="77"/>
      <c r="H1741" s="75"/>
      <c r="I1741" s="78"/>
      <c r="J1741" s="604"/>
      <c r="K1741" s="605"/>
      <c r="L1741" s="605"/>
      <c r="M1741" s="605"/>
      <c r="N1741" s="606"/>
    </row>
    <row r="1742" spans="2:14" ht="12.95" customHeight="1" x14ac:dyDescent="0.2">
      <c r="B1742" s="74"/>
      <c r="C1742" s="75"/>
      <c r="D1742" s="75"/>
      <c r="E1742" s="76"/>
      <c r="F1742" s="88"/>
      <c r="G1742" s="77"/>
      <c r="H1742" s="75"/>
      <c r="I1742" s="78"/>
      <c r="J1742" s="604"/>
      <c r="K1742" s="605"/>
      <c r="L1742" s="605"/>
      <c r="M1742" s="605"/>
      <c r="N1742" s="606"/>
    </row>
    <row r="1743" spans="2:14" ht="12.95" customHeight="1" x14ac:dyDescent="0.2">
      <c r="B1743" s="74"/>
      <c r="C1743" s="75"/>
      <c r="D1743" s="75"/>
      <c r="E1743" s="76"/>
      <c r="F1743" s="88"/>
      <c r="G1743" s="77"/>
      <c r="H1743" s="75"/>
      <c r="I1743" s="78"/>
      <c r="J1743" s="604"/>
      <c r="K1743" s="605"/>
      <c r="L1743" s="605"/>
      <c r="M1743" s="605"/>
      <c r="N1743" s="606"/>
    </row>
    <row r="1744" spans="2:14" ht="12.95" customHeight="1" x14ac:dyDescent="0.2">
      <c r="B1744" s="74"/>
      <c r="C1744" s="75"/>
      <c r="D1744" s="75"/>
      <c r="E1744" s="76"/>
      <c r="F1744" s="88"/>
      <c r="G1744" s="77"/>
      <c r="H1744" s="75"/>
      <c r="I1744" s="78"/>
      <c r="J1744" s="604"/>
      <c r="K1744" s="605"/>
      <c r="L1744" s="605"/>
      <c r="M1744" s="605"/>
      <c r="N1744" s="606"/>
    </row>
    <row r="1745" spans="2:14" ht="12.95" customHeight="1" x14ac:dyDescent="0.2">
      <c r="B1745" s="74"/>
      <c r="C1745" s="75"/>
      <c r="D1745" s="75"/>
      <c r="E1745" s="76"/>
      <c r="F1745" s="88"/>
      <c r="G1745" s="77"/>
      <c r="H1745" s="75"/>
      <c r="I1745" s="78"/>
      <c r="J1745" s="604"/>
      <c r="K1745" s="605"/>
      <c r="L1745" s="605"/>
      <c r="M1745" s="605"/>
      <c r="N1745" s="606"/>
    </row>
    <row r="1746" spans="2:14" ht="12.95" customHeight="1" x14ac:dyDescent="0.2">
      <c r="B1746" s="74"/>
      <c r="C1746" s="75"/>
      <c r="D1746" s="75"/>
      <c r="E1746" s="76"/>
      <c r="F1746" s="88"/>
      <c r="G1746" s="77"/>
      <c r="H1746" s="75"/>
      <c r="I1746" s="78"/>
      <c r="J1746" s="604"/>
      <c r="K1746" s="605"/>
      <c r="L1746" s="605"/>
      <c r="M1746" s="605"/>
      <c r="N1746" s="606"/>
    </row>
    <row r="1747" spans="2:14" ht="12.95" customHeight="1" x14ac:dyDescent="0.2">
      <c r="B1747" s="74"/>
      <c r="C1747" s="75"/>
      <c r="D1747" s="75"/>
      <c r="E1747" s="76"/>
      <c r="F1747" s="88"/>
      <c r="G1747" s="77"/>
      <c r="H1747" s="75"/>
      <c r="I1747" s="78"/>
      <c r="J1747" s="604"/>
      <c r="K1747" s="605"/>
      <c r="L1747" s="605"/>
      <c r="M1747" s="605"/>
      <c r="N1747" s="606"/>
    </row>
    <row r="1748" spans="2:14" ht="12.95" customHeight="1" x14ac:dyDescent="0.2">
      <c r="B1748" s="74"/>
      <c r="C1748" s="75"/>
      <c r="D1748" s="75"/>
      <c r="E1748" s="76"/>
      <c r="F1748" s="88"/>
      <c r="G1748" s="77"/>
      <c r="H1748" s="75"/>
      <c r="I1748" s="78"/>
      <c r="J1748" s="604"/>
      <c r="K1748" s="605"/>
      <c r="L1748" s="605"/>
      <c r="M1748" s="605"/>
      <c r="N1748" s="606"/>
    </row>
    <row r="1749" spans="2:14" ht="12.95" customHeight="1" x14ac:dyDescent="0.2">
      <c r="B1749" s="74"/>
      <c r="C1749" s="75"/>
      <c r="D1749" s="75"/>
      <c r="E1749" s="76"/>
      <c r="F1749" s="88"/>
      <c r="G1749" s="77"/>
      <c r="H1749" s="75"/>
      <c r="I1749" s="78"/>
      <c r="J1749" s="604"/>
      <c r="K1749" s="605"/>
      <c r="L1749" s="605"/>
      <c r="M1749" s="605"/>
      <c r="N1749" s="606"/>
    </row>
    <row r="1750" spans="2:14" ht="12.95" customHeight="1" x14ac:dyDescent="0.2">
      <c r="B1750" s="74"/>
      <c r="C1750" s="75"/>
      <c r="D1750" s="75"/>
      <c r="E1750" s="76"/>
      <c r="F1750" s="88"/>
      <c r="G1750" s="77"/>
      <c r="H1750" s="75"/>
      <c r="I1750" s="78"/>
      <c r="J1750" s="604"/>
      <c r="K1750" s="605"/>
      <c r="L1750" s="605"/>
      <c r="M1750" s="605"/>
      <c r="N1750" s="606"/>
    </row>
    <row r="1751" spans="2:14" ht="12.95" customHeight="1" x14ac:dyDescent="0.2">
      <c r="B1751" s="74"/>
      <c r="C1751" s="75"/>
      <c r="D1751" s="75"/>
      <c r="E1751" s="76"/>
      <c r="F1751" s="88"/>
      <c r="G1751" s="77"/>
      <c r="H1751" s="75"/>
      <c r="I1751" s="78"/>
      <c r="J1751" s="604"/>
      <c r="K1751" s="605"/>
      <c r="L1751" s="605"/>
      <c r="M1751" s="605"/>
      <c r="N1751" s="606"/>
    </row>
    <row r="1752" spans="2:14" ht="12.95" customHeight="1" x14ac:dyDescent="0.2">
      <c r="B1752" s="74"/>
      <c r="C1752" s="75"/>
      <c r="D1752" s="75"/>
      <c r="E1752" s="76"/>
      <c r="F1752" s="88"/>
      <c r="G1752" s="77"/>
      <c r="H1752" s="75"/>
      <c r="I1752" s="78"/>
      <c r="J1752" s="604"/>
      <c r="K1752" s="605"/>
      <c r="L1752" s="605"/>
      <c r="M1752" s="605"/>
      <c r="N1752" s="606"/>
    </row>
    <row r="1753" spans="2:14" ht="12.95" customHeight="1" x14ac:dyDescent="0.2">
      <c r="B1753" s="74"/>
      <c r="C1753" s="75"/>
      <c r="D1753" s="75"/>
      <c r="E1753" s="76"/>
      <c r="F1753" s="88"/>
      <c r="G1753" s="77"/>
      <c r="H1753" s="75"/>
      <c r="I1753" s="78"/>
      <c r="J1753" s="604"/>
      <c r="K1753" s="605"/>
      <c r="L1753" s="605"/>
      <c r="M1753" s="605"/>
      <c r="N1753" s="606"/>
    </row>
    <row r="1754" spans="2:14" ht="12.95" customHeight="1" x14ac:dyDescent="0.2">
      <c r="B1754" s="74"/>
      <c r="C1754" s="75"/>
      <c r="D1754" s="75"/>
      <c r="E1754" s="76"/>
      <c r="F1754" s="88"/>
      <c r="G1754" s="77"/>
      <c r="H1754" s="75"/>
      <c r="I1754" s="78"/>
      <c r="J1754" s="604"/>
      <c r="K1754" s="605"/>
      <c r="L1754" s="605"/>
      <c r="M1754" s="605"/>
      <c r="N1754" s="606"/>
    </row>
    <row r="1755" spans="2:14" ht="12.95" customHeight="1" x14ac:dyDescent="0.2">
      <c r="B1755" s="74"/>
      <c r="C1755" s="75"/>
      <c r="D1755" s="75"/>
      <c r="E1755" s="76"/>
      <c r="F1755" s="88"/>
      <c r="G1755" s="77"/>
      <c r="H1755" s="75"/>
      <c r="I1755" s="78"/>
      <c r="J1755" s="604"/>
      <c r="K1755" s="605"/>
      <c r="L1755" s="605"/>
      <c r="M1755" s="605"/>
      <c r="N1755" s="606"/>
    </row>
    <row r="1756" spans="2:14" ht="12.95" customHeight="1" x14ac:dyDescent="0.2">
      <c r="B1756" s="74"/>
      <c r="C1756" s="75"/>
      <c r="D1756" s="75"/>
      <c r="E1756" s="76"/>
      <c r="F1756" s="88"/>
      <c r="G1756" s="77"/>
      <c r="H1756" s="75"/>
      <c r="I1756" s="78"/>
      <c r="J1756" s="604"/>
      <c r="K1756" s="605"/>
      <c r="L1756" s="605"/>
      <c r="M1756" s="605"/>
      <c r="N1756" s="606"/>
    </row>
    <row r="1757" spans="2:14" ht="12.95" customHeight="1" x14ac:dyDescent="0.2">
      <c r="B1757" s="74"/>
      <c r="C1757" s="75"/>
      <c r="D1757" s="75"/>
      <c r="E1757" s="76"/>
      <c r="F1757" s="88"/>
      <c r="G1757" s="77"/>
      <c r="H1757" s="75"/>
      <c r="I1757" s="78"/>
      <c r="J1757" s="604"/>
      <c r="K1757" s="605"/>
      <c r="L1757" s="605"/>
      <c r="M1757" s="605"/>
      <c r="N1757" s="606"/>
    </row>
    <row r="1758" spans="2:14" ht="12.95" customHeight="1" x14ac:dyDescent="0.2">
      <c r="B1758" s="74"/>
      <c r="C1758" s="75"/>
      <c r="D1758" s="75"/>
      <c r="E1758" s="76"/>
      <c r="F1758" s="88"/>
      <c r="G1758" s="77"/>
      <c r="H1758" s="75"/>
      <c r="I1758" s="78"/>
      <c r="J1758" s="604"/>
      <c r="K1758" s="605"/>
      <c r="L1758" s="605"/>
      <c r="M1758" s="605"/>
      <c r="N1758" s="606"/>
    </row>
    <row r="1759" spans="2:14" ht="12.95" customHeight="1" x14ac:dyDescent="0.2">
      <c r="B1759" s="74"/>
      <c r="C1759" s="75"/>
      <c r="D1759" s="75"/>
      <c r="E1759" s="76"/>
      <c r="F1759" s="88"/>
      <c r="G1759" s="77"/>
      <c r="H1759" s="75"/>
      <c r="I1759" s="78"/>
      <c r="J1759" s="604"/>
      <c r="K1759" s="605"/>
      <c r="L1759" s="605"/>
      <c r="M1759" s="605"/>
      <c r="N1759" s="606"/>
    </row>
    <row r="1760" spans="2:14" ht="12.95" customHeight="1" x14ac:dyDescent="0.2">
      <c r="B1760" s="74"/>
      <c r="C1760" s="75"/>
      <c r="D1760" s="75"/>
      <c r="E1760" s="76"/>
      <c r="F1760" s="88"/>
      <c r="G1760" s="77"/>
      <c r="H1760" s="75"/>
      <c r="I1760" s="78"/>
      <c r="J1760" s="604"/>
      <c r="K1760" s="605"/>
      <c r="L1760" s="605"/>
      <c r="M1760" s="605"/>
      <c r="N1760" s="606"/>
    </row>
    <row r="1761" spans="2:14" ht="12.95" customHeight="1" x14ac:dyDescent="0.2">
      <c r="B1761" s="74"/>
      <c r="C1761" s="75"/>
      <c r="D1761" s="75"/>
      <c r="E1761" s="76"/>
      <c r="F1761" s="88"/>
      <c r="G1761" s="77"/>
      <c r="H1761" s="75"/>
      <c r="I1761" s="78"/>
      <c r="J1761" s="604"/>
      <c r="K1761" s="605"/>
      <c r="L1761" s="605"/>
      <c r="M1761" s="605"/>
      <c r="N1761" s="606"/>
    </row>
    <row r="1762" spans="2:14" ht="12.95" customHeight="1" x14ac:dyDescent="0.2">
      <c r="B1762" s="74"/>
      <c r="C1762" s="75"/>
      <c r="D1762" s="75"/>
      <c r="E1762" s="76"/>
      <c r="F1762" s="88"/>
      <c r="G1762" s="77"/>
      <c r="H1762" s="75"/>
      <c r="I1762" s="78"/>
      <c r="J1762" s="604"/>
      <c r="K1762" s="605"/>
      <c r="L1762" s="605"/>
      <c r="M1762" s="605"/>
      <c r="N1762" s="606"/>
    </row>
    <row r="1763" spans="2:14" ht="12.95" customHeight="1" x14ac:dyDescent="0.2">
      <c r="B1763" s="74"/>
      <c r="C1763" s="75"/>
      <c r="D1763" s="75"/>
      <c r="E1763" s="76"/>
      <c r="F1763" s="88"/>
      <c r="G1763" s="77"/>
      <c r="H1763" s="75"/>
      <c r="I1763" s="78"/>
      <c r="J1763" s="604"/>
      <c r="K1763" s="605"/>
      <c r="L1763" s="605"/>
      <c r="M1763" s="605"/>
      <c r="N1763" s="606"/>
    </row>
    <row r="1764" spans="2:14" ht="12.95" customHeight="1" x14ac:dyDescent="0.2">
      <c r="B1764" s="74"/>
      <c r="C1764" s="75"/>
      <c r="D1764" s="75"/>
      <c r="E1764" s="76"/>
      <c r="F1764" s="88"/>
      <c r="G1764" s="77"/>
      <c r="H1764" s="75"/>
      <c r="I1764" s="78"/>
      <c r="J1764" s="604"/>
      <c r="K1764" s="605"/>
      <c r="L1764" s="605"/>
      <c r="M1764" s="605"/>
      <c r="N1764" s="606"/>
    </row>
    <row r="1765" spans="2:14" ht="12.95" customHeight="1" x14ac:dyDescent="0.2">
      <c r="B1765" s="74"/>
      <c r="C1765" s="75"/>
      <c r="D1765" s="75"/>
      <c r="E1765" s="76"/>
      <c r="F1765" s="88"/>
      <c r="G1765" s="77"/>
      <c r="H1765" s="75"/>
      <c r="I1765" s="78"/>
      <c r="J1765" s="604"/>
      <c r="K1765" s="605"/>
      <c r="L1765" s="605"/>
      <c r="M1765" s="605"/>
      <c r="N1765" s="606"/>
    </row>
    <row r="1766" spans="2:14" ht="12.95" customHeight="1" x14ac:dyDescent="0.2">
      <c r="B1766" s="74"/>
      <c r="C1766" s="75"/>
      <c r="D1766" s="75"/>
      <c r="E1766" s="76"/>
      <c r="F1766" s="88"/>
      <c r="G1766" s="77"/>
      <c r="H1766" s="75"/>
      <c r="I1766" s="78"/>
      <c r="J1766" s="604"/>
      <c r="K1766" s="605"/>
      <c r="L1766" s="605"/>
      <c r="M1766" s="605"/>
      <c r="N1766" s="606"/>
    </row>
    <row r="1767" spans="2:14" ht="12.95" customHeight="1" x14ac:dyDescent="0.2">
      <c r="B1767" s="74"/>
      <c r="C1767" s="75"/>
      <c r="D1767" s="75"/>
      <c r="E1767" s="76"/>
      <c r="F1767" s="88"/>
      <c r="G1767" s="77"/>
      <c r="H1767" s="75"/>
      <c r="I1767" s="78"/>
      <c r="J1767" s="604"/>
      <c r="K1767" s="605"/>
      <c r="L1767" s="605"/>
      <c r="M1767" s="605"/>
      <c r="N1767" s="606"/>
    </row>
    <row r="1768" spans="2:14" ht="12.95" customHeight="1" x14ac:dyDescent="0.2">
      <c r="B1768" s="74"/>
      <c r="C1768" s="75"/>
      <c r="D1768" s="75"/>
      <c r="E1768" s="76"/>
      <c r="F1768" s="88"/>
      <c r="G1768" s="77"/>
      <c r="H1768" s="75"/>
      <c r="I1768" s="78"/>
      <c r="J1768" s="604"/>
      <c r="K1768" s="605"/>
      <c r="L1768" s="605"/>
      <c r="M1768" s="605"/>
      <c r="N1768" s="606"/>
    </row>
    <row r="1769" spans="2:14" ht="12.95" customHeight="1" x14ac:dyDescent="0.2">
      <c r="B1769" s="74"/>
      <c r="C1769" s="75"/>
      <c r="D1769" s="75"/>
      <c r="E1769" s="76"/>
      <c r="F1769" s="88"/>
      <c r="G1769" s="77"/>
      <c r="H1769" s="75"/>
      <c r="I1769" s="78"/>
      <c r="J1769" s="604"/>
      <c r="K1769" s="605"/>
      <c r="L1769" s="605"/>
      <c r="M1769" s="605"/>
      <c r="N1769" s="606"/>
    </row>
    <row r="1770" spans="2:14" ht="12.95" customHeight="1" x14ac:dyDescent="0.2">
      <c r="B1770" s="74"/>
      <c r="C1770" s="75"/>
      <c r="D1770" s="75"/>
      <c r="E1770" s="76"/>
      <c r="F1770" s="88"/>
      <c r="G1770" s="77"/>
      <c r="H1770" s="75"/>
      <c r="I1770" s="78"/>
      <c r="J1770" s="604"/>
      <c r="K1770" s="605"/>
      <c r="L1770" s="605"/>
      <c r="M1770" s="605"/>
      <c r="N1770" s="606"/>
    </row>
    <row r="1771" spans="2:14" ht="12.95" customHeight="1" x14ac:dyDescent="0.2">
      <c r="B1771" s="74"/>
      <c r="C1771" s="75"/>
      <c r="D1771" s="75"/>
      <c r="E1771" s="76"/>
      <c r="F1771" s="88"/>
      <c r="G1771" s="77"/>
      <c r="H1771" s="75"/>
      <c r="I1771" s="78"/>
      <c r="J1771" s="604"/>
      <c r="K1771" s="605"/>
      <c r="L1771" s="605"/>
      <c r="M1771" s="605"/>
      <c r="N1771" s="606"/>
    </row>
    <row r="1772" spans="2:14" ht="12.95" customHeight="1" x14ac:dyDescent="0.2">
      <c r="B1772" s="74"/>
      <c r="C1772" s="75"/>
      <c r="D1772" s="75"/>
      <c r="E1772" s="76"/>
      <c r="F1772" s="88"/>
      <c r="G1772" s="77"/>
      <c r="H1772" s="75"/>
      <c r="I1772" s="78"/>
      <c r="J1772" s="604"/>
      <c r="K1772" s="605"/>
      <c r="L1772" s="605"/>
      <c r="M1772" s="605"/>
      <c r="N1772" s="606"/>
    </row>
    <row r="1773" spans="2:14" ht="12.95" customHeight="1" x14ac:dyDescent="0.2">
      <c r="B1773" s="74"/>
      <c r="C1773" s="75"/>
      <c r="D1773" s="75"/>
      <c r="E1773" s="76"/>
      <c r="F1773" s="88"/>
      <c r="G1773" s="77"/>
      <c r="H1773" s="75"/>
      <c r="I1773" s="78"/>
      <c r="J1773" s="604"/>
      <c r="K1773" s="605"/>
      <c r="L1773" s="605"/>
      <c r="M1773" s="605"/>
      <c r="N1773" s="606"/>
    </row>
    <row r="1774" spans="2:14" ht="12.95" customHeight="1" x14ac:dyDescent="0.2">
      <c r="B1774" s="74"/>
      <c r="C1774" s="75"/>
      <c r="D1774" s="75"/>
      <c r="E1774" s="76"/>
      <c r="F1774" s="88"/>
      <c r="G1774" s="77"/>
      <c r="H1774" s="75"/>
      <c r="I1774" s="78"/>
      <c r="J1774" s="604"/>
      <c r="K1774" s="605"/>
      <c r="L1774" s="605"/>
      <c r="M1774" s="605"/>
      <c r="N1774" s="606"/>
    </row>
    <row r="1775" spans="2:14" ht="12.95" customHeight="1" x14ac:dyDescent="0.2">
      <c r="B1775" s="74"/>
      <c r="C1775" s="75"/>
      <c r="D1775" s="75"/>
      <c r="E1775" s="76"/>
      <c r="F1775" s="88"/>
      <c r="G1775" s="77"/>
      <c r="H1775" s="75"/>
      <c r="I1775" s="78"/>
      <c r="J1775" s="604"/>
      <c r="K1775" s="605"/>
      <c r="L1775" s="605"/>
      <c r="M1775" s="605"/>
      <c r="N1775" s="606"/>
    </row>
    <row r="1776" spans="2:14" ht="12.95" customHeight="1" x14ac:dyDescent="0.2">
      <c r="B1776" s="74"/>
      <c r="C1776" s="75"/>
      <c r="D1776" s="75"/>
      <c r="E1776" s="76"/>
      <c r="F1776" s="88"/>
      <c r="G1776" s="77"/>
      <c r="H1776" s="75"/>
      <c r="I1776" s="78"/>
      <c r="J1776" s="604"/>
      <c r="K1776" s="605"/>
      <c r="L1776" s="605"/>
      <c r="M1776" s="605"/>
      <c r="N1776" s="606"/>
    </row>
    <row r="1777" spans="2:14" ht="12.95" customHeight="1" x14ac:dyDescent="0.2">
      <c r="B1777" s="74"/>
      <c r="C1777" s="75"/>
      <c r="D1777" s="75"/>
      <c r="E1777" s="76"/>
      <c r="F1777" s="88"/>
      <c r="G1777" s="77"/>
      <c r="H1777" s="75"/>
      <c r="I1777" s="78"/>
      <c r="J1777" s="604"/>
      <c r="K1777" s="605"/>
      <c r="L1777" s="605"/>
      <c r="M1777" s="605"/>
      <c r="N1777" s="606"/>
    </row>
    <row r="1778" spans="2:14" ht="12.95" customHeight="1" x14ac:dyDescent="0.2">
      <c r="B1778" s="74"/>
      <c r="C1778" s="75"/>
      <c r="D1778" s="75"/>
      <c r="E1778" s="76"/>
      <c r="F1778" s="88"/>
      <c r="G1778" s="77"/>
      <c r="H1778" s="75"/>
      <c r="I1778" s="78"/>
      <c r="J1778" s="604"/>
      <c r="K1778" s="605"/>
      <c r="L1778" s="605"/>
      <c r="M1778" s="605"/>
      <c r="N1778" s="606"/>
    </row>
    <row r="1779" spans="2:14" ht="12.95" customHeight="1" x14ac:dyDescent="0.2">
      <c r="B1779" s="74"/>
      <c r="C1779" s="75"/>
      <c r="D1779" s="75"/>
      <c r="E1779" s="76"/>
      <c r="F1779" s="88"/>
      <c r="G1779" s="77"/>
      <c r="H1779" s="75"/>
      <c r="I1779" s="78"/>
      <c r="J1779" s="604"/>
      <c r="K1779" s="605"/>
      <c r="L1779" s="605"/>
      <c r="M1779" s="605"/>
      <c r="N1779" s="606"/>
    </row>
    <row r="1780" spans="2:14" ht="12.95" customHeight="1" x14ac:dyDescent="0.2">
      <c r="B1780" s="74"/>
      <c r="C1780" s="75"/>
      <c r="D1780" s="75"/>
      <c r="E1780" s="76"/>
      <c r="F1780" s="88"/>
      <c r="G1780" s="77"/>
      <c r="H1780" s="75"/>
      <c r="I1780" s="78"/>
      <c r="J1780" s="604"/>
      <c r="K1780" s="605"/>
      <c r="L1780" s="605"/>
      <c r="M1780" s="605"/>
      <c r="N1780" s="606"/>
    </row>
    <row r="1781" spans="2:14" ht="12.95" customHeight="1" x14ac:dyDescent="0.2">
      <c r="B1781" s="74"/>
      <c r="C1781" s="75"/>
      <c r="D1781" s="75"/>
      <c r="E1781" s="76"/>
      <c r="F1781" s="88"/>
      <c r="G1781" s="77"/>
      <c r="H1781" s="75"/>
      <c r="I1781" s="78"/>
      <c r="J1781" s="604"/>
      <c r="K1781" s="605"/>
      <c r="L1781" s="605"/>
      <c r="M1781" s="605"/>
      <c r="N1781" s="606"/>
    </row>
    <row r="1782" spans="2:14" ht="12.95" customHeight="1" x14ac:dyDescent="0.2">
      <c r="B1782" s="74"/>
      <c r="C1782" s="75"/>
      <c r="D1782" s="75"/>
      <c r="E1782" s="76"/>
      <c r="F1782" s="88"/>
      <c r="G1782" s="77"/>
      <c r="H1782" s="75"/>
      <c r="I1782" s="78"/>
      <c r="J1782" s="604"/>
      <c r="K1782" s="605"/>
      <c r="L1782" s="605"/>
      <c r="M1782" s="605"/>
      <c r="N1782" s="606"/>
    </row>
    <row r="1783" spans="2:14" ht="12.95" customHeight="1" x14ac:dyDescent="0.2">
      <c r="B1783" s="74"/>
      <c r="C1783" s="75"/>
      <c r="D1783" s="75"/>
      <c r="E1783" s="76"/>
      <c r="F1783" s="88"/>
      <c r="G1783" s="77"/>
      <c r="H1783" s="75"/>
      <c r="I1783" s="78"/>
      <c r="J1783" s="604"/>
      <c r="K1783" s="605"/>
      <c r="L1783" s="605"/>
      <c r="M1783" s="605"/>
      <c r="N1783" s="606"/>
    </row>
    <row r="1784" spans="2:14" ht="12.95" customHeight="1" x14ac:dyDescent="0.2">
      <c r="B1784" s="74"/>
      <c r="C1784" s="75"/>
      <c r="D1784" s="75"/>
      <c r="E1784" s="76"/>
      <c r="F1784" s="88"/>
      <c r="G1784" s="77"/>
      <c r="H1784" s="75"/>
      <c r="I1784" s="78"/>
      <c r="J1784" s="604"/>
      <c r="K1784" s="605"/>
      <c r="L1784" s="605"/>
      <c r="M1784" s="605"/>
      <c r="N1784" s="606"/>
    </row>
    <row r="1785" spans="2:14" ht="12.95" customHeight="1" x14ac:dyDescent="0.2">
      <c r="B1785" s="74"/>
      <c r="C1785" s="75"/>
      <c r="D1785" s="75"/>
      <c r="E1785" s="76"/>
      <c r="F1785" s="88"/>
      <c r="G1785" s="77"/>
      <c r="H1785" s="75"/>
      <c r="I1785" s="78"/>
      <c r="J1785" s="604"/>
      <c r="K1785" s="605"/>
      <c r="L1785" s="605"/>
      <c r="M1785" s="605"/>
      <c r="N1785" s="606"/>
    </row>
    <row r="1786" spans="2:14" ht="12.95" customHeight="1" x14ac:dyDescent="0.2">
      <c r="B1786" s="74"/>
      <c r="C1786" s="75"/>
      <c r="D1786" s="75"/>
      <c r="E1786" s="76"/>
      <c r="F1786" s="88"/>
      <c r="G1786" s="77"/>
      <c r="H1786" s="75"/>
      <c r="I1786" s="78"/>
      <c r="J1786" s="604"/>
      <c r="K1786" s="605"/>
      <c r="L1786" s="605"/>
      <c r="M1786" s="605"/>
      <c r="N1786" s="606"/>
    </row>
    <row r="1787" spans="2:14" ht="12.95" customHeight="1" x14ac:dyDescent="0.2">
      <c r="B1787" s="74"/>
      <c r="C1787" s="75"/>
      <c r="D1787" s="75"/>
      <c r="E1787" s="76"/>
      <c r="F1787" s="88"/>
      <c r="G1787" s="77"/>
      <c r="H1787" s="75"/>
      <c r="I1787" s="78"/>
      <c r="J1787" s="604"/>
      <c r="K1787" s="605"/>
      <c r="L1787" s="605"/>
      <c r="M1787" s="605"/>
      <c r="N1787" s="606"/>
    </row>
    <row r="1788" spans="2:14" ht="12.95" customHeight="1" x14ac:dyDescent="0.2">
      <c r="B1788" s="74"/>
      <c r="C1788" s="75"/>
      <c r="D1788" s="75"/>
      <c r="E1788" s="76"/>
      <c r="F1788" s="88"/>
      <c r="G1788" s="77"/>
      <c r="H1788" s="75"/>
      <c r="I1788" s="78"/>
      <c r="J1788" s="604"/>
      <c r="K1788" s="605"/>
      <c r="L1788" s="605"/>
      <c r="M1788" s="605"/>
      <c r="N1788" s="606"/>
    </row>
    <row r="1789" spans="2:14" ht="12.95" customHeight="1" x14ac:dyDescent="0.2">
      <c r="B1789" s="74"/>
      <c r="C1789" s="75"/>
      <c r="D1789" s="75"/>
      <c r="E1789" s="76"/>
      <c r="F1789" s="88"/>
      <c r="G1789" s="77"/>
      <c r="H1789" s="75"/>
      <c r="I1789" s="78"/>
      <c r="J1789" s="604"/>
      <c r="K1789" s="605"/>
      <c r="L1789" s="605"/>
      <c r="M1789" s="605"/>
      <c r="N1789" s="606"/>
    </row>
    <row r="1790" spans="2:14" ht="12.95" customHeight="1" x14ac:dyDescent="0.2">
      <c r="B1790" s="74"/>
      <c r="C1790" s="75"/>
      <c r="D1790" s="75"/>
      <c r="E1790" s="76"/>
      <c r="F1790" s="88"/>
      <c r="G1790" s="77"/>
      <c r="H1790" s="75"/>
      <c r="I1790" s="78"/>
      <c r="J1790" s="604"/>
      <c r="K1790" s="605"/>
      <c r="L1790" s="605"/>
      <c r="M1790" s="605"/>
      <c r="N1790" s="606"/>
    </row>
    <row r="1791" spans="2:14" ht="12.95" customHeight="1" x14ac:dyDescent="0.2">
      <c r="B1791" s="74"/>
      <c r="C1791" s="75"/>
      <c r="D1791" s="75"/>
      <c r="E1791" s="76"/>
      <c r="F1791" s="88"/>
      <c r="G1791" s="77"/>
      <c r="H1791" s="75"/>
      <c r="I1791" s="78"/>
      <c r="J1791" s="604"/>
      <c r="K1791" s="605"/>
      <c r="L1791" s="605"/>
      <c r="M1791" s="605"/>
      <c r="N1791" s="606"/>
    </row>
    <row r="1792" spans="2:14" ht="12.95" customHeight="1" x14ac:dyDescent="0.2">
      <c r="B1792" s="74"/>
      <c r="C1792" s="75"/>
      <c r="D1792" s="75"/>
      <c r="E1792" s="76"/>
      <c r="F1792" s="88"/>
      <c r="G1792" s="77"/>
      <c r="H1792" s="75"/>
      <c r="I1792" s="78"/>
      <c r="J1792" s="604"/>
      <c r="K1792" s="605"/>
      <c r="L1792" s="605"/>
      <c r="M1792" s="605"/>
      <c r="N1792" s="606"/>
    </row>
    <row r="1793" spans="2:14" ht="12.95" customHeight="1" x14ac:dyDescent="0.2">
      <c r="B1793" s="74"/>
      <c r="C1793" s="75"/>
      <c r="D1793" s="75"/>
      <c r="E1793" s="76"/>
      <c r="F1793" s="88"/>
      <c r="G1793" s="77"/>
      <c r="H1793" s="75"/>
      <c r="I1793" s="78"/>
      <c r="J1793" s="604"/>
      <c r="K1793" s="605"/>
      <c r="L1793" s="605"/>
      <c r="M1793" s="605"/>
      <c r="N1793" s="606"/>
    </row>
    <row r="1794" spans="2:14" ht="12.95" customHeight="1" x14ac:dyDescent="0.2">
      <c r="B1794" s="74"/>
      <c r="C1794" s="75"/>
      <c r="D1794" s="75"/>
      <c r="E1794" s="76"/>
      <c r="F1794" s="88"/>
      <c r="G1794" s="77"/>
      <c r="H1794" s="75"/>
      <c r="I1794" s="78"/>
      <c r="J1794" s="604"/>
      <c r="K1794" s="605"/>
      <c r="L1794" s="605"/>
      <c r="M1794" s="605"/>
      <c r="N1794" s="606"/>
    </row>
    <row r="1795" spans="2:14" ht="12.95" customHeight="1" x14ac:dyDescent="0.2">
      <c r="B1795" s="74"/>
      <c r="C1795" s="75"/>
      <c r="D1795" s="75"/>
      <c r="E1795" s="76"/>
      <c r="F1795" s="88"/>
      <c r="G1795" s="77"/>
      <c r="H1795" s="75"/>
      <c r="I1795" s="78"/>
      <c r="J1795" s="604"/>
      <c r="K1795" s="605"/>
      <c r="L1795" s="605"/>
      <c r="M1795" s="605"/>
      <c r="N1795" s="606"/>
    </row>
    <row r="1796" spans="2:14" ht="12.95" customHeight="1" x14ac:dyDescent="0.2">
      <c r="B1796" s="74"/>
      <c r="C1796" s="75"/>
      <c r="D1796" s="75"/>
      <c r="E1796" s="76"/>
      <c r="F1796" s="88"/>
      <c r="G1796" s="77"/>
      <c r="H1796" s="75"/>
      <c r="I1796" s="78"/>
      <c r="J1796" s="604"/>
      <c r="K1796" s="605"/>
      <c r="L1796" s="605"/>
      <c r="M1796" s="605"/>
      <c r="N1796" s="606"/>
    </row>
    <row r="1797" spans="2:14" ht="12.95" customHeight="1" x14ac:dyDescent="0.2">
      <c r="B1797" s="74"/>
      <c r="C1797" s="75"/>
      <c r="D1797" s="75"/>
      <c r="E1797" s="76"/>
      <c r="F1797" s="88"/>
      <c r="G1797" s="77"/>
      <c r="H1797" s="75"/>
      <c r="I1797" s="78"/>
      <c r="J1797" s="604"/>
      <c r="K1797" s="605"/>
      <c r="L1797" s="605"/>
      <c r="M1797" s="605"/>
      <c r="N1797" s="606"/>
    </row>
    <row r="1798" spans="2:14" ht="12.95" customHeight="1" x14ac:dyDescent="0.2">
      <c r="B1798" s="74"/>
      <c r="C1798" s="75"/>
      <c r="D1798" s="75"/>
      <c r="E1798" s="76"/>
      <c r="F1798" s="88"/>
      <c r="G1798" s="77"/>
      <c r="H1798" s="75"/>
      <c r="I1798" s="78"/>
      <c r="J1798" s="604"/>
      <c r="K1798" s="605"/>
      <c r="L1798" s="605"/>
      <c r="M1798" s="605"/>
      <c r="N1798" s="606"/>
    </row>
    <row r="1799" spans="2:14" ht="12.95" customHeight="1" x14ac:dyDescent="0.2">
      <c r="B1799" s="74"/>
      <c r="C1799" s="75"/>
      <c r="D1799" s="75"/>
      <c r="E1799" s="76"/>
      <c r="F1799" s="88"/>
      <c r="G1799" s="77"/>
      <c r="H1799" s="75"/>
      <c r="I1799" s="78"/>
      <c r="J1799" s="604"/>
      <c r="K1799" s="605"/>
      <c r="L1799" s="605"/>
      <c r="M1799" s="605"/>
      <c r="N1799" s="606"/>
    </row>
    <row r="1800" spans="2:14" ht="12.95" customHeight="1" x14ac:dyDescent="0.2">
      <c r="B1800" s="74"/>
      <c r="C1800" s="75"/>
      <c r="D1800" s="75"/>
      <c r="E1800" s="76"/>
      <c r="F1800" s="88"/>
      <c r="G1800" s="77"/>
      <c r="H1800" s="75"/>
      <c r="I1800" s="78"/>
      <c r="J1800" s="604"/>
      <c r="K1800" s="605"/>
      <c r="L1800" s="605"/>
      <c r="M1800" s="605"/>
      <c r="N1800" s="606"/>
    </row>
    <row r="1801" spans="2:14" ht="12.95" customHeight="1" x14ac:dyDescent="0.2">
      <c r="B1801" s="74"/>
      <c r="C1801" s="75"/>
      <c r="D1801" s="75"/>
      <c r="E1801" s="76"/>
      <c r="F1801" s="88"/>
      <c r="G1801" s="77"/>
      <c r="H1801" s="75"/>
      <c r="I1801" s="78"/>
      <c r="J1801" s="604"/>
      <c r="K1801" s="605"/>
      <c r="L1801" s="605"/>
      <c r="M1801" s="605"/>
      <c r="N1801" s="606"/>
    </row>
    <row r="1802" spans="2:14" ht="12.95" customHeight="1" x14ac:dyDescent="0.2">
      <c r="B1802" s="74"/>
      <c r="C1802" s="75"/>
      <c r="D1802" s="75"/>
      <c r="E1802" s="76"/>
      <c r="F1802" s="88"/>
      <c r="G1802" s="77"/>
      <c r="H1802" s="75"/>
      <c r="I1802" s="78"/>
      <c r="J1802" s="604"/>
      <c r="K1802" s="605"/>
      <c r="L1802" s="605"/>
      <c r="M1802" s="605"/>
      <c r="N1802" s="606"/>
    </row>
    <row r="1803" spans="2:14" ht="12.95" customHeight="1" x14ac:dyDescent="0.2">
      <c r="B1803" s="74"/>
      <c r="C1803" s="75"/>
      <c r="D1803" s="75"/>
      <c r="E1803" s="76"/>
      <c r="F1803" s="88"/>
      <c r="G1803" s="77"/>
      <c r="H1803" s="75"/>
      <c r="I1803" s="78"/>
      <c r="J1803" s="604"/>
      <c r="K1803" s="605"/>
      <c r="L1803" s="605"/>
      <c r="M1803" s="605"/>
      <c r="N1803" s="606"/>
    </row>
    <row r="1804" spans="2:14" ht="12.95" customHeight="1" x14ac:dyDescent="0.2">
      <c r="B1804" s="74"/>
      <c r="C1804" s="75"/>
      <c r="D1804" s="75"/>
      <c r="E1804" s="76"/>
      <c r="F1804" s="88"/>
      <c r="G1804" s="77"/>
      <c r="H1804" s="75"/>
      <c r="I1804" s="78"/>
      <c r="J1804" s="604"/>
      <c r="K1804" s="605"/>
      <c r="L1804" s="605"/>
      <c r="M1804" s="605"/>
      <c r="N1804" s="606"/>
    </row>
    <row r="1805" spans="2:14" ht="12.95" customHeight="1" x14ac:dyDescent="0.2">
      <c r="B1805" s="74"/>
      <c r="C1805" s="75"/>
      <c r="D1805" s="75"/>
      <c r="E1805" s="76"/>
      <c r="F1805" s="88"/>
      <c r="G1805" s="77"/>
      <c r="H1805" s="75"/>
      <c r="I1805" s="78"/>
      <c r="J1805" s="604"/>
      <c r="K1805" s="605"/>
      <c r="L1805" s="605"/>
      <c r="M1805" s="605"/>
      <c r="N1805" s="606"/>
    </row>
    <row r="1806" spans="2:14" ht="12.95" customHeight="1" x14ac:dyDescent="0.2">
      <c r="B1806" s="74"/>
      <c r="C1806" s="75"/>
      <c r="D1806" s="75"/>
      <c r="E1806" s="76"/>
      <c r="F1806" s="88"/>
      <c r="G1806" s="77"/>
      <c r="H1806" s="75"/>
      <c r="I1806" s="78"/>
      <c r="J1806" s="604"/>
      <c r="K1806" s="605"/>
      <c r="L1806" s="605"/>
      <c r="M1806" s="605"/>
      <c r="N1806" s="606"/>
    </row>
    <row r="1807" spans="2:14" ht="12.95" customHeight="1" x14ac:dyDescent="0.2">
      <c r="B1807" s="74"/>
      <c r="C1807" s="75"/>
      <c r="D1807" s="75"/>
      <c r="E1807" s="76"/>
      <c r="F1807" s="88"/>
      <c r="G1807" s="77"/>
      <c r="H1807" s="75"/>
      <c r="I1807" s="78"/>
      <c r="J1807" s="604"/>
      <c r="K1807" s="605"/>
      <c r="L1807" s="605"/>
      <c r="M1807" s="605"/>
      <c r="N1807" s="606"/>
    </row>
    <row r="1808" spans="2:14" ht="12.95" customHeight="1" x14ac:dyDescent="0.2">
      <c r="B1808" s="74"/>
      <c r="C1808" s="75"/>
      <c r="D1808" s="75"/>
      <c r="E1808" s="76"/>
      <c r="F1808" s="88"/>
      <c r="G1808" s="77"/>
      <c r="H1808" s="75"/>
      <c r="I1808" s="78"/>
      <c r="J1808" s="604"/>
      <c r="K1808" s="605"/>
      <c r="L1808" s="605"/>
      <c r="M1808" s="605"/>
      <c r="N1808" s="606"/>
    </row>
    <row r="1809" spans="2:14" ht="12.95" customHeight="1" x14ac:dyDescent="0.2">
      <c r="B1809" s="74"/>
      <c r="C1809" s="75"/>
      <c r="D1809" s="75"/>
      <c r="E1809" s="76"/>
      <c r="F1809" s="88"/>
      <c r="G1809" s="77"/>
      <c r="H1809" s="75"/>
      <c r="I1809" s="78"/>
      <c r="J1809" s="604"/>
      <c r="K1809" s="605"/>
      <c r="L1809" s="605"/>
      <c r="M1809" s="605"/>
      <c r="N1809" s="606"/>
    </row>
    <row r="1810" spans="2:14" ht="12.95" customHeight="1" x14ac:dyDescent="0.2">
      <c r="B1810" s="74"/>
      <c r="C1810" s="75"/>
      <c r="D1810" s="75"/>
      <c r="E1810" s="76"/>
      <c r="F1810" s="88"/>
      <c r="G1810" s="77"/>
      <c r="H1810" s="75"/>
      <c r="I1810" s="78"/>
      <c r="J1810" s="604"/>
      <c r="K1810" s="605"/>
      <c r="L1810" s="605"/>
      <c r="M1810" s="605"/>
      <c r="N1810" s="606"/>
    </row>
    <row r="1811" spans="2:14" ht="12.95" customHeight="1" x14ac:dyDescent="0.2">
      <c r="B1811" s="74"/>
      <c r="C1811" s="75"/>
      <c r="D1811" s="75"/>
      <c r="E1811" s="76"/>
      <c r="F1811" s="88"/>
      <c r="G1811" s="77"/>
      <c r="H1811" s="75"/>
      <c r="I1811" s="78"/>
      <c r="J1811" s="604"/>
      <c r="K1811" s="605"/>
      <c r="L1811" s="605"/>
      <c r="M1811" s="605"/>
      <c r="N1811" s="606"/>
    </row>
    <row r="1812" spans="2:14" ht="12.95" customHeight="1" x14ac:dyDescent="0.2">
      <c r="B1812" s="74"/>
      <c r="C1812" s="75"/>
      <c r="D1812" s="75"/>
      <c r="E1812" s="76"/>
      <c r="F1812" s="88"/>
      <c r="G1812" s="77"/>
      <c r="H1812" s="75"/>
      <c r="I1812" s="78"/>
      <c r="J1812" s="604"/>
      <c r="K1812" s="605"/>
      <c r="L1812" s="605"/>
      <c r="M1812" s="605"/>
      <c r="N1812" s="606"/>
    </row>
    <row r="1813" spans="2:14" ht="12.95" customHeight="1" x14ac:dyDescent="0.2">
      <c r="B1813" s="74"/>
      <c r="C1813" s="75"/>
      <c r="D1813" s="75"/>
      <c r="E1813" s="76"/>
      <c r="F1813" s="88"/>
      <c r="G1813" s="77"/>
      <c r="H1813" s="75"/>
      <c r="I1813" s="78"/>
      <c r="J1813" s="604"/>
      <c r="K1813" s="605"/>
      <c r="L1813" s="605"/>
      <c r="M1813" s="605"/>
      <c r="N1813" s="606"/>
    </row>
    <row r="1814" spans="2:14" ht="12.95" customHeight="1" x14ac:dyDescent="0.2">
      <c r="B1814" s="74"/>
      <c r="C1814" s="75"/>
      <c r="D1814" s="75"/>
      <c r="E1814" s="76"/>
      <c r="F1814" s="88"/>
      <c r="G1814" s="77"/>
      <c r="H1814" s="75"/>
      <c r="I1814" s="78"/>
      <c r="J1814" s="604"/>
      <c r="K1814" s="605"/>
      <c r="L1814" s="605"/>
      <c r="M1814" s="605"/>
      <c r="N1814" s="606"/>
    </row>
    <row r="1815" spans="2:14" ht="12.95" customHeight="1" x14ac:dyDescent="0.2">
      <c r="B1815" s="74"/>
      <c r="C1815" s="75"/>
      <c r="D1815" s="75"/>
      <c r="E1815" s="76"/>
      <c r="F1815" s="88"/>
      <c r="G1815" s="77"/>
      <c r="H1815" s="75"/>
      <c r="I1815" s="78"/>
      <c r="J1815" s="604"/>
      <c r="K1815" s="605"/>
      <c r="L1815" s="605"/>
      <c r="M1815" s="605"/>
      <c r="N1815" s="606"/>
    </row>
    <row r="1816" spans="2:14" ht="12.95" customHeight="1" x14ac:dyDescent="0.2">
      <c r="B1816" s="74"/>
      <c r="C1816" s="75"/>
      <c r="D1816" s="75"/>
      <c r="E1816" s="76"/>
      <c r="F1816" s="88"/>
      <c r="G1816" s="77"/>
      <c r="H1816" s="75"/>
      <c r="I1816" s="78"/>
      <c r="J1816" s="604"/>
      <c r="K1816" s="605"/>
      <c r="L1816" s="605"/>
      <c r="M1816" s="605"/>
      <c r="N1816" s="606"/>
    </row>
    <row r="1817" spans="2:14" ht="12.95" customHeight="1" x14ac:dyDescent="0.2">
      <c r="B1817" s="74"/>
      <c r="C1817" s="75"/>
      <c r="D1817" s="75"/>
      <c r="E1817" s="76"/>
      <c r="F1817" s="88"/>
      <c r="G1817" s="77"/>
      <c r="H1817" s="75"/>
      <c r="I1817" s="78"/>
      <c r="J1817" s="604"/>
      <c r="K1817" s="605"/>
      <c r="L1817" s="605"/>
      <c r="M1817" s="605"/>
      <c r="N1817" s="606"/>
    </row>
    <row r="1818" spans="2:14" ht="12.95" customHeight="1" x14ac:dyDescent="0.2">
      <c r="B1818" s="74"/>
      <c r="C1818" s="75"/>
      <c r="D1818" s="75"/>
      <c r="E1818" s="76"/>
      <c r="F1818" s="88"/>
      <c r="G1818" s="77"/>
      <c r="H1818" s="75"/>
      <c r="I1818" s="78"/>
      <c r="J1818" s="604"/>
      <c r="K1818" s="605"/>
      <c r="L1818" s="605"/>
      <c r="M1818" s="605"/>
      <c r="N1818" s="606"/>
    </row>
    <row r="1819" spans="2:14" ht="12.95" customHeight="1" x14ac:dyDescent="0.2">
      <c r="B1819" s="74"/>
      <c r="C1819" s="75"/>
      <c r="D1819" s="75"/>
      <c r="E1819" s="76"/>
      <c r="F1819" s="88"/>
      <c r="G1819" s="77"/>
      <c r="H1819" s="75"/>
      <c r="I1819" s="78"/>
      <c r="J1819" s="604"/>
      <c r="K1819" s="605"/>
      <c r="L1819" s="605"/>
      <c r="M1819" s="605"/>
      <c r="N1819" s="606"/>
    </row>
    <row r="1820" spans="2:14" ht="12.95" customHeight="1" x14ac:dyDescent="0.2">
      <c r="B1820" s="74"/>
      <c r="C1820" s="75"/>
      <c r="D1820" s="75"/>
      <c r="E1820" s="76"/>
      <c r="F1820" s="88"/>
      <c r="G1820" s="77"/>
      <c r="H1820" s="75"/>
      <c r="I1820" s="78"/>
      <c r="J1820" s="604"/>
      <c r="K1820" s="605"/>
      <c r="L1820" s="605"/>
      <c r="M1820" s="605"/>
      <c r="N1820" s="606"/>
    </row>
    <row r="1821" spans="2:14" ht="12.95" customHeight="1" x14ac:dyDescent="0.2">
      <c r="B1821" s="74"/>
      <c r="C1821" s="75"/>
      <c r="D1821" s="75"/>
      <c r="E1821" s="76"/>
      <c r="F1821" s="88"/>
      <c r="G1821" s="77"/>
      <c r="H1821" s="75"/>
      <c r="I1821" s="78"/>
      <c r="J1821" s="604"/>
      <c r="K1821" s="605"/>
      <c r="L1821" s="605"/>
      <c r="M1821" s="605"/>
      <c r="N1821" s="606"/>
    </row>
    <row r="1822" spans="2:14" ht="12.95" customHeight="1" x14ac:dyDescent="0.2">
      <c r="B1822" s="74"/>
      <c r="C1822" s="75"/>
      <c r="D1822" s="75"/>
      <c r="E1822" s="76"/>
      <c r="F1822" s="88"/>
      <c r="G1822" s="77"/>
      <c r="H1822" s="75"/>
      <c r="I1822" s="78"/>
      <c r="J1822" s="604"/>
      <c r="K1822" s="605"/>
      <c r="L1822" s="605"/>
      <c r="M1822" s="605"/>
      <c r="N1822" s="606"/>
    </row>
    <row r="1823" spans="2:14" ht="12.95" customHeight="1" x14ac:dyDescent="0.2">
      <c r="B1823" s="74"/>
      <c r="C1823" s="75"/>
      <c r="D1823" s="75"/>
      <c r="E1823" s="76"/>
      <c r="F1823" s="88"/>
      <c r="G1823" s="77"/>
      <c r="H1823" s="75"/>
      <c r="I1823" s="78"/>
      <c r="J1823" s="604"/>
      <c r="K1823" s="605"/>
      <c r="L1823" s="605"/>
      <c r="M1823" s="605"/>
      <c r="N1823" s="606"/>
    </row>
    <row r="1824" spans="2:14" ht="12.95" customHeight="1" x14ac:dyDescent="0.2">
      <c r="B1824" s="74"/>
      <c r="C1824" s="75"/>
      <c r="D1824" s="75"/>
      <c r="E1824" s="76"/>
      <c r="F1824" s="88"/>
      <c r="G1824" s="77"/>
      <c r="H1824" s="75"/>
      <c r="I1824" s="78"/>
      <c r="J1824" s="604"/>
      <c r="K1824" s="605"/>
      <c r="L1824" s="605"/>
      <c r="M1824" s="605"/>
      <c r="N1824" s="606"/>
    </row>
    <row r="1825" spans="2:14" ht="12.95" customHeight="1" x14ac:dyDescent="0.2">
      <c r="B1825" s="74"/>
      <c r="C1825" s="75"/>
      <c r="D1825" s="75"/>
      <c r="E1825" s="76"/>
      <c r="F1825" s="88"/>
      <c r="G1825" s="77"/>
      <c r="H1825" s="75"/>
      <c r="I1825" s="78"/>
      <c r="J1825" s="604"/>
      <c r="K1825" s="605"/>
      <c r="L1825" s="605"/>
      <c r="M1825" s="605"/>
      <c r="N1825" s="606"/>
    </row>
    <row r="1826" spans="2:14" ht="12.95" customHeight="1" x14ac:dyDescent="0.2">
      <c r="B1826" s="74"/>
      <c r="C1826" s="75"/>
      <c r="D1826" s="75"/>
      <c r="E1826" s="76"/>
      <c r="F1826" s="88"/>
      <c r="G1826" s="77"/>
      <c r="H1826" s="75"/>
      <c r="I1826" s="78"/>
      <c r="J1826" s="604"/>
      <c r="K1826" s="605"/>
      <c r="L1826" s="605"/>
      <c r="M1826" s="605"/>
      <c r="N1826" s="606"/>
    </row>
    <row r="1827" spans="2:14" ht="12.95" customHeight="1" x14ac:dyDescent="0.2">
      <c r="B1827" s="74"/>
      <c r="C1827" s="75"/>
      <c r="D1827" s="75"/>
      <c r="E1827" s="76"/>
      <c r="F1827" s="88"/>
      <c r="G1827" s="77"/>
      <c r="H1827" s="75"/>
      <c r="I1827" s="78"/>
      <c r="J1827" s="604"/>
      <c r="K1827" s="605"/>
      <c r="L1827" s="605"/>
      <c r="M1827" s="605"/>
      <c r="N1827" s="606"/>
    </row>
    <row r="1828" spans="2:14" ht="12.95" customHeight="1" x14ac:dyDescent="0.2">
      <c r="B1828" s="74"/>
      <c r="C1828" s="75"/>
      <c r="D1828" s="75"/>
      <c r="E1828" s="76"/>
      <c r="F1828" s="88"/>
      <c r="G1828" s="77"/>
      <c r="H1828" s="75"/>
      <c r="I1828" s="78"/>
      <c r="J1828" s="604"/>
      <c r="K1828" s="605"/>
      <c r="L1828" s="605"/>
      <c r="M1828" s="605"/>
      <c r="N1828" s="606"/>
    </row>
    <row r="1829" spans="2:14" ht="12.95" customHeight="1" x14ac:dyDescent="0.2">
      <c r="B1829" s="74"/>
      <c r="C1829" s="75"/>
      <c r="D1829" s="75"/>
      <c r="E1829" s="76"/>
      <c r="F1829" s="88"/>
      <c r="G1829" s="77"/>
      <c r="H1829" s="75"/>
      <c r="I1829" s="78"/>
      <c r="J1829" s="604"/>
      <c r="K1829" s="605"/>
      <c r="L1829" s="605"/>
      <c r="M1829" s="605"/>
      <c r="N1829" s="606"/>
    </row>
    <row r="1830" spans="2:14" ht="12.95" customHeight="1" x14ac:dyDescent="0.2">
      <c r="B1830" s="74"/>
      <c r="C1830" s="75"/>
      <c r="D1830" s="75"/>
      <c r="E1830" s="76"/>
      <c r="F1830" s="88"/>
      <c r="G1830" s="77"/>
      <c r="H1830" s="75"/>
      <c r="I1830" s="78"/>
      <c r="J1830" s="604"/>
      <c r="K1830" s="605"/>
      <c r="L1830" s="605"/>
      <c r="M1830" s="605"/>
      <c r="N1830" s="606"/>
    </row>
    <row r="1831" spans="2:14" ht="12.95" customHeight="1" x14ac:dyDescent="0.2">
      <c r="B1831" s="74"/>
      <c r="C1831" s="75"/>
      <c r="D1831" s="75"/>
      <c r="E1831" s="76"/>
      <c r="F1831" s="88"/>
      <c r="G1831" s="77"/>
      <c r="H1831" s="75"/>
      <c r="I1831" s="78"/>
      <c r="J1831" s="604"/>
      <c r="K1831" s="605"/>
      <c r="L1831" s="605"/>
      <c r="M1831" s="605"/>
      <c r="N1831" s="606"/>
    </row>
    <row r="1832" spans="2:14" ht="12.95" customHeight="1" x14ac:dyDescent="0.2">
      <c r="B1832" s="74"/>
      <c r="C1832" s="75"/>
      <c r="D1832" s="75"/>
      <c r="E1832" s="76"/>
      <c r="F1832" s="88"/>
      <c r="G1832" s="77"/>
      <c r="H1832" s="75"/>
      <c r="I1832" s="78"/>
      <c r="J1832" s="604"/>
      <c r="K1832" s="605"/>
      <c r="L1832" s="605"/>
      <c r="M1832" s="605"/>
      <c r="N1832" s="606"/>
    </row>
    <row r="1833" spans="2:14" ht="12.95" customHeight="1" x14ac:dyDescent="0.2">
      <c r="B1833" s="74"/>
      <c r="C1833" s="75"/>
      <c r="D1833" s="75"/>
      <c r="E1833" s="76"/>
      <c r="F1833" s="88"/>
      <c r="G1833" s="77"/>
      <c r="H1833" s="75"/>
      <c r="I1833" s="78"/>
      <c r="J1833" s="604"/>
      <c r="K1833" s="605"/>
      <c r="L1833" s="605"/>
      <c r="M1833" s="605"/>
      <c r="N1833" s="606"/>
    </row>
    <row r="1834" spans="2:14" ht="12.95" customHeight="1" x14ac:dyDescent="0.2">
      <c r="B1834" s="74"/>
      <c r="C1834" s="75"/>
      <c r="D1834" s="75"/>
      <c r="E1834" s="76"/>
      <c r="F1834" s="88"/>
      <c r="G1834" s="77"/>
      <c r="H1834" s="75"/>
      <c r="I1834" s="78"/>
      <c r="J1834" s="604"/>
      <c r="K1834" s="605"/>
      <c r="L1834" s="605"/>
      <c r="M1834" s="605"/>
      <c r="N1834" s="606"/>
    </row>
    <row r="1835" spans="2:14" ht="12.95" customHeight="1" x14ac:dyDescent="0.2">
      <c r="B1835" s="74"/>
      <c r="C1835" s="75"/>
      <c r="D1835" s="75"/>
      <c r="E1835" s="76"/>
      <c r="F1835" s="88"/>
      <c r="G1835" s="77"/>
      <c r="H1835" s="75"/>
      <c r="I1835" s="78"/>
      <c r="J1835" s="604"/>
      <c r="K1835" s="605"/>
      <c r="L1835" s="605"/>
      <c r="M1835" s="605"/>
      <c r="N1835" s="606"/>
    </row>
    <row r="1836" spans="2:14" ht="12.95" customHeight="1" x14ac:dyDescent="0.2">
      <c r="B1836" s="74"/>
      <c r="C1836" s="75"/>
      <c r="D1836" s="75"/>
      <c r="E1836" s="76"/>
      <c r="F1836" s="88"/>
      <c r="G1836" s="77"/>
      <c r="H1836" s="75"/>
      <c r="I1836" s="78"/>
      <c r="J1836" s="604"/>
      <c r="K1836" s="605"/>
      <c r="L1836" s="605"/>
      <c r="M1836" s="605"/>
      <c r="N1836" s="606"/>
    </row>
    <row r="1837" spans="2:14" ht="12.95" customHeight="1" x14ac:dyDescent="0.2">
      <c r="B1837" s="74"/>
      <c r="C1837" s="75"/>
      <c r="D1837" s="75"/>
      <c r="E1837" s="76"/>
      <c r="F1837" s="88"/>
      <c r="G1837" s="77"/>
      <c r="H1837" s="75"/>
      <c r="I1837" s="78"/>
      <c r="J1837" s="604"/>
      <c r="K1837" s="605"/>
      <c r="L1837" s="605"/>
      <c r="M1837" s="605"/>
      <c r="N1837" s="606"/>
    </row>
    <row r="1838" spans="2:14" ht="12.95" customHeight="1" x14ac:dyDescent="0.2">
      <c r="B1838" s="74"/>
      <c r="C1838" s="75"/>
      <c r="D1838" s="75"/>
      <c r="E1838" s="76"/>
      <c r="F1838" s="88"/>
      <c r="G1838" s="77"/>
      <c r="H1838" s="75"/>
      <c r="I1838" s="78"/>
      <c r="J1838" s="604"/>
      <c r="K1838" s="605"/>
      <c r="L1838" s="605"/>
      <c r="M1838" s="605"/>
      <c r="N1838" s="606"/>
    </row>
    <row r="1839" spans="2:14" ht="12.95" customHeight="1" x14ac:dyDescent="0.2">
      <c r="B1839" s="74"/>
      <c r="C1839" s="75"/>
      <c r="D1839" s="75"/>
      <c r="E1839" s="76"/>
      <c r="F1839" s="88"/>
      <c r="G1839" s="77"/>
      <c r="H1839" s="75"/>
      <c r="I1839" s="78"/>
      <c r="J1839" s="604"/>
      <c r="K1839" s="605"/>
      <c r="L1839" s="605"/>
      <c r="M1839" s="605"/>
      <c r="N1839" s="606"/>
    </row>
    <row r="1840" spans="2:14" ht="12.95" customHeight="1" x14ac:dyDescent="0.2">
      <c r="B1840" s="74"/>
      <c r="C1840" s="75"/>
      <c r="D1840" s="75"/>
      <c r="E1840" s="76"/>
      <c r="F1840" s="88"/>
      <c r="G1840" s="77"/>
      <c r="H1840" s="75"/>
      <c r="I1840" s="78"/>
      <c r="J1840" s="604"/>
      <c r="K1840" s="605"/>
      <c r="L1840" s="605"/>
      <c r="M1840" s="605"/>
      <c r="N1840" s="606"/>
    </row>
    <row r="1841" spans="2:14" ht="12.95" customHeight="1" x14ac:dyDescent="0.2">
      <c r="B1841" s="74"/>
      <c r="C1841" s="75"/>
      <c r="D1841" s="75"/>
      <c r="E1841" s="76"/>
      <c r="F1841" s="88"/>
      <c r="G1841" s="77"/>
      <c r="H1841" s="75"/>
      <c r="I1841" s="78"/>
      <c r="J1841" s="604"/>
      <c r="K1841" s="605"/>
      <c r="L1841" s="605"/>
      <c r="M1841" s="605"/>
      <c r="N1841" s="606"/>
    </row>
    <row r="1842" spans="2:14" ht="12.95" customHeight="1" x14ac:dyDescent="0.2">
      <c r="B1842" s="74"/>
      <c r="C1842" s="75"/>
      <c r="D1842" s="75"/>
      <c r="E1842" s="76"/>
      <c r="F1842" s="88"/>
      <c r="G1842" s="77"/>
      <c r="H1842" s="75"/>
      <c r="I1842" s="78"/>
      <c r="J1842" s="604"/>
      <c r="K1842" s="605"/>
      <c r="L1842" s="605"/>
      <c r="M1842" s="605"/>
      <c r="N1842" s="606"/>
    </row>
    <row r="1843" spans="2:14" ht="12.95" customHeight="1" x14ac:dyDescent="0.2">
      <c r="B1843" s="74"/>
      <c r="C1843" s="75"/>
      <c r="D1843" s="75"/>
      <c r="E1843" s="76"/>
      <c r="F1843" s="88"/>
      <c r="G1843" s="77"/>
      <c r="H1843" s="75"/>
      <c r="I1843" s="78"/>
      <c r="J1843" s="604"/>
      <c r="K1843" s="605"/>
      <c r="L1843" s="605"/>
      <c r="M1843" s="605"/>
      <c r="N1843" s="606"/>
    </row>
    <row r="1844" spans="2:14" ht="12.95" customHeight="1" x14ac:dyDescent="0.2">
      <c r="B1844" s="74"/>
      <c r="C1844" s="75"/>
      <c r="D1844" s="75"/>
      <c r="E1844" s="76"/>
      <c r="F1844" s="88"/>
      <c r="G1844" s="77"/>
      <c r="H1844" s="75"/>
      <c r="I1844" s="78"/>
      <c r="J1844" s="604"/>
      <c r="K1844" s="605"/>
      <c r="L1844" s="605"/>
      <c r="M1844" s="605"/>
      <c r="N1844" s="606"/>
    </row>
    <row r="1845" spans="2:14" ht="12.95" customHeight="1" x14ac:dyDescent="0.2">
      <c r="B1845" s="74"/>
      <c r="C1845" s="75"/>
      <c r="D1845" s="75"/>
      <c r="E1845" s="76"/>
      <c r="F1845" s="88"/>
      <c r="G1845" s="77"/>
      <c r="H1845" s="75"/>
      <c r="I1845" s="78"/>
      <c r="J1845" s="604"/>
      <c r="K1845" s="605"/>
      <c r="L1845" s="605"/>
      <c r="M1845" s="605"/>
      <c r="N1845" s="606"/>
    </row>
    <row r="1846" spans="2:14" ht="12.95" customHeight="1" x14ac:dyDescent="0.2">
      <c r="B1846" s="74"/>
      <c r="C1846" s="75"/>
      <c r="D1846" s="75"/>
      <c r="E1846" s="76"/>
      <c r="F1846" s="88"/>
      <c r="G1846" s="77"/>
      <c r="H1846" s="75"/>
      <c r="I1846" s="78"/>
      <c r="J1846" s="604"/>
      <c r="K1846" s="605"/>
      <c r="L1846" s="605"/>
      <c r="M1846" s="605"/>
      <c r="N1846" s="606"/>
    </row>
    <row r="1847" spans="2:14" ht="12.95" customHeight="1" x14ac:dyDescent="0.2">
      <c r="B1847" s="74"/>
      <c r="C1847" s="75"/>
      <c r="D1847" s="75"/>
      <c r="E1847" s="76"/>
      <c r="F1847" s="88"/>
      <c r="G1847" s="77"/>
      <c r="H1847" s="75"/>
      <c r="I1847" s="78"/>
      <c r="J1847" s="604"/>
      <c r="K1847" s="605"/>
      <c r="L1847" s="605"/>
      <c r="M1847" s="605"/>
      <c r="N1847" s="606"/>
    </row>
    <row r="1848" spans="2:14" ht="12.95" customHeight="1" x14ac:dyDescent="0.2">
      <c r="B1848" s="74"/>
      <c r="C1848" s="75"/>
      <c r="D1848" s="75"/>
      <c r="E1848" s="76"/>
      <c r="F1848" s="88"/>
      <c r="G1848" s="77"/>
      <c r="H1848" s="75"/>
      <c r="I1848" s="78"/>
      <c r="J1848" s="604"/>
      <c r="K1848" s="605"/>
      <c r="L1848" s="605"/>
      <c r="M1848" s="605"/>
      <c r="N1848" s="606"/>
    </row>
    <row r="1849" spans="2:14" ht="12.95" customHeight="1" x14ac:dyDescent="0.2">
      <c r="B1849" s="74"/>
      <c r="C1849" s="75"/>
      <c r="D1849" s="75"/>
      <c r="E1849" s="76"/>
      <c r="F1849" s="88"/>
      <c r="G1849" s="77"/>
      <c r="H1849" s="75"/>
      <c r="I1849" s="78"/>
      <c r="J1849" s="604"/>
      <c r="K1849" s="605"/>
      <c r="L1849" s="605"/>
      <c r="M1849" s="605"/>
      <c r="N1849" s="606"/>
    </row>
    <row r="1850" spans="2:14" ht="12.95" customHeight="1" x14ac:dyDescent="0.2">
      <c r="B1850" s="74"/>
      <c r="C1850" s="75"/>
      <c r="D1850" s="75"/>
      <c r="E1850" s="76"/>
      <c r="F1850" s="88"/>
      <c r="G1850" s="77"/>
      <c r="H1850" s="75"/>
      <c r="I1850" s="78"/>
      <c r="J1850" s="604"/>
      <c r="K1850" s="605"/>
      <c r="L1850" s="605"/>
      <c r="M1850" s="605"/>
      <c r="N1850" s="606"/>
    </row>
    <row r="1851" spans="2:14" ht="12.95" customHeight="1" x14ac:dyDescent="0.2">
      <c r="B1851" s="74"/>
      <c r="C1851" s="75"/>
      <c r="D1851" s="75"/>
      <c r="E1851" s="76"/>
      <c r="F1851" s="88"/>
      <c r="G1851" s="77"/>
      <c r="H1851" s="75"/>
      <c r="I1851" s="78"/>
      <c r="J1851" s="604"/>
      <c r="K1851" s="605"/>
      <c r="L1851" s="605"/>
      <c r="M1851" s="605"/>
      <c r="N1851" s="606"/>
    </row>
    <row r="1852" spans="2:14" ht="12.95" customHeight="1" x14ac:dyDescent="0.2">
      <c r="B1852" s="74"/>
      <c r="C1852" s="75"/>
      <c r="D1852" s="75"/>
      <c r="E1852" s="76"/>
      <c r="F1852" s="88"/>
      <c r="G1852" s="77"/>
      <c r="H1852" s="75"/>
      <c r="I1852" s="78"/>
      <c r="J1852" s="604"/>
      <c r="K1852" s="605"/>
      <c r="L1852" s="605"/>
      <c r="M1852" s="605"/>
      <c r="N1852" s="606"/>
    </row>
    <row r="1853" spans="2:14" ht="12.95" customHeight="1" x14ac:dyDescent="0.2">
      <c r="B1853" s="74"/>
      <c r="C1853" s="75"/>
      <c r="D1853" s="75"/>
      <c r="E1853" s="76"/>
      <c r="F1853" s="88"/>
      <c r="G1853" s="77"/>
      <c r="H1853" s="75"/>
      <c r="I1853" s="78"/>
      <c r="J1853" s="604"/>
      <c r="K1853" s="605"/>
      <c r="L1853" s="605"/>
      <c r="M1853" s="605"/>
      <c r="N1853" s="606"/>
    </row>
    <row r="1854" spans="2:14" ht="12.95" customHeight="1" x14ac:dyDescent="0.2">
      <c r="B1854" s="74"/>
      <c r="C1854" s="75"/>
      <c r="D1854" s="75"/>
      <c r="E1854" s="76"/>
      <c r="F1854" s="88"/>
      <c r="G1854" s="77"/>
      <c r="H1854" s="75"/>
      <c r="I1854" s="78"/>
      <c r="J1854" s="604"/>
      <c r="K1854" s="605"/>
      <c r="L1854" s="605"/>
      <c r="M1854" s="605"/>
      <c r="N1854" s="606"/>
    </row>
    <row r="1855" spans="2:14" ht="12.95" customHeight="1" x14ac:dyDescent="0.2">
      <c r="B1855" s="74"/>
      <c r="C1855" s="75"/>
      <c r="D1855" s="75"/>
      <c r="E1855" s="76"/>
      <c r="F1855" s="88"/>
      <c r="G1855" s="77"/>
      <c r="H1855" s="75"/>
      <c r="I1855" s="78"/>
      <c r="J1855" s="604"/>
      <c r="K1855" s="605"/>
      <c r="L1855" s="605"/>
      <c r="M1855" s="605"/>
      <c r="N1855" s="606"/>
    </row>
    <row r="1856" spans="2:14" ht="12.95" customHeight="1" x14ac:dyDescent="0.2">
      <c r="B1856" s="74"/>
      <c r="C1856" s="75"/>
      <c r="D1856" s="75"/>
      <c r="E1856" s="76"/>
      <c r="F1856" s="88"/>
      <c r="G1856" s="77"/>
      <c r="H1856" s="75"/>
      <c r="I1856" s="78"/>
      <c r="J1856" s="604"/>
      <c r="K1856" s="605"/>
      <c r="L1856" s="605"/>
      <c r="M1856" s="605"/>
      <c r="N1856" s="606"/>
    </row>
    <row r="1857" spans="2:14" ht="12.95" customHeight="1" x14ac:dyDescent="0.2">
      <c r="B1857" s="74"/>
      <c r="C1857" s="75"/>
      <c r="D1857" s="75"/>
      <c r="E1857" s="76"/>
      <c r="F1857" s="88"/>
      <c r="G1857" s="77"/>
      <c r="H1857" s="75"/>
      <c r="I1857" s="78"/>
      <c r="J1857" s="604"/>
      <c r="K1857" s="605"/>
      <c r="L1857" s="605"/>
      <c r="M1857" s="605"/>
      <c r="N1857" s="606"/>
    </row>
    <row r="1858" spans="2:14" ht="12.95" customHeight="1" x14ac:dyDescent="0.2">
      <c r="B1858" s="74"/>
      <c r="C1858" s="75"/>
      <c r="D1858" s="75"/>
      <c r="E1858" s="76"/>
      <c r="F1858" s="88"/>
      <c r="G1858" s="77"/>
      <c r="H1858" s="75"/>
      <c r="I1858" s="78"/>
      <c r="J1858" s="604"/>
      <c r="K1858" s="605"/>
      <c r="L1858" s="605"/>
      <c r="M1858" s="605"/>
      <c r="N1858" s="606"/>
    </row>
    <row r="1859" spans="2:14" ht="12.95" customHeight="1" x14ac:dyDescent="0.2">
      <c r="B1859" s="74"/>
      <c r="C1859" s="75"/>
      <c r="D1859" s="75"/>
      <c r="E1859" s="76"/>
      <c r="F1859" s="88"/>
      <c r="G1859" s="77"/>
      <c r="H1859" s="75"/>
      <c r="I1859" s="78"/>
      <c r="J1859" s="604"/>
      <c r="K1859" s="605"/>
      <c r="L1859" s="605"/>
      <c r="M1859" s="605"/>
      <c r="N1859" s="606"/>
    </row>
    <row r="1860" spans="2:14" ht="12.95" customHeight="1" x14ac:dyDescent="0.2">
      <c r="B1860" s="74"/>
      <c r="C1860" s="75"/>
      <c r="D1860" s="75"/>
      <c r="E1860" s="76"/>
      <c r="F1860" s="88"/>
      <c r="G1860" s="77"/>
      <c r="H1860" s="75"/>
      <c r="I1860" s="78"/>
      <c r="J1860" s="604"/>
      <c r="K1860" s="605"/>
      <c r="L1860" s="605"/>
      <c r="M1860" s="605"/>
      <c r="N1860" s="606"/>
    </row>
    <row r="1861" spans="2:14" ht="12.95" customHeight="1" x14ac:dyDescent="0.2">
      <c r="B1861" s="74"/>
      <c r="C1861" s="75"/>
      <c r="D1861" s="75"/>
      <c r="E1861" s="76"/>
      <c r="F1861" s="88"/>
      <c r="G1861" s="77"/>
      <c r="H1861" s="75"/>
      <c r="I1861" s="78"/>
      <c r="J1861" s="604"/>
      <c r="K1861" s="605"/>
      <c r="L1861" s="605"/>
      <c r="M1861" s="605"/>
      <c r="N1861" s="606"/>
    </row>
    <row r="1862" spans="2:14" ht="12.95" customHeight="1" x14ac:dyDescent="0.2">
      <c r="B1862" s="74"/>
      <c r="C1862" s="75"/>
      <c r="D1862" s="75"/>
      <c r="E1862" s="76"/>
      <c r="F1862" s="88"/>
      <c r="G1862" s="77"/>
      <c r="H1862" s="75"/>
      <c r="I1862" s="78"/>
      <c r="J1862" s="604"/>
      <c r="K1862" s="605"/>
      <c r="L1862" s="605"/>
      <c r="M1862" s="605"/>
      <c r="N1862" s="606"/>
    </row>
    <row r="1863" spans="2:14" ht="12.95" customHeight="1" x14ac:dyDescent="0.2">
      <c r="B1863" s="74"/>
      <c r="C1863" s="75"/>
      <c r="D1863" s="75"/>
      <c r="E1863" s="76"/>
      <c r="F1863" s="88"/>
      <c r="G1863" s="77"/>
      <c r="H1863" s="75"/>
      <c r="I1863" s="78"/>
      <c r="J1863" s="604"/>
      <c r="K1863" s="605"/>
      <c r="L1863" s="605"/>
      <c r="M1863" s="605"/>
      <c r="N1863" s="606"/>
    </row>
    <row r="1864" spans="2:14" ht="12.95" customHeight="1" x14ac:dyDescent="0.2">
      <c r="B1864" s="74"/>
      <c r="C1864" s="75"/>
      <c r="D1864" s="75"/>
      <c r="E1864" s="76"/>
      <c r="F1864" s="88"/>
      <c r="G1864" s="77"/>
      <c r="H1864" s="75"/>
      <c r="I1864" s="78"/>
      <c r="J1864" s="604"/>
      <c r="K1864" s="605"/>
      <c r="L1864" s="605"/>
      <c r="M1864" s="605"/>
      <c r="N1864" s="606"/>
    </row>
    <row r="1865" spans="2:14" ht="12.95" customHeight="1" x14ac:dyDescent="0.2">
      <c r="B1865" s="74"/>
      <c r="C1865" s="75"/>
      <c r="D1865" s="75"/>
      <c r="E1865" s="76"/>
      <c r="F1865" s="88"/>
      <c r="G1865" s="77"/>
      <c r="H1865" s="75"/>
      <c r="I1865" s="78"/>
      <c r="J1865" s="604"/>
      <c r="K1865" s="605"/>
      <c r="L1865" s="605"/>
      <c r="M1865" s="605"/>
      <c r="N1865" s="606"/>
    </row>
    <row r="1866" spans="2:14" ht="12.95" customHeight="1" x14ac:dyDescent="0.2">
      <c r="B1866" s="74"/>
      <c r="C1866" s="75"/>
      <c r="D1866" s="75"/>
      <c r="E1866" s="76"/>
      <c r="F1866" s="88"/>
      <c r="G1866" s="77"/>
      <c r="H1866" s="75"/>
      <c r="I1866" s="78"/>
      <c r="J1866" s="604"/>
      <c r="K1866" s="605"/>
      <c r="L1866" s="605"/>
      <c r="M1866" s="605"/>
      <c r="N1866" s="606"/>
    </row>
    <row r="1867" spans="2:14" ht="12.95" customHeight="1" x14ac:dyDescent="0.2">
      <c r="B1867" s="74"/>
      <c r="C1867" s="75"/>
      <c r="D1867" s="75"/>
      <c r="E1867" s="76"/>
      <c r="F1867" s="88"/>
      <c r="G1867" s="77"/>
      <c r="H1867" s="75"/>
      <c r="I1867" s="78"/>
      <c r="J1867" s="604"/>
      <c r="K1867" s="605"/>
      <c r="L1867" s="605"/>
      <c r="M1867" s="605"/>
      <c r="N1867" s="606"/>
    </row>
    <row r="1868" spans="2:14" ht="12.95" customHeight="1" x14ac:dyDescent="0.2">
      <c r="B1868" s="74"/>
      <c r="C1868" s="75"/>
      <c r="D1868" s="75"/>
      <c r="E1868" s="76"/>
      <c r="F1868" s="88"/>
      <c r="G1868" s="77"/>
      <c r="H1868" s="75"/>
      <c r="I1868" s="78"/>
      <c r="J1868" s="604"/>
      <c r="K1868" s="605"/>
      <c r="L1868" s="605"/>
      <c r="M1868" s="605"/>
      <c r="N1868" s="606"/>
    </row>
    <row r="1869" spans="2:14" ht="12.95" customHeight="1" x14ac:dyDescent="0.2">
      <c r="B1869" s="74"/>
      <c r="C1869" s="75"/>
      <c r="D1869" s="75"/>
      <c r="E1869" s="76"/>
      <c r="F1869" s="88"/>
      <c r="G1869" s="77"/>
      <c r="H1869" s="75"/>
      <c r="I1869" s="78"/>
      <c r="J1869" s="604"/>
      <c r="K1869" s="605"/>
      <c r="L1869" s="605"/>
      <c r="M1869" s="605"/>
      <c r="N1869" s="606"/>
    </row>
    <row r="1870" spans="2:14" ht="12.95" customHeight="1" x14ac:dyDescent="0.2">
      <c r="B1870" s="74"/>
      <c r="C1870" s="75"/>
      <c r="D1870" s="75"/>
      <c r="E1870" s="76"/>
      <c r="F1870" s="88"/>
      <c r="G1870" s="77"/>
      <c r="H1870" s="75"/>
      <c r="I1870" s="78"/>
      <c r="J1870" s="604"/>
      <c r="K1870" s="605"/>
      <c r="L1870" s="605"/>
      <c r="M1870" s="605"/>
      <c r="N1870" s="606"/>
    </row>
    <row r="1871" spans="2:14" ht="12.95" customHeight="1" x14ac:dyDescent="0.2">
      <c r="B1871" s="74"/>
      <c r="C1871" s="75"/>
      <c r="D1871" s="75"/>
      <c r="E1871" s="76"/>
      <c r="F1871" s="88"/>
      <c r="G1871" s="77"/>
      <c r="H1871" s="75"/>
      <c r="I1871" s="78"/>
      <c r="J1871" s="604"/>
      <c r="K1871" s="605"/>
      <c r="L1871" s="605"/>
      <c r="M1871" s="605"/>
      <c r="N1871" s="606"/>
    </row>
    <row r="1872" spans="2:14" ht="12.95" customHeight="1" x14ac:dyDescent="0.2">
      <c r="B1872" s="74"/>
      <c r="C1872" s="75"/>
      <c r="D1872" s="75"/>
      <c r="E1872" s="76"/>
      <c r="F1872" s="88"/>
      <c r="G1872" s="77"/>
      <c r="H1872" s="75"/>
      <c r="I1872" s="78"/>
      <c r="J1872" s="604"/>
      <c r="K1872" s="605"/>
      <c r="L1872" s="605"/>
      <c r="M1872" s="605"/>
      <c r="N1872" s="606"/>
    </row>
    <row r="1873" spans="2:14" ht="12.95" customHeight="1" x14ac:dyDescent="0.2">
      <c r="B1873" s="74"/>
      <c r="C1873" s="75"/>
      <c r="D1873" s="75"/>
      <c r="E1873" s="76"/>
      <c r="F1873" s="88"/>
      <c r="G1873" s="77"/>
      <c r="H1873" s="75"/>
      <c r="I1873" s="78"/>
      <c r="J1873" s="604"/>
      <c r="K1873" s="605"/>
      <c r="L1873" s="605"/>
      <c r="M1873" s="605"/>
      <c r="N1873" s="606"/>
    </row>
    <row r="1874" spans="2:14" ht="12.95" customHeight="1" x14ac:dyDescent="0.2">
      <c r="B1874" s="74"/>
      <c r="C1874" s="75"/>
      <c r="D1874" s="75"/>
      <c r="E1874" s="76"/>
      <c r="F1874" s="88"/>
      <c r="G1874" s="77"/>
      <c r="H1874" s="75"/>
      <c r="I1874" s="78"/>
      <c r="J1874" s="604"/>
      <c r="K1874" s="605"/>
      <c r="L1874" s="605"/>
      <c r="M1874" s="605"/>
      <c r="N1874" s="606"/>
    </row>
    <row r="1875" spans="2:14" ht="12.95" customHeight="1" x14ac:dyDescent="0.2">
      <c r="B1875" s="74"/>
      <c r="C1875" s="75"/>
      <c r="D1875" s="75"/>
      <c r="E1875" s="76"/>
      <c r="F1875" s="88"/>
      <c r="G1875" s="77"/>
      <c r="H1875" s="75"/>
      <c r="I1875" s="78"/>
      <c r="J1875" s="604"/>
      <c r="K1875" s="605"/>
      <c r="L1875" s="605"/>
      <c r="M1875" s="605"/>
      <c r="N1875" s="606"/>
    </row>
    <row r="1876" spans="2:14" ht="12.95" customHeight="1" x14ac:dyDescent="0.2">
      <c r="B1876" s="74"/>
      <c r="C1876" s="75"/>
      <c r="D1876" s="75"/>
      <c r="E1876" s="76"/>
      <c r="F1876" s="88"/>
      <c r="G1876" s="77"/>
      <c r="H1876" s="75"/>
      <c r="I1876" s="78"/>
      <c r="J1876" s="604"/>
      <c r="K1876" s="605"/>
      <c r="L1876" s="605"/>
      <c r="M1876" s="605"/>
      <c r="N1876" s="606"/>
    </row>
    <row r="1877" spans="2:14" ht="12.95" customHeight="1" x14ac:dyDescent="0.2">
      <c r="B1877" s="74"/>
      <c r="C1877" s="75"/>
      <c r="D1877" s="75"/>
      <c r="E1877" s="76"/>
      <c r="F1877" s="88"/>
      <c r="G1877" s="77"/>
      <c r="H1877" s="75"/>
      <c r="I1877" s="78"/>
      <c r="J1877" s="604"/>
      <c r="K1877" s="605"/>
      <c r="L1877" s="605"/>
      <c r="M1877" s="605"/>
      <c r="N1877" s="606"/>
    </row>
    <row r="1878" spans="2:14" ht="12.95" customHeight="1" x14ac:dyDescent="0.2">
      <c r="B1878" s="74"/>
      <c r="C1878" s="75"/>
      <c r="D1878" s="75"/>
      <c r="E1878" s="76"/>
      <c r="F1878" s="88"/>
      <c r="G1878" s="77"/>
      <c r="H1878" s="75"/>
      <c r="I1878" s="78"/>
      <c r="J1878" s="604"/>
      <c r="K1878" s="605"/>
      <c r="L1878" s="605"/>
      <c r="M1878" s="605"/>
      <c r="N1878" s="606"/>
    </row>
    <row r="1879" spans="2:14" ht="12.95" customHeight="1" x14ac:dyDescent="0.2">
      <c r="B1879" s="74"/>
      <c r="C1879" s="75"/>
      <c r="D1879" s="75"/>
      <c r="E1879" s="76"/>
      <c r="F1879" s="88"/>
      <c r="G1879" s="77"/>
      <c r="H1879" s="75"/>
      <c r="I1879" s="78"/>
      <c r="J1879" s="604"/>
      <c r="K1879" s="605"/>
      <c r="L1879" s="605"/>
      <c r="M1879" s="605"/>
      <c r="N1879" s="606"/>
    </row>
    <row r="1880" spans="2:14" ht="12.95" customHeight="1" x14ac:dyDescent="0.2">
      <c r="B1880" s="74"/>
      <c r="C1880" s="75"/>
      <c r="D1880" s="75"/>
      <c r="E1880" s="76"/>
      <c r="F1880" s="88"/>
      <c r="G1880" s="77"/>
      <c r="H1880" s="75"/>
      <c r="I1880" s="78"/>
      <c r="J1880" s="604"/>
      <c r="K1880" s="605"/>
      <c r="L1880" s="605"/>
      <c r="M1880" s="605"/>
      <c r="N1880" s="606"/>
    </row>
    <row r="1881" spans="2:14" ht="12.95" customHeight="1" x14ac:dyDescent="0.2">
      <c r="B1881" s="74"/>
      <c r="C1881" s="75"/>
      <c r="D1881" s="75"/>
      <c r="E1881" s="76"/>
      <c r="F1881" s="88"/>
      <c r="G1881" s="77"/>
      <c r="H1881" s="75"/>
      <c r="I1881" s="78"/>
      <c r="J1881" s="604"/>
      <c r="K1881" s="605"/>
      <c r="L1881" s="605"/>
      <c r="M1881" s="605"/>
      <c r="N1881" s="606"/>
    </row>
    <row r="1882" spans="2:14" ht="12.95" customHeight="1" x14ac:dyDescent="0.2">
      <c r="B1882" s="74"/>
      <c r="C1882" s="75"/>
      <c r="D1882" s="75"/>
      <c r="E1882" s="76"/>
      <c r="F1882" s="88"/>
      <c r="G1882" s="77"/>
      <c r="H1882" s="75"/>
      <c r="I1882" s="78"/>
      <c r="J1882" s="604"/>
      <c r="K1882" s="605"/>
      <c r="L1882" s="605"/>
      <c r="M1882" s="605"/>
      <c r="N1882" s="606"/>
    </row>
    <row r="1883" spans="2:14" ht="12.95" customHeight="1" x14ac:dyDescent="0.2">
      <c r="B1883" s="74"/>
      <c r="C1883" s="75"/>
      <c r="D1883" s="75"/>
      <c r="E1883" s="76"/>
      <c r="F1883" s="88"/>
      <c r="G1883" s="77"/>
      <c r="H1883" s="75"/>
      <c r="I1883" s="78"/>
      <c r="J1883" s="604"/>
      <c r="K1883" s="605"/>
      <c r="L1883" s="605"/>
      <c r="M1883" s="605"/>
      <c r="N1883" s="606"/>
    </row>
    <row r="1884" spans="2:14" ht="12.95" customHeight="1" x14ac:dyDescent="0.2">
      <c r="B1884" s="74"/>
      <c r="C1884" s="75"/>
      <c r="D1884" s="75"/>
      <c r="E1884" s="76"/>
      <c r="F1884" s="88"/>
      <c r="G1884" s="77"/>
      <c r="H1884" s="75"/>
      <c r="I1884" s="78"/>
      <c r="J1884" s="604"/>
      <c r="K1884" s="605"/>
      <c r="L1884" s="605"/>
      <c r="M1884" s="605"/>
      <c r="N1884" s="606"/>
    </row>
    <row r="1885" spans="2:14" ht="12.95" customHeight="1" x14ac:dyDescent="0.2">
      <c r="B1885" s="74"/>
      <c r="C1885" s="75"/>
      <c r="D1885" s="75"/>
      <c r="E1885" s="76"/>
      <c r="F1885" s="88"/>
      <c r="G1885" s="77"/>
      <c r="H1885" s="75"/>
      <c r="I1885" s="78"/>
      <c r="J1885" s="604"/>
      <c r="K1885" s="605"/>
      <c r="L1885" s="605"/>
      <c r="M1885" s="605"/>
      <c r="N1885" s="606"/>
    </row>
    <row r="1886" spans="2:14" ht="12.95" customHeight="1" x14ac:dyDescent="0.2">
      <c r="B1886" s="74"/>
      <c r="C1886" s="75"/>
      <c r="D1886" s="75"/>
      <c r="E1886" s="76"/>
      <c r="F1886" s="88"/>
      <c r="G1886" s="77"/>
      <c r="H1886" s="75"/>
      <c r="I1886" s="78"/>
      <c r="J1886" s="604"/>
      <c r="K1886" s="605"/>
      <c r="L1886" s="605"/>
      <c r="M1886" s="605"/>
      <c r="N1886" s="606"/>
    </row>
    <row r="1887" spans="2:14" ht="12.95" customHeight="1" x14ac:dyDescent="0.2">
      <c r="B1887" s="74"/>
      <c r="C1887" s="75"/>
      <c r="D1887" s="75"/>
      <c r="E1887" s="76"/>
      <c r="F1887" s="88"/>
      <c r="G1887" s="77"/>
      <c r="H1887" s="75"/>
      <c r="I1887" s="78"/>
      <c r="J1887" s="604"/>
      <c r="K1887" s="605"/>
      <c r="L1887" s="605"/>
      <c r="M1887" s="605"/>
      <c r="N1887" s="606"/>
    </row>
    <row r="1888" spans="2:14" ht="12.95" customHeight="1" x14ac:dyDescent="0.2">
      <c r="B1888" s="74"/>
      <c r="C1888" s="75"/>
      <c r="D1888" s="75"/>
      <c r="E1888" s="76"/>
      <c r="F1888" s="88"/>
      <c r="G1888" s="77"/>
      <c r="H1888" s="75"/>
      <c r="I1888" s="78"/>
      <c r="J1888" s="604"/>
      <c r="K1888" s="605"/>
      <c r="L1888" s="605"/>
      <c r="M1888" s="605"/>
      <c r="N1888" s="606"/>
    </row>
    <row r="1889" spans="2:14" ht="12.95" customHeight="1" x14ac:dyDescent="0.2">
      <c r="B1889" s="74"/>
      <c r="C1889" s="75"/>
      <c r="D1889" s="75"/>
      <c r="E1889" s="76"/>
      <c r="F1889" s="88"/>
      <c r="G1889" s="77"/>
      <c r="H1889" s="75"/>
      <c r="I1889" s="78"/>
      <c r="J1889" s="604"/>
      <c r="K1889" s="605"/>
      <c r="L1889" s="605"/>
      <c r="M1889" s="605"/>
      <c r="N1889" s="606"/>
    </row>
    <row r="1890" spans="2:14" ht="12.95" customHeight="1" x14ac:dyDescent="0.2">
      <c r="B1890" s="74"/>
      <c r="C1890" s="75"/>
      <c r="D1890" s="75"/>
      <c r="E1890" s="76"/>
      <c r="F1890" s="88"/>
      <c r="G1890" s="77"/>
      <c r="H1890" s="75"/>
      <c r="I1890" s="78"/>
      <c r="J1890" s="604"/>
      <c r="K1890" s="605"/>
      <c r="L1890" s="605"/>
      <c r="M1890" s="605"/>
      <c r="N1890" s="606"/>
    </row>
    <row r="1891" spans="2:14" ht="12.95" customHeight="1" x14ac:dyDescent="0.2">
      <c r="B1891" s="74"/>
      <c r="C1891" s="75"/>
      <c r="D1891" s="75"/>
      <c r="E1891" s="76"/>
      <c r="F1891" s="88"/>
      <c r="G1891" s="77"/>
      <c r="H1891" s="75"/>
      <c r="I1891" s="78"/>
      <c r="J1891" s="604"/>
      <c r="K1891" s="605"/>
      <c r="L1891" s="605"/>
      <c r="M1891" s="605"/>
      <c r="N1891" s="606"/>
    </row>
    <row r="1892" spans="2:14" ht="12.95" customHeight="1" x14ac:dyDescent="0.2">
      <c r="B1892" s="74"/>
      <c r="C1892" s="75"/>
      <c r="D1892" s="75"/>
      <c r="E1892" s="76"/>
      <c r="F1892" s="88"/>
      <c r="G1892" s="77"/>
      <c r="H1892" s="75"/>
      <c r="I1892" s="78"/>
      <c r="J1892" s="604"/>
      <c r="K1892" s="605"/>
      <c r="L1892" s="605"/>
      <c r="M1892" s="605"/>
      <c r="N1892" s="606"/>
    </row>
    <row r="1893" spans="2:14" ht="12.95" customHeight="1" x14ac:dyDescent="0.2">
      <c r="B1893" s="74"/>
      <c r="C1893" s="75"/>
      <c r="D1893" s="75"/>
      <c r="E1893" s="76"/>
      <c r="F1893" s="88"/>
      <c r="G1893" s="77"/>
      <c r="H1893" s="75"/>
      <c r="I1893" s="78"/>
      <c r="J1893" s="604"/>
      <c r="K1893" s="605"/>
      <c r="L1893" s="605"/>
      <c r="M1893" s="605"/>
      <c r="N1893" s="606"/>
    </row>
    <row r="1894" spans="2:14" ht="12.95" customHeight="1" x14ac:dyDescent="0.2">
      <c r="B1894" s="74"/>
      <c r="C1894" s="75"/>
      <c r="D1894" s="75"/>
      <c r="E1894" s="76"/>
      <c r="F1894" s="88"/>
      <c r="G1894" s="77"/>
      <c r="H1894" s="75"/>
      <c r="I1894" s="78"/>
      <c r="J1894" s="604"/>
      <c r="K1894" s="605"/>
      <c r="L1894" s="605"/>
      <c r="M1894" s="605"/>
      <c r="N1894" s="606"/>
    </row>
    <row r="1895" spans="2:14" ht="12.95" customHeight="1" x14ac:dyDescent="0.2">
      <c r="B1895" s="74"/>
      <c r="C1895" s="75"/>
      <c r="D1895" s="75"/>
      <c r="E1895" s="76"/>
      <c r="F1895" s="88"/>
      <c r="G1895" s="77"/>
      <c r="H1895" s="75"/>
      <c r="I1895" s="78"/>
      <c r="J1895" s="604"/>
      <c r="K1895" s="605"/>
      <c r="L1895" s="605"/>
      <c r="M1895" s="605"/>
      <c r="N1895" s="606"/>
    </row>
    <row r="1896" spans="2:14" ht="12.95" customHeight="1" x14ac:dyDescent="0.2">
      <c r="B1896" s="74"/>
      <c r="C1896" s="75"/>
      <c r="D1896" s="75"/>
      <c r="E1896" s="76"/>
      <c r="F1896" s="88"/>
      <c r="G1896" s="77"/>
      <c r="H1896" s="75"/>
      <c r="I1896" s="78"/>
      <c r="J1896" s="604"/>
      <c r="K1896" s="605"/>
      <c r="L1896" s="605"/>
      <c r="M1896" s="605"/>
      <c r="N1896" s="606"/>
    </row>
    <row r="1897" spans="2:14" ht="12.95" customHeight="1" x14ac:dyDescent="0.2">
      <c r="B1897" s="74"/>
      <c r="C1897" s="75"/>
      <c r="D1897" s="75"/>
      <c r="E1897" s="76"/>
      <c r="F1897" s="88"/>
      <c r="G1897" s="77"/>
      <c r="H1897" s="75"/>
      <c r="I1897" s="78"/>
      <c r="J1897" s="604"/>
      <c r="K1897" s="605"/>
      <c r="L1897" s="605"/>
      <c r="M1897" s="605"/>
      <c r="N1897" s="606"/>
    </row>
    <row r="1898" spans="2:14" ht="12.95" customHeight="1" x14ac:dyDescent="0.2">
      <c r="B1898" s="74"/>
      <c r="C1898" s="75"/>
      <c r="D1898" s="75"/>
      <c r="E1898" s="76"/>
      <c r="F1898" s="88"/>
      <c r="G1898" s="77"/>
      <c r="H1898" s="75"/>
      <c r="I1898" s="78"/>
      <c r="J1898" s="604"/>
      <c r="K1898" s="605"/>
      <c r="L1898" s="605"/>
      <c r="M1898" s="605"/>
      <c r="N1898" s="606"/>
    </row>
    <row r="1899" spans="2:14" ht="12.95" customHeight="1" x14ac:dyDescent="0.2">
      <c r="B1899" s="74"/>
      <c r="C1899" s="75"/>
      <c r="D1899" s="75"/>
      <c r="E1899" s="76"/>
      <c r="F1899" s="88"/>
      <c r="G1899" s="77"/>
      <c r="H1899" s="75"/>
      <c r="I1899" s="78"/>
      <c r="J1899" s="604"/>
      <c r="K1899" s="605"/>
      <c r="L1899" s="605"/>
      <c r="M1899" s="605"/>
      <c r="N1899" s="606"/>
    </row>
    <row r="1900" spans="2:14" ht="12.95" customHeight="1" x14ac:dyDescent="0.2">
      <c r="B1900" s="74"/>
      <c r="C1900" s="75"/>
      <c r="D1900" s="75"/>
      <c r="E1900" s="76"/>
      <c r="F1900" s="88"/>
      <c r="G1900" s="77"/>
      <c r="H1900" s="75"/>
      <c r="I1900" s="78"/>
      <c r="J1900" s="604"/>
      <c r="K1900" s="605"/>
      <c r="L1900" s="605"/>
      <c r="M1900" s="605"/>
      <c r="N1900" s="606"/>
    </row>
    <row r="1901" spans="2:14" ht="12.95" customHeight="1" x14ac:dyDescent="0.2">
      <c r="B1901" s="74"/>
      <c r="C1901" s="75"/>
      <c r="D1901" s="75"/>
      <c r="E1901" s="76"/>
      <c r="F1901" s="88"/>
      <c r="G1901" s="77"/>
      <c r="H1901" s="75"/>
      <c r="I1901" s="78"/>
      <c r="J1901" s="604"/>
      <c r="K1901" s="605"/>
      <c r="L1901" s="605"/>
      <c r="M1901" s="605"/>
      <c r="N1901" s="606"/>
    </row>
    <row r="1902" spans="2:14" ht="12.95" customHeight="1" x14ac:dyDescent="0.2">
      <c r="B1902" s="74"/>
      <c r="C1902" s="75"/>
      <c r="D1902" s="75"/>
      <c r="E1902" s="76"/>
      <c r="F1902" s="88"/>
      <c r="G1902" s="77"/>
      <c r="H1902" s="75"/>
      <c r="I1902" s="78"/>
      <c r="J1902" s="604"/>
      <c r="K1902" s="605"/>
      <c r="L1902" s="605"/>
      <c r="M1902" s="605"/>
      <c r="N1902" s="606"/>
    </row>
    <row r="1903" spans="2:14" ht="12.95" customHeight="1" x14ac:dyDescent="0.2">
      <c r="B1903" s="74"/>
      <c r="C1903" s="75"/>
      <c r="D1903" s="75"/>
      <c r="E1903" s="76"/>
      <c r="F1903" s="88"/>
      <c r="G1903" s="77"/>
      <c r="H1903" s="75"/>
      <c r="I1903" s="78"/>
      <c r="J1903" s="604"/>
      <c r="K1903" s="605"/>
      <c r="L1903" s="605"/>
      <c r="M1903" s="605"/>
      <c r="N1903" s="606"/>
    </row>
    <row r="1904" spans="2:14" ht="12.95" customHeight="1" x14ac:dyDescent="0.2">
      <c r="B1904" s="74"/>
      <c r="C1904" s="75"/>
      <c r="D1904" s="75"/>
      <c r="E1904" s="76"/>
      <c r="F1904" s="88"/>
      <c r="G1904" s="77"/>
      <c r="H1904" s="75"/>
      <c r="I1904" s="78"/>
      <c r="J1904" s="604"/>
      <c r="K1904" s="605"/>
      <c r="L1904" s="605"/>
      <c r="M1904" s="605"/>
      <c r="N1904" s="606"/>
    </row>
    <row r="1905" spans="2:14" ht="12.95" customHeight="1" x14ac:dyDescent="0.2">
      <c r="B1905" s="74"/>
      <c r="C1905" s="75"/>
      <c r="D1905" s="75"/>
      <c r="E1905" s="76"/>
      <c r="F1905" s="88"/>
      <c r="G1905" s="77"/>
      <c r="H1905" s="75"/>
      <c r="I1905" s="78"/>
      <c r="J1905" s="604"/>
      <c r="K1905" s="605"/>
      <c r="L1905" s="605"/>
      <c r="M1905" s="605"/>
      <c r="N1905" s="606"/>
    </row>
    <row r="1906" spans="2:14" ht="12.95" customHeight="1" x14ac:dyDescent="0.2">
      <c r="B1906" s="74"/>
      <c r="C1906" s="75"/>
      <c r="D1906" s="75"/>
      <c r="E1906" s="76"/>
      <c r="F1906" s="88"/>
      <c r="G1906" s="77"/>
      <c r="H1906" s="75"/>
      <c r="I1906" s="78"/>
      <c r="J1906" s="604"/>
      <c r="K1906" s="605"/>
      <c r="L1906" s="605"/>
      <c r="M1906" s="605"/>
      <c r="N1906" s="606"/>
    </row>
    <row r="1907" spans="2:14" ht="12.95" customHeight="1" x14ac:dyDescent="0.2">
      <c r="B1907" s="74"/>
      <c r="C1907" s="75"/>
      <c r="D1907" s="75"/>
      <c r="E1907" s="76"/>
      <c r="F1907" s="88"/>
      <c r="G1907" s="77"/>
      <c r="H1907" s="75"/>
      <c r="I1907" s="78"/>
      <c r="J1907" s="604"/>
      <c r="K1907" s="605"/>
      <c r="L1907" s="605"/>
      <c r="M1907" s="605"/>
      <c r="N1907" s="606"/>
    </row>
    <row r="1908" spans="2:14" ht="12.95" customHeight="1" x14ac:dyDescent="0.2">
      <c r="B1908" s="74"/>
      <c r="C1908" s="75"/>
      <c r="D1908" s="75"/>
      <c r="E1908" s="76"/>
      <c r="F1908" s="88"/>
      <c r="G1908" s="77"/>
      <c r="H1908" s="75"/>
      <c r="I1908" s="78"/>
      <c r="J1908" s="604"/>
      <c r="K1908" s="605"/>
      <c r="L1908" s="605"/>
      <c r="M1908" s="605"/>
      <c r="N1908" s="606"/>
    </row>
    <row r="1909" spans="2:14" ht="12.95" customHeight="1" x14ac:dyDescent="0.2">
      <c r="B1909" s="74"/>
      <c r="C1909" s="75"/>
      <c r="D1909" s="75"/>
      <c r="E1909" s="76"/>
      <c r="F1909" s="88"/>
      <c r="G1909" s="77"/>
      <c r="H1909" s="75"/>
      <c r="I1909" s="78"/>
      <c r="J1909" s="604"/>
      <c r="K1909" s="605"/>
      <c r="L1909" s="605"/>
      <c r="M1909" s="605"/>
      <c r="N1909" s="606"/>
    </row>
    <row r="1910" spans="2:14" ht="12.95" customHeight="1" x14ac:dyDescent="0.2">
      <c r="B1910" s="74"/>
      <c r="C1910" s="75"/>
      <c r="D1910" s="75"/>
      <c r="E1910" s="76"/>
      <c r="F1910" s="88"/>
      <c r="G1910" s="77"/>
      <c r="H1910" s="75"/>
      <c r="I1910" s="78"/>
      <c r="J1910" s="604"/>
      <c r="K1910" s="605"/>
      <c r="L1910" s="605"/>
      <c r="M1910" s="605"/>
      <c r="N1910" s="606"/>
    </row>
    <row r="1911" spans="2:14" ht="12.95" customHeight="1" x14ac:dyDescent="0.2">
      <c r="B1911" s="74"/>
      <c r="C1911" s="75"/>
      <c r="D1911" s="75"/>
      <c r="E1911" s="76"/>
      <c r="F1911" s="88"/>
      <c r="G1911" s="77"/>
      <c r="H1911" s="75"/>
      <c r="I1911" s="78"/>
      <c r="J1911" s="604"/>
      <c r="K1911" s="605"/>
      <c r="L1911" s="605"/>
      <c r="M1911" s="605"/>
      <c r="N1911" s="606"/>
    </row>
    <row r="1912" spans="2:14" ht="12.95" customHeight="1" x14ac:dyDescent="0.2">
      <c r="B1912" s="74"/>
      <c r="C1912" s="75"/>
      <c r="D1912" s="75"/>
      <c r="E1912" s="76"/>
      <c r="F1912" s="88"/>
      <c r="G1912" s="77"/>
      <c r="H1912" s="75"/>
      <c r="I1912" s="78"/>
      <c r="J1912" s="604"/>
      <c r="K1912" s="605"/>
      <c r="L1912" s="605"/>
      <c r="M1912" s="605"/>
      <c r="N1912" s="606"/>
    </row>
    <row r="1913" spans="2:14" ht="12.95" customHeight="1" x14ac:dyDescent="0.2">
      <c r="B1913" s="74"/>
      <c r="C1913" s="75"/>
      <c r="D1913" s="75"/>
      <c r="E1913" s="76"/>
      <c r="F1913" s="88"/>
      <c r="G1913" s="77"/>
      <c r="H1913" s="75"/>
      <c r="I1913" s="78"/>
      <c r="J1913" s="604"/>
      <c r="K1913" s="605"/>
      <c r="L1913" s="605"/>
      <c r="M1913" s="605"/>
      <c r="N1913" s="606"/>
    </row>
    <row r="1914" spans="2:14" ht="12.95" customHeight="1" x14ac:dyDescent="0.2">
      <c r="B1914" s="74"/>
      <c r="C1914" s="75"/>
      <c r="D1914" s="75"/>
      <c r="E1914" s="76"/>
      <c r="F1914" s="88"/>
      <c r="G1914" s="77"/>
      <c r="H1914" s="75"/>
      <c r="I1914" s="78"/>
      <c r="J1914" s="604"/>
      <c r="K1914" s="605"/>
      <c r="L1914" s="605"/>
      <c r="M1914" s="605"/>
      <c r="N1914" s="606"/>
    </row>
    <row r="1915" spans="2:14" ht="12.95" customHeight="1" x14ac:dyDescent="0.2">
      <c r="B1915" s="74"/>
      <c r="C1915" s="75"/>
      <c r="D1915" s="75"/>
      <c r="E1915" s="76"/>
      <c r="F1915" s="88"/>
      <c r="G1915" s="77"/>
      <c r="H1915" s="75"/>
      <c r="I1915" s="78"/>
      <c r="J1915" s="604"/>
      <c r="K1915" s="605"/>
      <c r="L1915" s="605"/>
      <c r="M1915" s="605"/>
      <c r="N1915" s="606"/>
    </row>
    <row r="1916" spans="2:14" ht="12.95" customHeight="1" x14ac:dyDescent="0.2">
      <c r="B1916" s="74"/>
      <c r="C1916" s="75"/>
      <c r="D1916" s="75"/>
      <c r="E1916" s="76"/>
      <c r="F1916" s="88"/>
      <c r="G1916" s="77"/>
      <c r="H1916" s="75"/>
      <c r="I1916" s="78"/>
      <c r="J1916" s="604"/>
      <c r="K1916" s="605"/>
      <c r="L1916" s="605"/>
      <c r="M1916" s="605"/>
      <c r="N1916" s="606"/>
    </row>
    <row r="1917" spans="2:14" ht="12.95" customHeight="1" x14ac:dyDescent="0.2">
      <c r="B1917" s="74"/>
      <c r="C1917" s="75"/>
      <c r="D1917" s="75"/>
      <c r="E1917" s="76"/>
      <c r="F1917" s="88"/>
      <c r="G1917" s="77"/>
      <c r="H1917" s="75"/>
      <c r="I1917" s="78"/>
      <c r="J1917" s="604"/>
      <c r="K1917" s="605"/>
      <c r="L1917" s="605"/>
      <c r="M1917" s="605"/>
      <c r="N1917" s="606"/>
    </row>
    <row r="1918" spans="2:14" ht="12.95" customHeight="1" x14ac:dyDescent="0.2">
      <c r="B1918" s="74"/>
      <c r="C1918" s="75"/>
      <c r="D1918" s="75"/>
      <c r="E1918" s="76"/>
      <c r="F1918" s="88"/>
      <c r="G1918" s="77"/>
      <c r="H1918" s="75"/>
      <c r="I1918" s="78"/>
      <c r="J1918" s="604"/>
      <c r="K1918" s="605"/>
      <c r="L1918" s="605"/>
      <c r="M1918" s="605"/>
      <c r="N1918" s="606"/>
    </row>
    <row r="1919" spans="2:14" ht="12.95" customHeight="1" x14ac:dyDescent="0.2">
      <c r="B1919" s="74"/>
      <c r="C1919" s="75"/>
      <c r="D1919" s="75"/>
      <c r="E1919" s="76"/>
      <c r="F1919" s="88"/>
      <c r="G1919" s="77"/>
      <c r="H1919" s="75"/>
      <c r="I1919" s="78"/>
      <c r="J1919" s="604"/>
      <c r="K1919" s="605"/>
      <c r="L1919" s="605"/>
      <c r="M1919" s="605"/>
      <c r="N1919" s="606"/>
    </row>
    <row r="1920" spans="2:14" ht="12.95" customHeight="1" x14ac:dyDescent="0.2">
      <c r="B1920" s="74"/>
      <c r="C1920" s="75"/>
      <c r="D1920" s="75"/>
      <c r="E1920" s="76"/>
      <c r="F1920" s="88"/>
      <c r="G1920" s="77"/>
      <c r="H1920" s="75"/>
      <c r="I1920" s="78"/>
      <c r="J1920" s="604"/>
      <c r="K1920" s="605"/>
      <c r="L1920" s="605"/>
      <c r="M1920" s="605"/>
      <c r="N1920" s="606"/>
    </row>
    <row r="1921" spans="2:14" ht="12.95" customHeight="1" x14ac:dyDescent="0.2">
      <c r="B1921" s="74"/>
      <c r="C1921" s="75"/>
      <c r="D1921" s="75"/>
      <c r="E1921" s="76"/>
      <c r="F1921" s="88"/>
      <c r="G1921" s="77"/>
      <c r="H1921" s="75"/>
      <c r="I1921" s="78"/>
      <c r="J1921" s="604"/>
      <c r="K1921" s="605"/>
      <c r="L1921" s="605"/>
      <c r="M1921" s="605"/>
      <c r="N1921" s="606"/>
    </row>
    <row r="1922" spans="2:14" ht="12.95" customHeight="1" x14ac:dyDescent="0.2">
      <c r="B1922" s="74"/>
      <c r="C1922" s="75"/>
      <c r="D1922" s="75"/>
      <c r="E1922" s="76"/>
      <c r="F1922" s="88"/>
      <c r="G1922" s="77"/>
      <c r="H1922" s="75"/>
      <c r="I1922" s="78"/>
      <c r="J1922" s="604"/>
      <c r="K1922" s="605"/>
      <c r="L1922" s="605"/>
      <c r="M1922" s="605"/>
      <c r="N1922" s="606"/>
    </row>
    <row r="1923" spans="2:14" ht="12.95" customHeight="1" x14ac:dyDescent="0.2">
      <c r="B1923" s="74"/>
      <c r="C1923" s="75"/>
      <c r="D1923" s="75"/>
      <c r="E1923" s="76"/>
      <c r="F1923" s="88"/>
      <c r="G1923" s="77"/>
      <c r="H1923" s="75"/>
      <c r="I1923" s="78"/>
      <c r="J1923" s="604"/>
      <c r="K1923" s="605"/>
      <c r="L1923" s="605"/>
      <c r="M1923" s="605"/>
      <c r="N1923" s="606"/>
    </row>
    <row r="1924" spans="2:14" ht="12.95" customHeight="1" x14ac:dyDescent="0.2">
      <c r="B1924" s="74"/>
      <c r="C1924" s="75"/>
      <c r="D1924" s="75"/>
      <c r="E1924" s="76"/>
      <c r="F1924" s="88"/>
      <c r="G1924" s="77"/>
      <c r="H1924" s="75"/>
      <c r="I1924" s="78"/>
      <c r="J1924" s="604"/>
      <c r="K1924" s="605"/>
      <c r="L1924" s="605"/>
      <c r="M1924" s="605"/>
      <c r="N1924" s="606"/>
    </row>
    <row r="1925" spans="2:14" ht="12.95" customHeight="1" x14ac:dyDescent="0.2">
      <c r="B1925" s="74"/>
      <c r="C1925" s="75"/>
      <c r="D1925" s="75"/>
      <c r="E1925" s="76"/>
      <c r="F1925" s="88"/>
      <c r="G1925" s="77"/>
      <c r="H1925" s="75"/>
      <c r="I1925" s="78"/>
      <c r="J1925" s="604"/>
      <c r="K1925" s="605"/>
      <c r="L1925" s="605"/>
      <c r="M1925" s="605"/>
      <c r="N1925" s="606"/>
    </row>
    <row r="1926" spans="2:14" ht="12.95" customHeight="1" x14ac:dyDescent="0.2">
      <c r="B1926" s="74"/>
      <c r="C1926" s="75"/>
      <c r="D1926" s="75"/>
      <c r="E1926" s="76"/>
      <c r="F1926" s="88"/>
      <c r="G1926" s="77"/>
      <c r="H1926" s="75"/>
      <c r="I1926" s="78"/>
      <c r="J1926" s="604"/>
      <c r="K1926" s="605"/>
      <c r="L1926" s="605"/>
      <c r="M1926" s="605"/>
      <c r="N1926" s="606"/>
    </row>
    <row r="1927" spans="2:14" ht="12.95" customHeight="1" x14ac:dyDescent="0.2">
      <c r="B1927" s="74"/>
      <c r="C1927" s="75"/>
      <c r="D1927" s="75"/>
      <c r="E1927" s="76"/>
      <c r="F1927" s="88"/>
      <c r="G1927" s="77"/>
      <c r="H1927" s="75"/>
      <c r="I1927" s="78"/>
      <c r="J1927" s="604"/>
      <c r="K1927" s="605"/>
      <c r="L1927" s="605"/>
      <c r="M1927" s="605"/>
      <c r="N1927" s="606"/>
    </row>
    <row r="1928" spans="2:14" ht="12.95" customHeight="1" x14ac:dyDescent="0.2">
      <c r="B1928" s="74"/>
      <c r="C1928" s="75"/>
      <c r="D1928" s="75"/>
      <c r="E1928" s="76"/>
      <c r="F1928" s="88"/>
      <c r="G1928" s="77"/>
      <c r="H1928" s="75"/>
      <c r="I1928" s="78"/>
      <c r="J1928" s="604"/>
      <c r="K1928" s="605"/>
      <c r="L1928" s="605"/>
      <c r="M1928" s="605"/>
      <c r="N1928" s="606"/>
    </row>
    <row r="1929" spans="2:14" ht="12.95" customHeight="1" x14ac:dyDescent="0.2">
      <c r="B1929" s="74"/>
      <c r="C1929" s="75"/>
      <c r="D1929" s="75"/>
      <c r="E1929" s="76"/>
      <c r="F1929" s="88"/>
      <c r="G1929" s="77"/>
      <c r="H1929" s="75"/>
      <c r="I1929" s="78"/>
      <c r="J1929" s="604"/>
      <c r="K1929" s="605"/>
      <c r="L1929" s="605"/>
      <c r="M1929" s="605"/>
      <c r="N1929" s="606"/>
    </row>
    <row r="1930" spans="2:14" ht="12.95" customHeight="1" x14ac:dyDescent="0.2">
      <c r="B1930" s="74"/>
      <c r="C1930" s="75"/>
      <c r="D1930" s="75"/>
      <c r="E1930" s="76"/>
      <c r="F1930" s="88"/>
      <c r="G1930" s="77"/>
      <c r="H1930" s="75"/>
      <c r="I1930" s="78"/>
      <c r="J1930" s="604"/>
      <c r="K1930" s="605"/>
      <c r="L1930" s="605"/>
      <c r="M1930" s="605"/>
      <c r="N1930" s="606"/>
    </row>
    <row r="1931" spans="2:14" ht="12.95" customHeight="1" x14ac:dyDescent="0.2">
      <c r="B1931" s="74"/>
      <c r="C1931" s="75"/>
      <c r="D1931" s="75"/>
      <c r="E1931" s="76"/>
      <c r="F1931" s="88"/>
      <c r="G1931" s="77"/>
      <c r="H1931" s="75"/>
      <c r="I1931" s="78"/>
      <c r="J1931" s="604"/>
      <c r="K1931" s="605"/>
      <c r="L1931" s="605"/>
      <c r="M1931" s="605"/>
      <c r="N1931" s="606"/>
    </row>
    <row r="1932" spans="2:14" ht="12.95" customHeight="1" x14ac:dyDescent="0.2">
      <c r="B1932" s="74"/>
      <c r="C1932" s="75"/>
      <c r="D1932" s="75"/>
      <c r="E1932" s="76"/>
      <c r="F1932" s="88"/>
      <c r="G1932" s="77"/>
      <c r="H1932" s="75"/>
      <c r="I1932" s="78"/>
      <c r="J1932" s="604"/>
      <c r="K1932" s="605"/>
      <c r="L1932" s="605"/>
      <c r="M1932" s="605"/>
      <c r="N1932" s="606"/>
    </row>
    <row r="1933" spans="2:14" ht="12.95" customHeight="1" x14ac:dyDescent="0.2">
      <c r="B1933" s="74"/>
      <c r="C1933" s="75"/>
      <c r="D1933" s="75"/>
      <c r="E1933" s="76"/>
      <c r="F1933" s="88"/>
      <c r="G1933" s="77"/>
      <c r="H1933" s="75"/>
      <c r="I1933" s="78"/>
      <c r="J1933" s="604"/>
      <c r="K1933" s="605"/>
      <c r="L1933" s="605"/>
      <c r="M1933" s="605"/>
      <c r="N1933" s="606"/>
    </row>
    <row r="1934" spans="2:14" ht="12.95" customHeight="1" x14ac:dyDescent="0.2">
      <c r="B1934" s="74"/>
      <c r="C1934" s="75"/>
      <c r="D1934" s="75"/>
      <c r="E1934" s="76"/>
      <c r="F1934" s="88"/>
      <c r="G1934" s="77"/>
      <c r="H1934" s="75"/>
      <c r="I1934" s="78"/>
      <c r="J1934" s="604"/>
      <c r="K1934" s="605"/>
      <c r="L1934" s="605"/>
      <c r="M1934" s="605"/>
      <c r="N1934" s="606"/>
    </row>
    <row r="1935" spans="2:14" ht="12.95" customHeight="1" x14ac:dyDescent="0.2">
      <c r="B1935" s="74"/>
      <c r="C1935" s="75"/>
      <c r="D1935" s="75"/>
      <c r="E1935" s="76"/>
      <c r="F1935" s="88"/>
      <c r="G1935" s="77"/>
      <c r="H1935" s="75"/>
      <c r="I1935" s="78"/>
      <c r="J1935" s="604"/>
      <c r="K1935" s="605"/>
      <c r="L1935" s="605"/>
      <c r="M1935" s="605"/>
      <c r="N1935" s="606"/>
    </row>
    <row r="1936" spans="2:14" ht="12.95" customHeight="1" x14ac:dyDescent="0.2">
      <c r="B1936" s="74"/>
      <c r="C1936" s="75"/>
      <c r="D1936" s="75"/>
      <c r="E1936" s="76"/>
      <c r="F1936" s="88"/>
      <c r="G1936" s="77"/>
      <c r="H1936" s="75"/>
      <c r="I1936" s="78"/>
      <c r="J1936" s="604"/>
      <c r="K1936" s="605"/>
      <c r="L1936" s="605"/>
      <c r="M1936" s="605"/>
      <c r="N1936" s="606"/>
    </row>
    <row r="1937" spans="2:14" ht="12.95" customHeight="1" x14ac:dyDescent="0.2">
      <c r="B1937" s="74"/>
      <c r="C1937" s="75"/>
      <c r="D1937" s="75"/>
      <c r="E1937" s="76"/>
      <c r="F1937" s="88"/>
      <c r="G1937" s="77"/>
      <c r="H1937" s="75"/>
      <c r="I1937" s="78"/>
      <c r="J1937" s="604"/>
      <c r="K1937" s="605"/>
      <c r="L1937" s="605"/>
      <c r="M1937" s="605"/>
      <c r="N1937" s="606"/>
    </row>
    <row r="1938" spans="2:14" ht="12.95" customHeight="1" x14ac:dyDescent="0.2">
      <c r="B1938" s="74"/>
      <c r="C1938" s="75"/>
      <c r="D1938" s="75"/>
      <c r="E1938" s="76"/>
      <c r="F1938" s="88"/>
      <c r="G1938" s="77"/>
      <c r="H1938" s="75"/>
      <c r="I1938" s="78"/>
      <c r="J1938" s="604"/>
      <c r="K1938" s="605"/>
      <c r="L1938" s="605"/>
      <c r="M1938" s="605"/>
      <c r="N1938" s="606"/>
    </row>
    <row r="1939" spans="2:14" ht="12.95" customHeight="1" x14ac:dyDescent="0.2">
      <c r="B1939" s="74"/>
      <c r="C1939" s="75"/>
      <c r="D1939" s="75"/>
      <c r="E1939" s="76"/>
      <c r="F1939" s="88"/>
      <c r="G1939" s="77"/>
      <c r="H1939" s="75"/>
      <c r="I1939" s="78"/>
      <c r="J1939" s="604"/>
      <c r="K1939" s="605"/>
      <c r="L1939" s="605"/>
      <c r="M1939" s="605"/>
      <c r="N1939" s="606"/>
    </row>
    <row r="1940" spans="2:14" ht="12.95" customHeight="1" x14ac:dyDescent="0.2">
      <c r="B1940" s="74"/>
      <c r="C1940" s="75"/>
      <c r="D1940" s="75"/>
      <c r="E1940" s="76"/>
      <c r="F1940" s="88"/>
      <c r="G1940" s="77"/>
      <c r="H1940" s="75"/>
      <c r="I1940" s="78"/>
      <c r="J1940" s="604"/>
      <c r="K1940" s="605"/>
      <c r="L1940" s="605"/>
      <c r="M1940" s="605"/>
      <c r="N1940" s="606"/>
    </row>
    <row r="1941" spans="2:14" ht="12.95" customHeight="1" x14ac:dyDescent="0.2">
      <c r="B1941" s="74"/>
      <c r="C1941" s="75"/>
      <c r="D1941" s="75"/>
      <c r="E1941" s="76"/>
      <c r="F1941" s="88"/>
      <c r="G1941" s="77"/>
      <c r="H1941" s="75"/>
      <c r="I1941" s="78"/>
      <c r="J1941" s="604"/>
      <c r="K1941" s="605"/>
      <c r="L1941" s="605"/>
      <c r="M1941" s="605"/>
      <c r="N1941" s="606"/>
    </row>
    <row r="1942" spans="2:14" ht="12.95" customHeight="1" x14ac:dyDescent="0.2">
      <c r="B1942" s="74"/>
      <c r="C1942" s="75"/>
      <c r="D1942" s="75"/>
      <c r="E1942" s="76"/>
      <c r="F1942" s="88"/>
      <c r="G1942" s="77"/>
      <c r="H1942" s="75"/>
      <c r="I1942" s="78"/>
      <c r="J1942" s="604"/>
      <c r="K1942" s="605"/>
      <c r="L1942" s="605"/>
      <c r="M1942" s="605"/>
      <c r="N1942" s="606"/>
    </row>
    <row r="1943" spans="2:14" ht="12.95" customHeight="1" x14ac:dyDescent="0.2">
      <c r="B1943" s="74"/>
      <c r="C1943" s="75"/>
      <c r="D1943" s="75"/>
      <c r="E1943" s="76"/>
      <c r="F1943" s="88"/>
      <c r="G1943" s="77"/>
      <c r="H1943" s="75"/>
      <c r="I1943" s="78"/>
      <c r="J1943" s="604"/>
      <c r="K1943" s="605"/>
      <c r="L1943" s="605"/>
      <c r="M1943" s="605"/>
      <c r="N1943" s="606"/>
    </row>
    <row r="1944" spans="2:14" ht="12.95" customHeight="1" x14ac:dyDescent="0.2">
      <c r="B1944" s="74"/>
      <c r="C1944" s="75"/>
      <c r="D1944" s="75"/>
      <c r="E1944" s="76"/>
      <c r="F1944" s="88"/>
      <c r="G1944" s="77"/>
      <c r="H1944" s="75"/>
      <c r="I1944" s="78"/>
      <c r="J1944" s="604"/>
      <c r="K1944" s="605"/>
      <c r="L1944" s="605"/>
      <c r="M1944" s="605"/>
      <c r="N1944" s="606"/>
    </row>
    <row r="1945" spans="2:14" ht="12.95" customHeight="1" x14ac:dyDescent="0.2">
      <c r="B1945" s="74"/>
      <c r="C1945" s="75"/>
      <c r="D1945" s="75"/>
      <c r="E1945" s="76"/>
      <c r="F1945" s="88"/>
      <c r="G1945" s="77"/>
      <c r="H1945" s="75"/>
      <c r="I1945" s="78"/>
      <c r="J1945" s="604"/>
      <c r="K1945" s="605"/>
      <c r="L1945" s="605"/>
      <c r="M1945" s="605"/>
      <c r="N1945" s="606"/>
    </row>
    <row r="1946" spans="2:14" ht="12.95" customHeight="1" x14ac:dyDescent="0.2">
      <c r="B1946" s="74"/>
      <c r="C1946" s="75"/>
      <c r="D1946" s="75"/>
      <c r="E1946" s="76"/>
      <c r="F1946" s="88"/>
      <c r="G1946" s="77"/>
      <c r="H1946" s="75"/>
      <c r="I1946" s="78"/>
      <c r="J1946" s="604"/>
      <c r="K1946" s="605"/>
      <c r="L1946" s="605"/>
      <c r="M1946" s="605"/>
      <c r="N1946" s="606"/>
    </row>
    <row r="1947" spans="2:14" ht="12.95" customHeight="1" x14ac:dyDescent="0.2">
      <c r="B1947" s="74"/>
      <c r="C1947" s="75"/>
      <c r="D1947" s="75"/>
      <c r="E1947" s="76"/>
      <c r="F1947" s="88"/>
      <c r="G1947" s="77"/>
      <c r="H1947" s="75"/>
      <c r="I1947" s="78"/>
      <c r="J1947" s="604"/>
      <c r="K1947" s="605"/>
      <c r="L1947" s="605"/>
      <c r="M1947" s="605"/>
      <c r="N1947" s="606"/>
    </row>
    <row r="1948" spans="2:14" ht="12.95" customHeight="1" x14ac:dyDescent="0.2">
      <c r="B1948" s="74"/>
      <c r="C1948" s="75"/>
      <c r="D1948" s="75"/>
      <c r="E1948" s="76"/>
      <c r="F1948" s="88"/>
      <c r="G1948" s="77"/>
      <c r="H1948" s="75"/>
      <c r="I1948" s="78"/>
      <c r="J1948" s="604"/>
      <c r="K1948" s="605"/>
      <c r="L1948" s="605"/>
      <c r="M1948" s="605"/>
      <c r="N1948" s="606"/>
    </row>
    <row r="1949" spans="2:14" ht="12.95" customHeight="1" x14ac:dyDescent="0.2">
      <c r="B1949" s="74"/>
      <c r="C1949" s="75"/>
      <c r="D1949" s="75"/>
      <c r="E1949" s="76"/>
      <c r="F1949" s="88"/>
      <c r="G1949" s="77"/>
      <c r="H1949" s="75"/>
      <c r="I1949" s="78"/>
      <c r="J1949" s="604"/>
      <c r="K1949" s="605"/>
      <c r="L1949" s="605"/>
      <c r="M1949" s="605"/>
      <c r="N1949" s="606"/>
    </row>
    <row r="1950" spans="2:14" ht="12.95" customHeight="1" x14ac:dyDescent="0.2">
      <c r="B1950" s="74"/>
      <c r="C1950" s="75"/>
      <c r="D1950" s="75"/>
      <c r="E1950" s="76"/>
      <c r="F1950" s="88"/>
      <c r="G1950" s="77"/>
      <c r="H1950" s="75"/>
      <c r="I1950" s="78"/>
      <c r="J1950" s="604"/>
      <c r="K1950" s="605"/>
      <c r="L1950" s="605"/>
      <c r="M1950" s="605"/>
      <c r="N1950" s="606"/>
    </row>
    <row r="1951" spans="2:14" ht="12.95" customHeight="1" x14ac:dyDescent="0.2">
      <c r="B1951" s="74"/>
      <c r="C1951" s="75"/>
      <c r="D1951" s="75"/>
      <c r="E1951" s="76"/>
      <c r="F1951" s="88"/>
      <c r="G1951" s="77"/>
      <c r="H1951" s="75"/>
      <c r="I1951" s="78"/>
      <c r="J1951" s="604"/>
      <c r="K1951" s="605"/>
      <c r="L1951" s="605"/>
      <c r="M1951" s="605"/>
      <c r="N1951" s="606"/>
    </row>
    <row r="1952" spans="2:14" ht="12.95" customHeight="1" x14ac:dyDescent="0.2">
      <c r="B1952" s="74"/>
      <c r="C1952" s="75"/>
      <c r="D1952" s="75"/>
      <c r="E1952" s="76"/>
      <c r="F1952" s="88"/>
      <c r="G1952" s="77"/>
      <c r="H1952" s="75"/>
      <c r="I1952" s="78"/>
      <c r="J1952" s="604"/>
      <c r="K1952" s="605"/>
      <c r="L1952" s="605"/>
      <c r="M1952" s="605"/>
      <c r="N1952" s="606"/>
    </row>
    <row r="1953" spans="2:14" ht="12.95" customHeight="1" x14ac:dyDescent="0.2">
      <c r="B1953" s="74"/>
      <c r="C1953" s="75"/>
      <c r="D1953" s="75"/>
      <c r="E1953" s="76"/>
      <c r="F1953" s="88"/>
      <c r="G1953" s="77"/>
      <c r="H1953" s="75"/>
      <c r="I1953" s="78"/>
      <c r="J1953" s="604"/>
      <c r="K1953" s="605"/>
      <c r="L1953" s="605"/>
      <c r="M1953" s="605"/>
      <c r="N1953" s="606"/>
    </row>
    <row r="1954" spans="2:14" ht="12.95" customHeight="1" x14ac:dyDescent="0.2">
      <c r="B1954" s="74"/>
      <c r="C1954" s="75"/>
      <c r="D1954" s="75"/>
      <c r="E1954" s="76"/>
      <c r="F1954" s="88"/>
      <c r="G1954" s="77"/>
      <c r="H1954" s="75"/>
      <c r="I1954" s="78"/>
      <c r="J1954" s="604"/>
      <c r="K1954" s="605"/>
      <c r="L1954" s="605"/>
      <c r="M1954" s="605"/>
      <c r="N1954" s="606"/>
    </row>
    <row r="1955" spans="2:14" ht="12.95" customHeight="1" x14ac:dyDescent="0.2">
      <c r="B1955" s="74"/>
      <c r="C1955" s="75"/>
      <c r="D1955" s="75"/>
      <c r="E1955" s="76"/>
      <c r="F1955" s="88"/>
      <c r="G1955" s="77"/>
      <c r="H1955" s="75"/>
      <c r="I1955" s="78"/>
      <c r="J1955" s="604"/>
      <c r="K1955" s="605"/>
      <c r="L1955" s="605"/>
      <c r="M1955" s="605"/>
      <c r="N1955" s="606"/>
    </row>
    <row r="1956" spans="2:14" ht="12.95" customHeight="1" x14ac:dyDescent="0.2">
      <c r="B1956" s="74"/>
      <c r="C1956" s="75"/>
      <c r="D1956" s="75"/>
      <c r="E1956" s="76"/>
      <c r="F1956" s="88"/>
      <c r="G1956" s="77"/>
      <c r="H1956" s="75"/>
      <c r="I1956" s="78"/>
      <c r="J1956" s="604"/>
      <c r="K1956" s="605"/>
      <c r="L1956" s="605"/>
      <c r="M1956" s="605"/>
      <c r="N1956" s="606"/>
    </row>
    <row r="1957" spans="2:14" ht="12.95" customHeight="1" x14ac:dyDescent="0.2">
      <c r="B1957" s="74"/>
      <c r="C1957" s="75"/>
      <c r="D1957" s="75"/>
      <c r="E1957" s="76"/>
      <c r="F1957" s="88"/>
      <c r="G1957" s="77"/>
      <c r="H1957" s="75"/>
      <c r="I1957" s="78"/>
      <c r="J1957" s="604"/>
      <c r="K1957" s="605"/>
      <c r="L1957" s="605"/>
      <c r="M1957" s="605"/>
      <c r="N1957" s="606"/>
    </row>
    <row r="1958" spans="2:14" ht="12.95" customHeight="1" x14ac:dyDescent="0.2">
      <c r="B1958" s="74"/>
      <c r="C1958" s="75"/>
      <c r="D1958" s="75"/>
      <c r="E1958" s="76"/>
      <c r="F1958" s="88"/>
      <c r="G1958" s="77"/>
      <c r="H1958" s="75"/>
      <c r="I1958" s="78"/>
      <c r="J1958" s="604"/>
      <c r="K1958" s="605"/>
      <c r="L1958" s="605"/>
      <c r="M1958" s="605"/>
      <c r="N1958" s="606"/>
    </row>
    <row r="1959" spans="2:14" ht="12.95" customHeight="1" x14ac:dyDescent="0.2">
      <c r="B1959" s="74"/>
      <c r="C1959" s="75"/>
      <c r="D1959" s="75"/>
      <c r="E1959" s="76"/>
      <c r="F1959" s="88"/>
      <c r="G1959" s="77"/>
      <c r="H1959" s="75"/>
      <c r="I1959" s="78"/>
      <c r="J1959" s="604"/>
      <c r="K1959" s="605"/>
      <c r="L1959" s="605"/>
      <c r="M1959" s="605"/>
      <c r="N1959" s="606"/>
    </row>
    <row r="1960" spans="2:14" ht="12.95" customHeight="1" x14ac:dyDescent="0.2">
      <c r="B1960" s="74"/>
      <c r="C1960" s="75"/>
      <c r="D1960" s="75"/>
      <c r="E1960" s="76"/>
      <c r="F1960" s="88"/>
      <c r="G1960" s="77"/>
      <c r="H1960" s="75"/>
      <c r="I1960" s="78"/>
      <c r="J1960" s="604"/>
      <c r="K1960" s="605"/>
      <c r="L1960" s="605"/>
      <c r="M1960" s="605"/>
      <c r="N1960" s="606"/>
    </row>
    <row r="1961" spans="2:14" ht="12.95" customHeight="1" x14ac:dyDescent="0.2">
      <c r="B1961" s="74"/>
      <c r="C1961" s="75"/>
      <c r="D1961" s="75"/>
      <c r="E1961" s="76"/>
      <c r="F1961" s="88"/>
      <c r="G1961" s="77"/>
      <c r="H1961" s="75"/>
      <c r="I1961" s="78"/>
      <c r="J1961" s="604"/>
      <c r="K1961" s="605"/>
      <c r="L1961" s="605"/>
      <c r="M1961" s="605"/>
      <c r="N1961" s="606"/>
    </row>
    <row r="1962" spans="2:14" ht="12.95" customHeight="1" x14ac:dyDescent="0.2">
      <c r="B1962" s="74"/>
      <c r="C1962" s="75"/>
      <c r="D1962" s="75"/>
      <c r="E1962" s="76"/>
      <c r="F1962" s="88"/>
      <c r="G1962" s="77"/>
      <c r="H1962" s="75"/>
      <c r="I1962" s="78"/>
      <c r="J1962" s="604"/>
      <c r="K1962" s="605"/>
      <c r="L1962" s="605"/>
      <c r="M1962" s="605"/>
      <c r="N1962" s="606"/>
    </row>
    <row r="1963" spans="2:14" ht="12.95" customHeight="1" x14ac:dyDescent="0.2">
      <c r="B1963" s="74"/>
      <c r="C1963" s="75"/>
      <c r="D1963" s="75"/>
      <c r="E1963" s="76"/>
      <c r="F1963" s="88"/>
      <c r="G1963" s="77"/>
      <c r="H1963" s="75"/>
      <c r="I1963" s="78"/>
      <c r="J1963" s="604"/>
      <c r="K1963" s="605"/>
      <c r="L1963" s="605"/>
      <c r="M1963" s="605"/>
      <c r="N1963" s="606"/>
    </row>
    <row r="1964" spans="2:14" ht="12.95" customHeight="1" x14ac:dyDescent="0.2">
      <c r="B1964" s="74"/>
      <c r="C1964" s="75"/>
      <c r="D1964" s="75"/>
      <c r="E1964" s="76"/>
      <c r="F1964" s="88"/>
      <c r="G1964" s="77"/>
      <c r="H1964" s="75"/>
      <c r="I1964" s="78"/>
      <c r="J1964" s="604"/>
      <c r="K1964" s="605"/>
      <c r="L1964" s="605"/>
      <c r="M1964" s="605"/>
      <c r="N1964" s="606"/>
    </row>
    <row r="1965" spans="2:14" ht="12.95" customHeight="1" x14ac:dyDescent="0.2">
      <c r="B1965" s="74"/>
      <c r="C1965" s="75"/>
      <c r="D1965" s="75"/>
      <c r="E1965" s="76"/>
      <c r="F1965" s="88"/>
      <c r="G1965" s="77"/>
      <c r="H1965" s="75"/>
      <c r="I1965" s="78"/>
      <c r="J1965" s="604"/>
      <c r="K1965" s="605"/>
      <c r="L1965" s="605"/>
      <c r="M1965" s="605"/>
      <c r="N1965" s="606"/>
    </row>
    <row r="1966" spans="2:14" ht="12.95" customHeight="1" x14ac:dyDescent="0.2">
      <c r="B1966" s="74"/>
      <c r="C1966" s="75"/>
      <c r="D1966" s="75"/>
      <c r="E1966" s="76"/>
      <c r="F1966" s="88"/>
      <c r="G1966" s="77"/>
      <c r="H1966" s="75"/>
      <c r="I1966" s="78"/>
      <c r="J1966" s="604"/>
      <c r="K1966" s="605"/>
      <c r="L1966" s="605"/>
      <c r="M1966" s="605"/>
      <c r="N1966" s="606"/>
    </row>
    <row r="1967" spans="2:14" ht="12.95" customHeight="1" x14ac:dyDescent="0.2">
      <c r="B1967" s="74"/>
      <c r="C1967" s="75"/>
      <c r="D1967" s="75"/>
      <c r="E1967" s="76"/>
      <c r="F1967" s="88"/>
      <c r="G1967" s="77"/>
      <c r="H1967" s="75"/>
      <c r="I1967" s="78"/>
      <c r="J1967" s="604"/>
      <c r="K1967" s="605"/>
      <c r="L1967" s="605"/>
      <c r="M1967" s="605"/>
      <c r="N1967" s="606"/>
    </row>
    <row r="1968" spans="2:14" ht="12.95" customHeight="1" x14ac:dyDescent="0.2">
      <c r="B1968" s="74"/>
      <c r="C1968" s="75"/>
      <c r="D1968" s="75"/>
      <c r="E1968" s="76"/>
      <c r="F1968" s="88"/>
      <c r="G1968" s="77"/>
      <c r="H1968" s="75"/>
      <c r="I1968" s="78"/>
      <c r="J1968" s="604"/>
      <c r="K1968" s="605"/>
      <c r="L1968" s="605"/>
      <c r="M1968" s="605"/>
      <c r="N1968" s="606"/>
    </row>
    <row r="1969" spans="2:14" ht="12.95" customHeight="1" x14ac:dyDescent="0.2">
      <c r="B1969" s="74"/>
      <c r="C1969" s="75"/>
      <c r="D1969" s="75"/>
      <c r="E1969" s="76"/>
      <c r="F1969" s="88"/>
      <c r="G1969" s="77"/>
      <c r="H1969" s="75"/>
      <c r="I1969" s="78"/>
      <c r="J1969" s="604"/>
      <c r="K1969" s="605"/>
      <c r="L1969" s="605"/>
      <c r="M1969" s="605"/>
      <c r="N1969" s="606"/>
    </row>
    <row r="1970" spans="2:14" ht="12.95" customHeight="1" x14ac:dyDescent="0.2">
      <c r="B1970" s="74"/>
      <c r="C1970" s="75"/>
      <c r="D1970" s="75"/>
      <c r="E1970" s="76"/>
      <c r="F1970" s="88"/>
      <c r="G1970" s="77"/>
      <c r="H1970" s="75"/>
      <c r="I1970" s="78"/>
      <c r="J1970" s="604"/>
      <c r="K1970" s="605"/>
      <c r="L1970" s="605"/>
      <c r="M1970" s="605"/>
      <c r="N1970" s="606"/>
    </row>
    <row r="1971" spans="2:14" ht="12.95" customHeight="1" x14ac:dyDescent="0.2">
      <c r="B1971" s="74"/>
      <c r="C1971" s="75"/>
      <c r="D1971" s="75"/>
      <c r="E1971" s="76"/>
      <c r="F1971" s="88"/>
      <c r="G1971" s="77"/>
      <c r="H1971" s="75"/>
      <c r="I1971" s="78"/>
      <c r="J1971" s="604"/>
      <c r="K1971" s="605"/>
      <c r="L1971" s="605"/>
      <c r="M1971" s="605"/>
      <c r="N1971" s="606"/>
    </row>
    <row r="1972" spans="2:14" ht="12.95" customHeight="1" x14ac:dyDescent="0.2">
      <c r="B1972" s="74"/>
      <c r="C1972" s="75"/>
      <c r="D1972" s="75"/>
      <c r="E1972" s="76"/>
      <c r="F1972" s="88"/>
      <c r="G1972" s="77"/>
      <c r="H1972" s="75"/>
      <c r="I1972" s="78"/>
      <c r="J1972" s="604"/>
      <c r="K1972" s="605"/>
      <c r="L1972" s="605"/>
      <c r="M1972" s="605"/>
      <c r="N1972" s="606"/>
    </row>
    <row r="1973" spans="2:14" ht="12.95" customHeight="1" x14ac:dyDescent="0.2">
      <c r="B1973" s="74"/>
      <c r="C1973" s="75"/>
      <c r="D1973" s="75"/>
      <c r="E1973" s="76"/>
      <c r="F1973" s="88"/>
      <c r="G1973" s="77"/>
      <c r="H1973" s="75"/>
      <c r="I1973" s="78"/>
      <c r="J1973" s="604"/>
      <c r="K1973" s="605"/>
      <c r="L1973" s="605"/>
      <c r="M1973" s="605"/>
      <c r="N1973" s="606"/>
    </row>
    <row r="1974" spans="2:14" ht="12.95" customHeight="1" x14ac:dyDescent="0.2">
      <c r="B1974" s="74"/>
      <c r="C1974" s="75"/>
      <c r="D1974" s="75"/>
      <c r="E1974" s="76"/>
      <c r="F1974" s="88"/>
      <c r="G1974" s="77"/>
      <c r="H1974" s="75"/>
      <c r="I1974" s="78"/>
      <c r="J1974" s="604"/>
      <c r="K1974" s="605"/>
      <c r="L1974" s="605"/>
      <c r="M1974" s="605"/>
      <c r="N1974" s="606"/>
    </row>
    <row r="1975" spans="2:14" ht="12.95" customHeight="1" x14ac:dyDescent="0.2">
      <c r="B1975" s="74"/>
      <c r="C1975" s="75"/>
      <c r="D1975" s="75"/>
      <c r="E1975" s="76"/>
      <c r="F1975" s="88"/>
      <c r="G1975" s="77"/>
      <c r="H1975" s="75"/>
      <c r="I1975" s="78"/>
      <c r="J1975" s="604"/>
      <c r="K1975" s="605"/>
      <c r="L1975" s="605"/>
      <c r="M1975" s="605"/>
      <c r="N1975" s="606"/>
    </row>
    <row r="1976" spans="2:14" ht="12.95" customHeight="1" x14ac:dyDescent="0.2">
      <c r="B1976" s="74"/>
      <c r="C1976" s="75"/>
      <c r="D1976" s="75"/>
      <c r="E1976" s="76"/>
      <c r="F1976" s="88"/>
      <c r="G1976" s="77"/>
      <c r="H1976" s="75"/>
      <c r="I1976" s="78"/>
      <c r="J1976" s="604"/>
      <c r="K1976" s="605"/>
      <c r="L1976" s="605"/>
      <c r="M1976" s="605"/>
      <c r="N1976" s="606"/>
    </row>
    <row r="1977" spans="2:14" ht="12.95" customHeight="1" x14ac:dyDescent="0.2">
      <c r="B1977" s="74"/>
      <c r="C1977" s="75"/>
      <c r="D1977" s="75"/>
      <c r="E1977" s="76"/>
      <c r="F1977" s="88"/>
      <c r="G1977" s="77"/>
      <c r="H1977" s="75"/>
      <c r="I1977" s="78"/>
      <c r="J1977" s="604"/>
      <c r="K1977" s="605"/>
      <c r="L1977" s="605"/>
      <c r="M1977" s="605"/>
      <c r="N1977" s="606"/>
    </row>
    <row r="1978" spans="2:14" ht="12.95" customHeight="1" x14ac:dyDescent="0.2">
      <c r="B1978" s="74"/>
      <c r="C1978" s="75"/>
      <c r="D1978" s="75"/>
      <c r="E1978" s="76"/>
      <c r="F1978" s="88"/>
      <c r="G1978" s="77"/>
      <c r="H1978" s="75"/>
      <c r="I1978" s="78"/>
      <c r="J1978" s="604"/>
      <c r="K1978" s="605"/>
      <c r="L1978" s="605"/>
      <c r="M1978" s="605"/>
      <c r="N1978" s="606"/>
    </row>
    <row r="1979" spans="2:14" ht="12.95" customHeight="1" x14ac:dyDescent="0.2">
      <c r="B1979" s="74"/>
      <c r="C1979" s="75"/>
      <c r="D1979" s="75"/>
      <c r="E1979" s="76"/>
      <c r="F1979" s="88"/>
      <c r="G1979" s="77"/>
      <c r="H1979" s="75"/>
      <c r="I1979" s="78"/>
      <c r="J1979" s="604"/>
      <c r="K1979" s="605"/>
      <c r="L1979" s="605"/>
      <c r="M1979" s="605"/>
      <c r="N1979" s="606"/>
    </row>
    <row r="1980" spans="2:14" ht="12.95" customHeight="1" x14ac:dyDescent="0.2">
      <c r="B1980" s="74"/>
      <c r="C1980" s="75"/>
      <c r="D1980" s="75"/>
      <c r="E1980" s="76"/>
      <c r="F1980" s="88"/>
      <c r="G1980" s="77"/>
      <c r="H1980" s="75"/>
      <c r="I1980" s="78"/>
      <c r="J1980" s="604"/>
      <c r="K1980" s="605"/>
      <c r="L1980" s="605"/>
      <c r="M1980" s="605"/>
      <c r="N1980" s="606"/>
    </row>
    <row r="1981" spans="2:14" ht="12.95" customHeight="1" x14ac:dyDescent="0.2">
      <c r="B1981" s="74"/>
      <c r="C1981" s="75"/>
      <c r="D1981" s="75"/>
      <c r="E1981" s="76"/>
      <c r="F1981" s="88"/>
      <c r="G1981" s="77"/>
      <c r="H1981" s="75"/>
      <c r="I1981" s="78"/>
      <c r="J1981" s="604"/>
      <c r="K1981" s="605"/>
      <c r="L1981" s="605"/>
      <c r="M1981" s="605"/>
      <c r="N1981" s="606"/>
    </row>
    <row r="1982" spans="2:14" ht="12.95" customHeight="1" x14ac:dyDescent="0.2">
      <c r="B1982" s="74"/>
      <c r="C1982" s="75"/>
      <c r="D1982" s="75"/>
      <c r="E1982" s="76"/>
      <c r="F1982" s="88"/>
      <c r="G1982" s="77"/>
      <c r="H1982" s="75"/>
      <c r="I1982" s="78"/>
      <c r="J1982" s="604"/>
      <c r="K1982" s="605"/>
      <c r="L1982" s="605"/>
      <c r="M1982" s="605"/>
      <c r="N1982" s="606"/>
    </row>
    <row r="1983" spans="2:14" ht="12.95" customHeight="1" x14ac:dyDescent="0.2">
      <c r="B1983" s="74"/>
      <c r="C1983" s="75"/>
      <c r="D1983" s="75"/>
      <c r="E1983" s="76"/>
      <c r="F1983" s="88"/>
      <c r="G1983" s="77"/>
      <c r="H1983" s="75"/>
      <c r="I1983" s="78"/>
      <c r="J1983" s="604"/>
      <c r="K1983" s="605"/>
      <c r="L1983" s="605"/>
      <c r="M1983" s="605"/>
      <c r="N1983" s="606"/>
    </row>
    <row r="1984" spans="2:14" ht="12.95" customHeight="1" x14ac:dyDescent="0.2">
      <c r="B1984" s="74"/>
      <c r="C1984" s="75"/>
      <c r="D1984" s="75"/>
      <c r="E1984" s="76"/>
      <c r="F1984" s="88"/>
      <c r="G1984" s="77"/>
      <c r="H1984" s="75"/>
      <c r="I1984" s="78"/>
      <c r="J1984" s="604"/>
      <c r="K1984" s="605"/>
      <c r="L1984" s="605"/>
      <c r="M1984" s="605"/>
      <c r="N1984" s="606"/>
    </row>
    <row r="1985" spans="2:14" ht="12.95" customHeight="1" x14ac:dyDescent="0.2">
      <c r="B1985" s="74"/>
      <c r="C1985" s="75"/>
      <c r="D1985" s="75"/>
      <c r="E1985" s="76"/>
      <c r="F1985" s="88"/>
      <c r="G1985" s="77"/>
      <c r="H1985" s="75"/>
      <c r="I1985" s="78"/>
      <c r="J1985" s="604"/>
      <c r="K1985" s="605"/>
      <c r="L1985" s="605"/>
      <c r="M1985" s="605"/>
      <c r="N1985" s="606"/>
    </row>
    <row r="1986" spans="2:14" ht="12.95" customHeight="1" x14ac:dyDescent="0.2">
      <c r="B1986" s="74"/>
      <c r="C1986" s="75"/>
      <c r="D1986" s="75"/>
      <c r="E1986" s="76"/>
      <c r="F1986" s="88"/>
      <c r="G1986" s="77"/>
      <c r="H1986" s="75"/>
      <c r="I1986" s="78"/>
      <c r="J1986" s="604"/>
      <c r="K1986" s="605"/>
      <c r="L1986" s="605"/>
      <c r="M1986" s="605"/>
      <c r="N1986" s="606"/>
    </row>
    <row r="1987" spans="2:14" ht="12.95" customHeight="1" x14ac:dyDescent="0.2">
      <c r="B1987" s="74"/>
      <c r="C1987" s="75"/>
      <c r="D1987" s="75"/>
      <c r="E1987" s="76"/>
      <c r="F1987" s="88"/>
      <c r="G1987" s="77"/>
      <c r="H1987" s="75"/>
      <c r="I1987" s="78"/>
      <c r="J1987" s="604"/>
      <c r="K1987" s="605"/>
      <c r="L1987" s="605"/>
      <c r="M1987" s="605"/>
      <c r="N1987" s="606"/>
    </row>
    <row r="1988" spans="2:14" ht="12.95" customHeight="1" x14ac:dyDescent="0.2">
      <c r="B1988" s="74"/>
      <c r="C1988" s="75"/>
      <c r="D1988" s="75"/>
      <c r="E1988" s="76"/>
      <c r="F1988" s="88"/>
      <c r="G1988" s="77"/>
      <c r="H1988" s="75"/>
      <c r="I1988" s="78"/>
      <c r="J1988" s="604"/>
      <c r="K1988" s="605"/>
      <c r="L1988" s="605"/>
      <c r="M1988" s="605"/>
      <c r="N1988" s="606"/>
    </row>
    <row r="1989" spans="2:14" ht="12.95" customHeight="1" x14ac:dyDescent="0.2">
      <c r="B1989" s="74"/>
      <c r="C1989" s="75"/>
      <c r="D1989" s="75"/>
      <c r="E1989" s="76"/>
      <c r="F1989" s="88"/>
      <c r="G1989" s="77"/>
      <c r="H1989" s="75"/>
      <c r="I1989" s="78"/>
      <c r="J1989" s="604"/>
      <c r="K1989" s="605"/>
      <c r="L1989" s="605"/>
      <c r="M1989" s="605"/>
      <c r="N1989" s="606"/>
    </row>
    <row r="1990" spans="2:14" ht="12.95" customHeight="1" x14ac:dyDescent="0.2">
      <c r="B1990" s="74"/>
      <c r="C1990" s="75"/>
      <c r="D1990" s="75"/>
      <c r="E1990" s="76"/>
      <c r="F1990" s="88"/>
      <c r="G1990" s="77"/>
      <c r="H1990" s="75"/>
      <c r="I1990" s="78"/>
      <c r="J1990" s="604"/>
      <c r="K1990" s="605"/>
      <c r="L1990" s="605"/>
      <c r="M1990" s="605"/>
      <c r="N1990" s="606"/>
    </row>
    <row r="1991" spans="2:14" ht="12.95" customHeight="1" x14ac:dyDescent="0.2">
      <c r="B1991" s="74"/>
      <c r="C1991" s="75"/>
      <c r="D1991" s="75"/>
      <c r="E1991" s="76"/>
      <c r="F1991" s="88"/>
      <c r="G1991" s="77"/>
      <c r="H1991" s="75"/>
      <c r="I1991" s="78"/>
      <c r="J1991" s="604"/>
      <c r="K1991" s="605"/>
      <c r="L1991" s="605"/>
      <c r="M1991" s="605"/>
      <c r="N1991" s="606"/>
    </row>
    <row r="1992" spans="2:14" ht="12.95" customHeight="1" x14ac:dyDescent="0.2">
      <c r="B1992" s="74"/>
      <c r="C1992" s="75"/>
      <c r="D1992" s="75"/>
      <c r="E1992" s="76"/>
      <c r="F1992" s="88"/>
      <c r="G1992" s="77"/>
      <c r="H1992" s="75"/>
      <c r="I1992" s="78"/>
      <c r="J1992" s="604"/>
      <c r="K1992" s="605"/>
      <c r="L1992" s="605"/>
      <c r="M1992" s="605"/>
      <c r="N1992" s="606"/>
    </row>
    <row r="1993" spans="2:14" ht="12.95" customHeight="1" x14ac:dyDescent="0.2">
      <c r="B1993" s="74"/>
      <c r="C1993" s="75"/>
      <c r="D1993" s="75"/>
      <c r="E1993" s="76"/>
      <c r="F1993" s="88"/>
      <c r="G1993" s="77"/>
      <c r="H1993" s="75"/>
      <c r="I1993" s="78"/>
      <c r="J1993" s="604"/>
      <c r="K1993" s="605"/>
      <c r="L1993" s="605"/>
      <c r="M1993" s="605"/>
      <c r="N1993" s="606"/>
    </row>
    <row r="1994" spans="2:14" ht="12.95" customHeight="1" x14ac:dyDescent="0.2">
      <c r="B1994" s="74"/>
      <c r="C1994" s="75"/>
      <c r="D1994" s="75"/>
      <c r="E1994" s="76"/>
      <c r="F1994" s="88"/>
      <c r="G1994" s="77"/>
      <c r="H1994" s="75"/>
      <c r="I1994" s="78"/>
      <c r="J1994" s="604"/>
      <c r="K1994" s="605"/>
      <c r="L1994" s="605"/>
      <c r="M1994" s="605"/>
      <c r="N1994" s="606"/>
    </row>
    <row r="1995" spans="2:14" ht="12.95" customHeight="1" x14ac:dyDescent="0.2">
      <c r="B1995" s="74"/>
      <c r="C1995" s="75"/>
      <c r="D1995" s="75"/>
      <c r="E1995" s="76"/>
      <c r="F1995" s="88"/>
      <c r="G1995" s="77"/>
      <c r="H1995" s="75"/>
      <c r="I1995" s="78"/>
      <c r="J1995" s="604"/>
      <c r="K1995" s="605"/>
      <c r="L1995" s="605"/>
      <c r="M1995" s="605"/>
      <c r="N1995" s="606"/>
    </row>
    <row r="1996" spans="2:14" ht="12.95" customHeight="1" x14ac:dyDescent="0.2">
      <c r="B1996" s="74"/>
      <c r="C1996" s="75"/>
      <c r="D1996" s="75"/>
      <c r="E1996" s="76"/>
      <c r="F1996" s="88"/>
      <c r="G1996" s="77"/>
      <c r="H1996" s="75"/>
      <c r="I1996" s="78"/>
      <c r="J1996" s="604"/>
      <c r="K1996" s="605"/>
      <c r="L1996" s="605"/>
      <c r="M1996" s="605"/>
      <c r="N1996" s="606"/>
    </row>
    <row r="1997" spans="2:14" ht="12.95" customHeight="1" x14ac:dyDescent="0.2">
      <c r="B1997" s="74"/>
      <c r="C1997" s="75"/>
      <c r="D1997" s="75"/>
      <c r="E1997" s="76"/>
      <c r="F1997" s="88"/>
      <c r="G1997" s="77"/>
      <c r="H1997" s="75"/>
      <c r="I1997" s="78"/>
      <c r="J1997" s="604"/>
      <c r="K1997" s="605"/>
      <c r="L1997" s="605"/>
      <c r="M1997" s="605"/>
      <c r="N1997" s="606"/>
    </row>
    <row r="1998" spans="2:14" ht="12.95" customHeight="1" x14ac:dyDescent="0.2">
      <c r="B1998" s="74"/>
      <c r="C1998" s="75"/>
      <c r="D1998" s="75"/>
      <c r="E1998" s="76"/>
      <c r="F1998" s="88"/>
      <c r="G1998" s="77"/>
      <c r="H1998" s="75"/>
      <c r="I1998" s="78"/>
      <c r="J1998" s="604"/>
      <c r="K1998" s="605"/>
      <c r="L1998" s="605"/>
      <c r="M1998" s="605"/>
      <c r="N1998" s="606"/>
    </row>
    <row r="1999" spans="2:14" ht="12.95" customHeight="1" x14ac:dyDescent="0.2">
      <c r="B1999" s="74"/>
      <c r="C1999" s="75"/>
      <c r="D1999" s="75"/>
      <c r="E1999" s="76"/>
      <c r="F1999" s="88"/>
      <c r="G1999" s="77"/>
      <c r="H1999" s="75"/>
      <c r="I1999" s="78"/>
      <c r="J1999" s="604"/>
      <c r="K1999" s="605"/>
      <c r="L1999" s="605"/>
      <c r="M1999" s="605"/>
      <c r="N1999" s="606"/>
    </row>
    <row r="2000" spans="2:14" ht="12.95" customHeight="1" x14ac:dyDescent="0.2">
      <c r="B2000" s="74"/>
      <c r="C2000" s="75"/>
      <c r="D2000" s="75"/>
      <c r="E2000" s="76"/>
      <c r="F2000" s="88"/>
      <c r="G2000" s="77"/>
      <c r="H2000" s="75"/>
      <c r="I2000" s="78"/>
      <c r="J2000" s="604"/>
      <c r="K2000" s="605"/>
      <c r="L2000" s="605"/>
      <c r="M2000" s="605"/>
      <c r="N2000" s="606"/>
    </row>
    <row r="2001" spans="2:14" ht="12.95" customHeight="1" x14ac:dyDescent="0.2">
      <c r="B2001" s="74"/>
      <c r="C2001" s="75"/>
      <c r="D2001" s="75"/>
      <c r="E2001" s="76"/>
      <c r="F2001" s="88"/>
      <c r="G2001" s="77"/>
      <c r="H2001" s="75"/>
      <c r="I2001" s="78"/>
      <c r="J2001" s="604"/>
      <c r="K2001" s="605"/>
      <c r="L2001" s="605"/>
      <c r="M2001" s="605"/>
      <c r="N2001" s="606"/>
    </row>
    <row r="2002" spans="2:14" ht="12.95" customHeight="1" x14ac:dyDescent="0.2">
      <c r="B2002" s="74"/>
      <c r="C2002" s="75"/>
      <c r="D2002" s="75"/>
      <c r="E2002" s="76"/>
      <c r="F2002" s="88"/>
      <c r="G2002" s="77"/>
      <c r="H2002" s="75"/>
      <c r="I2002" s="78"/>
      <c r="J2002" s="604"/>
      <c r="K2002" s="605"/>
      <c r="L2002" s="605"/>
      <c r="M2002" s="605"/>
      <c r="N2002" s="606"/>
    </row>
    <row r="2003" spans="2:14" ht="12.95" customHeight="1" x14ac:dyDescent="0.2">
      <c r="B2003" s="74"/>
      <c r="C2003" s="75"/>
      <c r="D2003" s="75"/>
      <c r="E2003" s="76"/>
      <c r="F2003" s="88"/>
      <c r="G2003" s="77"/>
      <c r="H2003" s="75"/>
      <c r="I2003" s="78"/>
      <c r="J2003" s="604"/>
      <c r="K2003" s="605"/>
      <c r="L2003" s="605"/>
      <c r="M2003" s="605"/>
      <c r="N2003" s="606"/>
    </row>
    <row r="2004" spans="2:14" ht="12.95" customHeight="1" x14ac:dyDescent="0.2">
      <c r="B2004" s="74"/>
      <c r="C2004" s="75"/>
      <c r="D2004" s="75"/>
      <c r="E2004" s="76"/>
      <c r="F2004" s="88"/>
      <c r="G2004" s="77"/>
      <c r="H2004" s="75"/>
      <c r="I2004" s="78"/>
      <c r="J2004" s="604"/>
      <c r="K2004" s="605"/>
      <c r="L2004" s="605"/>
      <c r="M2004" s="605"/>
      <c r="N2004" s="606"/>
    </row>
    <row r="2005" spans="2:14" ht="12.95" customHeight="1" x14ac:dyDescent="0.2">
      <c r="B2005" s="74"/>
      <c r="C2005" s="75"/>
      <c r="D2005" s="75"/>
      <c r="E2005" s="76"/>
      <c r="F2005" s="88"/>
      <c r="G2005" s="77"/>
      <c r="H2005" s="75"/>
      <c r="I2005" s="78"/>
      <c r="J2005" s="604"/>
      <c r="K2005" s="605"/>
      <c r="L2005" s="605"/>
      <c r="M2005" s="605"/>
      <c r="N2005" s="606"/>
    </row>
    <row r="2006" spans="2:14" ht="12.95" customHeight="1" x14ac:dyDescent="0.2">
      <c r="B2006" s="74"/>
      <c r="C2006" s="75"/>
      <c r="D2006" s="75"/>
      <c r="E2006" s="76"/>
      <c r="F2006" s="88"/>
      <c r="G2006" s="77"/>
      <c r="H2006" s="75"/>
      <c r="I2006" s="78"/>
      <c r="J2006" s="604"/>
      <c r="K2006" s="605"/>
      <c r="L2006" s="605"/>
      <c r="M2006" s="605"/>
      <c r="N2006" s="606"/>
    </row>
    <row r="2007" spans="2:14" ht="12.95" customHeight="1" x14ac:dyDescent="0.2">
      <c r="B2007" s="74"/>
      <c r="C2007" s="75"/>
      <c r="D2007" s="75"/>
      <c r="E2007" s="76"/>
      <c r="F2007" s="88"/>
      <c r="G2007" s="77"/>
      <c r="H2007" s="75"/>
      <c r="I2007" s="78"/>
      <c r="J2007" s="604"/>
      <c r="K2007" s="605"/>
      <c r="L2007" s="605"/>
      <c r="M2007" s="605"/>
      <c r="N2007" s="606"/>
    </row>
    <row r="2008" spans="2:14" ht="12.95" customHeight="1" x14ac:dyDescent="0.2">
      <c r="B2008" s="74"/>
      <c r="C2008" s="75"/>
      <c r="D2008" s="75"/>
      <c r="E2008" s="76"/>
      <c r="F2008" s="88"/>
      <c r="G2008" s="77"/>
      <c r="H2008" s="75"/>
      <c r="I2008" s="78"/>
      <c r="J2008" s="604"/>
      <c r="K2008" s="605"/>
      <c r="L2008" s="605"/>
      <c r="M2008" s="605"/>
      <c r="N2008" s="606"/>
    </row>
    <row r="2009" spans="2:14" ht="12.95" customHeight="1" x14ac:dyDescent="0.2">
      <c r="B2009" s="74"/>
      <c r="C2009" s="75"/>
      <c r="D2009" s="75"/>
      <c r="E2009" s="76"/>
      <c r="F2009" s="88"/>
      <c r="G2009" s="77"/>
      <c r="H2009" s="75"/>
      <c r="I2009" s="78"/>
      <c r="J2009" s="604"/>
      <c r="K2009" s="605"/>
      <c r="L2009" s="605"/>
      <c r="M2009" s="605"/>
      <c r="N2009" s="606"/>
    </row>
    <row r="2010" spans="2:14" ht="12.95" customHeight="1" x14ac:dyDescent="0.2">
      <c r="B2010" s="74"/>
      <c r="C2010" s="75"/>
      <c r="D2010" s="75"/>
      <c r="E2010" s="76"/>
      <c r="F2010" s="88"/>
      <c r="G2010" s="77"/>
      <c r="H2010" s="75"/>
      <c r="I2010" s="78"/>
      <c r="J2010" s="604"/>
      <c r="K2010" s="605"/>
      <c r="L2010" s="605"/>
      <c r="M2010" s="605"/>
      <c r="N2010" s="606"/>
    </row>
    <row r="2011" spans="2:14" ht="12.95" customHeight="1" x14ac:dyDescent="0.2">
      <c r="B2011" s="74"/>
      <c r="C2011" s="75"/>
      <c r="D2011" s="75"/>
      <c r="E2011" s="76"/>
      <c r="F2011" s="88"/>
      <c r="G2011" s="77"/>
      <c r="H2011" s="75"/>
      <c r="I2011" s="78"/>
      <c r="J2011" s="604"/>
      <c r="K2011" s="605"/>
      <c r="L2011" s="605"/>
      <c r="M2011" s="605"/>
      <c r="N2011" s="606"/>
    </row>
    <row r="2012" spans="2:14" ht="12.95" customHeight="1" x14ac:dyDescent="0.2">
      <c r="B2012" s="74"/>
      <c r="C2012" s="75"/>
      <c r="D2012" s="75"/>
      <c r="E2012" s="76"/>
      <c r="F2012" s="88"/>
      <c r="G2012" s="77"/>
      <c r="H2012" s="75"/>
      <c r="I2012" s="78"/>
      <c r="J2012" s="604"/>
      <c r="K2012" s="605"/>
      <c r="L2012" s="605"/>
      <c r="M2012" s="605"/>
      <c r="N2012" s="606"/>
    </row>
    <row r="2013" spans="2:14" ht="12.95" customHeight="1" x14ac:dyDescent="0.2">
      <c r="B2013" s="74"/>
      <c r="C2013" s="75"/>
      <c r="D2013" s="75"/>
      <c r="E2013" s="76"/>
      <c r="F2013" s="88"/>
      <c r="G2013" s="77"/>
      <c r="H2013" s="75"/>
      <c r="I2013" s="78"/>
      <c r="J2013" s="604"/>
      <c r="K2013" s="605"/>
      <c r="L2013" s="605"/>
      <c r="M2013" s="605"/>
      <c r="N2013" s="606"/>
    </row>
    <row r="2014" spans="2:14" ht="12.95" customHeight="1" x14ac:dyDescent="0.2">
      <c r="B2014" s="74"/>
      <c r="C2014" s="75"/>
      <c r="D2014" s="75"/>
      <c r="E2014" s="76"/>
      <c r="F2014" s="88"/>
      <c r="G2014" s="77"/>
      <c r="H2014" s="75"/>
      <c r="I2014" s="78"/>
      <c r="J2014" s="604"/>
      <c r="K2014" s="605"/>
      <c r="L2014" s="605"/>
      <c r="M2014" s="605"/>
      <c r="N2014" s="606"/>
    </row>
    <row r="2015" spans="2:14" ht="12.95" customHeight="1" x14ac:dyDescent="0.2">
      <c r="B2015" s="74"/>
      <c r="C2015" s="75"/>
      <c r="D2015" s="75"/>
      <c r="E2015" s="76"/>
      <c r="F2015" s="88"/>
      <c r="G2015" s="77"/>
      <c r="H2015" s="75"/>
      <c r="I2015" s="78"/>
      <c r="J2015" s="604"/>
      <c r="K2015" s="605"/>
      <c r="L2015" s="605"/>
      <c r="M2015" s="605"/>
      <c r="N2015" s="606"/>
    </row>
    <row r="2016" spans="2:14" ht="12.95" customHeight="1" x14ac:dyDescent="0.2">
      <c r="B2016" s="74"/>
      <c r="C2016" s="75"/>
      <c r="D2016" s="75"/>
      <c r="E2016" s="76"/>
      <c r="F2016" s="88"/>
      <c r="G2016" s="77"/>
      <c r="H2016" s="75"/>
      <c r="I2016" s="78"/>
      <c r="J2016" s="604"/>
      <c r="K2016" s="605"/>
      <c r="L2016" s="605"/>
      <c r="M2016" s="605"/>
      <c r="N2016" s="606"/>
    </row>
    <row r="2017" spans="2:14" ht="12.95" customHeight="1" x14ac:dyDescent="0.2">
      <c r="B2017" s="74"/>
      <c r="C2017" s="75"/>
      <c r="D2017" s="75"/>
      <c r="E2017" s="76"/>
      <c r="F2017" s="88"/>
      <c r="G2017" s="77"/>
      <c r="H2017" s="75"/>
      <c r="I2017" s="78"/>
      <c r="J2017" s="604"/>
      <c r="K2017" s="605"/>
      <c r="L2017" s="605"/>
      <c r="M2017" s="605"/>
      <c r="N2017" s="606"/>
    </row>
    <row r="2018" spans="2:14" ht="12.95" customHeight="1" x14ac:dyDescent="0.2">
      <c r="B2018" s="74"/>
      <c r="C2018" s="75"/>
      <c r="D2018" s="75"/>
      <c r="E2018" s="76"/>
      <c r="F2018" s="88"/>
      <c r="G2018" s="77"/>
      <c r="H2018" s="75"/>
      <c r="I2018" s="78"/>
      <c r="J2018" s="604"/>
      <c r="K2018" s="605"/>
      <c r="L2018" s="605"/>
      <c r="M2018" s="605"/>
      <c r="N2018" s="606"/>
    </row>
    <row r="2019" spans="2:14" ht="12.95" customHeight="1" x14ac:dyDescent="0.2">
      <c r="B2019" s="74"/>
      <c r="C2019" s="75"/>
      <c r="D2019" s="75"/>
      <c r="E2019" s="76"/>
      <c r="F2019" s="88"/>
      <c r="G2019" s="77"/>
      <c r="H2019" s="75"/>
      <c r="I2019" s="78"/>
      <c r="J2019" s="604"/>
      <c r="K2019" s="605"/>
      <c r="L2019" s="605"/>
      <c r="M2019" s="605"/>
      <c r="N2019" s="606"/>
    </row>
    <row r="2020" spans="2:14" ht="12.95" customHeight="1" x14ac:dyDescent="0.2">
      <c r="B2020" s="74"/>
      <c r="C2020" s="75"/>
      <c r="D2020" s="75"/>
      <c r="E2020" s="76"/>
      <c r="F2020" s="88"/>
      <c r="G2020" s="77"/>
      <c r="H2020" s="75"/>
      <c r="I2020" s="78"/>
      <c r="J2020" s="604"/>
      <c r="K2020" s="605"/>
      <c r="L2020" s="605"/>
      <c r="M2020" s="605"/>
      <c r="N2020" s="606"/>
    </row>
    <row r="2021" spans="2:14" ht="12.95" customHeight="1" x14ac:dyDescent="0.2">
      <c r="B2021" s="74"/>
      <c r="C2021" s="75"/>
      <c r="D2021" s="75"/>
      <c r="E2021" s="76"/>
      <c r="F2021" s="88"/>
      <c r="G2021" s="77"/>
      <c r="H2021" s="75"/>
      <c r="I2021" s="78"/>
      <c r="J2021" s="604"/>
      <c r="K2021" s="605"/>
      <c r="L2021" s="605"/>
      <c r="M2021" s="605"/>
      <c r="N2021" s="606"/>
    </row>
    <row r="2022" spans="2:14" ht="12.95" customHeight="1" x14ac:dyDescent="0.2">
      <c r="B2022" s="74"/>
      <c r="C2022" s="75"/>
      <c r="D2022" s="75"/>
      <c r="E2022" s="76"/>
      <c r="F2022" s="88"/>
      <c r="G2022" s="77"/>
      <c r="H2022" s="75"/>
      <c r="I2022" s="78"/>
      <c r="J2022" s="604"/>
      <c r="K2022" s="605"/>
      <c r="L2022" s="605"/>
      <c r="M2022" s="605"/>
      <c r="N2022" s="606"/>
    </row>
    <row r="2023" spans="2:14" ht="12.95" customHeight="1" x14ac:dyDescent="0.2">
      <c r="B2023" s="74"/>
      <c r="C2023" s="75"/>
      <c r="D2023" s="75"/>
      <c r="E2023" s="76"/>
      <c r="F2023" s="88"/>
      <c r="G2023" s="77"/>
      <c r="H2023" s="75"/>
      <c r="I2023" s="78"/>
      <c r="J2023" s="604"/>
      <c r="K2023" s="605"/>
      <c r="L2023" s="605"/>
      <c r="M2023" s="605"/>
      <c r="N2023" s="606"/>
    </row>
    <row r="2024" spans="2:14" ht="12.95" customHeight="1" x14ac:dyDescent="0.2">
      <c r="B2024" s="74"/>
      <c r="C2024" s="75"/>
      <c r="D2024" s="75"/>
      <c r="E2024" s="76"/>
      <c r="F2024" s="88"/>
      <c r="G2024" s="77"/>
      <c r="H2024" s="75"/>
      <c r="I2024" s="78"/>
      <c r="J2024" s="604"/>
      <c r="K2024" s="605"/>
      <c r="L2024" s="605"/>
      <c r="M2024" s="605"/>
      <c r="N2024" s="606"/>
    </row>
    <row r="2025" spans="2:14" ht="12.95" customHeight="1" x14ac:dyDescent="0.2">
      <c r="B2025" s="74"/>
      <c r="C2025" s="75"/>
      <c r="D2025" s="75"/>
      <c r="E2025" s="76"/>
      <c r="F2025" s="88"/>
      <c r="G2025" s="77"/>
      <c r="H2025" s="75"/>
      <c r="I2025" s="78"/>
      <c r="J2025" s="604"/>
      <c r="K2025" s="605"/>
      <c r="L2025" s="605"/>
      <c r="M2025" s="605"/>
      <c r="N2025" s="606"/>
    </row>
    <row r="2026" spans="2:14" ht="12.95" customHeight="1" x14ac:dyDescent="0.2">
      <c r="B2026" s="74"/>
      <c r="C2026" s="75"/>
      <c r="D2026" s="75"/>
      <c r="E2026" s="76"/>
      <c r="F2026" s="88"/>
      <c r="G2026" s="77"/>
      <c r="H2026" s="75"/>
      <c r="I2026" s="78"/>
      <c r="J2026" s="604"/>
      <c r="K2026" s="605"/>
      <c r="L2026" s="605"/>
      <c r="M2026" s="605"/>
      <c r="N2026" s="606"/>
    </row>
    <row r="2027" spans="2:14" ht="12.95" customHeight="1" x14ac:dyDescent="0.2">
      <c r="B2027" s="74"/>
      <c r="C2027" s="75"/>
      <c r="D2027" s="75"/>
      <c r="E2027" s="76"/>
      <c r="F2027" s="88"/>
      <c r="G2027" s="77"/>
      <c r="H2027" s="75"/>
      <c r="I2027" s="78"/>
      <c r="J2027" s="604"/>
      <c r="K2027" s="605"/>
      <c r="L2027" s="605"/>
      <c r="M2027" s="605"/>
      <c r="N2027" s="606"/>
    </row>
    <row r="2028" spans="2:14" ht="12.95" customHeight="1" x14ac:dyDescent="0.2">
      <c r="B2028" s="74"/>
      <c r="C2028" s="75"/>
      <c r="D2028" s="75"/>
      <c r="E2028" s="76"/>
      <c r="F2028" s="88"/>
      <c r="G2028" s="77"/>
      <c r="H2028" s="75"/>
      <c r="I2028" s="78"/>
      <c r="J2028" s="604"/>
      <c r="K2028" s="605"/>
      <c r="L2028" s="605"/>
      <c r="M2028" s="605"/>
      <c r="N2028" s="606"/>
    </row>
    <row r="2029" spans="2:14" ht="12.95" customHeight="1" x14ac:dyDescent="0.2">
      <c r="B2029" s="74"/>
      <c r="C2029" s="75"/>
      <c r="D2029" s="75"/>
      <c r="E2029" s="76"/>
      <c r="F2029" s="88"/>
      <c r="G2029" s="77"/>
      <c r="H2029" s="75"/>
      <c r="I2029" s="78"/>
      <c r="J2029" s="604"/>
      <c r="K2029" s="605"/>
      <c r="L2029" s="605"/>
      <c r="M2029" s="605"/>
      <c r="N2029" s="606"/>
    </row>
    <row r="2030" spans="2:14" ht="12.95" customHeight="1" x14ac:dyDescent="0.2">
      <c r="B2030" s="74"/>
      <c r="C2030" s="75"/>
      <c r="D2030" s="75"/>
      <c r="E2030" s="76"/>
      <c r="F2030" s="88"/>
      <c r="G2030" s="77"/>
      <c r="H2030" s="75"/>
      <c r="I2030" s="78"/>
      <c r="J2030" s="604"/>
      <c r="K2030" s="605"/>
      <c r="L2030" s="605"/>
      <c r="M2030" s="605"/>
      <c r="N2030" s="606"/>
    </row>
    <row r="2031" spans="2:14" ht="12.95" customHeight="1" x14ac:dyDescent="0.2">
      <c r="B2031" s="74"/>
      <c r="C2031" s="75"/>
      <c r="D2031" s="75"/>
      <c r="E2031" s="76"/>
      <c r="F2031" s="88"/>
      <c r="G2031" s="77"/>
      <c r="H2031" s="75"/>
      <c r="I2031" s="78"/>
      <c r="J2031" s="604"/>
      <c r="K2031" s="605"/>
      <c r="L2031" s="605"/>
      <c r="M2031" s="605"/>
      <c r="N2031" s="606"/>
    </row>
    <row r="2032" spans="2:14" ht="12.95" customHeight="1" x14ac:dyDescent="0.2">
      <c r="B2032" s="74"/>
      <c r="C2032" s="75"/>
      <c r="D2032" s="75"/>
      <c r="E2032" s="76"/>
      <c r="F2032" s="88"/>
      <c r="G2032" s="77"/>
      <c r="H2032" s="75"/>
      <c r="I2032" s="78"/>
      <c r="J2032" s="604"/>
      <c r="K2032" s="605"/>
      <c r="L2032" s="605"/>
      <c r="M2032" s="605"/>
      <c r="N2032" s="606"/>
    </row>
    <row r="2033" spans="2:14" ht="12.95" customHeight="1" x14ac:dyDescent="0.2">
      <c r="B2033" s="74"/>
      <c r="C2033" s="75"/>
      <c r="D2033" s="75"/>
      <c r="E2033" s="76"/>
      <c r="F2033" s="88"/>
      <c r="G2033" s="77"/>
      <c r="H2033" s="75"/>
      <c r="I2033" s="78"/>
      <c r="J2033" s="604"/>
      <c r="K2033" s="605"/>
      <c r="L2033" s="605"/>
      <c r="M2033" s="605"/>
      <c r="N2033" s="606"/>
    </row>
    <row r="2034" spans="2:14" ht="12.95" customHeight="1" x14ac:dyDescent="0.2">
      <c r="B2034" s="74"/>
      <c r="C2034" s="75"/>
      <c r="D2034" s="75"/>
      <c r="E2034" s="76"/>
      <c r="F2034" s="88"/>
      <c r="G2034" s="77"/>
      <c r="H2034" s="75"/>
      <c r="I2034" s="78"/>
      <c r="J2034" s="604"/>
      <c r="K2034" s="605"/>
      <c r="L2034" s="605"/>
      <c r="M2034" s="605"/>
      <c r="N2034" s="606"/>
    </row>
    <row r="2035" spans="2:14" ht="12.95" customHeight="1" x14ac:dyDescent="0.2">
      <c r="B2035" s="74"/>
      <c r="C2035" s="75"/>
      <c r="D2035" s="75"/>
      <c r="E2035" s="76"/>
      <c r="F2035" s="88"/>
      <c r="G2035" s="77"/>
      <c r="H2035" s="75"/>
      <c r="I2035" s="78"/>
      <c r="J2035" s="604"/>
      <c r="K2035" s="605"/>
      <c r="L2035" s="605"/>
      <c r="M2035" s="605"/>
      <c r="N2035" s="606"/>
    </row>
    <row r="2036" spans="2:14" ht="12.95" customHeight="1" x14ac:dyDescent="0.2">
      <c r="B2036" s="74"/>
      <c r="C2036" s="75"/>
      <c r="D2036" s="75"/>
      <c r="E2036" s="76"/>
      <c r="F2036" s="88"/>
      <c r="G2036" s="77"/>
      <c r="H2036" s="75"/>
      <c r="I2036" s="78"/>
      <c r="J2036" s="604"/>
      <c r="K2036" s="605"/>
      <c r="L2036" s="605"/>
      <c r="M2036" s="605"/>
      <c r="N2036" s="606"/>
    </row>
    <row r="2037" spans="2:14" ht="12.95" customHeight="1" x14ac:dyDescent="0.2">
      <c r="B2037" s="74"/>
      <c r="C2037" s="75"/>
      <c r="D2037" s="75"/>
      <c r="E2037" s="76"/>
      <c r="F2037" s="88"/>
      <c r="G2037" s="77"/>
      <c r="H2037" s="75"/>
      <c r="I2037" s="78"/>
      <c r="J2037" s="604"/>
      <c r="K2037" s="605"/>
      <c r="L2037" s="605"/>
      <c r="M2037" s="605"/>
      <c r="N2037" s="606"/>
    </row>
    <row r="2038" spans="2:14" ht="12.95" customHeight="1" x14ac:dyDescent="0.2">
      <c r="B2038" s="74"/>
      <c r="C2038" s="75"/>
      <c r="D2038" s="75"/>
      <c r="E2038" s="76"/>
      <c r="F2038" s="88"/>
      <c r="G2038" s="77"/>
      <c r="H2038" s="75"/>
      <c r="I2038" s="78"/>
      <c r="J2038" s="604"/>
      <c r="K2038" s="605"/>
      <c r="L2038" s="605"/>
      <c r="M2038" s="605"/>
      <c r="N2038" s="606"/>
    </row>
    <row r="2039" spans="2:14" ht="12.95" customHeight="1" x14ac:dyDescent="0.2">
      <c r="B2039" s="74"/>
      <c r="C2039" s="75"/>
      <c r="D2039" s="75"/>
      <c r="E2039" s="76"/>
      <c r="F2039" s="88"/>
      <c r="G2039" s="77"/>
      <c r="H2039" s="75"/>
      <c r="I2039" s="78"/>
      <c r="J2039" s="604"/>
      <c r="K2039" s="605"/>
      <c r="L2039" s="605"/>
      <c r="M2039" s="605"/>
      <c r="N2039" s="606"/>
    </row>
    <row r="2040" spans="2:14" ht="12.95" customHeight="1" x14ac:dyDescent="0.2">
      <c r="B2040" s="74"/>
      <c r="C2040" s="75"/>
      <c r="D2040" s="75"/>
      <c r="E2040" s="76"/>
      <c r="F2040" s="88"/>
      <c r="G2040" s="77"/>
      <c r="H2040" s="75"/>
      <c r="I2040" s="78"/>
      <c r="J2040" s="604"/>
      <c r="K2040" s="605"/>
      <c r="L2040" s="605"/>
      <c r="M2040" s="605"/>
      <c r="N2040" s="606"/>
    </row>
    <row r="2041" spans="2:14" ht="12.95" customHeight="1" x14ac:dyDescent="0.2">
      <c r="B2041" s="74"/>
      <c r="C2041" s="75"/>
      <c r="D2041" s="75"/>
      <c r="E2041" s="76"/>
      <c r="F2041" s="88"/>
      <c r="G2041" s="77"/>
      <c r="H2041" s="75"/>
      <c r="I2041" s="78"/>
      <c r="J2041" s="604"/>
      <c r="K2041" s="605"/>
      <c r="L2041" s="605"/>
      <c r="M2041" s="605"/>
      <c r="N2041" s="606"/>
    </row>
    <row r="2042" spans="2:14" ht="12.95" customHeight="1" x14ac:dyDescent="0.2">
      <c r="B2042" s="74"/>
      <c r="C2042" s="75"/>
      <c r="D2042" s="75"/>
      <c r="E2042" s="76"/>
      <c r="F2042" s="88"/>
      <c r="G2042" s="77"/>
      <c r="H2042" s="75"/>
      <c r="I2042" s="78"/>
      <c r="J2042" s="604"/>
      <c r="K2042" s="605"/>
      <c r="L2042" s="605"/>
      <c r="M2042" s="605"/>
      <c r="N2042" s="606"/>
    </row>
    <row r="2043" spans="2:14" ht="12.95" customHeight="1" x14ac:dyDescent="0.2">
      <c r="B2043" s="74"/>
      <c r="C2043" s="75"/>
      <c r="D2043" s="75"/>
      <c r="E2043" s="76"/>
      <c r="F2043" s="88"/>
      <c r="G2043" s="77"/>
      <c r="H2043" s="75"/>
      <c r="I2043" s="78"/>
      <c r="J2043" s="604"/>
      <c r="K2043" s="605"/>
      <c r="L2043" s="605"/>
      <c r="M2043" s="605"/>
      <c r="N2043" s="606"/>
    </row>
    <row r="2044" spans="2:14" ht="12.95" customHeight="1" x14ac:dyDescent="0.2">
      <c r="B2044" s="74"/>
      <c r="C2044" s="75"/>
      <c r="D2044" s="75"/>
      <c r="E2044" s="76"/>
      <c r="F2044" s="88"/>
      <c r="G2044" s="77"/>
      <c r="H2044" s="75"/>
      <c r="I2044" s="78"/>
      <c r="J2044" s="604"/>
      <c r="K2044" s="605"/>
      <c r="L2044" s="605"/>
      <c r="M2044" s="605"/>
      <c r="N2044" s="606"/>
    </row>
    <row r="2045" spans="2:14" ht="12.95" customHeight="1" x14ac:dyDescent="0.2">
      <c r="B2045" s="74"/>
      <c r="C2045" s="75"/>
      <c r="D2045" s="75"/>
      <c r="E2045" s="76"/>
      <c r="F2045" s="88"/>
      <c r="G2045" s="77"/>
      <c r="H2045" s="75"/>
      <c r="I2045" s="78"/>
      <c r="J2045" s="604"/>
      <c r="K2045" s="605"/>
      <c r="L2045" s="605"/>
      <c r="M2045" s="605"/>
      <c r="N2045" s="606"/>
    </row>
    <row r="2046" spans="2:14" ht="12.95" customHeight="1" x14ac:dyDescent="0.2">
      <c r="B2046" s="74"/>
      <c r="C2046" s="75"/>
      <c r="D2046" s="75"/>
      <c r="E2046" s="76"/>
      <c r="F2046" s="88"/>
      <c r="G2046" s="77"/>
      <c r="H2046" s="75"/>
      <c r="I2046" s="78"/>
      <c r="J2046" s="604"/>
      <c r="K2046" s="605"/>
      <c r="L2046" s="605"/>
      <c r="M2046" s="605"/>
      <c r="N2046" s="606"/>
    </row>
    <row r="2047" spans="2:14" ht="12.95" customHeight="1" x14ac:dyDescent="0.2">
      <c r="B2047" s="74"/>
      <c r="C2047" s="75"/>
      <c r="D2047" s="75"/>
      <c r="E2047" s="76"/>
      <c r="F2047" s="88"/>
      <c r="G2047" s="77"/>
      <c r="H2047" s="75"/>
      <c r="I2047" s="78"/>
      <c r="J2047" s="604"/>
      <c r="K2047" s="605"/>
      <c r="L2047" s="605"/>
      <c r="M2047" s="605"/>
      <c r="N2047" s="606"/>
    </row>
    <row r="2048" spans="2:14" ht="12.95" customHeight="1" x14ac:dyDescent="0.2">
      <c r="B2048" s="74"/>
      <c r="C2048" s="75"/>
      <c r="D2048" s="75"/>
      <c r="E2048" s="76"/>
      <c r="F2048" s="88"/>
      <c r="G2048" s="77"/>
      <c r="H2048" s="75"/>
      <c r="I2048" s="78"/>
      <c r="J2048" s="604"/>
      <c r="K2048" s="605"/>
      <c r="L2048" s="605"/>
      <c r="M2048" s="605"/>
      <c r="N2048" s="606"/>
    </row>
    <row r="2049" spans="2:14" ht="12.95" customHeight="1" x14ac:dyDescent="0.2">
      <c r="B2049" s="74"/>
      <c r="C2049" s="75"/>
      <c r="D2049" s="75"/>
      <c r="E2049" s="76"/>
      <c r="F2049" s="88"/>
      <c r="G2049" s="77"/>
      <c r="H2049" s="75"/>
      <c r="I2049" s="78"/>
      <c r="J2049" s="604"/>
      <c r="K2049" s="605"/>
      <c r="L2049" s="605"/>
      <c r="M2049" s="605"/>
      <c r="N2049" s="606"/>
    </row>
    <row r="2050" spans="2:14" ht="12.95" customHeight="1" x14ac:dyDescent="0.2">
      <c r="B2050" s="74"/>
      <c r="C2050" s="75"/>
      <c r="D2050" s="75"/>
      <c r="E2050" s="76"/>
      <c r="F2050" s="88"/>
      <c r="G2050" s="77"/>
      <c r="H2050" s="75"/>
      <c r="I2050" s="78"/>
      <c r="J2050" s="604"/>
      <c r="K2050" s="605"/>
      <c r="L2050" s="605"/>
      <c r="M2050" s="605"/>
      <c r="N2050" s="606"/>
    </row>
    <row r="2051" spans="2:14" ht="12.95" customHeight="1" x14ac:dyDescent="0.2">
      <c r="B2051" s="74"/>
      <c r="C2051" s="75"/>
      <c r="D2051" s="75"/>
      <c r="E2051" s="76"/>
      <c r="F2051" s="88"/>
      <c r="G2051" s="77"/>
      <c r="H2051" s="75"/>
      <c r="I2051" s="78"/>
      <c r="J2051" s="604"/>
      <c r="K2051" s="605"/>
      <c r="L2051" s="605"/>
      <c r="M2051" s="605"/>
      <c r="N2051" s="606"/>
    </row>
    <row r="2052" spans="2:14" ht="12.95" customHeight="1" x14ac:dyDescent="0.2">
      <c r="B2052" s="74"/>
      <c r="C2052" s="75"/>
      <c r="D2052" s="75"/>
      <c r="E2052" s="76"/>
      <c r="F2052" s="88"/>
      <c r="G2052" s="77"/>
      <c r="H2052" s="75"/>
      <c r="I2052" s="78"/>
      <c r="J2052" s="604"/>
      <c r="K2052" s="605"/>
      <c r="L2052" s="605"/>
      <c r="M2052" s="605"/>
      <c r="N2052" s="606"/>
    </row>
    <row r="2053" spans="2:14" ht="12.95" customHeight="1" x14ac:dyDescent="0.2">
      <c r="B2053" s="74"/>
      <c r="C2053" s="75"/>
      <c r="D2053" s="75"/>
      <c r="E2053" s="76"/>
      <c r="F2053" s="88"/>
      <c r="G2053" s="77"/>
      <c r="H2053" s="75"/>
      <c r="I2053" s="78"/>
      <c r="J2053" s="604"/>
      <c r="K2053" s="605"/>
      <c r="L2053" s="605"/>
      <c r="M2053" s="605"/>
      <c r="N2053" s="606"/>
    </row>
    <row r="2054" spans="2:14" ht="12.95" customHeight="1" x14ac:dyDescent="0.2">
      <c r="B2054" s="74"/>
      <c r="C2054" s="75"/>
      <c r="D2054" s="75"/>
      <c r="E2054" s="76"/>
      <c r="F2054" s="88"/>
      <c r="G2054" s="77"/>
      <c r="H2054" s="75"/>
      <c r="I2054" s="78"/>
      <c r="J2054" s="604"/>
      <c r="K2054" s="605"/>
      <c r="L2054" s="605"/>
      <c r="M2054" s="605"/>
      <c r="N2054" s="606"/>
    </row>
    <row r="2055" spans="2:14" ht="12.95" customHeight="1" x14ac:dyDescent="0.2">
      <c r="B2055" s="74"/>
      <c r="C2055" s="75"/>
      <c r="D2055" s="75"/>
      <c r="E2055" s="76"/>
      <c r="F2055" s="88"/>
      <c r="G2055" s="77"/>
      <c r="H2055" s="75"/>
      <c r="I2055" s="78"/>
      <c r="J2055" s="604"/>
      <c r="K2055" s="605"/>
      <c r="L2055" s="605"/>
      <c r="M2055" s="605"/>
      <c r="N2055" s="606"/>
    </row>
    <row r="2056" spans="2:14" ht="12.95" customHeight="1" x14ac:dyDescent="0.2">
      <c r="B2056" s="74"/>
      <c r="C2056" s="75"/>
      <c r="D2056" s="75"/>
      <c r="E2056" s="76"/>
      <c r="F2056" s="88"/>
      <c r="G2056" s="77"/>
      <c r="H2056" s="75"/>
      <c r="I2056" s="78"/>
      <c r="J2056" s="604"/>
      <c r="K2056" s="605"/>
      <c r="L2056" s="605"/>
      <c r="M2056" s="605"/>
      <c r="N2056" s="606"/>
    </row>
    <row r="2057" spans="2:14" ht="12.95" customHeight="1" x14ac:dyDescent="0.2">
      <c r="B2057" s="74"/>
      <c r="C2057" s="75"/>
      <c r="D2057" s="75"/>
      <c r="E2057" s="76"/>
      <c r="F2057" s="88"/>
      <c r="G2057" s="77"/>
      <c r="H2057" s="75"/>
      <c r="I2057" s="78"/>
      <c r="J2057" s="604"/>
      <c r="K2057" s="605"/>
      <c r="L2057" s="605"/>
      <c r="M2057" s="605"/>
      <c r="N2057" s="606"/>
    </row>
    <row r="2058" spans="2:14" ht="12.95" customHeight="1" x14ac:dyDescent="0.2">
      <c r="B2058" s="74"/>
      <c r="C2058" s="75"/>
      <c r="D2058" s="75"/>
      <c r="E2058" s="76"/>
      <c r="F2058" s="88"/>
      <c r="G2058" s="77"/>
      <c r="H2058" s="75"/>
      <c r="I2058" s="78"/>
      <c r="J2058" s="604"/>
      <c r="K2058" s="605"/>
      <c r="L2058" s="605"/>
      <c r="M2058" s="605"/>
      <c r="N2058" s="606"/>
    </row>
    <row r="2059" spans="2:14" ht="12.95" customHeight="1" x14ac:dyDescent="0.2">
      <c r="B2059" s="74"/>
      <c r="C2059" s="75"/>
      <c r="D2059" s="75"/>
      <c r="E2059" s="76"/>
      <c r="F2059" s="88"/>
      <c r="G2059" s="77"/>
      <c r="H2059" s="75"/>
      <c r="I2059" s="78"/>
      <c r="J2059" s="604"/>
      <c r="K2059" s="605"/>
      <c r="L2059" s="605"/>
      <c r="M2059" s="605"/>
      <c r="N2059" s="606"/>
    </row>
    <row r="2060" spans="2:14" ht="12.95" customHeight="1" x14ac:dyDescent="0.2">
      <c r="B2060" s="74"/>
      <c r="C2060" s="75"/>
      <c r="D2060" s="75"/>
      <c r="E2060" s="76"/>
      <c r="F2060" s="88"/>
      <c r="G2060" s="77"/>
      <c r="H2060" s="75"/>
      <c r="I2060" s="78"/>
      <c r="J2060" s="604"/>
      <c r="K2060" s="605"/>
      <c r="L2060" s="605"/>
      <c r="M2060" s="605"/>
      <c r="N2060" s="606"/>
    </row>
    <row r="2061" spans="2:14" ht="12.95" customHeight="1" x14ac:dyDescent="0.2">
      <c r="B2061" s="74"/>
      <c r="C2061" s="75"/>
      <c r="D2061" s="75"/>
      <c r="E2061" s="76"/>
      <c r="F2061" s="88"/>
      <c r="G2061" s="77"/>
      <c r="H2061" s="75"/>
      <c r="I2061" s="78"/>
      <c r="J2061" s="604"/>
      <c r="K2061" s="605"/>
      <c r="L2061" s="605"/>
      <c r="M2061" s="605"/>
      <c r="N2061" s="606"/>
    </row>
    <row r="2062" spans="2:14" ht="12.95" customHeight="1" x14ac:dyDescent="0.2">
      <c r="B2062" s="74"/>
      <c r="C2062" s="75"/>
      <c r="D2062" s="75"/>
      <c r="E2062" s="76"/>
      <c r="F2062" s="88"/>
      <c r="G2062" s="77"/>
      <c r="H2062" s="75"/>
      <c r="I2062" s="78"/>
      <c r="J2062" s="604"/>
      <c r="K2062" s="605"/>
      <c r="L2062" s="605"/>
      <c r="M2062" s="605"/>
      <c r="N2062" s="606"/>
    </row>
    <row r="2063" spans="2:14" ht="12.95" customHeight="1" x14ac:dyDescent="0.2">
      <c r="B2063" s="74"/>
      <c r="C2063" s="75"/>
      <c r="D2063" s="75"/>
      <c r="E2063" s="76"/>
      <c r="F2063" s="88"/>
      <c r="G2063" s="77"/>
      <c r="H2063" s="75"/>
      <c r="I2063" s="78"/>
      <c r="J2063" s="604"/>
      <c r="K2063" s="605"/>
      <c r="L2063" s="605"/>
      <c r="M2063" s="605"/>
      <c r="N2063" s="606"/>
    </row>
    <row r="2064" spans="2:14" ht="12.95" customHeight="1" x14ac:dyDescent="0.2">
      <c r="B2064" s="74"/>
      <c r="C2064" s="75"/>
      <c r="D2064" s="75"/>
      <c r="E2064" s="76"/>
      <c r="F2064" s="88"/>
      <c r="G2064" s="77"/>
      <c r="H2064" s="75"/>
      <c r="I2064" s="78"/>
      <c r="J2064" s="604"/>
      <c r="K2064" s="605"/>
      <c r="L2064" s="605"/>
      <c r="M2064" s="605"/>
      <c r="N2064" s="606"/>
    </row>
    <row r="2065" spans="2:14" ht="12.95" customHeight="1" x14ac:dyDescent="0.2">
      <c r="B2065" s="74"/>
      <c r="C2065" s="75"/>
      <c r="D2065" s="75"/>
      <c r="E2065" s="76"/>
      <c r="F2065" s="88"/>
      <c r="G2065" s="77"/>
      <c r="H2065" s="75"/>
      <c r="I2065" s="78"/>
      <c r="J2065" s="604"/>
      <c r="K2065" s="605"/>
      <c r="L2065" s="605"/>
      <c r="M2065" s="605"/>
      <c r="N2065" s="606"/>
    </row>
    <row r="2066" spans="2:14" ht="12.95" customHeight="1" x14ac:dyDescent="0.2">
      <c r="B2066" s="74"/>
      <c r="C2066" s="75"/>
      <c r="D2066" s="75"/>
      <c r="E2066" s="76"/>
      <c r="F2066" s="88"/>
      <c r="G2066" s="77"/>
      <c r="H2066" s="75"/>
      <c r="I2066" s="78"/>
      <c r="J2066" s="604"/>
      <c r="K2066" s="605"/>
      <c r="L2066" s="605"/>
      <c r="M2066" s="605"/>
      <c r="N2066" s="606"/>
    </row>
    <row r="2067" spans="2:14" ht="12.95" customHeight="1" x14ac:dyDescent="0.2">
      <c r="B2067" s="74"/>
      <c r="C2067" s="75"/>
      <c r="D2067" s="75"/>
      <c r="E2067" s="76"/>
      <c r="F2067" s="88"/>
      <c r="G2067" s="77"/>
      <c r="H2067" s="75"/>
      <c r="I2067" s="78"/>
      <c r="J2067" s="604"/>
      <c r="K2067" s="605"/>
      <c r="L2067" s="605"/>
      <c r="M2067" s="605"/>
      <c r="N2067" s="606"/>
    </row>
    <row r="2068" spans="2:14" ht="12.95" customHeight="1" x14ac:dyDescent="0.2">
      <c r="B2068" s="74"/>
      <c r="C2068" s="75"/>
      <c r="D2068" s="75"/>
      <c r="E2068" s="76"/>
      <c r="F2068" s="88"/>
      <c r="G2068" s="77"/>
      <c r="H2068" s="75"/>
      <c r="I2068" s="78"/>
      <c r="J2068" s="604"/>
      <c r="K2068" s="605"/>
      <c r="L2068" s="605"/>
      <c r="M2068" s="605"/>
      <c r="N2068" s="606"/>
    </row>
    <row r="2069" spans="2:14" ht="12.95" customHeight="1" x14ac:dyDescent="0.2">
      <c r="B2069" s="74"/>
      <c r="C2069" s="75"/>
      <c r="D2069" s="75"/>
      <c r="E2069" s="76"/>
      <c r="F2069" s="88"/>
      <c r="G2069" s="77"/>
      <c r="H2069" s="75"/>
      <c r="I2069" s="78"/>
      <c r="J2069" s="604"/>
      <c r="K2069" s="605"/>
      <c r="L2069" s="605"/>
      <c r="M2069" s="605"/>
      <c r="N2069" s="606"/>
    </row>
    <row r="2070" spans="2:14" ht="12.95" customHeight="1" x14ac:dyDescent="0.2">
      <c r="B2070" s="74"/>
      <c r="C2070" s="75"/>
      <c r="D2070" s="75"/>
      <c r="E2070" s="76"/>
      <c r="F2070" s="88"/>
      <c r="G2070" s="77"/>
      <c r="H2070" s="75"/>
      <c r="I2070" s="78"/>
      <c r="J2070" s="604"/>
      <c r="K2070" s="605"/>
      <c r="L2070" s="605"/>
      <c r="M2070" s="605"/>
      <c r="N2070" s="606"/>
    </row>
    <row r="2071" spans="2:14" ht="12.95" customHeight="1" x14ac:dyDescent="0.2">
      <c r="B2071" s="74"/>
      <c r="C2071" s="75"/>
      <c r="D2071" s="75"/>
      <c r="E2071" s="76"/>
      <c r="F2071" s="88"/>
      <c r="G2071" s="77"/>
      <c r="H2071" s="75"/>
      <c r="I2071" s="78"/>
      <c r="J2071" s="604"/>
      <c r="K2071" s="605"/>
      <c r="L2071" s="605"/>
      <c r="M2071" s="605"/>
      <c r="N2071" s="606"/>
    </row>
    <row r="2072" spans="2:14" ht="12.95" customHeight="1" x14ac:dyDescent="0.2">
      <c r="B2072" s="74"/>
      <c r="C2072" s="75"/>
      <c r="D2072" s="75"/>
      <c r="E2072" s="76"/>
      <c r="F2072" s="88"/>
      <c r="G2072" s="77"/>
      <c r="H2072" s="75"/>
      <c r="I2072" s="78"/>
      <c r="J2072" s="604"/>
      <c r="K2072" s="605"/>
      <c r="L2072" s="605"/>
      <c r="M2072" s="605"/>
      <c r="N2072" s="606"/>
    </row>
    <row r="2073" spans="2:14" ht="12.95" customHeight="1" x14ac:dyDescent="0.2">
      <c r="B2073" s="74"/>
      <c r="C2073" s="75"/>
      <c r="D2073" s="75"/>
      <c r="E2073" s="76"/>
      <c r="F2073" s="88"/>
      <c r="G2073" s="77"/>
      <c r="H2073" s="75"/>
      <c r="I2073" s="78"/>
      <c r="J2073" s="604"/>
      <c r="K2073" s="605"/>
      <c r="L2073" s="605"/>
      <c r="M2073" s="605"/>
      <c r="N2073" s="606"/>
    </row>
    <row r="2074" spans="2:14" ht="12.95" customHeight="1" x14ac:dyDescent="0.2">
      <c r="B2074" s="74"/>
      <c r="C2074" s="75"/>
      <c r="D2074" s="75"/>
      <c r="E2074" s="76"/>
      <c r="F2074" s="88"/>
      <c r="G2074" s="77"/>
      <c r="H2074" s="75"/>
      <c r="I2074" s="78"/>
      <c r="J2074" s="604"/>
      <c r="K2074" s="605"/>
      <c r="L2074" s="605"/>
      <c r="M2074" s="605"/>
      <c r="N2074" s="606"/>
    </row>
    <row r="2075" spans="2:14" ht="12.95" customHeight="1" x14ac:dyDescent="0.2">
      <c r="B2075" s="74"/>
      <c r="C2075" s="75"/>
      <c r="D2075" s="75"/>
      <c r="E2075" s="76"/>
      <c r="F2075" s="88"/>
      <c r="G2075" s="77"/>
      <c r="H2075" s="75"/>
      <c r="I2075" s="78"/>
      <c r="J2075" s="604"/>
      <c r="K2075" s="605"/>
      <c r="L2075" s="605"/>
      <c r="M2075" s="605"/>
      <c r="N2075" s="606"/>
    </row>
    <row r="2076" spans="2:14" ht="12.95" customHeight="1" x14ac:dyDescent="0.2">
      <c r="B2076" s="74"/>
      <c r="C2076" s="75"/>
      <c r="D2076" s="75"/>
      <c r="E2076" s="76"/>
      <c r="F2076" s="88"/>
      <c r="G2076" s="77"/>
      <c r="H2076" s="75"/>
      <c r="I2076" s="78"/>
      <c r="J2076" s="604"/>
      <c r="K2076" s="605"/>
      <c r="L2076" s="605"/>
      <c r="M2076" s="605"/>
      <c r="N2076" s="606"/>
    </row>
    <row r="2077" spans="2:14" ht="12.95" customHeight="1" x14ac:dyDescent="0.2">
      <c r="B2077" s="74"/>
      <c r="C2077" s="75"/>
      <c r="D2077" s="75"/>
      <c r="E2077" s="76"/>
      <c r="F2077" s="88"/>
      <c r="G2077" s="77"/>
      <c r="H2077" s="75"/>
      <c r="I2077" s="78"/>
      <c r="J2077" s="604"/>
      <c r="K2077" s="605"/>
      <c r="L2077" s="605"/>
      <c r="M2077" s="605"/>
      <c r="N2077" s="606"/>
    </row>
    <row r="2078" spans="2:14" ht="12.95" customHeight="1" x14ac:dyDescent="0.2">
      <c r="B2078" s="74"/>
      <c r="C2078" s="75"/>
      <c r="D2078" s="75"/>
      <c r="E2078" s="76"/>
      <c r="F2078" s="88"/>
      <c r="G2078" s="77"/>
      <c r="H2078" s="75"/>
      <c r="I2078" s="78"/>
      <c r="J2078" s="604"/>
      <c r="K2078" s="605"/>
      <c r="L2078" s="605"/>
      <c r="M2078" s="605"/>
      <c r="N2078" s="606"/>
    </row>
    <row r="2079" spans="2:14" ht="12.95" customHeight="1" x14ac:dyDescent="0.2">
      <c r="B2079" s="74"/>
      <c r="C2079" s="75"/>
      <c r="D2079" s="75"/>
      <c r="E2079" s="76"/>
      <c r="F2079" s="88"/>
      <c r="G2079" s="77"/>
      <c r="H2079" s="75"/>
      <c r="I2079" s="78"/>
      <c r="J2079" s="604"/>
      <c r="K2079" s="605"/>
      <c r="L2079" s="605"/>
      <c r="M2079" s="605"/>
      <c r="N2079" s="606"/>
    </row>
    <row r="2080" spans="2:14" ht="12.95" customHeight="1" x14ac:dyDescent="0.2">
      <c r="B2080" s="74"/>
      <c r="C2080" s="75"/>
      <c r="D2080" s="75"/>
      <c r="E2080" s="76"/>
      <c r="F2080" s="88"/>
      <c r="G2080" s="77"/>
      <c r="H2080" s="75"/>
      <c r="I2080" s="78"/>
      <c r="J2080" s="604"/>
      <c r="K2080" s="605"/>
      <c r="L2080" s="605"/>
      <c r="M2080" s="605"/>
      <c r="N2080" s="606"/>
    </row>
    <row r="2081" spans="2:14" ht="12.95" customHeight="1" x14ac:dyDescent="0.2">
      <c r="B2081" s="74"/>
      <c r="C2081" s="75"/>
      <c r="D2081" s="75"/>
      <c r="E2081" s="76"/>
      <c r="F2081" s="88"/>
      <c r="G2081" s="77"/>
      <c r="H2081" s="75"/>
      <c r="I2081" s="78"/>
      <c r="J2081" s="604"/>
      <c r="K2081" s="605"/>
      <c r="L2081" s="605"/>
      <c r="M2081" s="605"/>
      <c r="N2081" s="606"/>
    </row>
    <row r="2082" spans="2:14" ht="12.95" customHeight="1" x14ac:dyDescent="0.2">
      <c r="B2082" s="74"/>
      <c r="C2082" s="75"/>
      <c r="D2082" s="75"/>
      <c r="E2082" s="76"/>
      <c r="F2082" s="88"/>
      <c r="G2082" s="77"/>
      <c r="H2082" s="75"/>
      <c r="I2082" s="78"/>
      <c r="J2082" s="604"/>
      <c r="K2082" s="605"/>
      <c r="L2082" s="605"/>
      <c r="M2082" s="605"/>
      <c r="N2082" s="606"/>
    </row>
    <row r="2083" spans="2:14" ht="12.95" customHeight="1" x14ac:dyDescent="0.2">
      <c r="B2083" s="74"/>
      <c r="C2083" s="75"/>
      <c r="D2083" s="75"/>
      <c r="E2083" s="76"/>
      <c r="F2083" s="88"/>
      <c r="G2083" s="77"/>
      <c r="H2083" s="75"/>
      <c r="I2083" s="78"/>
      <c r="J2083" s="604"/>
      <c r="K2083" s="605"/>
      <c r="L2083" s="605"/>
      <c r="M2083" s="605"/>
      <c r="N2083" s="606"/>
    </row>
    <row r="2084" spans="2:14" ht="12.95" customHeight="1" x14ac:dyDescent="0.2">
      <c r="B2084" s="74"/>
      <c r="C2084" s="75"/>
      <c r="D2084" s="75"/>
      <c r="E2084" s="76"/>
      <c r="F2084" s="88"/>
      <c r="G2084" s="77"/>
      <c r="H2084" s="75"/>
      <c r="I2084" s="78"/>
      <c r="J2084" s="604"/>
      <c r="K2084" s="605"/>
      <c r="L2084" s="605"/>
      <c r="M2084" s="605"/>
      <c r="N2084" s="606"/>
    </row>
    <row r="2085" spans="2:14" ht="12.95" customHeight="1" x14ac:dyDescent="0.2">
      <c r="B2085" s="74"/>
      <c r="C2085" s="75"/>
      <c r="D2085" s="75"/>
      <c r="E2085" s="76"/>
      <c r="F2085" s="88"/>
      <c r="G2085" s="77"/>
      <c r="H2085" s="75"/>
      <c r="I2085" s="78"/>
      <c r="J2085" s="604"/>
      <c r="K2085" s="605"/>
      <c r="L2085" s="605"/>
      <c r="M2085" s="605"/>
      <c r="N2085" s="606"/>
    </row>
    <row r="2086" spans="2:14" ht="12.95" customHeight="1" x14ac:dyDescent="0.2">
      <c r="B2086" s="74"/>
      <c r="C2086" s="75"/>
      <c r="D2086" s="75"/>
      <c r="E2086" s="76"/>
      <c r="F2086" s="88"/>
      <c r="G2086" s="77"/>
      <c r="H2086" s="75"/>
      <c r="I2086" s="78"/>
      <c r="J2086" s="604"/>
      <c r="K2086" s="605"/>
      <c r="L2086" s="605"/>
      <c r="M2086" s="605"/>
      <c r="N2086" s="606"/>
    </row>
    <row r="2087" spans="2:14" ht="12.95" customHeight="1" x14ac:dyDescent="0.2">
      <c r="B2087" s="74"/>
      <c r="C2087" s="75"/>
      <c r="D2087" s="75"/>
      <c r="E2087" s="76"/>
      <c r="F2087" s="88"/>
      <c r="G2087" s="77"/>
      <c r="H2087" s="75"/>
      <c r="I2087" s="78"/>
      <c r="J2087" s="604"/>
      <c r="K2087" s="605"/>
      <c r="L2087" s="605"/>
      <c r="M2087" s="605"/>
      <c r="N2087" s="606"/>
    </row>
    <row r="2088" spans="2:14" ht="12.95" customHeight="1" x14ac:dyDescent="0.2">
      <c r="B2088" s="74"/>
      <c r="C2088" s="75"/>
      <c r="D2088" s="75"/>
      <c r="E2088" s="76"/>
      <c r="F2088" s="88"/>
      <c r="G2088" s="77"/>
      <c r="H2088" s="75"/>
      <c r="I2088" s="78"/>
      <c r="J2088" s="604"/>
      <c r="K2088" s="605"/>
      <c r="L2088" s="605"/>
      <c r="M2088" s="605"/>
      <c r="N2088" s="606"/>
    </row>
    <row r="2089" spans="2:14" ht="12.95" customHeight="1" x14ac:dyDescent="0.2">
      <c r="B2089" s="74"/>
      <c r="C2089" s="75"/>
      <c r="D2089" s="75"/>
      <c r="E2089" s="76"/>
      <c r="F2089" s="88"/>
      <c r="G2089" s="77"/>
      <c r="H2089" s="75"/>
      <c r="I2089" s="78"/>
      <c r="J2089" s="604"/>
      <c r="K2089" s="605"/>
      <c r="L2089" s="605"/>
      <c r="M2089" s="605"/>
      <c r="N2089" s="606"/>
    </row>
    <row r="2090" spans="2:14" ht="12.95" customHeight="1" x14ac:dyDescent="0.2">
      <c r="B2090" s="74"/>
      <c r="C2090" s="75"/>
      <c r="D2090" s="75"/>
      <c r="E2090" s="76"/>
      <c r="F2090" s="88"/>
      <c r="G2090" s="77"/>
      <c r="H2090" s="75"/>
      <c r="I2090" s="78"/>
      <c r="J2090" s="604"/>
      <c r="K2090" s="605"/>
      <c r="L2090" s="605"/>
      <c r="M2090" s="605"/>
      <c r="N2090" s="606"/>
    </row>
    <row r="2091" spans="2:14" ht="12.95" customHeight="1" x14ac:dyDescent="0.2">
      <c r="B2091" s="74"/>
      <c r="C2091" s="75"/>
      <c r="D2091" s="75"/>
      <c r="E2091" s="76"/>
      <c r="F2091" s="88"/>
      <c r="G2091" s="77"/>
      <c r="H2091" s="75"/>
      <c r="I2091" s="78"/>
      <c r="J2091" s="604"/>
      <c r="K2091" s="605"/>
      <c r="L2091" s="605"/>
      <c r="M2091" s="605"/>
      <c r="N2091" s="606"/>
    </row>
    <row r="2092" spans="2:14" ht="12.95" customHeight="1" x14ac:dyDescent="0.2">
      <c r="B2092" s="74"/>
      <c r="C2092" s="75"/>
      <c r="D2092" s="75"/>
      <c r="E2092" s="76"/>
      <c r="F2092" s="88"/>
      <c r="G2092" s="77"/>
      <c r="H2092" s="75"/>
      <c r="I2092" s="78"/>
      <c r="J2092" s="604"/>
      <c r="K2092" s="605"/>
      <c r="L2092" s="605"/>
      <c r="M2092" s="605"/>
      <c r="N2092" s="606"/>
    </row>
    <row r="2093" spans="2:14" ht="12.95" customHeight="1" x14ac:dyDescent="0.2">
      <c r="B2093" s="74"/>
      <c r="C2093" s="75"/>
      <c r="D2093" s="75"/>
      <c r="E2093" s="76"/>
      <c r="F2093" s="88"/>
      <c r="G2093" s="77"/>
      <c r="H2093" s="75"/>
      <c r="I2093" s="78"/>
      <c r="J2093" s="604"/>
      <c r="K2093" s="605"/>
      <c r="L2093" s="605"/>
      <c r="M2093" s="605"/>
      <c r="N2093" s="606"/>
    </row>
    <row r="2094" spans="2:14" ht="12.95" customHeight="1" x14ac:dyDescent="0.2">
      <c r="B2094" s="74"/>
      <c r="C2094" s="75"/>
      <c r="D2094" s="75"/>
      <c r="E2094" s="76"/>
      <c r="F2094" s="88"/>
      <c r="G2094" s="77"/>
      <c r="H2094" s="75"/>
      <c r="I2094" s="78"/>
      <c r="J2094" s="604"/>
      <c r="K2094" s="605"/>
      <c r="L2094" s="605"/>
      <c r="M2094" s="605"/>
      <c r="N2094" s="606"/>
    </row>
    <row r="2095" spans="2:14" ht="12.95" customHeight="1" x14ac:dyDescent="0.2">
      <c r="B2095" s="74"/>
      <c r="C2095" s="75"/>
      <c r="D2095" s="75"/>
      <c r="E2095" s="76"/>
      <c r="F2095" s="88"/>
      <c r="G2095" s="77"/>
      <c r="H2095" s="75"/>
      <c r="I2095" s="78"/>
      <c r="J2095" s="604"/>
      <c r="K2095" s="605"/>
      <c r="L2095" s="605"/>
      <c r="M2095" s="605"/>
      <c r="N2095" s="606"/>
    </row>
    <row r="2096" spans="2:14" ht="12.95" customHeight="1" x14ac:dyDescent="0.2">
      <c r="B2096" s="74"/>
      <c r="C2096" s="75"/>
      <c r="D2096" s="75"/>
      <c r="E2096" s="76"/>
      <c r="F2096" s="88"/>
      <c r="G2096" s="77"/>
      <c r="H2096" s="75"/>
      <c r="I2096" s="78"/>
      <c r="J2096" s="604"/>
      <c r="K2096" s="605"/>
      <c r="L2096" s="605"/>
      <c r="M2096" s="605"/>
      <c r="N2096" s="606"/>
    </row>
    <row r="2097" spans="2:14" ht="12.95" customHeight="1" x14ac:dyDescent="0.2">
      <c r="B2097" s="74"/>
      <c r="C2097" s="75"/>
      <c r="D2097" s="75"/>
      <c r="E2097" s="76"/>
      <c r="F2097" s="88"/>
      <c r="G2097" s="77"/>
      <c r="H2097" s="75"/>
      <c r="I2097" s="78"/>
      <c r="J2097" s="604"/>
      <c r="K2097" s="605"/>
      <c r="L2097" s="605"/>
      <c r="M2097" s="605"/>
      <c r="N2097" s="606"/>
    </row>
    <row r="2098" spans="2:14" ht="12.95" customHeight="1" x14ac:dyDescent="0.2">
      <c r="B2098" s="74"/>
      <c r="C2098" s="75"/>
      <c r="D2098" s="75"/>
      <c r="E2098" s="76"/>
      <c r="F2098" s="88"/>
      <c r="G2098" s="77"/>
      <c r="H2098" s="75"/>
      <c r="I2098" s="78"/>
      <c r="J2098" s="604"/>
      <c r="K2098" s="605"/>
      <c r="L2098" s="605"/>
      <c r="M2098" s="605"/>
      <c r="N2098" s="606"/>
    </row>
    <row r="2099" spans="2:14" ht="12.95" customHeight="1" x14ac:dyDescent="0.2">
      <c r="B2099" s="74"/>
      <c r="C2099" s="75"/>
      <c r="D2099" s="75"/>
      <c r="E2099" s="76"/>
      <c r="F2099" s="88"/>
      <c r="G2099" s="77"/>
      <c r="H2099" s="75"/>
      <c r="I2099" s="78"/>
      <c r="J2099" s="604"/>
      <c r="K2099" s="605"/>
      <c r="L2099" s="605"/>
      <c r="M2099" s="605"/>
      <c r="N2099" s="606"/>
    </row>
    <row r="2100" spans="2:14" ht="12.95" customHeight="1" x14ac:dyDescent="0.2">
      <c r="B2100" s="74"/>
      <c r="C2100" s="75"/>
      <c r="D2100" s="75"/>
      <c r="E2100" s="76"/>
      <c r="F2100" s="88"/>
      <c r="G2100" s="77"/>
      <c r="H2100" s="75"/>
      <c r="I2100" s="78"/>
      <c r="J2100" s="604"/>
      <c r="K2100" s="605"/>
      <c r="L2100" s="605"/>
      <c r="M2100" s="605"/>
      <c r="N2100" s="606"/>
    </row>
    <row r="2101" spans="2:14" ht="12.95" customHeight="1" x14ac:dyDescent="0.2">
      <c r="B2101" s="74"/>
      <c r="C2101" s="75"/>
      <c r="D2101" s="75"/>
      <c r="E2101" s="76"/>
      <c r="F2101" s="88"/>
      <c r="G2101" s="77"/>
      <c r="H2101" s="75"/>
      <c r="I2101" s="78"/>
      <c r="J2101" s="604"/>
      <c r="K2101" s="605"/>
      <c r="L2101" s="605"/>
      <c r="M2101" s="605"/>
      <c r="N2101" s="606"/>
    </row>
    <row r="2102" spans="2:14" ht="12.95" customHeight="1" x14ac:dyDescent="0.2">
      <c r="B2102" s="74"/>
      <c r="C2102" s="75"/>
      <c r="D2102" s="75"/>
      <c r="E2102" s="76"/>
      <c r="F2102" s="88"/>
      <c r="G2102" s="77"/>
      <c r="H2102" s="75"/>
      <c r="I2102" s="78"/>
      <c r="J2102" s="604"/>
      <c r="K2102" s="605"/>
      <c r="L2102" s="605"/>
      <c r="M2102" s="605"/>
      <c r="N2102" s="606"/>
    </row>
    <row r="2103" spans="2:14" ht="12.95" customHeight="1" x14ac:dyDescent="0.2">
      <c r="B2103" s="74"/>
      <c r="C2103" s="75"/>
      <c r="D2103" s="75"/>
      <c r="E2103" s="76"/>
      <c r="F2103" s="88"/>
      <c r="G2103" s="77"/>
      <c r="H2103" s="75"/>
      <c r="I2103" s="78"/>
      <c r="J2103" s="604"/>
      <c r="K2103" s="605"/>
      <c r="L2103" s="605"/>
      <c r="M2103" s="605"/>
      <c r="N2103" s="606"/>
    </row>
    <row r="2104" spans="2:14" ht="12.95" customHeight="1" x14ac:dyDescent="0.2">
      <c r="B2104" s="74"/>
      <c r="C2104" s="75"/>
      <c r="D2104" s="75"/>
      <c r="E2104" s="76"/>
      <c r="F2104" s="88"/>
      <c r="G2104" s="77"/>
      <c r="H2104" s="75"/>
      <c r="I2104" s="78"/>
      <c r="J2104" s="604"/>
      <c r="K2104" s="605"/>
      <c r="L2104" s="605"/>
      <c r="M2104" s="605"/>
      <c r="N2104" s="606"/>
    </row>
    <row r="2105" spans="2:14" ht="12.95" customHeight="1" x14ac:dyDescent="0.2">
      <c r="B2105" s="74"/>
      <c r="C2105" s="75"/>
      <c r="D2105" s="75"/>
      <c r="E2105" s="76"/>
      <c r="F2105" s="88"/>
      <c r="G2105" s="77"/>
      <c r="H2105" s="75"/>
      <c r="I2105" s="78"/>
      <c r="J2105" s="604"/>
      <c r="K2105" s="605"/>
      <c r="L2105" s="605"/>
      <c r="M2105" s="605"/>
      <c r="N2105" s="606"/>
    </row>
    <row r="2106" spans="2:14" ht="12.95" customHeight="1" x14ac:dyDescent="0.2">
      <c r="B2106" s="74"/>
      <c r="C2106" s="75"/>
      <c r="D2106" s="75"/>
      <c r="E2106" s="76"/>
      <c r="F2106" s="88"/>
      <c r="G2106" s="77"/>
      <c r="H2106" s="75"/>
      <c r="I2106" s="78"/>
      <c r="J2106" s="604"/>
      <c r="K2106" s="605"/>
      <c r="L2106" s="605"/>
      <c r="M2106" s="605"/>
      <c r="N2106" s="606"/>
    </row>
    <row r="2107" spans="2:14" ht="12.95" customHeight="1" x14ac:dyDescent="0.2">
      <c r="B2107" s="74"/>
      <c r="C2107" s="75"/>
      <c r="D2107" s="75"/>
      <c r="E2107" s="76"/>
      <c r="F2107" s="88"/>
      <c r="G2107" s="77"/>
      <c r="H2107" s="75"/>
      <c r="I2107" s="78"/>
      <c r="J2107" s="604"/>
      <c r="K2107" s="605"/>
      <c r="L2107" s="605"/>
      <c r="M2107" s="605"/>
      <c r="N2107" s="606"/>
    </row>
    <row r="2108" spans="2:14" ht="12.95" customHeight="1" x14ac:dyDescent="0.2">
      <c r="B2108" s="74"/>
      <c r="C2108" s="75"/>
      <c r="D2108" s="75"/>
      <c r="E2108" s="76"/>
      <c r="F2108" s="88"/>
      <c r="G2108" s="77"/>
      <c r="H2108" s="75"/>
      <c r="I2108" s="78"/>
      <c r="J2108" s="604"/>
      <c r="K2108" s="605"/>
      <c r="L2108" s="605"/>
      <c r="M2108" s="605"/>
      <c r="N2108" s="606"/>
    </row>
    <row r="2109" spans="2:14" ht="12.95" customHeight="1" x14ac:dyDescent="0.2">
      <c r="B2109" s="74"/>
      <c r="C2109" s="75"/>
      <c r="D2109" s="75"/>
      <c r="E2109" s="76"/>
      <c r="F2109" s="88"/>
      <c r="G2109" s="77"/>
      <c r="H2109" s="75"/>
      <c r="I2109" s="78"/>
      <c r="J2109" s="604"/>
      <c r="K2109" s="605"/>
      <c r="L2109" s="605"/>
      <c r="M2109" s="605"/>
      <c r="N2109" s="606"/>
    </row>
    <row r="2110" spans="2:14" ht="12.95" customHeight="1" x14ac:dyDescent="0.2">
      <c r="B2110" s="74"/>
      <c r="C2110" s="75"/>
      <c r="D2110" s="75"/>
      <c r="E2110" s="76"/>
      <c r="F2110" s="88"/>
      <c r="G2110" s="77"/>
      <c r="H2110" s="75"/>
      <c r="I2110" s="78"/>
      <c r="J2110" s="604"/>
      <c r="K2110" s="605"/>
      <c r="L2110" s="605"/>
      <c r="M2110" s="605"/>
      <c r="N2110" s="606"/>
    </row>
    <row r="2111" spans="2:14" ht="12.95" customHeight="1" x14ac:dyDescent="0.2">
      <c r="B2111" s="74"/>
      <c r="C2111" s="75"/>
      <c r="D2111" s="75"/>
      <c r="E2111" s="76"/>
      <c r="F2111" s="88"/>
      <c r="G2111" s="77"/>
      <c r="H2111" s="75"/>
      <c r="I2111" s="78"/>
      <c r="J2111" s="604"/>
      <c r="K2111" s="605"/>
      <c r="L2111" s="605"/>
      <c r="M2111" s="605"/>
      <c r="N2111" s="606"/>
    </row>
    <row r="2112" spans="2:14" ht="12.95" customHeight="1" x14ac:dyDescent="0.2">
      <c r="B2112" s="74"/>
      <c r="C2112" s="75"/>
      <c r="D2112" s="75"/>
      <c r="E2112" s="76"/>
      <c r="F2112" s="88"/>
      <c r="G2112" s="77"/>
      <c r="H2112" s="75"/>
      <c r="I2112" s="78"/>
      <c r="J2112" s="604"/>
      <c r="K2112" s="605"/>
      <c r="L2112" s="605"/>
      <c r="M2112" s="605"/>
      <c r="N2112" s="606"/>
    </row>
    <row r="2113" spans="2:14" ht="12.95" customHeight="1" x14ac:dyDescent="0.2">
      <c r="B2113" s="74"/>
      <c r="C2113" s="75"/>
      <c r="D2113" s="75"/>
      <c r="E2113" s="76"/>
      <c r="F2113" s="88"/>
      <c r="G2113" s="77"/>
      <c r="H2113" s="75"/>
      <c r="I2113" s="78"/>
      <c r="J2113" s="604"/>
      <c r="K2113" s="605"/>
      <c r="L2113" s="605"/>
      <c r="M2113" s="605"/>
      <c r="N2113" s="606"/>
    </row>
    <row r="2114" spans="2:14" ht="12.95" customHeight="1" x14ac:dyDescent="0.2">
      <c r="B2114" s="74"/>
      <c r="C2114" s="75"/>
      <c r="D2114" s="75"/>
      <c r="E2114" s="76"/>
      <c r="F2114" s="88"/>
      <c r="G2114" s="77"/>
      <c r="H2114" s="75"/>
      <c r="I2114" s="78"/>
      <c r="J2114" s="604"/>
      <c r="K2114" s="605"/>
      <c r="L2114" s="605"/>
      <c r="M2114" s="605"/>
      <c r="N2114" s="606"/>
    </row>
    <row r="2115" spans="2:14" ht="12.95" customHeight="1" x14ac:dyDescent="0.2">
      <c r="B2115" s="74"/>
      <c r="C2115" s="75"/>
      <c r="D2115" s="75"/>
      <c r="E2115" s="76"/>
      <c r="F2115" s="88"/>
      <c r="G2115" s="77"/>
      <c r="H2115" s="75"/>
      <c r="I2115" s="78"/>
      <c r="J2115" s="604"/>
      <c r="K2115" s="605"/>
      <c r="L2115" s="605"/>
      <c r="M2115" s="605"/>
      <c r="N2115" s="606"/>
    </row>
    <row r="2116" spans="2:14" ht="12.95" customHeight="1" x14ac:dyDescent="0.2">
      <c r="B2116" s="74"/>
      <c r="C2116" s="75"/>
      <c r="D2116" s="75"/>
      <c r="E2116" s="76"/>
      <c r="F2116" s="88"/>
      <c r="G2116" s="77"/>
      <c r="H2116" s="75"/>
      <c r="I2116" s="78"/>
      <c r="J2116" s="604"/>
      <c r="K2116" s="605"/>
      <c r="L2116" s="605"/>
      <c r="M2116" s="605"/>
      <c r="N2116" s="606"/>
    </row>
    <row r="2117" spans="2:14" ht="12.95" customHeight="1" x14ac:dyDescent="0.2">
      <c r="B2117" s="74"/>
      <c r="C2117" s="75"/>
      <c r="D2117" s="75"/>
      <c r="E2117" s="76"/>
      <c r="F2117" s="88"/>
      <c r="G2117" s="77"/>
      <c r="H2117" s="75"/>
      <c r="I2117" s="78"/>
      <c r="J2117" s="604"/>
      <c r="K2117" s="605"/>
      <c r="L2117" s="605"/>
      <c r="M2117" s="605"/>
      <c r="N2117" s="606"/>
    </row>
    <row r="2118" spans="2:14" ht="12.95" customHeight="1" x14ac:dyDescent="0.2">
      <c r="B2118" s="74"/>
      <c r="C2118" s="75"/>
      <c r="D2118" s="75"/>
      <c r="E2118" s="76"/>
      <c r="F2118" s="88"/>
      <c r="G2118" s="77"/>
      <c r="H2118" s="75"/>
      <c r="I2118" s="78"/>
      <c r="J2118" s="604"/>
      <c r="K2118" s="605"/>
      <c r="L2118" s="605"/>
      <c r="M2118" s="605"/>
      <c r="N2118" s="606"/>
    </row>
    <row r="2119" spans="2:14" ht="12.95" customHeight="1" x14ac:dyDescent="0.2">
      <c r="B2119" s="74"/>
      <c r="C2119" s="75"/>
      <c r="D2119" s="75"/>
      <c r="E2119" s="76"/>
      <c r="F2119" s="88"/>
      <c r="G2119" s="77"/>
      <c r="H2119" s="75"/>
      <c r="I2119" s="78"/>
      <c r="J2119" s="604"/>
      <c r="K2119" s="605"/>
      <c r="L2119" s="605"/>
      <c r="M2119" s="605"/>
      <c r="N2119" s="606"/>
    </row>
    <row r="2120" spans="2:14" ht="12.95" customHeight="1" x14ac:dyDescent="0.2">
      <c r="B2120" s="74"/>
      <c r="C2120" s="75"/>
      <c r="D2120" s="75"/>
      <c r="E2120" s="76"/>
      <c r="F2120" s="88"/>
      <c r="G2120" s="77"/>
      <c r="H2120" s="75"/>
      <c r="I2120" s="78"/>
      <c r="J2120" s="604"/>
      <c r="K2120" s="605"/>
      <c r="L2120" s="605"/>
      <c r="M2120" s="605"/>
      <c r="N2120" s="606"/>
    </row>
    <row r="2121" spans="2:14" ht="12.95" customHeight="1" x14ac:dyDescent="0.2">
      <c r="B2121" s="74"/>
      <c r="C2121" s="75"/>
      <c r="D2121" s="75"/>
      <c r="E2121" s="76"/>
      <c r="F2121" s="88"/>
      <c r="G2121" s="77"/>
      <c r="H2121" s="75"/>
      <c r="I2121" s="78"/>
      <c r="J2121" s="604"/>
      <c r="K2121" s="605"/>
      <c r="L2121" s="605"/>
      <c r="M2121" s="605"/>
      <c r="N2121" s="606"/>
    </row>
    <row r="2122" spans="2:14" ht="12.95" customHeight="1" x14ac:dyDescent="0.2">
      <c r="B2122" s="74"/>
      <c r="C2122" s="75"/>
      <c r="D2122" s="75"/>
      <c r="E2122" s="76"/>
      <c r="F2122" s="88"/>
      <c r="G2122" s="77"/>
      <c r="H2122" s="75"/>
      <c r="I2122" s="78"/>
      <c r="J2122" s="604"/>
      <c r="K2122" s="605"/>
      <c r="L2122" s="605"/>
      <c r="M2122" s="605"/>
      <c r="N2122" s="606"/>
    </row>
    <row r="2123" spans="2:14" ht="12.95" customHeight="1" x14ac:dyDescent="0.2">
      <c r="B2123" s="74"/>
      <c r="C2123" s="75"/>
      <c r="D2123" s="75"/>
      <c r="E2123" s="76"/>
      <c r="F2123" s="88"/>
      <c r="G2123" s="77"/>
      <c r="H2123" s="75"/>
      <c r="I2123" s="78"/>
      <c r="J2123" s="604"/>
      <c r="K2123" s="605"/>
      <c r="L2123" s="605"/>
      <c r="M2123" s="605"/>
      <c r="N2123" s="606"/>
    </row>
    <row r="2124" spans="2:14" ht="12.95" customHeight="1" x14ac:dyDescent="0.2">
      <c r="B2124" s="74"/>
      <c r="C2124" s="75"/>
      <c r="D2124" s="75"/>
      <c r="E2124" s="76"/>
      <c r="F2124" s="88"/>
      <c r="G2124" s="77"/>
      <c r="H2124" s="75"/>
      <c r="I2124" s="78"/>
      <c r="J2124" s="604"/>
      <c r="K2124" s="605"/>
      <c r="L2124" s="605"/>
      <c r="M2124" s="605"/>
      <c r="N2124" s="606"/>
    </row>
    <row r="2125" spans="2:14" ht="12.95" customHeight="1" x14ac:dyDescent="0.2">
      <c r="B2125" s="74"/>
      <c r="C2125" s="75"/>
      <c r="D2125" s="75"/>
      <c r="E2125" s="76"/>
      <c r="F2125" s="88"/>
      <c r="G2125" s="77"/>
      <c r="H2125" s="75"/>
      <c r="I2125" s="78"/>
      <c r="J2125" s="604"/>
      <c r="K2125" s="605"/>
      <c r="L2125" s="605"/>
      <c r="M2125" s="605"/>
      <c r="N2125" s="606"/>
    </row>
    <row r="2126" spans="2:14" ht="12.95" customHeight="1" x14ac:dyDescent="0.2">
      <c r="B2126" s="74"/>
      <c r="C2126" s="75"/>
      <c r="D2126" s="75"/>
      <c r="E2126" s="76"/>
      <c r="F2126" s="88"/>
      <c r="G2126" s="77"/>
      <c r="H2126" s="75"/>
      <c r="I2126" s="78"/>
      <c r="J2126" s="604"/>
      <c r="K2126" s="605"/>
      <c r="L2126" s="605"/>
      <c r="M2126" s="605"/>
      <c r="N2126" s="606"/>
    </row>
    <row r="2127" spans="2:14" ht="12.95" customHeight="1" x14ac:dyDescent="0.2">
      <c r="B2127" s="74"/>
      <c r="C2127" s="75"/>
      <c r="D2127" s="75"/>
      <c r="E2127" s="76"/>
      <c r="F2127" s="88"/>
      <c r="G2127" s="77"/>
      <c r="H2127" s="75"/>
      <c r="I2127" s="78"/>
      <c r="J2127" s="604"/>
      <c r="K2127" s="605"/>
      <c r="L2127" s="605"/>
      <c r="M2127" s="605"/>
      <c r="N2127" s="606"/>
    </row>
    <row r="2128" spans="2:14" ht="12.95" customHeight="1" x14ac:dyDescent="0.2">
      <c r="B2128" s="74"/>
      <c r="C2128" s="75"/>
      <c r="D2128" s="75"/>
      <c r="E2128" s="76"/>
      <c r="F2128" s="88"/>
      <c r="G2128" s="77"/>
      <c r="H2128" s="75"/>
      <c r="I2128" s="78"/>
      <c r="J2128" s="604"/>
      <c r="K2128" s="605"/>
      <c r="L2128" s="605"/>
      <c r="M2128" s="605"/>
      <c r="N2128" s="606"/>
    </row>
    <row r="2129" spans="2:14" ht="12.95" customHeight="1" x14ac:dyDescent="0.2">
      <c r="B2129" s="74"/>
      <c r="C2129" s="75"/>
      <c r="D2129" s="75"/>
      <c r="E2129" s="76"/>
      <c r="F2129" s="88"/>
      <c r="G2129" s="77"/>
      <c r="H2129" s="75"/>
      <c r="I2129" s="78"/>
      <c r="J2129" s="604"/>
      <c r="K2129" s="605"/>
      <c r="L2129" s="605"/>
      <c r="M2129" s="605"/>
      <c r="N2129" s="606"/>
    </row>
    <row r="2130" spans="2:14" ht="12.95" customHeight="1" x14ac:dyDescent="0.2">
      <c r="B2130" s="74"/>
      <c r="C2130" s="75"/>
      <c r="D2130" s="75"/>
      <c r="E2130" s="76"/>
      <c r="F2130" s="88"/>
      <c r="G2130" s="77"/>
      <c r="H2130" s="75"/>
      <c r="I2130" s="78"/>
      <c r="J2130" s="604"/>
      <c r="K2130" s="605"/>
      <c r="L2130" s="605"/>
      <c r="M2130" s="605"/>
      <c r="N2130" s="606"/>
    </row>
    <row r="2131" spans="2:14" ht="12.95" customHeight="1" x14ac:dyDescent="0.2">
      <c r="B2131" s="74"/>
      <c r="C2131" s="75"/>
      <c r="D2131" s="75"/>
      <c r="E2131" s="76"/>
      <c r="F2131" s="88"/>
      <c r="G2131" s="77"/>
      <c r="H2131" s="75"/>
      <c r="I2131" s="78"/>
      <c r="J2131" s="604"/>
      <c r="K2131" s="605"/>
      <c r="L2131" s="605"/>
      <c r="M2131" s="605"/>
      <c r="N2131" s="606"/>
    </row>
    <row r="2132" spans="2:14" ht="12.95" customHeight="1" x14ac:dyDescent="0.2">
      <c r="B2132" s="74"/>
      <c r="C2132" s="75"/>
      <c r="D2132" s="75"/>
      <c r="E2132" s="76"/>
      <c r="F2132" s="88"/>
      <c r="G2132" s="77"/>
      <c r="H2132" s="75"/>
      <c r="I2132" s="78"/>
      <c r="J2132" s="604"/>
      <c r="K2132" s="605"/>
      <c r="L2132" s="605"/>
      <c r="M2132" s="605"/>
      <c r="N2132" s="606"/>
    </row>
    <row r="2133" spans="2:14" ht="12.95" customHeight="1" x14ac:dyDescent="0.2">
      <c r="B2133" s="74"/>
      <c r="C2133" s="75"/>
      <c r="D2133" s="75"/>
      <c r="E2133" s="76"/>
      <c r="F2133" s="88"/>
      <c r="G2133" s="77"/>
      <c r="H2133" s="75"/>
      <c r="I2133" s="78"/>
      <c r="J2133" s="604"/>
      <c r="K2133" s="605"/>
      <c r="L2133" s="605"/>
      <c r="M2133" s="605"/>
      <c r="N2133" s="606"/>
    </row>
    <row r="2134" spans="2:14" ht="12.95" customHeight="1" x14ac:dyDescent="0.2">
      <c r="B2134" s="74"/>
      <c r="C2134" s="75"/>
      <c r="D2134" s="75"/>
      <c r="E2134" s="76"/>
      <c r="F2134" s="88"/>
      <c r="G2134" s="77"/>
      <c r="H2134" s="75"/>
      <c r="I2134" s="78"/>
      <c r="J2134" s="604"/>
      <c r="K2134" s="605"/>
      <c r="L2134" s="605"/>
      <c r="M2134" s="605"/>
      <c r="N2134" s="606"/>
    </row>
    <row r="2135" spans="2:14" ht="12.95" customHeight="1" x14ac:dyDescent="0.2">
      <c r="B2135" s="74"/>
      <c r="C2135" s="75"/>
      <c r="D2135" s="75"/>
      <c r="E2135" s="76"/>
      <c r="F2135" s="88"/>
      <c r="G2135" s="77"/>
      <c r="H2135" s="75"/>
      <c r="I2135" s="78"/>
      <c r="J2135" s="604"/>
      <c r="K2135" s="605"/>
      <c r="L2135" s="605"/>
      <c r="M2135" s="605"/>
      <c r="N2135" s="606"/>
    </row>
    <row r="2136" spans="2:14" ht="12.95" customHeight="1" x14ac:dyDescent="0.2">
      <c r="B2136" s="74"/>
      <c r="C2136" s="75"/>
      <c r="D2136" s="75"/>
      <c r="E2136" s="76"/>
      <c r="F2136" s="88"/>
      <c r="G2136" s="77"/>
      <c r="H2136" s="75"/>
      <c r="I2136" s="78"/>
      <c r="J2136" s="604"/>
      <c r="K2136" s="605"/>
      <c r="L2136" s="605"/>
      <c r="M2136" s="605"/>
      <c r="N2136" s="606"/>
    </row>
    <row r="2137" spans="2:14" ht="12.95" customHeight="1" x14ac:dyDescent="0.2">
      <c r="B2137" s="74"/>
      <c r="C2137" s="75"/>
      <c r="D2137" s="75"/>
      <c r="E2137" s="76"/>
      <c r="F2137" s="88"/>
      <c r="G2137" s="77"/>
      <c r="H2137" s="75"/>
      <c r="I2137" s="78"/>
      <c r="J2137" s="604"/>
      <c r="K2137" s="605"/>
      <c r="L2137" s="605"/>
      <c r="M2137" s="605"/>
      <c r="N2137" s="606"/>
    </row>
    <row r="2138" spans="2:14" ht="12.95" customHeight="1" x14ac:dyDescent="0.2">
      <c r="B2138" s="74"/>
      <c r="C2138" s="75"/>
      <c r="D2138" s="75"/>
      <c r="E2138" s="76"/>
      <c r="F2138" s="88"/>
      <c r="G2138" s="77"/>
      <c r="H2138" s="75"/>
      <c r="I2138" s="78"/>
      <c r="J2138" s="604"/>
      <c r="K2138" s="605"/>
      <c r="L2138" s="605"/>
      <c r="M2138" s="605"/>
      <c r="N2138" s="606"/>
    </row>
    <row r="2139" spans="2:14" ht="12.95" customHeight="1" x14ac:dyDescent="0.2">
      <c r="B2139" s="74"/>
      <c r="C2139" s="75"/>
      <c r="D2139" s="75"/>
      <c r="E2139" s="76"/>
      <c r="F2139" s="88"/>
      <c r="G2139" s="77"/>
      <c r="H2139" s="75"/>
      <c r="I2139" s="78"/>
      <c r="J2139" s="604"/>
      <c r="K2139" s="605"/>
      <c r="L2139" s="605"/>
      <c r="M2139" s="605"/>
      <c r="N2139" s="606"/>
    </row>
    <row r="2140" spans="2:14" ht="12.95" customHeight="1" x14ac:dyDescent="0.2">
      <c r="B2140" s="74"/>
      <c r="C2140" s="75"/>
      <c r="D2140" s="75"/>
      <c r="E2140" s="76"/>
      <c r="F2140" s="88"/>
      <c r="G2140" s="77"/>
      <c r="H2140" s="75"/>
      <c r="I2140" s="78"/>
      <c r="J2140" s="604"/>
      <c r="K2140" s="605"/>
      <c r="L2140" s="605"/>
      <c r="M2140" s="605"/>
      <c r="N2140" s="606"/>
    </row>
    <row r="2141" spans="2:14" ht="12.95" customHeight="1" x14ac:dyDescent="0.2">
      <c r="B2141" s="74"/>
      <c r="C2141" s="75"/>
      <c r="D2141" s="75"/>
      <c r="E2141" s="76"/>
      <c r="F2141" s="88"/>
      <c r="G2141" s="77"/>
      <c r="H2141" s="75"/>
      <c r="I2141" s="78"/>
      <c r="J2141" s="604"/>
      <c r="K2141" s="605"/>
      <c r="L2141" s="605"/>
      <c r="M2141" s="605"/>
      <c r="N2141" s="606"/>
    </row>
    <row r="2142" spans="2:14" ht="12.95" customHeight="1" x14ac:dyDescent="0.2">
      <c r="B2142" s="74"/>
      <c r="C2142" s="75"/>
      <c r="D2142" s="75"/>
      <c r="E2142" s="76"/>
      <c r="F2142" s="88"/>
      <c r="G2142" s="77"/>
      <c r="H2142" s="75"/>
      <c r="I2142" s="78"/>
      <c r="J2142" s="604"/>
      <c r="K2142" s="605"/>
      <c r="L2142" s="605"/>
      <c r="M2142" s="605"/>
      <c r="N2142" s="606"/>
    </row>
    <row r="2143" spans="2:14" ht="12.95" customHeight="1" x14ac:dyDescent="0.2">
      <c r="B2143" s="74"/>
      <c r="C2143" s="75"/>
      <c r="D2143" s="75"/>
      <c r="E2143" s="76"/>
      <c r="F2143" s="88"/>
      <c r="G2143" s="77"/>
      <c r="H2143" s="75"/>
      <c r="I2143" s="78"/>
      <c r="J2143" s="604"/>
      <c r="K2143" s="605"/>
      <c r="L2143" s="605"/>
      <c r="M2143" s="605"/>
      <c r="N2143" s="606"/>
    </row>
    <row r="2144" spans="2:14" ht="12.95" customHeight="1" x14ac:dyDescent="0.2">
      <c r="B2144" s="74"/>
      <c r="C2144" s="75"/>
      <c r="D2144" s="75"/>
      <c r="E2144" s="76"/>
      <c r="F2144" s="88"/>
      <c r="G2144" s="77"/>
      <c r="H2144" s="75"/>
      <c r="I2144" s="78"/>
      <c r="J2144" s="604"/>
      <c r="K2144" s="605"/>
      <c r="L2144" s="605"/>
      <c r="M2144" s="605"/>
      <c r="N2144" s="606"/>
    </row>
    <row r="2145" spans="2:14" ht="12.95" customHeight="1" x14ac:dyDescent="0.2">
      <c r="B2145" s="74"/>
      <c r="C2145" s="75"/>
      <c r="D2145" s="75"/>
      <c r="E2145" s="76"/>
      <c r="F2145" s="88"/>
      <c r="G2145" s="77"/>
      <c r="H2145" s="75"/>
      <c r="I2145" s="78"/>
      <c r="J2145" s="604"/>
      <c r="K2145" s="605"/>
      <c r="L2145" s="605"/>
      <c r="M2145" s="605"/>
      <c r="N2145" s="606"/>
    </row>
    <row r="2146" spans="2:14" ht="12.95" customHeight="1" x14ac:dyDescent="0.2">
      <c r="B2146" s="74"/>
      <c r="C2146" s="75"/>
      <c r="D2146" s="75"/>
      <c r="E2146" s="76"/>
      <c r="F2146" s="88"/>
      <c r="G2146" s="77"/>
      <c r="H2146" s="75"/>
      <c r="I2146" s="78"/>
      <c r="J2146" s="604"/>
      <c r="K2146" s="605"/>
      <c r="L2146" s="605"/>
      <c r="M2146" s="605"/>
      <c r="N2146" s="606"/>
    </row>
    <row r="2147" spans="2:14" ht="12.95" customHeight="1" x14ac:dyDescent="0.2">
      <c r="B2147" s="74"/>
      <c r="C2147" s="75"/>
      <c r="D2147" s="75"/>
      <c r="E2147" s="76"/>
      <c r="F2147" s="88"/>
      <c r="G2147" s="77"/>
      <c r="H2147" s="75"/>
      <c r="I2147" s="78"/>
      <c r="J2147" s="604"/>
      <c r="K2147" s="605"/>
      <c r="L2147" s="605"/>
      <c r="M2147" s="605"/>
      <c r="N2147" s="606"/>
    </row>
    <row r="2148" spans="2:14" ht="12.95" customHeight="1" x14ac:dyDescent="0.2">
      <c r="B2148" s="74"/>
      <c r="C2148" s="75"/>
      <c r="D2148" s="75"/>
      <c r="E2148" s="76"/>
      <c r="F2148" s="88"/>
      <c r="G2148" s="77"/>
      <c r="H2148" s="75"/>
      <c r="I2148" s="78"/>
      <c r="J2148" s="604"/>
      <c r="K2148" s="605"/>
      <c r="L2148" s="605"/>
      <c r="M2148" s="605"/>
      <c r="N2148" s="606"/>
    </row>
    <row r="2149" spans="2:14" ht="12.95" customHeight="1" x14ac:dyDescent="0.2">
      <c r="B2149" s="74"/>
      <c r="C2149" s="75"/>
      <c r="D2149" s="75"/>
      <c r="E2149" s="76"/>
      <c r="F2149" s="88"/>
      <c r="G2149" s="77"/>
      <c r="H2149" s="75"/>
      <c r="I2149" s="78"/>
      <c r="J2149" s="604"/>
      <c r="K2149" s="605"/>
      <c r="L2149" s="605"/>
      <c r="M2149" s="605"/>
      <c r="N2149" s="606"/>
    </row>
    <row r="2150" spans="2:14" ht="12.95" customHeight="1" x14ac:dyDescent="0.2">
      <c r="B2150" s="74"/>
      <c r="C2150" s="75"/>
      <c r="D2150" s="75"/>
      <c r="E2150" s="76"/>
      <c r="F2150" s="88"/>
      <c r="G2150" s="77"/>
      <c r="H2150" s="75"/>
      <c r="I2150" s="78"/>
      <c r="J2150" s="604"/>
      <c r="K2150" s="605"/>
      <c r="L2150" s="605"/>
      <c r="M2150" s="605"/>
      <c r="N2150" s="606"/>
    </row>
    <row r="2151" spans="2:14" ht="12.95" customHeight="1" x14ac:dyDescent="0.2">
      <c r="B2151" s="74"/>
      <c r="C2151" s="75"/>
      <c r="D2151" s="75"/>
      <c r="E2151" s="76"/>
      <c r="F2151" s="88"/>
      <c r="G2151" s="77"/>
      <c r="H2151" s="75"/>
      <c r="I2151" s="78"/>
      <c r="J2151" s="604"/>
      <c r="K2151" s="605"/>
      <c r="L2151" s="605"/>
      <c r="M2151" s="605"/>
      <c r="N2151" s="606"/>
    </row>
    <row r="2152" spans="2:14" ht="12.95" customHeight="1" x14ac:dyDescent="0.2">
      <c r="B2152" s="74"/>
      <c r="C2152" s="75"/>
      <c r="D2152" s="75"/>
      <c r="E2152" s="76"/>
      <c r="F2152" s="88"/>
      <c r="G2152" s="77"/>
      <c r="H2152" s="75"/>
      <c r="I2152" s="78"/>
      <c r="J2152" s="604"/>
      <c r="K2152" s="605"/>
      <c r="L2152" s="605"/>
      <c r="M2152" s="605"/>
      <c r="N2152" s="606"/>
    </row>
    <row r="2153" spans="2:14" ht="12.95" customHeight="1" x14ac:dyDescent="0.2">
      <c r="B2153" s="74"/>
      <c r="C2153" s="75"/>
      <c r="D2153" s="75"/>
      <c r="E2153" s="76"/>
      <c r="F2153" s="88"/>
      <c r="G2153" s="77"/>
      <c r="H2153" s="75"/>
      <c r="I2153" s="78"/>
      <c r="J2153" s="604"/>
      <c r="K2153" s="605"/>
      <c r="L2153" s="605"/>
      <c r="M2153" s="605"/>
      <c r="N2153" s="606"/>
    </row>
    <row r="2154" spans="2:14" ht="12.95" customHeight="1" x14ac:dyDescent="0.2">
      <c r="B2154" s="74"/>
      <c r="C2154" s="75"/>
      <c r="D2154" s="75"/>
      <c r="E2154" s="76"/>
      <c r="F2154" s="88"/>
      <c r="G2154" s="77"/>
      <c r="H2154" s="75"/>
      <c r="I2154" s="78"/>
      <c r="J2154" s="604"/>
      <c r="K2154" s="605"/>
      <c r="L2154" s="605"/>
      <c r="M2154" s="605"/>
      <c r="N2154" s="606"/>
    </row>
    <row r="2155" spans="2:14" ht="12.95" customHeight="1" x14ac:dyDescent="0.2">
      <c r="B2155" s="74"/>
      <c r="C2155" s="75"/>
      <c r="D2155" s="75"/>
      <c r="E2155" s="76"/>
      <c r="F2155" s="88"/>
      <c r="G2155" s="77"/>
      <c r="H2155" s="75"/>
      <c r="I2155" s="78"/>
      <c r="J2155" s="604"/>
      <c r="K2155" s="605"/>
      <c r="L2155" s="605"/>
      <c r="M2155" s="605"/>
      <c r="N2155" s="606"/>
    </row>
    <row r="2156" spans="2:14" ht="12.95" customHeight="1" x14ac:dyDescent="0.2">
      <c r="B2156" s="74"/>
      <c r="C2156" s="75"/>
      <c r="D2156" s="75"/>
      <c r="E2156" s="76"/>
      <c r="F2156" s="88"/>
      <c r="G2156" s="77"/>
      <c r="H2156" s="75"/>
      <c r="I2156" s="78"/>
      <c r="J2156" s="604"/>
      <c r="K2156" s="605"/>
      <c r="L2156" s="605"/>
      <c r="M2156" s="605"/>
      <c r="N2156" s="606"/>
    </row>
    <row r="2157" spans="2:14" ht="12.95" customHeight="1" x14ac:dyDescent="0.2">
      <c r="B2157" s="74"/>
      <c r="C2157" s="75"/>
      <c r="D2157" s="75"/>
      <c r="E2157" s="76"/>
      <c r="F2157" s="88"/>
      <c r="G2157" s="77"/>
      <c r="H2157" s="75"/>
      <c r="I2157" s="78"/>
      <c r="J2157" s="604"/>
      <c r="K2157" s="605"/>
      <c r="L2157" s="605"/>
      <c r="M2157" s="605"/>
      <c r="N2157" s="606"/>
    </row>
    <row r="2158" spans="2:14" ht="12.95" customHeight="1" x14ac:dyDescent="0.2">
      <c r="B2158" s="74"/>
      <c r="C2158" s="75"/>
      <c r="D2158" s="75"/>
      <c r="E2158" s="76"/>
      <c r="F2158" s="88"/>
      <c r="G2158" s="77"/>
      <c r="H2158" s="75"/>
      <c r="I2158" s="78"/>
      <c r="J2158" s="604"/>
      <c r="K2158" s="605"/>
      <c r="L2158" s="605"/>
      <c r="M2158" s="605"/>
      <c r="N2158" s="606"/>
    </row>
    <row r="2159" spans="2:14" ht="12.95" customHeight="1" x14ac:dyDescent="0.2">
      <c r="B2159" s="74"/>
      <c r="C2159" s="75"/>
      <c r="D2159" s="75"/>
      <c r="E2159" s="76"/>
      <c r="F2159" s="88"/>
      <c r="G2159" s="77"/>
      <c r="H2159" s="75"/>
      <c r="I2159" s="78"/>
      <c r="J2159" s="604"/>
      <c r="K2159" s="605"/>
      <c r="L2159" s="605"/>
      <c r="M2159" s="605"/>
      <c r="N2159" s="606"/>
    </row>
    <row r="2160" spans="2:14" ht="12.95" customHeight="1" x14ac:dyDescent="0.2">
      <c r="B2160" s="74"/>
      <c r="C2160" s="75"/>
      <c r="D2160" s="75"/>
      <c r="E2160" s="76"/>
      <c r="F2160" s="88"/>
      <c r="G2160" s="77"/>
      <c r="H2160" s="75"/>
      <c r="I2160" s="78"/>
      <c r="J2160" s="604"/>
      <c r="K2160" s="605"/>
      <c r="L2160" s="605"/>
      <c r="M2160" s="605"/>
      <c r="N2160" s="606"/>
    </row>
    <row r="2161" spans="2:14" ht="12.95" customHeight="1" x14ac:dyDescent="0.2">
      <c r="B2161" s="74"/>
      <c r="C2161" s="75"/>
      <c r="D2161" s="75"/>
      <c r="E2161" s="76"/>
      <c r="F2161" s="88"/>
      <c r="G2161" s="77"/>
      <c r="H2161" s="75"/>
      <c r="I2161" s="78"/>
      <c r="J2161" s="604"/>
      <c r="K2161" s="605"/>
      <c r="L2161" s="605"/>
      <c r="M2161" s="605"/>
      <c r="N2161" s="606"/>
    </row>
    <row r="2162" spans="2:14" ht="12.95" customHeight="1" x14ac:dyDescent="0.2">
      <c r="B2162" s="74"/>
      <c r="C2162" s="75"/>
      <c r="D2162" s="75"/>
      <c r="E2162" s="76"/>
      <c r="F2162" s="88"/>
      <c r="G2162" s="77"/>
      <c r="H2162" s="75"/>
      <c r="I2162" s="78"/>
      <c r="J2162" s="604"/>
      <c r="K2162" s="605"/>
      <c r="L2162" s="605"/>
      <c r="M2162" s="605"/>
      <c r="N2162" s="606"/>
    </row>
    <row r="2163" spans="2:14" ht="12.95" customHeight="1" x14ac:dyDescent="0.2">
      <c r="B2163" s="74"/>
      <c r="C2163" s="75"/>
      <c r="D2163" s="75"/>
      <c r="E2163" s="76"/>
      <c r="F2163" s="88"/>
      <c r="G2163" s="77"/>
      <c r="H2163" s="75"/>
      <c r="I2163" s="78"/>
      <c r="J2163" s="604"/>
      <c r="K2163" s="605"/>
      <c r="L2163" s="605"/>
      <c r="M2163" s="605"/>
      <c r="N2163" s="606"/>
    </row>
    <row r="2164" spans="2:14" ht="12.95" customHeight="1" x14ac:dyDescent="0.2">
      <c r="B2164" s="74"/>
      <c r="C2164" s="75"/>
      <c r="D2164" s="75"/>
      <c r="E2164" s="76"/>
      <c r="F2164" s="88"/>
      <c r="G2164" s="77"/>
      <c r="H2164" s="75"/>
      <c r="I2164" s="78"/>
      <c r="J2164" s="604"/>
      <c r="K2164" s="605"/>
      <c r="L2164" s="605"/>
      <c r="M2164" s="605"/>
      <c r="N2164" s="606"/>
    </row>
    <row r="2165" spans="2:14" ht="12.95" customHeight="1" x14ac:dyDescent="0.2">
      <c r="B2165" s="74"/>
      <c r="C2165" s="75"/>
      <c r="D2165" s="75"/>
      <c r="E2165" s="76"/>
      <c r="F2165" s="88"/>
      <c r="G2165" s="77"/>
      <c r="H2165" s="75"/>
      <c r="I2165" s="78"/>
      <c r="J2165" s="604"/>
      <c r="K2165" s="605"/>
      <c r="L2165" s="605"/>
      <c r="M2165" s="605"/>
      <c r="N2165" s="606"/>
    </row>
    <row r="2166" spans="2:14" ht="12.95" customHeight="1" x14ac:dyDescent="0.2">
      <c r="B2166" s="74"/>
      <c r="C2166" s="75"/>
      <c r="D2166" s="75"/>
      <c r="E2166" s="76"/>
      <c r="F2166" s="88"/>
      <c r="G2166" s="77"/>
      <c r="H2166" s="75"/>
      <c r="I2166" s="78"/>
      <c r="J2166" s="604"/>
      <c r="K2166" s="605"/>
      <c r="L2166" s="605"/>
      <c r="M2166" s="605"/>
      <c r="N2166" s="606"/>
    </row>
    <row r="2167" spans="2:14" ht="12.95" customHeight="1" x14ac:dyDescent="0.2">
      <c r="B2167" s="74"/>
      <c r="C2167" s="75"/>
      <c r="D2167" s="75"/>
      <c r="E2167" s="76"/>
      <c r="F2167" s="88"/>
      <c r="G2167" s="77"/>
      <c r="H2167" s="75"/>
      <c r="I2167" s="78"/>
      <c r="J2167" s="604"/>
      <c r="K2167" s="605"/>
      <c r="L2167" s="605"/>
      <c r="M2167" s="605"/>
      <c r="N2167" s="606"/>
    </row>
    <row r="2168" spans="2:14" ht="12.95" customHeight="1" x14ac:dyDescent="0.2">
      <c r="B2168" s="74"/>
      <c r="C2168" s="75"/>
      <c r="D2168" s="75"/>
      <c r="E2168" s="76"/>
      <c r="F2168" s="88"/>
      <c r="G2168" s="77"/>
      <c r="H2168" s="75"/>
      <c r="I2168" s="78"/>
      <c r="J2168" s="604"/>
      <c r="K2168" s="605"/>
      <c r="L2168" s="605"/>
      <c r="M2168" s="605"/>
      <c r="N2168" s="606"/>
    </row>
    <row r="2169" spans="2:14" ht="12.95" customHeight="1" x14ac:dyDescent="0.2">
      <c r="B2169" s="74"/>
      <c r="C2169" s="75"/>
      <c r="D2169" s="75"/>
      <c r="E2169" s="76"/>
      <c r="F2169" s="88"/>
      <c r="G2169" s="77"/>
      <c r="H2169" s="75"/>
      <c r="I2169" s="78"/>
      <c r="J2169" s="604"/>
      <c r="K2169" s="605"/>
      <c r="L2169" s="605"/>
      <c r="M2169" s="605"/>
      <c r="N2169" s="606"/>
    </row>
    <row r="2170" spans="2:14" ht="12.95" customHeight="1" x14ac:dyDescent="0.2">
      <c r="B2170" s="74"/>
      <c r="C2170" s="75"/>
      <c r="D2170" s="75"/>
      <c r="E2170" s="76"/>
      <c r="F2170" s="88"/>
      <c r="G2170" s="77"/>
      <c r="H2170" s="75"/>
      <c r="I2170" s="78"/>
      <c r="J2170" s="604"/>
      <c r="K2170" s="605"/>
      <c r="L2170" s="605"/>
      <c r="M2170" s="605"/>
      <c r="N2170" s="606"/>
    </row>
    <row r="2171" spans="2:14" ht="12.95" customHeight="1" x14ac:dyDescent="0.2">
      <c r="B2171" s="74"/>
      <c r="C2171" s="75"/>
      <c r="D2171" s="75"/>
      <c r="E2171" s="76"/>
      <c r="F2171" s="88"/>
      <c r="G2171" s="77"/>
      <c r="H2171" s="75"/>
      <c r="I2171" s="78"/>
      <c r="J2171" s="604"/>
      <c r="K2171" s="605"/>
      <c r="L2171" s="605"/>
      <c r="M2171" s="605"/>
      <c r="N2171" s="606"/>
    </row>
    <row r="2172" spans="2:14" ht="12.95" customHeight="1" x14ac:dyDescent="0.2">
      <c r="B2172" s="74"/>
      <c r="C2172" s="75"/>
      <c r="D2172" s="75"/>
      <c r="E2172" s="76"/>
      <c r="F2172" s="88"/>
      <c r="G2172" s="77"/>
      <c r="H2172" s="75"/>
      <c r="I2172" s="78"/>
      <c r="J2172" s="604"/>
      <c r="K2172" s="605"/>
      <c r="L2172" s="605"/>
      <c r="M2172" s="605"/>
      <c r="N2172" s="606"/>
    </row>
    <row r="2173" spans="2:14" ht="12.95" customHeight="1" x14ac:dyDescent="0.2">
      <c r="B2173" s="74"/>
      <c r="C2173" s="75"/>
      <c r="D2173" s="75"/>
      <c r="E2173" s="76"/>
      <c r="F2173" s="88"/>
      <c r="G2173" s="77"/>
      <c r="H2173" s="75"/>
      <c r="I2173" s="78"/>
      <c r="J2173" s="604"/>
      <c r="K2173" s="605"/>
      <c r="L2173" s="605"/>
      <c r="M2173" s="605"/>
      <c r="N2173" s="606"/>
    </row>
    <row r="2174" spans="2:14" ht="12.95" customHeight="1" x14ac:dyDescent="0.2">
      <c r="B2174" s="74"/>
      <c r="C2174" s="75"/>
      <c r="D2174" s="75"/>
      <c r="E2174" s="76"/>
      <c r="F2174" s="88"/>
      <c r="G2174" s="77"/>
      <c r="H2174" s="75"/>
      <c r="I2174" s="78"/>
      <c r="J2174" s="604"/>
      <c r="K2174" s="605"/>
      <c r="L2174" s="605"/>
      <c r="M2174" s="605"/>
      <c r="N2174" s="606"/>
    </row>
    <row r="2175" spans="2:14" ht="12.95" customHeight="1" x14ac:dyDescent="0.2">
      <c r="B2175" s="74"/>
      <c r="C2175" s="75"/>
      <c r="D2175" s="75"/>
      <c r="E2175" s="76"/>
      <c r="F2175" s="88"/>
      <c r="G2175" s="77"/>
      <c r="H2175" s="75"/>
      <c r="I2175" s="78"/>
      <c r="J2175" s="604"/>
      <c r="K2175" s="605"/>
      <c r="L2175" s="605"/>
      <c r="M2175" s="605"/>
      <c r="N2175" s="606"/>
    </row>
    <row r="2176" spans="2:14" ht="12.95" customHeight="1" x14ac:dyDescent="0.2">
      <c r="B2176" s="74"/>
      <c r="C2176" s="75"/>
      <c r="D2176" s="75"/>
      <c r="E2176" s="76"/>
      <c r="F2176" s="88"/>
      <c r="G2176" s="77"/>
      <c r="H2176" s="75"/>
      <c r="I2176" s="78"/>
      <c r="J2176" s="604"/>
      <c r="K2176" s="605"/>
      <c r="L2176" s="605"/>
      <c r="M2176" s="605"/>
      <c r="N2176" s="606"/>
    </row>
    <row r="2177" spans="2:14" ht="12.95" customHeight="1" x14ac:dyDescent="0.2">
      <c r="B2177" s="74"/>
      <c r="C2177" s="75"/>
      <c r="D2177" s="75"/>
      <c r="E2177" s="76"/>
      <c r="F2177" s="88"/>
      <c r="G2177" s="77"/>
      <c r="H2177" s="75"/>
      <c r="I2177" s="78"/>
      <c r="J2177" s="604"/>
      <c r="K2177" s="605"/>
      <c r="L2177" s="605"/>
      <c r="M2177" s="605"/>
      <c r="N2177" s="606"/>
    </row>
    <row r="2178" spans="2:14" ht="12.95" customHeight="1" x14ac:dyDescent="0.2">
      <c r="B2178" s="74"/>
      <c r="C2178" s="75"/>
      <c r="D2178" s="75"/>
      <c r="E2178" s="76"/>
      <c r="F2178" s="88"/>
      <c r="G2178" s="77"/>
      <c r="H2178" s="75"/>
      <c r="I2178" s="78"/>
      <c r="J2178" s="604"/>
      <c r="K2178" s="605"/>
      <c r="L2178" s="605"/>
      <c r="M2178" s="605"/>
      <c r="N2178" s="606"/>
    </row>
    <row r="2179" spans="2:14" ht="12.95" customHeight="1" x14ac:dyDescent="0.2">
      <c r="B2179" s="74"/>
      <c r="C2179" s="75"/>
      <c r="D2179" s="75"/>
      <c r="E2179" s="76"/>
      <c r="F2179" s="88"/>
      <c r="G2179" s="77"/>
      <c r="H2179" s="75"/>
      <c r="I2179" s="78"/>
      <c r="J2179" s="604"/>
      <c r="K2179" s="605"/>
      <c r="L2179" s="605"/>
      <c r="M2179" s="605"/>
      <c r="N2179" s="606"/>
    </row>
    <row r="2180" spans="2:14" ht="12.95" customHeight="1" x14ac:dyDescent="0.2">
      <c r="B2180" s="74"/>
      <c r="C2180" s="75"/>
      <c r="D2180" s="75"/>
      <c r="E2180" s="76"/>
      <c r="F2180" s="88"/>
      <c r="G2180" s="77"/>
      <c r="H2180" s="75"/>
      <c r="I2180" s="78"/>
      <c r="J2180" s="604"/>
      <c r="K2180" s="605"/>
      <c r="L2180" s="605"/>
      <c r="M2180" s="605"/>
      <c r="N2180" s="606"/>
    </row>
    <row r="2181" spans="2:14" ht="12.95" customHeight="1" x14ac:dyDescent="0.2">
      <c r="B2181" s="74"/>
      <c r="C2181" s="75"/>
      <c r="D2181" s="75"/>
      <c r="E2181" s="76"/>
      <c r="F2181" s="88"/>
      <c r="G2181" s="77"/>
      <c r="H2181" s="75"/>
      <c r="I2181" s="78"/>
      <c r="J2181" s="604"/>
      <c r="K2181" s="605"/>
      <c r="L2181" s="605"/>
      <c r="M2181" s="605"/>
      <c r="N2181" s="606"/>
    </row>
    <row r="2182" spans="2:14" ht="12.95" customHeight="1" x14ac:dyDescent="0.2">
      <c r="B2182" s="74"/>
      <c r="C2182" s="75"/>
      <c r="D2182" s="75"/>
      <c r="E2182" s="76"/>
      <c r="F2182" s="88"/>
      <c r="G2182" s="77"/>
      <c r="H2182" s="75"/>
      <c r="I2182" s="78"/>
      <c r="J2182" s="604"/>
      <c r="K2182" s="605"/>
      <c r="L2182" s="605"/>
      <c r="M2182" s="605"/>
      <c r="N2182" s="606"/>
    </row>
    <row r="2183" spans="2:14" ht="12.95" customHeight="1" x14ac:dyDescent="0.2">
      <c r="B2183" s="74"/>
      <c r="C2183" s="75"/>
      <c r="D2183" s="75"/>
      <c r="E2183" s="76"/>
      <c r="F2183" s="88"/>
      <c r="G2183" s="77"/>
      <c r="H2183" s="75"/>
      <c r="I2183" s="78"/>
      <c r="J2183" s="604"/>
      <c r="K2183" s="605"/>
      <c r="L2183" s="605"/>
      <c r="M2183" s="605"/>
      <c r="N2183" s="606"/>
    </row>
    <row r="2184" spans="2:14" ht="12.95" customHeight="1" x14ac:dyDescent="0.2">
      <c r="B2184" s="74"/>
      <c r="C2184" s="75"/>
      <c r="D2184" s="75"/>
      <c r="E2184" s="76"/>
      <c r="F2184" s="88"/>
      <c r="G2184" s="77"/>
      <c r="H2184" s="75"/>
      <c r="I2184" s="78"/>
      <c r="J2184" s="604"/>
      <c r="K2184" s="605"/>
      <c r="L2184" s="605"/>
      <c r="M2184" s="605"/>
      <c r="N2184" s="606"/>
    </row>
    <row r="2185" spans="2:14" ht="12.95" customHeight="1" x14ac:dyDescent="0.2">
      <c r="B2185" s="74"/>
      <c r="C2185" s="75"/>
      <c r="D2185" s="75"/>
      <c r="E2185" s="76"/>
      <c r="F2185" s="88"/>
      <c r="G2185" s="77"/>
      <c r="H2185" s="75"/>
      <c r="I2185" s="78"/>
      <c r="J2185" s="604"/>
      <c r="K2185" s="605"/>
      <c r="L2185" s="605"/>
      <c r="M2185" s="605"/>
      <c r="N2185" s="606"/>
    </row>
    <row r="2186" spans="2:14" ht="12.95" customHeight="1" x14ac:dyDescent="0.2">
      <c r="B2186" s="74"/>
      <c r="C2186" s="75"/>
      <c r="D2186" s="75"/>
      <c r="E2186" s="76"/>
      <c r="F2186" s="88"/>
      <c r="G2186" s="77"/>
      <c r="H2186" s="75"/>
      <c r="I2186" s="78"/>
      <c r="J2186" s="604"/>
      <c r="K2186" s="605"/>
      <c r="L2186" s="605"/>
      <c r="M2186" s="605"/>
      <c r="N2186" s="606"/>
    </row>
    <row r="2187" spans="2:14" ht="12.95" customHeight="1" x14ac:dyDescent="0.2">
      <c r="B2187" s="74"/>
      <c r="C2187" s="75"/>
      <c r="D2187" s="75"/>
      <c r="E2187" s="76"/>
      <c r="F2187" s="88"/>
      <c r="G2187" s="77"/>
      <c r="H2187" s="75"/>
      <c r="I2187" s="78"/>
      <c r="J2187" s="604"/>
      <c r="K2187" s="605"/>
      <c r="L2187" s="605"/>
      <c r="M2187" s="605"/>
      <c r="N2187" s="606"/>
    </row>
    <row r="2188" spans="2:14" ht="12.95" customHeight="1" x14ac:dyDescent="0.2">
      <c r="B2188" s="74"/>
      <c r="C2188" s="75"/>
      <c r="D2188" s="75"/>
      <c r="E2188" s="76"/>
      <c r="F2188" s="88"/>
      <c r="G2188" s="77"/>
      <c r="H2188" s="75"/>
      <c r="I2188" s="78"/>
      <c r="J2188" s="604"/>
      <c r="K2188" s="605"/>
      <c r="L2188" s="605"/>
      <c r="M2188" s="605"/>
      <c r="N2188" s="606"/>
    </row>
    <row r="2189" spans="2:14" ht="12.95" customHeight="1" x14ac:dyDescent="0.2">
      <c r="B2189" s="74"/>
      <c r="C2189" s="75"/>
      <c r="D2189" s="75"/>
      <c r="E2189" s="76"/>
      <c r="F2189" s="88"/>
      <c r="G2189" s="77"/>
      <c r="H2189" s="75"/>
      <c r="I2189" s="78"/>
      <c r="J2189" s="604"/>
      <c r="K2189" s="605"/>
      <c r="L2189" s="605"/>
      <c r="M2189" s="605"/>
      <c r="N2189" s="606"/>
    </row>
    <row r="2190" spans="2:14" ht="12.95" customHeight="1" x14ac:dyDescent="0.2">
      <c r="B2190" s="74"/>
      <c r="C2190" s="75"/>
      <c r="D2190" s="75"/>
      <c r="E2190" s="76"/>
      <c r="F2190" s="88"/>
      <c r="G2190" s="77"/>
      <c r="H2190" s="75"/>
      <c r="I2190" s="78"/>
      <c r="J2190" s="604"/>
      <c r="K2190" s="605"/>
      <c r="L2190" s="605"/>
      <c r="M2190" s="605"/>
      <c r="N2190" s="606"/>
    </row>
    <row r="2191" spans="2:14" ht="12.95" customHeight="1" x14ac:dyDescent="0.2">
      <c r="B2191" s="74"/>
      <c r="C2191" s="75"/>
      <c r="D2191" s="75"/>
      <c r="E2191" s="76"/>
      <c r="F2191" s="88"/>
      <c r="G2191" s="77"/>
      <c r="H2191" s="75"/>
      <c r="I2191" s="78"/>
      <c r="J2191" s="604"/>
      <c r="K2191" s="605"/>
      <c r="L2191" s="605"/>
      <c r="M2191" s="605"/>
      <c r="N2191" s="606"/>
    </row>
    <row r="2192" spans="2:14" ht="12.95" customHeight="1" x14ac:dyDescent="0.2">
      <c r="B2192" s="74"/>
      <c r="C2192" s="75"/>
      <c r="D2192" s="75"/>
      <c r="E2192" s="76"/>
      <c r="F2192" s="88"/>
      <c r="G2192" s="77"/>
      <c r="H2192" s="75"/>
      <c r="I2192" s="78"/>
      <c r="J2192" s="604"/>
      <c r="K2192" s="605"/>
      <c r="L2192" s="605"/>
      <c r="M2192" s="605"/>
      <c r="N2192" s="606"/>
    </row>
    <row r="2193" spans="2:14" ht="12.95" customHeight="1" x14ac:dyDescent="0.2">
      <c r="B2193" s="74"/>
      <c r="C2193" s="75"/>
      <c r="D2193" s="75"/>
      <c r="E2193" s="76"/>
      <c r="F2193" s="88"/>
      <c r="G2193" s="77"/>
      <c r="H2193" s="75"/>
      <c r="I2193" s="78"/>
      <c r="J2193" s="604"/>
      <c r="K2193" s="605"/>
      <c r="L2193" s="605"/>
      <c r="M2193" s="605"/>
      <c r="N2193" s="606"/>
    </row>
    <row r="2194" spans="2:14" ht="12.95" customHeight="1" x14ac:dyDescent="0.2">
      <c r="B2194" s="74"/>
      <c r="C2194" s="75"/>
      <c r="D2194" s="75"/>
      <c r="E2194" s="76"/>
      <c r="F2194" s="88"/>
      <c r="G2194" s="77"/>
      <c r="H2194" s="75"/>
      <c r="I2194" s="78"/>
      <c r="J2194" s="604"/>
      <c r="K2194" s="605"/>
      <c r="L2194" s="605"/>
      <c r="M2194" s="605"/>
      <c r="N2194" s="606"/>
    </row>
    <row r="2195" spans="2:14" ht="12.95" customHeight="1" x14ac:dyDescent="0.2">
      <c r="B2195" s="74"/>
      <c r="C2195" s="75"/>
      <c r="D2195" s="75"/>
      <c r="E2195" s="76"/>
      <c r="F2195" s="88"/>
      <c r="G2195" s="77"/>
      <c r="H2195" s="75"/>
      <c r="I2195" s="78"/>
      <c r="J2195" s="604"/>
      <c r="K2195" s="605"/>
      <c r="L2195" s="605"/>
      <c r="M2195" s="605"/>
      <c r="N2195" s="606"/>
    </row>
    <row r="2196" spans="2:14" ht="12.95" customHeight="1" x14ac:dyDescent="0.2">
      <c r="B2196" s="74"/>
      <c r="C2196" s="75"/>
      <c r="D2196" s="75"/>
      <c r="E2196" s="76"/>
      <c r="F2196" s="88"/>
      <c r="G2196" s="77"/>
      <c r="H2196" s="75"/>
      <c r="I2196" s="78"/>
      <c r="J2196" s="604"/>
      <c r="K2196" s="605"/>
      <c r="L2196" s="605"/>
      <c r="M2196" s="605"/>
      <c r="N2196" s="606"/>
    </row>
    <row r="2197" spans="2:14" ht="12.95" customHeight="1" x14ac:dyDescent="0.2">
      <c r="B2197" s="74"/>
      <c r="C2197" s="75"/>
      <c r="D2197" s="75"/>
      <c r="E2197" s="76"/>
      <c r="F2197" s="88"/>
      <c r="G2197" s="77"/>
      <c r="H2197" s="75"/>
      <c r="I2197" s="78"/>
      <c r="J2197" s="604"/>
      <c r="K2197" s="605"/>
      <c r="L2197" s="605"/>
      <c r="M2197" s="605"/>
      <c r="N2197" s="606"/>
    </row>
    <row r="2198" spans="2:14" ht="12.95" customHeight="1" x14ac:dyDescent="0.2">
      <c r="B2198" s="74"/>
      <c r="C2198" s="75"/>
      <c r="D2198" s="75"/>
      <c r="E2198" s="76"/>
      <c r="F2198" s="88"/>
      <c r="G2198" s="77"/>
      <c r="H2198" s="75"/>
      <c r="I2198" s="78"/>
      <c r="J2198" s="604"/>
      <c r="K2198" s="605"/>
      <c r="L2198" s="605"/>
      <c r="M2198" s="605"/>
      <c r="N2198" s="606"/>
    </row>
    <row r="2199" spans="2:14" ht="12.95" customHeight="1" x14ac:dyDescent="0.2">
      <c r="B2199" s="74"/>
      <c r="C2199" s="75"/>
      <c r="D2199" s="75"/>
      <c r="E2199" s="76"/>
      <c r="F2199" s="88"/>
      <c r="G2199" s="77"/>
      <c r="H2199" s="75"/>
      <c r="I2199" s="78"/>
      <c r="J2199" s="604"/>
      <c r="K2199" s="605"/>
      <c r="L2199" s="605"/>
      <c r="M2199" s="605"/>
      <c r="N2199" s="606"/>
    </row>
    <row r="2200" spans="2:14" ht="12.95" customHeight="1" x14ac:dyDescent="0.2">
      <c r="B2200" s="74"/>
      <c r="C2200" s="75"/>
      <c r="D2200" s="75"/>
      <c r="E2200" s="76"/>
      <c r="F2200" s="88"/>
      <c r="G2200" s="77"/>
      <c r="H2200" s="75"/>
      <c r="I2200" s="78"/>
      <c r="J2200" s="604"/>
      <c r="K2200" s="605"/>
      <c r="L2200" s="605"/>
      <c r="M2200" s="605"/>
      <c r="N2200" s="606"/>
    </row>
    <row r="2201" spans="2:14" ht="12.95" customHeight="1" x14ac:dyDescent="0.2">
      <c r="B2201" s="74"/>
      <c r="C2201" s="75"/>
      <c r="D2201" s="75"/>
      <c r="E2201" s="76"/>
      <c r="F2201" s="88"/>
      <c r="G2201" s="77"/>
      <c r="H2201" s="75"/>
      <c r="I2201" s="78"/>
      <c r="J2201" s="604"/>
      <c r="K2201" s="605"/>
      <c r="L2201" s="605"/>
      <c r="M2201" s="605"/>
      <c r="N2201" s="606"/>
    </row>
    <row r="2202" spans="2:14" ht="12.95" customHeight="1" x14ac:dyDescent="0.2">
      <c r="B2202" s="74"/>
      <c r="C2202" s="75"/>
      <c r="D2202" s="75"/>
      <c r="E2202" s="76"/>
      <c r="F2202" s="88"/>
      <c r="G2202" s="77"/>
      <c r="H2202" s="75"/>
      <c r="I2202" s="78"/>
      <c r="J2202" s="604"/>
      <c r="K2202" s="605"/>
      <c r="L2202" s="605"/>
      <c r="M2202" s="605"/>
      <c r="N2202" s="606"/>
    </row>
    <row r="2203" spans="2:14" ht="12.95" customHeight="1" x14ac:dyDescent="0.2">
      <c r="B2203" s="74"/>
      <c r="C2203" s="75"/>
      <c r="D2203" s="75"/>
      <c r="E2203" s="76"/>
      <c r="F2203" s="88"/>
      <c r="G2203" s="77"/>
      <c r="H2203" s="75"/>
      <c r="I2203" s="78"/>
      <c r="J2203" s="604"/>
      <c r="K2203" s="605"/>
      <c r="L2203" s="605"/>
      <c r="M2203" s="605"/>
      <c r="N2203" s="606"/>
    </row>
    <row r="2204" spans="2:14" ht="12.95" customHeight="1" x14ac:dyDescent="0.2">
      <c r="B2204" s="74"/>
      <c r="C2204" s="75"/>
      <c r="D2204" s="75"/>
      <c r="E2204" s="76"/>
      <c r="F2204" s="88"/>
      <c r="G2204" s="77"/>
      <c r="H2204" s="75"/>
      <c r="I2204" s="78"/>
      <c r="J2204" s="604"/>
      <c r="K2204" s="605"/>
      <c r="L2204" s="605"/>
      <c r="M2204" s="605"/>
      <c r="N2204" s="606"/>
    </row>
    <row r="2205" spans="2:14" ht="12.95" customHeight="1" x14ac:dyDescent="0.2">
      <c r="B2205" s="74"/>
      <c r="C2205" s="75"/>
      <c r="D2205" s="75"/>
      <c r="E2205" s="76"/>
      <c r="F2205" s="88"/>
      <c r="G2205" s="77"/>
      <c r="H2205" s="75"/>
      <c r="I2205" s="78"/>
      <c r="J2205" s="604"/>
      <c r="K2205" s="605"/>
      <c r="L2205" s="605"/>
      <c r="M2205" s="605"/>
      <c r="N2205" s="606"/>
    </row>
    <row r="2206" spans="2:14" ht="12.95" customHeight="1" x14ac:dyDescent="0.2">
      <c r="B2206" s="74"/>
      <c r="C2206" s="75"/>
      <c r="D2206" s="75"/>
      <c r="E2206" s="76"/>
      <c r="F2206" s="88"/>
      <c r="G2206" s="77"/>
      <c r="H2206" s="75"/>
      <c r="I2206" s="78"/>
      <c r="J2206" s="604"/>
      <c r="K2206" s="605"/>
      <c r="L2206" s="605"/>
      <c r="M2206" s="605"/>
      <c r="N2206" s="606"/>
    </row>
    <row r="2207" spans="2:14" ht="12.95" customHeight="1" x14ac:dyDescent="0.2">
      <c r="B2207" s="74"/>
      <c r="C2207" s="75"/>
      <c r="D2207" s="75"/>
      <c r="E2207" s="76"/>
      <c r="F2207" s="88"/>
      <c r="G2207" s="77"/>
      <c r="H2207" s="75"/>
      <c r="I2207" s="78"/>
      <c r="J2207" s="604"/>
      <c r="K2207" s="605"/>
      <c r="L2207" s="605"/>
      <c r="M2207" s="605"/>
      <c r="N2207" s="606"/>
    </row>
    <row r="2208" spans="2:14" ht="12.95" customHeight="1" x14ac:dyDescent="0.2">
      <c r="B2208" s="74"/>
      <c r="C2208" s="75"/>
      <c r="D2208" s="75"/>
      <c r="E2208" s="76"/>
      <c r="F2208" s="88"/>
      <c r="G2208" s="77"/>
      <c r="H2208" s="75"/>
      <c r="I2208" s="78"/>
      <c r="J2208" s="604"/>
      <c r="K2208" s="605"/>
      <c r="L2208" s="605"/>
      <c r="M2208" s="605"/>
      <c r="N2208" s="606"/>
    </row>
    <row r="2209" spans="2:14" ht="12.95" customHeight="1" x14ac:dyDescent="0.2">
      <c r="B2209" s="74"/>
      <c r="C2209" s="75"/>
      <c r="D2209" s="75"/>
      <c r="E2209" s="76"/>
      <c r="F2209" s="88"/>
      <c r="G2209" s="77"/>
      <c r="H2209" s="75"/>
      <c r="I2209" s="78"/>
      <c r="J2209" s="604"/>
      <c r="K2209" s="605"/>
      <c r="L2209" s="605"/>
      <c r="M2209" s="605"/>
      <c r="N2209" s="606"/>
    </row>
    <row r="2210" spans="2:14" ht="12.95" customHeight="1" x14ac:dyDescent="0.2">
      <c r="B2210" s="74"/>
      <c r="C2210" s="75"/>
      <c r="D2210" s="75"/>
      <c r="E2210" s="76"/>
      <c r="F2210" s="88"/>
      <c r="G2210" s="77"/>
      <c r="H2210" s="75"/>
      <c r="I2210" s="78"/>
      <c r="J2210" s="604"/>
      <c r="K2210" s="605"/>
      <c r="L2210" s="605"/>
      <c r="M2210" s="605"/>
      <c r="N2210" s="606"/>
    </row>
    <row r="2211" spans="2:14" ht="12.95" customHeight="1" x14ac:dyDescent="0.2">
      <c r="B2211" s="74"/>
      <c r="C2211" s="75"/>
      <c r="D2211" s="75"/>
      <c r="E2211" s="76"/>
      <c r="F2211" s="88"/>
      <c r="G2211" s="77"/>
      <c r="H2211" s="75"/>
      <c r="I2211" s="78"/>
      <c r="J2211" s="604"/>
      <c r="K2211" s="605"/>
      <c r="L2211" s="605"/>
      <c r="M2211" s="605"/>
      <c r="N2211" s="606"/>
    </row>
    <row r="2212" spans="2:14" ht="12.95" customHeight="1" x14ac:dyDescent="0.2">
      <c r="B2212" s="74"/>
      <c r="C2212" s="75"/>
      <c r="D2212" s="75"/>
      <c r="E2212" s="76"/>
      <c r="F2212" s="88"/>
      <c r="G2212" s="77"/>
      <c r="H2212" s="75"/>
      <c r="I2212" s="78"/>
      <c r="J2212" s="604"/>
      <c r="K2212" s="605"/>
      <c r="L2212" s="605"/>
      <c r="M2212" s="605"/>
      <c r="N2212" s="606"/>
    </row>
    <row r="2213" spans="2:14" ht="12.95" customHeight="1" x14ac:dyDescent="0.2">
      <c r="B2213" s="74"/>
      <c r="C2213" s="75"/>
      <c r="D2213" s="75"/>
      <c r="E2213" s="76"/>
      <c r="F2213" s="88"/>
      <c r="G2213" s="77"/>
      <c r="H2213" s="75"/>
      <c r="I2213" s="78"/>
      <c r="J2213" s="604"/>
      <c r="K2213" s="605"/>
      <c r="L2213" s="605"/>
      <c r="M2213" s="605"/>
      <c r="N2213" s="606"/>
    </row>
    <row r="2214" spans="2:14" ht="12.95" customHeight="1" x14ac:dyDescent="0.2">
      <c r="B2214" s="74"/>
      <c r="C2214" s="75"/>
      <c r="D2214" s="75"/>
      <c r="E2214" s="76"/>
      <c r="F2214" s="88"/>
      <c r="G2214" s="77"/>
      <c r="H2214" s="75"/>
      <c r="I2214" s="78"/>
      <c r="J2214" s="604"/>
      <c r="K2214" s="605"/>
      <c r="L2214" s="605"/>
      <c r="M2214" s="605"/>
      <c r="N2214" s="606"/>
    </row>
    <row r="2215" spans="2:14" ht="12.95" customHeight="1" x14ac:dyDescent="0.2">
      <c r="B2215" s="74"/>
      <c r="C2215" s="75"/>
      <c r="D2215" s="75"/>
      <c r="E2215" s="76"/>
      <c r="F2215" s="88"/>
      <c r="G2215" s="77"/>
      <c r="H2215" s="75"/>
      <c r="I2215" s="78"/>
      <c r="J2215" s="604"/>
      <c r="K2215" s="605"/>
      <c r="L2215" s="605"/>
      <c r="M2215" s="605"/>
      <c r="N2215" s="606"/>
    </row>
    <row r="2216" spans="2:14" ht="12.95" customHeight="1" x14ac:dyDescent="0.2">
      <c r="B2216" s="74"/>
      <c r="C2216" s="75"/>
      <c r="D2216" s="75"/>
      <c r="E2216" s="76"/>
      <c r="F2216" s="88"/>
      <c r="G2216" s="77"/>
      <c r="H2216" s="75"/>
      <c r="I2216" s="78"/>
      <c r="J2216" s="604"/>
      <c r="K2216" s="605"/>
      <c r="L2216" s="605"/>
      <c r="M2216" s="605"/>
      <c r="N2216" s="606"/>
    </row>
    <row r="2217" spans="2:14" ht="12.95" customHeight="1" x14ac:dyDescent="0.2">
      <c r="B2217" s="74"/>
      <c r="C2217" s="75"/>
      <c r="D2217" s="75"/>
      <c r="E2217" s="76"/>
      <c r="F2217" s="88"/>
      <c r="G2217" s="77"/>
      <c r="H2217" s="75"/>
      <c r="I2217" s="78"/>
      <c r="J2217" s="604"/>
      <c r="K2217" s="605"/>
      <c r="L2217" s="605"/>
      <c r="M2217" s="605"/>
      <c r="N2217" s="606"/>
    </row>
    <row r="2218" spans="2:14" ht="12.95" customHeight="1" x14ac:dyDescent="0.2">
      <c r="B2218" s="74"/>
      <c r="C2218" s="75"/>
      <c r="D2218" s="75"/>
      <c r="E2218" s="76"/>
      <c r="F2218" s="88"/>
      <c r="G2218" s="77"/>
      <c r="H2218" s="75"/>
      <c r="I2218" s="78"/>
      <c r="J2218" s="604"/>
      <c r="K2218" s="605"/>
      <c r="L2218" s="605"/>
      <c r="M2218" s="605"/>
      <c r="N2218" s="606"/>
    </row>
    <row r="2219" spans="2:14" ht="12.95" customHeight="1" x14ac:dyDescent="0.2">
      <c r="B2219" s="74"/>
      <c r="C2219" s="75"/>
      <c r="D2219" s="75"/>
      <c r="E2219" s="76"/>
      <c r="F2219" s="88"/>
      <c r="G2219" s="77"/>
      <c r="H2219" s="75"/>
      <c r="I2219" s="78"/>
      <c r="J2219" s="604"/>
      <c r="K2219" s="605"/>
      <c r="L2219" s="605"/>
      <c r="M2219" s="605"/>
      <c r="N2219" s="606"/>
    </row>
    <row r="2220" spans="2:14" ht="12.95" customHeight="1" x14ac:dyDescent="0.2">
      <c r="B2220" s="74"/>
      <c r="C2220" s="75"/>
      <c r="D2220" s="75"/>
      <c r="E2220" s="76"/>
      <c r="F2220" s="88"/>
      <c r="G2220" s="77"/>
      <c r="H2220" s="75"/>
      <c r="I2220" s="78"/>
      <c r="J2220" s="604"/>
      <c r="K2220" s="605"/>
      <c r="L2220" s="605"/>
      <c r="M2220" s="605"/>
      <c r="N2220" s="606"/>
    </row>
    <row r="2221" spans="2:14" ht="12.95" customHeight="1" x14ac:dyDescent="0.2">
      <c r="B2221" s="74"/>
      <c r="C2221" s="75"/>
      <c r="D2221" s="75"/>
      <c r="E2221" s="76"/>
      <c r="F2221" s="88"/>
      <c r="G2221" s="77"/>
      <c r="H2221" s="75"/>
      <c r="I2221" s="78"/>
      <c r="J2221" s="604"/>
      <c r="K2221" s="605"/>
      <c r="L2221" s="605"/>
      <c r="M2221" s="605"/>
      <c r="N2221" s="606"/>
    </row>
    <row r="2222" spans="2:14" ht="12.95" customHeight="1" x14ac:dyDescent="0.2">
      <c r="B2222" s="74"/>
      <c r="C2222" s="75"/>
      <c r="D2222" s="75"/>
      <c r="E2222" s="76"/>
      <c r="F2222" s="88"/>
      <c r="G2222" s="77"/>
      <c r="H2222" s="75"/>
      <c r="I2222" s="78"/>
      <c r="J2222" s="604"/>
      <c r="K2222" s="605"/>
      <c r="L2222" s="605"/>
      <c r="M2222" s="605"/>
      <c r="N2222" s="606"/>
    </row>
    <row r="2223" spans="2:14" ht="12.95" customHeight="1" x14ac:dyDescent="0.2">
      <c r="B2223" s="74"/>
      <c r="C2223" s="75"/>
      <c r="D2223" s="75"/>
      <c r="E2223" s="76"/>
      <c r="F2223" s="88"/>
      <c r="G2223" s="77"/>
      <c r="H2223" s="75"/>
      <c r="I2223" s="78"/>
      <c r="J2223" s="604"/>
      <c r="K2223" s="605"/>
      <c r="L2223" s="605"/>
      <c r="M2223" s="605"/>
      <c r="N2223" s="606"/>
    </row>
    <row r="2224" spans="2:14" ht="12.95" customHeight="1" x14ac:dyDescent="0.2">
      <c r="B2224" s="74"/>
      <c r="C2224" s="75"/>
      <c r="D2224" s="75"/>
      <c r="E2224" s="76"/>
      <c r="F2224" s="88"/>
      <c r="G2224" s="77"/>
      <c r="H2224" s="75"/>
      <c r="I2224" s="78"/>
      <c r="J2224" s="604"/>
      <c r="K2224" s="605"/>
      <c r="L2224" s="605"/>
      <c r="M2224" s="605"/>
      <c r="N2224" s="606"/>
    </row>
    <row r="2225" spans="2:14" ht="12.95" customHeight="1" x14ac:dyDescent="0.2">
      <c r="B2225" s="74"/>
      <c r="C2225" s="75"/>
      <c r="D2225" s="75"/>
      <c r="E2225" s="76"/>
      <c r="F2225" s="88"/>
      <c r="G2225" s="77"/>
      <c r="H2225" s="75"/>
      <c r="I2225" s="78"/>
      <c r="J2225" s="604"/>
      <c r="K2225" s="605"/>
      <c r="L2225" s="605"/>
      <c r="M2225" s="605"/>
      <c r="N2225" s="606"/>
    </row>
    <row r="2226" spans="2:14" ht="12.95" customHeight="1" x14ac:dyDescent="0.2">
      <c r="B2226" s="74"/>
      <c r="C2226" s="75"/>
      <c r="D2226" s="75"/>
      <c r="E2226" s="76"/>
      <c r="F2226" s="88"/>
      <c r="G2226" s="77"/>
      <c r="H2226" s="75"/>
      <c r="I2226" s="78"/>
      <c r="J2226" s="604"/>
      <c r="K2226" s="605"/>
      <c r="L2226" s="605"/>
      <c r="M2226" s="605"/>
      <c r="N2226" s="606"/>
    </row>
    <row r="2227" spans="2:14" ht="12.95" customHeight="1" x14ac:dyDescent="0.2">
      <c r="B2227" s="74"/>
      <c r="C2227" s="75"/>
      <c r="D2227" s="75"/>
      <c r="E2227" s="76"/>
      <c r="F2227" s="88"/>
      <c r="G2227" s="77"/>
      <c r="H2227" s="75"/>
      <c r="I2227" s="78"/>
      <c r="J2227" s="604"/>
      <c r="K2227" s="605"/>
      <c r="L2227" s="605"/>
      <c r="M2227" s="605"/>
      <c r="N2227" s="606"/>
    </row>
    <row r="2228" spans="2:14" ht="12.95" customHeight="1" x14ac:dyDescent="0.2">
      <c r="B2228" s="74"/>
      <c r="C2228" s="75"/>
      <c r="D2228" s="75"/>
      <c r="E2228" s="76"/>
      <c r="F2228" s="88"/>
      <c r="G2228" s="77"/>
      <c r="H2228" s="75"/>
      <c r="I2228" s="78"/>
      <c r="J2228" s="604"/>
      <c r="K2228" s="605"/>
      <c r="L2228" s="605"/>
      <c r="M2228" s="605"/>
      <c r="N2228" s="606"/>
    </row>
    <row r="2229" spans="2:14" ht="12.95" customHeight="1" x14ac:dyDescent="0.2">
      <c r="B2229" s="74"/>
      <c r="C2229" s="75"/>
      <c r="D2229" s="75"/>
      <c r="E2229" s="76"/>
      <c r="F2229" s="88"/>
      <c r="G2229" s="77"/>
      <c r="H2229" s="75"/>
      <c r="I2229" s="78"/>
      <c r="J2229" s="604"/>
      <c r="K2229" s="605"/>
      <c r="L2229" s="605"/>
      <c r="M2229" s="605"/>
      <c r="N2229" s="606"/>
    </row>
    <row r="2230" spans="2:14" ht="12.95" customHeight="1" x14ac:dyDescent="0.2">
      <c r="B2230" s="74"/>
      <c r="C2230" s="75"/>
      <c r="D2230" s="75"/>
      <c r="E2230" s="76"/>
      <c r="F2230" s="88"/>
      <c r="G2230" s="77"/>
      <c r="H2230" s="75"/>
      <c r="I2230" s="78"/>
      <c r="J2230" s="604"/>
      <c r="K2230" s="605"/>
      <c r="L2230" s="605"/>
      <c r="M2230" s="605"/>
      <c r="N2230" s="606"/>
    </row>
    <row r="2231" spans="2:14" ht="12.95" customHeight="1" x14ac:dyDescent="0.2">
      <c r="B2231" s="74"/>
      <c r="C2231" s="75"/>
      <c r="D2231" s="75"/>
      <c r="E2231" s="76"/>
      <c r="F2231" s="88"/>
      <c r="G2231" s="77"/>
      <c r="H2231" s="75"/>
      <c r="I2231" s="78"/>
      <c r="J2231" s="604"/>
      <c r="K2231" s="605"/>
      <c r="L2231" s="605"/>
      <c r="M2231" s="605"/>
      <c r="N2231" s="606"/>
    </row>
    <row r="2232" spans="2:14" ht="12.95" customHeight="1" x14ac:dyDescent="0.2">
      <c r="B2232" s="74"/>
      <c r="C2232" s="75"/>
      <c r="D2232" s="75"/>
      <c r="E2232" s="76"/>
      <c r="F2232" s="88"/>
      <c r="G2232" s="77"/>
      <c r="H2232" s="75"/>
      <c r="I2232" s="78"/>
      <c r="J2232" s="604"/>
      <c r="K2232" s="605"/>
      <c r="L2232" s="605"/>
      <c r="M2232" s="605"/>
      <c r="N2232" s="606"/>
    </row>
    <row r="2233" spans="2:14" ht="12.95" customHeight="1" x14ac:dyDescent="0.2">
      <c r="B2233" s="74"/>
      <c r="C2233" s="75"/>
      <c r="D2233" s="75"/>
      <c r="E2233" s="76"/>
      <c r="F2233" s="88"/>
      <c r="G2233" s="77"/>
      <c r="H2233" s="75"/>
      <c r="I2233" s="78"/>
      <c r="J2233" s="604"/>
      <c r="K2233" s="605"/>
      <c r="L2233" s="605"/>
      <c r="M2233" s="605"/>
      <c r="N2233" s="606"/>
    </row>
    <row r="2234" spans="2:14" ht="12.95" customHeight="1" x14ac:dyDescent="0.2">
      <c r="B2234" s="74"/>
      <c r="C2234" s="75"/>
      <c r="D2234" s="75"/>
      <c r="E2234" s="76"/>
      <c r="F2234" s="88"/>
      <c r="G2234" s="77"/>
      <c r="H2234" s="75"/>
      <c r="I2234" s="78"/>
      <c r="J2234" s="604"/>
      <c r="K2234" s="605"/>
      <c r="L2234" s="605"/>
      <c r="M2234" s="605"/>
      <c r="N2234" s="606"/>
    </row>
    <row r="2235" spans="2:14" ht="12.95" customHeight="1" x14ac:dyDescent="0.2">
      <c r="B2235" s="74"/>
      <c r="C2235" s="75"/>
      <c r="D2235" s="75"/>
      <c r="E2235" s="76"/>
      <c r="F2235" s="88"/>
      <c r="G2235" s="77"/>
      <c r="H2235" s="75"/>
      <c r="I2235" s="78"/>
      <c r="J2235" s="604"/>
      <c r="K2235" s="605"/>
      <c r="L2235" s="605"/>
      <c r="M2235" s="605"/>
      <c r="N2235" s="606"/>
    </row>
    <row r="2236" spans="2:14" ht="12.95" customHeight="1" x14ac:dyDescent="0.2">
      <c r="B2236" s="74"/>
      <c r="C2236" s="75"/>
      <c r="D2236" s="75"/>
      <c r="E2236" s="76"/>
      <c r="F2236" s="88"/>
      <c r="G2236" s="77"/>
      <c r="H2236" s="75"/>
      <c r="I2236" s="78"/>
      <c r="J2236" s="604"/>
      <c r="K2236" s="605"/>
      <c r="L2236" s="605"/>
      <c r="M2236" s="605"/>
      <c r="N2236" s="606"/>
    </row>
    <row r="2237" spans="2:14" ht="12.95" customHeight="1" x14ac:dyDescent="0.2">
      <c r="B2237" s="74"/>
      <c r="C2237" s="75"/>
      <c r="D2237" s="75"/>
      <c r="E2237" s="76"/>
      <c r="F2237" s="88"/>
      <c r="G2237" s="77"/>
      <c r="H2237" s="75"/>
      <c r="I2237" s="78"/>
      <c r="J2237" s="604"/>
      <c r="K2237" s="605"/>
      <c r="L2237" s="605"/>
      <c r="M2237" s="605"/>
      <c r="N2237" s="606"/>
    </row>
    <row r="2238" spans="2:14" ht="12.95" customHeight="1" x14ac:dyDescent="0.2">
      <c r="B2238" s="74"/>
      <c r="C2238" s="75"/>
      <c r="D2238" s="75"/>
      <c r="E2238" s="76"/>
      <c r="F2238" s="88"/>
      <c r="G2238" s="77"/>
      <c r="H2238" s="75"/>
      <c r="I2238" s="78"/>
      <c r="J2238" s="604"/>
      <c r="K2238" s="605"/>
      <c r="L2238" s="605"/>
      <c r="M2238" s="605"/>
      <c r="N2238" s="606"/>
    </row>
    <row r="2239" spans="2:14" ht="12.95" customHeight="1" x14ac:dyDescent="0.2">
      <c r="B2239" s="74"/>
      <c r="C2239" s="75"/>
      <c r="D2239" s="75"/>
      <c r="E2239" s="76"/>
      <c r="F2239" s="88"/>
      <c r="G2239" s="77"/>
      <c r="H2239" s="75"/>
      <c r="I2239" s="78"/>
      <c r="J2239" s="604"/>
      <c r="K2239" s="605"/>
      <c r="L2239" s="605"/>
      <c r="M2239" s="605"/>
      <c r="N2239" s="606"/>
    </row>
    <row r="2240" spans="2:14" ht="12.95" customHeight="1" x14ac:dyDescent="0.2">
      <c r="B2240" s="74"/>
      <c r="C2240" s="75"/>
      <c r="D2240" s="75"/>
      <c r="E2240" s="76"/>
      <c r="F2240" s="88"/>
      <c r="G2240" s="77"/>
      <c r="H2240" s="75"/>
      <c r="I2240" s="78"/>
      <c r="J2240" s="604"/>
      <c r="K2240" s="605"/>
      <c r="L2240" s="605"/>
      <c r="M2240" s="605"/>
      <c r="N2240" s="606"/>
    </row>
    <row r="2241" spans="2:14" ht="12.95" customHeight="1" x14ac:dyDescent="0.2">
      <c r="B2241" s="74"/>
      <c r="C2241" s="75"/>
      <c r="D2241" s="75"/>
      <c r="E2241" s="76"/>
      <c r="F2241" s="88"/>
      <c r="G2241" s="77"/>
      <c r="H2241" s="75"/>
      <c r="I2241" s="78"/>
      <c r="J2241" s="604"/>
      <c r="K2241" s="605"/>
      <c r="L2241" s="605"/>
      <c r="M2241" s="605"/>
      <c r="N2241" s="606"/>
    </row>
    <row r="2242" spans="2:14" ht="12.95" customHeight="1" x14ac:dyDescent="0.2">
      <c r="B2242" s="74"/>
      <c r="C2242" s="75"/>
      <c r="D2242" s="75"/>
      <c r="E2242" s="76"/>
      <c r="F2242" s="88"/>
      <c r="G2242" s="77"/>
      <c r="H2242" s="75"/>
      <c r="I2242" s="78"/>
      <c r="J2242" s="604"/>
      <c r="K2242" s="605"/>
      <c r="L2242" s="605"/>
      <c r="M2242" s="605"/>
      <c r="N2242" s="606"/>
    </row>
    <row r="2243" spans="2:14" ht="12.95" customHeight="1" x14ac:dyDescent="0.2">
      <c r="B2243" s="74"/>
      <c r="C2243" s="75"/>
      <c r="D2243" s="75"/>
      <c r="E2243" s="76"/>
      <c r="F2243" s="88"/>
      <c r="G2243" s="77"/>
      <c r="H2243" s="75"/>
      <c r="I2243" s="78"/>
      <c r="J2243" s="604"/>
      <c r="K2243" s="605"/>
      <c r="L2243" s="605"/>
      <c r="M2243" s="605"/>
      <c r="N2243" s="606"/>
    </row>
    <row r="2244" spans="2:14" ht="12.95" customHeight="1" x14ac:dyDescent="0.2">
      <c r="B2244" s="74"/>
      <c r="C2244" s="75"/>
      <c r="D2244" s="75"/>
      <c r="E2244" s="76"/>
      <c r="F2244" s="88"/>
      <c r="G2244" s="77"/>
      <c r="H2244" s="75"/>
      <c r="I2244" s="78"/>
      <c r="J2244" s="604"/>
      <c r="K2244" s="605"/>
      <c r="L2244" s="605"/>
      <c r="M2244" s="605"/>
      <c r="N2244" s="606"/>
    </row>
    <row r="2245" spans="2:14" ht="12.95" customHeight="1" x14ac:dyDescent="0.2">
      <c r="B2245" s="74"/>
      <c r="C2245" s="75"/>
      <c r="D2245" s="75"/>
      <c r="E2245" s="76"/>
      <c r="F2245" s="88"/>
      <c r="G2245" s="77"/>
      <c r="H2245" s="75"/>
      <c r="I2245" s="78"/>
      <c r="J2245" s="604"/>
      <c r="K2245" s="605"/>
      <c r="L2245" s="605"/>
      <c r="M2245" s="605"/>
      <c r="N2245" s="606"/>
    </row>
    <row r="2246" spans="2:14" ht="12.95" customHeight="1" x14ac:dyDescent="0.2">
      <c r="B2246" s="74"/>
      <c r="C2246" s="75"/>
      <c r="D2246" s="75"/>
      <c r="E2246" s="76"/>
      <c r="F2246" s="88"/>
      <c r="G2246" s="77"/>
      <c r="H2246" s="75"/>
      <c r="I2246" s="78"/>
      <c r="J2246" s="604"/>
      <c r="K2246" s="605"/>
      <c r="L2246" s="605"/>
      <c r="M2246" s="605"/>
      <c r="N2246" s="606"/>
    </row>
    <row r="2247" spans="2:14" ht="12.95" customHeight="1" x14ac:dyDescent="0.2">
      <c r="B2247" s="74"/>
      <c r="C2247" s="75"/>
      <c r="D2247" s="75"/>
      <c r="E2247" s="76"/>
      <c r="F2247" s="88"/>
      <c r="G2247" s="77"/>
      <c r="H2247" s="75"/>
      <c r="I2247" s="78"/>
      <c r="J2247" s="604"/>
      <c r="K2247" s="605"/>
      <c r="L2247" s="605"/>
      <c r="M2247" s="605"/>
      <c r="N2247" s="606"/>
    </row>
    <row r="2248" spans="2:14" ht="12.95" customHeight="1" x14ac:dyDescent="0.2">
      <c r="B2248" s="74"/>
      <c r="C2248" s="75"/>
      <c r="D2248" s="75"/>
      <c r="E2248" s="76"/>
      <c r="F2248" s="88"/>
      <c r="G2248" s="77"/>
      <c r="H2248" s="75"/>
      <c r="I2248" s="78"/>
      <c r="J2248" s="604"/>
      <c r="K2248" s="605"/>
      <c r="L2248" s="605"/>
      <c r="M2248" s="605"/>
      <c r="N2248" s="606"/>
    </row>
    <row r="2249" spans="2:14" ht="12.95" customHeight="1" x14ac:dyDescent="0.2">
      <c r="B2249" s="74"/>
      <c r="C2249" s="75"/>
      <c r="D2249" s="75"/>
      <c r="E2249" s="76"/>
      <c r="F2249" s="88"/>
      <c r="G2249" s="77"/>
      <c r="H2249" s="75"/>
      <c r="I2249" s="78"/>
      <c r="J2249" s="604"/>
      <c r="K2249" s="605"/>
      <c r="L2249" s="605"/>
      <c r="M2249" s="605"/>
      <c r="N2249" s="606"/>
    </row>
    <row r="2250" spans="2:14" ht="12.95" customHeight="1" x14ac:dyDescent="0.2">
      <c r="B2250" s="74"/>
      <c r="C2250" s="75"/>
      <c r="D2250" s="75"/>
      <c r="E2250" s="76"/>
      <c r="F2250" s="88"/>
      <c r="G2250" s="77"/>
      <c r="H2250" s="75"/>
      <c r="I2250" s="78"/>
      <c r="J2250" s="604"/>
      <c r="K2250" s="605"/>
      <c r="L2250" s="605"/>
      <c r="M2250" s="605"/>
      <c r="N2250" s="606"/>
    </row>
    <row r="2251" spans="2:14" ht="12.95" customHeight="1" x14ac:dyDescent="0.2">
      <c r="B2251" s="74"/>
      <c r="C2251" s="75"/>
      <c r="D2251" s="75"/>
      <c r="E2251" s="76"/>
      <c r="F2251" s="88"/>
      <c r="G2251" s="77"/>
      <c r="H2251" s="75"/>
      <c r="I2251" s="78"/>
      <c r="J2251" s="604"/>
      <c r="K2251" s="605"/>
      <c r="L2251" s="605"/>
      <c r="M2251" s="605"/>
      <c r="N2251" s="606"/>
    </row>
    <row r="2252" spans="2:14" ht="12.95" customHeight="1" x14ac:dyDescent="0.2">
      <c r="B2252" s="74"/>
      <c r="C2252" s="75"/>
      <c r="D2252" s="75"/>
      <c r="E2252" s="76"/>
      <c r="F2252" s="88"/>
      <c r="G2252" s="77"/>
      <c r="H2252" s="75"/>
      <c r="I2252" s="78"/>
      <c r="J2252" s="604"/>
      <c r="K2252" s="605"/>
      <c r="L2252" s="605"/>
      <c r="M2252" s="605"/>
      <c r="N2252" s="606"/>
    </row>
    <row r="2253" spans="2:14" ht="12.95" customHeight="1" x14ac:dyDescent="0.2">
      <c r="B2253" s="74"/>
      <c r="C2253" s="75"/>
      <c r="D2253" s="75"/>
      <c r="E2253" s="76"/>
      <c r="F2253" s="88"/>
      <c r="G2253" s="77"/>
      <c r="H2253" s="75"/>
      <c r="I2253" s="78"/>
      <c r="J2253" s="604"/>
      <c r="K2253" s="605"/>
      <c r="L2253" s="605"/>
      <c r="M2253" s="605"/>
      <c r="N2253" s="606"/>
    </row>
    <row r="2254" spans="2:14" ht="12.95" customHeight="1" x14ac:dyDescent="0.2">
      <c r="B2254" s="74"/>
      <c r="C2254" s="75"/>
      <c r="D2254" s="75"/>
      <c r="E2254" s="76"/>
      <c r="F2254" s="88"/>
      <c r="G2254" s="77"/>
      <c r="H2254" s="75"/>
      <c r="I2254" s="78"/>
      <c r="J2254" s="604"/>
      <c r="K2254" s="605"/>
      <c r="L2254" s="605"/>
      <c r="M2254" s="605"/>
      <c r="N2254" s="606"/>
    </row>
    <row r="2255" spans="2:14" ht="12.95" customHeight="1" x14ac:dyDescent="0.2">
      <c r="B2255" s="74"/>
      <c r="C2255" s="75"/>
      <c r="D2255" s="75"/>
      <c r="E2255" s="76"/>
      <c r="F2255" s="88"/>
      <c r="G2255" s="77"/>
      <c r="H2255" s="75"/>
      <c r="I2255" s="78"/>
      <c r="J2255" s="604"/>
      <c r="K2255" s="605"/>
      <c r="L2255" s="605"/>
      <c r="M2255" s="605"/>
      <c r="N2255" s="606"/>
    </row>
    <row r="2256" spans="2:14" ht="12.95" customHeight="1" x14ac:dyDescent="0.2">
      <c r="B2256" s="74"/>
      <c r="C2256" s="75"/>
      <c r="D2256" s="75"/>
      <c r="E2256" s="76"/>
      <c r="F2256" s="88"/>
      <c r="G2256" s="77"/>
      <c r="H2256" s="75"/>
      <c r="I2256" s="78"/>
      <c r="J2256" s="604"/>
      <c r="K2256" s="605"/>
      <c r="L2256" s="605"/>
      <c r="M2256" s="605"/>
      <c r="N2256" s="606"/>
    </row>
    <row r="2257" spans="2:14" ht="12.95" customHeight="1" x14ac:dyDescent="0.2">
      <c r="B2257" s="74"/>
      <c r="C2257" s="75"/>
      <c r="D2257" s="75"/>
      <c r="E2257" s="76"/>
      <c r="F2257" s="88"/>
      <c r="G2257" s="77"/>
      <c r="H2257" s="75"/>
      <c r="I2257" s="78"/>
      <c r="J2257" s="604"/>
      <c r="K2257" s="605"/>
      <c r="L2257" s="605"/>
      <c r="M2257" s="605"/>
      <c r="N2257" s="606"/>
    </row>
    <row r="2258" spans="2:14" ht="12.95" customHeight="1" x14ac:dyDescent="0.2">
      <c r="B2258" s="74"/>
      <c r="C2258" s="75"/>
      <c r="D2258" s="75"/>
      <c r="E2258" s="76"/>
      <c r="F2258" s="88"/>
      <c r="G2258" s="77"/>
      <c r="H2258" s="75"/>
      <c r="I2258" s="78"/>
      <c r="J2258" s="604"/>
      <c r="K2258" s="605"/>
      <c r="L2258" s="605"/>
      <c r="M2258" s="605"/>
      <c r="N2258" s="606"/>
    </row>
    <row r="2259" spans="2:14" ht="12.95" customHeight="1" x14ac:dyDescent="0.2">
      <c r="B2259" s="74"/>
      <c r="C2259" s="75"/>
      <c r="D2259" s="75"/>
      <c r="E2259" s="76"/>
      <c r="F2259" s="88"/>
      <c r="G2259" s="77"/>
      <c r="H2259" s="75"/>
      <c r="I2259" s="78"/>
      <c r="J2259" s="604"/>
      <c r="K2259" s="605"/>
      <c r="L2259" s="605"/>
      <c r="M2259" s="605"/>
      <c r="N2259" s="606"/>
    </row>
    <row r="2260" spans="2:14" ht="12.95" customHeight="1" x14ac:dyDescent="0.2">
      <c r="B2260" s="74"/>
      <c r="C2260" s="75"/>
      <c r="D2260" s="75"/>
      <c r="E2260" s="76"/>
      <c r="F2260" s="88"/>
      <c r="G2260" s="77"/>
      <c r="H2260" s="75"/>
      <c r="I2260" s="78"/>
      <c r="J2260" s="604"/>
      <c r="K2260" s="605"/>
      <c r="L2260" s="605"/>
      <c r="M2260" s="605"/>
      <c r="N2260" s="606"/>
    </row>
    <row r="2261" spans="2:14" ht="12.95" customHeight="1" x14ac:dyDescent="0.2">
      <c r="B2261" s="74"/>
      <c r="C2261" s="75"/>
      <c r="D2261" s="75"/>
      <c r="E2261" s="76"/>
      <c r="F2261" s="88"/>
      <c r="G2261" s="77"/>
      <c r="H2261" s="75"/>
      <c r="I2261" s="78"/>
      <c r="J2261" s="604"/>
      <c r="K2261" s="605"/>
      <c r="L2261" s="605"/>
      <c r="M2261" s="605"/>
      <c r="N2261" s="606"/>
    </row>
    <row r="2262" spans="2:14" ht="12.95" customHeight="1" x14ac:dyDescent="0.2">
      <c r="B2262" s="74"/>
      <c r="C2262" s="75"/>
      <c r="D2262" s="75"/>
      <c r="E2262" s="76"/>
      <c r="F2262" s="88"/>
      <c r="G2262" s="77"/>
      <c r="H2262" s="75"/>
      <c r="I2262" s="78"/>
      <c r="J2262" s="604"/>
      <c r="K2262" s="605"/>
      <c r="L2262" s="605"/>
      <c r="M2262" s="605"/>
      <c r="N2262" s="606"/>
    </row>
    <row r="2263" spans="2:14" ht="12.95" customHeight="1" x14ac:dyDescent="0.2">
      <c r="B2263" s="74"/>
      <c r="C2263" s="75"/>
      <c r="D2263" s="75"/>
      <c r="E2263" s="76"/>
      <c r="F2263" s="88"/>
      <c r="G2263" s="77"/>
      <c r="H2263" s="75"/>
      <c r="I2263" s="78"/>
      <c r="J2263" s="604"/>
      <c r="K2263" s="605"/>
      <c r="L2263" s="605"/>
      <c r="M2263" s="605"/>
      <c r="N2263" s="606"/>
    </row>
    <row r="2264" spans="2:14" ht="12.95" customHeight="1" x14ac:dyDescent="0.2">
      <c r="B2264" s="74"/>
      <c r="C2264" s="75"/>
      <c r="D2264" s="75"/>
      <c r="E2264" s="76"/>
      <c r="F2264" s="88"/>
      <c r="G2264" s="77"/>
      <c r="H2264" s="75"/>
      <c r="I2264" s="78"/>
      <c r="J2264" s="604"/>
      <c r="K2264" s="605"/>
      <c r="L2264" s="605"/>
      <c r="M2264" s="605"/>
      <c r="N2264" s="606"/>
    </row>
    <row r="2265" spans="2:14" ht="12.95" customHeight="1" x14ac:dyDescent="0.2">
      <c r="B2265" s="74"/>
      <c r="C2265" s="75"/>
      <c r="D2265" s="75"/>
      <c r="E2265" s="76"/>
      <c r="F2265" s="88"/>
      <c r="G2265" s="77"/>
      <c r="H2265" s="75"/>
      <c r="I2265" s="78"/>
      <c r="J2265" s="604"/>
      <c r="K2265" s="605"/>
      <c r="L2265" s="605"/>
      <c r="M2265" s="605"/>
      <c r="N2265" s="606"/>
    </row>
    <row r="2266" spans="2:14" ht="12.95" customHeight="1" x14ac:dyDescent="0.2">
      <c r="B2266" s="74"/>
      <c r="C2266" s="75"/>
      <c r="D2266" s="75"/>
      <c r="E2266" s="76"/>
      <c r="F2266" s="88"/>
      <c r="G2266" s="77"/>
      <c r="H2266" s="75"/>
      <c r="I2266" s="78"/>
      <c r="J2266" s="604"/>
      <c r="K2266" s="605"/>
      <c r="L2266" s="605"/>
      <c r="M2266" s="605"/>
      <c r="N2266" s="606"/>
    </row>
    <row r="2267" spans="2:14" ht="12.95" customHeight="1" x14ac:dyDescent="0.2">
      <c r="B2267" s="74"/>
      <c r="C2267" s="75"/>
      <c r="D2267" s="75"/>
      <c r="E2267" s="76"/>
      <c r="F2267" s="88"/>
      <c r="G2267" s="77"/>
      <c r="H2267" s="75"/>
      <c r="I2267" s="78"/>
      <c r="J2267" s="604"/>
      <c r="K2267" s="605"/>
      <c r="L2267" s="605"/>
      <c r="M2267" s="605"/>
      <c r="N2267" s="606"/>
    </row>
    <row r="2268" spans="2:14" ht="12.95" customHeight="1" x14ac:dyDescent="0.2">
      <c r="B2268" s="74"/>
      <c r="C2268" s="75"/>
      <c r="D2268" s="75"/>
      <c r="E2268" s="76"/>
      <c r="F2268" s="88"/>
      <c r="G2268" s="77"/>
      <c r="H2268" s="75"/>
      <c r="I2268" s="78"/>
      <c r="J2268" s="604"/>
      <c r="K2268" s="605"/>
      <c r="L2268" s="605"/>
      <c r="M2268" s="605"/>
      <c r="N2268" s="606"/>
    </row>
    <row r="2269" spans="2:14" ht="12.95" customHeight="1" x14ac:dyDescent="0.2">
      <c r="B2269" s="74"/>
      <c r="C2269" s="75"/>
      <c r="D2269" s="75"/>
      <c r="E2269" s="76"/>
      <c r="F2269" s="88"/>
      <c r="G2269" s="77"/>
      <c r="H2269" s="75"/>
      <c r="I2269" s="78"/>
      <c r="J2269" s="604"/>
      <c r="K2269" s="605"/>
      <c r="L2269" s="605"/>
      <c r="M2269" s="605"/>
      <c r="N2269" s="606"/>
    </row>
    <row r="2270" spans="2:14" ht="12.95" customHeight="1" x14ac:dyDescent="0.2">
      <c r="B2270" s="74"/>
      <c r="C2270" s="75"/>
      <c r="D2270" s="75"/>
      <c r="E2270" s="76"/>
      <c r="F2270" s="88"/>
      <c r="G2270" s="77"/>
      <c r="H2270" s="75"/>
      <c r="I2270" s="78"/>
      <c r="J2270" s="604"/>
      <c r="K2270" s="605"/>
      <c r="L2270" s="605"/>
      <c r="M2270" s="605"/>
      <c r="N2270" s="606"/>
    </row>
    <row r="2271" spans="2:14" ht="12.95" customHeight="1" x14ac:dyDescent="0.2">
      <c r="B2271" s="74"/>
      <c r="C2271" s="75"/>
      <c r="D2271" s="75"/>
      <c r="E2271" s="76"/>
      <c r="F2271" s="88"/>
      <c r="G2271" s="77"/>
      <c r="H2271" s="75"/>
      <c r="I2271" s="78"/>
      <c r="J2271" s="604"/>
      <c r="K2271" s="605"/>
      <c r="L2271" s="605"/>
      <c r="M2271" s="605"/>
      <c r="N2271" s="606"/>
    </row>
    <row r="2272" spans="2:14" ht="12.95" customHeight="1" x14ac:dyDescent="0.2">
      <c r="B2272" s="74"/>
      <c r="C2272" s="75"/>
      <c r="D2272" s="75"/>
      <c r="E2272" s="76"/>
      <c r="F2272" s="88"/>
      <c r="G2272" s="77"/>
      <c r="H2272" s="75"/>
      <c r="I2272" s="78"/>
      <c r="J2272" s="604"/>
      <c r="K2272" s="605"/>
      <c r="L2272" s="605"/>
      <c r="M2272" s="605"/>
      <c r="N2272" s="606"/>
    </row>
    <row r="2273" spans="2:14" ht="12.95" customHeight="1" x14ac:dyDescent="0.2">
      <c r="B2273" s="74"/>
      <c r="C2273" s="75"/>
      <c r="D2273" s="75"/>
      <c r="E2273" s="76"/>
      <c r="F2273" s="88"/>
      <c r="G2273" s="77"/>
      <c r="H2273" s="75"/>
      <c r="I2273" s="78"/>
      <c r="J2273" s="604"/>
      <c r="K2273" s="605"/>
      <c r="L2273" s="605"/>
      <c r="M2273" s="605"/>
      <c r="N2273" s="606"/>
    </row>
    <row r="2274" spans="2:14" ht="12.95" customHeight="1" x14ac:dyDescent="0.2">
      <c r="B2274" s="74"/>
      <c r="C2274" s="75"/>
      <c r="D2274" s="75"/>
      <c r="E2274" s="76"/>
      <c r="F2274" s="88"/>
      <c r="G2274" s="77"/>
      <c r="H2274" s="75"/>
      <c r="I2274" s="78"/>
      <c r="J2274" s="604"/>
      <c r="K2274" s="605"/>
      <c r="L2274" s="605"/>
      <c r="M2274" s="605"/>
      <c r="N2274" s="606"/>
    </row>
    <row r="2275" spans="2:14" ht="12.95" customHeight="1" x14ac:dyDescent="0.2">
      <c r="B2275" s="74"/>
      <c r="C2275" s="75"/>
      <c r="D2275" s="75"/>
      <c r="E2275" s="76"/>
      <c r="F2275" s="88"/>
      <c r="G2275" s="77"/>
      <c r="H2275" s="75"/>
      <c r="I2275" s="78"/>
      <c r="J2275" s="604"/>
      <c r="K2275" s="605"/>
      <c r="L2275" s="605"/>
      <c r="M2275" s="605"/>
      <c r="N2275" s="606"/>
    </row>
    <row r="2276" spans="2:14" ht="12.95" customHeight="1" x14ac:dyDescent="0.2">
      <c r="B2276" s="74"/>
      <c r="C2276" s="75"/>
      <c r="D2276" s="75"/>
      <c r="E2276" s="76"/>
      <c r="F2276" s="88"/>
      <c r="G2276" s="77"/>
      <c r="H2276" s="75"/>
      <c r="I2276" s="78"/>
      <c r="J2276" s="604"/>
      <c r="K2276" s="605"/>
      <c r="L2276" s="605"/>
      <c r="M2276" s="605"/>
      <c r="N2276" s="606"/>
    </row>
    <row r="2277" spans="2:14" ht="12.95" customHeight="1" x14ac:dyDescent="0.2">
      <c r="B2277" s="74"/>
      <c r="C2277" s="75"/>
      <c r="D2277" s="75"/>
      <c r="E2277" s="76"/>
      <c r="F2277" s="88"/>
      <c r="G2277" s="77"/>
      <c r="H2277" s="75"/>
      <c r="I2277" s="78"/>
      <c r="J2277" s="604"/>
      <c r="K2277" s="605"/>
      <c r="L2277" s="605"/>
      <c r="M2277" s="605"/>
      <c r="N2277" s="606"/>
    </row>
    <row r="2278" spans="2:14" ht="12.95" customHeight="1" x14ac:dyDescent="0.2">
      <c r="B2278" s="74"/>
      <c r="C2278" s="75"/>
      <c r="D2278" s="75"/>
      <c r="E2278" s="76"/>
      <c r="F2278" s="88"/>
      <c r="G2278" s="77"/>
      <c r="H2278" s="75"/>
      <c r="I2278" s="78"/>
      <c r="J2278" s="604"/>
      <c r="K2278" s="605"/>
      <c r="L2278" s="605"/>
      <c r="M2278" s="605"/>
      <c r="N2278" s="606"/>
    </row>
    <row r="2279" spans="2:14" ht="12.95" customHeight="1" x14ac:dyDescent="0.2">
      <c r="B2279" s="74"/>
      <c r="C2279" s="75"/>
      <c r="D2279" s="75"/>
      <c r="E2279" s="76"/>
      <c r="F2279" s="88"/>
      <c r="G2279" s="77"/>
      <c r="H2279" s="75"/>
      <c r="I2279" s="78"/>
      <c r="J2279" s="604"/>
      <c r="K2279" s="605"/>
      <c r="L2279" s="605"/>
      <c r="M2279" s="605"/>
      <c r="N2279" s="606"/>
    </row>
    <row r="2280" spans="2:14" ht="12.95" customHeight="1" x14ac:dyDescent="0.2">
      <c r="B2280" s="74"/>
      <c r="C2280" s="75"/>
      <c r="D2280" s="75"/>
      <c r="E2280" s="76"/>
      <c r="F2280" s="88"/>
      <c r="G2280" s="77"/>
      <c r="H2280" s="75"/>
      <c r="I2280" s="78"/>
      <c r="J2280" s="604"/>
      <c r="K2280" s="605"/>
      <c r="L2280" s="605"/>
      <c r="M2280" s="605"/>
      <c r="N2280" s="606"/>
    </row>
    <row r="2281" spans="2:14" ht="12.95" customHeight="1" x14ac:dyDescent="0.2">
      <c r="B2281" s="74"/>
      <c r="C2281" s="75"/>
      <c r="D2281" s="75"/>
      <c r="E2281" s="76"/>
      <c r="F2281" s="88"/>
      <c r="G2281" s="77"/>
      <c r="H2281" s="75"/>
      <c r="I2281" s="78"/>
      <c r="J2281" s="604"/>
      <c r="K2281" s="605"/>
      <c r="L2281" s="605"/>
      <c r="M2281" s="605"/>
      <c r="N2281" s="606"/>
    </row>
    <row r="2282" spans="2:14" ht="12.95" customHeight="1" x14ac:dyDescent="0.2">
      <c r="B2282" s="74"/>
      <c r="C2282" s="75"/>
      <c r="D2282" s="75"/>
      <c r="E2282" s="76"/>
      <c r="F2282" s="88"/>
      <c r="G2282" s="77"/>
      <c r="H2282" s="75"/>
      <c r="I2282" s="78"/>
      <c r="J2282" s="604"/>
      <c r="K2282" s="605"/>
      <c r="L2282" s="605"/>
      <c r="M2282" s="605"/>
      <c r="N2282" s="606"/>
    </row>
    <row r="2283" spans="2:14" ht="12.95" customHeight="1" x14ac:dyDescent="0.2">
      <c r="B2283" s="74"/>
      <c r="C2283" s="75"/>
      <c r="D2283" s="75"/>
      <c r="E2283" s="76"/>
      <c r="F2283" s="88"/>
      <c r="G2283" s="77"/>
      <c r="H2283" s="75"/>
      <c r="I2283" s="78"/>
      <c r="J2283" s="604"/>
      <c r="K2283" s="605"/>
      <c r="L2283" s="605"/>
      <c r="M2283" s="605"/>
      <c r="N2283" s="606"/>
    </row>
    <row r="2284" spans="2:14" ht="12.95" customHeight="1" x14ac:dyDescent="0.2">
      <c r="B2284" s="74"/>
      <c r="C2284" s="75"/>
      <c r="D2284" s="75"/>
      <c r="E2284" s="76"/>
      <c r="F2284" s="88"/>
      <c r="G2284" s="77"/>
      <c r="H2284" s="75"/>
      <c r="I2284" s="78"/>
      <c r="J2284" s="604"/>
      <c r="K2284" s="605"/>
      <c r="L2284" s="605"/>
      <c r="M2284" s="605"/>
      <c r="N2284" s="606"/>
    </row>
    <row r="2285" spans="2:14" ht="12.95" customHeight="1" x14ac:dyDescent="0.2">
      <c r="B2285" s="74"/>
      <c r="C2285" s="75"/>
      <c r="D2285" s="75"/>
      <c r="E2285" s="76"/>
      <c r="F2285" s="88"/>
      <c r="G2285" s="77"/>
      <c r="H2285" s="75"/>
      <c r="I2285" s="78"/>
      <c r="J2285" s="604"/>
      <c r="K2285" s="605"/>
      <c r="L2285" s="605"/>
      <c r="M2285" s="605"/>
      <c r="N2285" s="606"/>
    </row>
    <row r="2286" spans="2:14" ht="12.95" customHeight="1" x14ac:dyDescent="0.2">
      <c r="B2286" s="74"/>
      <c r="C2286" s="75"/>
      <c r="D2286" s="75"/>
      <c r="E2286" s="76"/>
      <c r="F2286" s="88"/>
      <c r="G2286" s="77"/>
      <c r="H2286" s="75"/>
      <c r="I2286" s="78"/>
      <c r="J2286" s="604"/>
      <c r="K2286" s="605"/>
      <c r="L2286" s="605"/>
      <c r="M2286" s="605"/>
      <c r="N2286" s="606"/>
    </row>
    <row r="2287" spans="2:14" ht="12.95" customHeight="1" x14ac:dyDescent="0.2">
      <c r="B2287" s="74"/>
      <c r="C2287" s="75"/>
      <c r="D2287" s="75"/>
      <c r="E2287" s="76"/>
      <c r="F2287" s="88"/>
      <c r="G2287" s="77"/>
      <c r="H2287" s="75"/>
      <c r="I2287" s="78"/>
      <c r="J2287" s="604"/>
      <c r="K2287" s="605"/>
      <c r="L2287" s="605"/>
      <c r="M2287" s="605"/>
      <c r="N2287" s="606"/>
    </row>
    <row r="2288" spans="2:14" ht="12.95" customHeight="1" x14ac:dyDescent="0.2">
      <c r="B2288" s="74"/>
      <c r="C2288" s="75"/>
      <c r="D2288" s="75"/>
      <c r="E2288" s="76"/>
      <c r="F2288" s="88"/>
      <c r="G2288" s="77"/>
      <c r="H2288" s="75"/>
      <c r="I2288" s="78"/>
      <c r="J2288" s="604"/>
      <c r="K2288" s="605"/>
      <c r="L2288" s="605"/>
      <c r="M2288" s="605"/>
      <c r="N2288" s="606"/>
    </row>
    <row r="2289" spans="2:14" ht="12.95" customHeight="1" x14ac:dyDescent="0.2">
      <c r="B2289" s="74"/>
      <c r="C2289" s="75"/>
      <c r="D2289" s="75"/>
      <c r="E2289" s="76"/>
      <c r="F2289" s="88"/>
      <c r="G2289" s="77"/>
      <c r="H2289" s="75"/>
      <c r="I2289" s="78"/>
      <c r="J2289" s="604"/>
      <c r="K2289" s="605"/>
      <c r="L2289" s="605"/>
      <c r="M2289" s="605"/>
      <c r="N2289" s="606"/>
    </row>
    <row r="2290" spans="2:14" ht="12.95" customHeight="1" x14ac:dyDescent="0.2">
      <c r="B2290" s="74"/>
      <c r="C2290" s="75"/>
      <c r="D2290" s="75"/>
      <c r="E2290" s="76"/>
      <c r="F2290" s="88"/>
      <c r="G2290" s="77"/>
      <c r="H2290" s="75"/>
      <c r="I2290" s="78"/>
      <c r="J2290" s="604"/>
      <c r="K2290" s="605"/>
      <c r="L2290" s="605"/>
      <c r="M2290" s="605"/>
      <c r="N2290" s="606"/>
    </row>
    <row r="2291" spans="2:14" ht="12.95" customHeight="1" x14ac:dyDescent="0.2">
      <c r="B2291" s="74"/>
      <c r="C2291" s="75"/>
      <c r="D2291" s="75"/>
      <c r="E2291" s="76"/>
      <c r="F2291" s="88"/>
      <c r="G2291" s="77"/>
      <c r="H2291" s="75"/>
      <c r="I2291" s="78"/>
      <c r="J2291" s="604"/>
      <c r="K2291" s="605"/>
      <c r="L2291" s="605"/>
      <c r="M2291" s="605"/>
      <c r="N2291" s="606"/>
    </row>
    <row r="2292" spans="2:14" ht="12.95" customHeight="1" x14ac:dyDescent="0.2">
      <c r="B2292" s="74"/>
      <c r="C2292" s="75"/>
      <c r="D2292" s="75"/>
      <c r="E2292" s="76"/>
      <c r="F2292" s="88"/>
      <c r="G2292" s="77"/>
      <c r="H2292" s="75"/>
      <c r="I2292" s="78"/>
      <c r="J2292" s="604"/>
      <c r="K2292" s="605"/>
      <c r="L2292" s="605"/>
      <c r="M2292" s="605"/>
      <c r="N2292" s="606"/>
    </row>
    <row r="2293" spans="2:14" ht="12.95" customHeight="1" x14ac:dyDescent="0.2">
      <c r="B2293" s="74"/>
      <c r="C2293" s="75"/>
      <c r="D2293" s="75"/>
      <c r="E2293" s="76"/>
      <c r="F2293" s="88"/>
      <c r="G2293" s="77"/>
      <c r="H2293" s="75"/>
      <c r="I2293" s="78"/>
      <c r="J2293" s="604"/>
      <c r="K2293" s="605"/>
      <c r="L2293" s="605"/>
      <c r="M2293" s="605"/>
      <c r="N2293" s="606"/>
    </row>
    <row r="2294" spans="2:14" ht="12.95" customHeight="1" x14ac:dyDescent="0.2">
      <c r="B2294" s="74"/>
      <c r="C2294" s="75"/>
      <c r="D2294" s="75"/>
      <c r="E2294" s="76"/>
      <c r="F2294" s="88"/>
      <c r="G2294" s="77"/>
      <c r="H2294" s="75"/>
      <c r="I2294" s="78"/>
      <c r="J2294" s="604"/>
      <c r="K2294" s="605"/>
      <c r="L2294" s="605"/>
      <c r="M2294" s="605"/>
      <c r="N2294" s="606"/>
    </row>
    <row r="2295" spans="2:14" ht="12.95" customHeight="1" x14ac:dyDescent="0.2">
      <c r="B2295" s="74"/>
      <c r="C2295" s="75"/>
      <c r="D2295" s="75"/>
      <c r="E2295" s="76"/>
      <c r="F2295" s="88"/>
      <c r="G2295" s="77"/>
      <c r="H2295" s="75"/>
      <c r="I2295" s="78"/>
      <c r="J2295" s="604"/>
      <c r="K2295" s="605"/>
      <c r="L2295" s="605"/>
      <c r="M2295" s="605"/>
      <c r="N2295" s="606"/>
    </row>
    <row r="2296" spans="2:14" ht="12.95" customHeight="1" x14ac:dyDescent="0.2">
      <c r="B2296" s="74"/>
      <c r="C2296" s="75"/>
      <c r="D2296" s="75"/>
      <c r="E2296" s="76"/>
      <c r="F2296" s="88"/>
      <c r="G2296" s="77"/>
      <c r="H2296" s="75"/>
      <c r="I2296" s="78"/>
      <c r="J2296" s="604"/>
      <c r="K2296" s="605"/>
      <c r="L2296" s="605"/>
      <c r="M2296" s="605"/>
      <c r="N2296" s="606"/>
    </row>
    <row r="2297" spans="2:14" ht="12.95" customHeight="1" x14ac:dyDescent="0.2">
      <c r="B2297" s="74"/>
      <c r="C2297" s="75"/>
      <c r="D2297" s="75"/>
      <c r="E2297" s="76"/>
      <c r="F2297" s="88"/>
      <c r="G2297" s="77"/>
      <c r="H2297" s="75"/>
      <c r="I2297" s="78"/>
      <c r="J2297" s="604"/>
      <c r="K2297" s="605"/>
      <c r="L2297" s="605"/>
      <c r="M2297" s="605"/>
      <c r="N2297" s="606"/>
    </row>
    <row r="2298" spans="2:14" ht="12.95" customHeight="1" x14ac:dyDescent="0.2">
      <c r="B2298" s="74"/>
      <c r="C2298" s="75"/>
      <c r="D2298" s="75"/>
      <c r="E2298" s="76"/>
      <c r="F2298" s="88"/>
      <c r="G2298" s="77"/>
      <c r="H2298" s="75"/>
      <c r="I2298" s="78"/>
      <c r="J2298" s="604"/>
      <c r="K2298" s="605"/>
      <c r="L2298" s="605"/>
      <c r="M2298" s="605"/>
      <c r="N2298" s="606"/>
    </row>
    <row r="2299" spans="2:14" ht="12.95" customHeight="1" x14ac:dyDescent="0.2">
      <c r="B2299" s="74"/>
      <c r="C2299" s="75"/>
      <c r="D2299" s="75"/>
      <c r="E2299" s="76"/>
      <c r="F2299" s="88"/>
      <c r="G2299" s="77"/>
      <c r="H2299" s="75"/>
      <c r="I2299" s="78"/>
      <c r="J2299" s="604"/>
      <c r="K2299" s="605"/>
      <c r="L2299" s="605"/>
      <c r="M2299" s="605"/>
      <c r="N2299" s="606"/>
    </row>
    <row r="2300" spans="2:14" ht="12.95" customHeight="1" x14ac:dyDescent="0.2">
      <c r="B2300" s="74"/>
      <c r="C2300" s="75"/>
      <c r="D2300" s="75"/>
      <c r="E2300" s="76"/>
      <c r="F2300" s="88"/>
      <c r="G2300" s="77"/>
      <c r="H2300" s="75"/>
      <c r="I2300" s="78"/>
      <c r="J2300" s="604"/>
      <c r="K2300" s="605"/>
      <c r="L2300" s="605"/>
      <c r="M2300" s="605"/>
      <c r="N2300" s="606"/>
    </row>
    <row r="2301" spans="2:14" ht="12.95" customHeight="1" x14ac:dyDescent="0.2">
      <c r="B2301" s="74"/>
      <c r="C2301" s="75"/>
      <c r="D2301" s="75"/>
      <c r="E2301" s="76"/>
      <c r="F2301" s="88"/>
      <c r="G2301" s="77"/>
      <c r="H2301" s="75"/>
      <c r="I2301" s="78"/>
      <c r="J2301" s="604"/>
      <c r="K2301" s="605"/>
      <c r="L2301" s="605"/>
      <c r="M2301" s="605"/>
      <c r="N2301" s="606"/>
    </row>
    <row r="2302" spans="2:14" ht="12.95" customHeight="1" x14ac:dyDescent="0.2">
      <c r="B2302" s="74"/>
      <c r="C2302" s="75"/>
      <c r="D2302" s="75"/>
      <c r="E2302" s="76"/>
      <c r="F2302" s="88"/>
      <c r="G2302" s="77"/>
      <c r="H2302" s="75"/>
      <c r="I2302" s="78"/>
      <c r="J2302" s="604"/>
      <c r="K2302" s="605"/>
      <c r="L2302" s="605"/>
      <c r="M2302" s="605"/>
      <c r="N2302" s="606"/>
    </row>
  </sheetData>
  <sheetProtection selectLockedCells="1" autoFilter="0"/>
  <autoFilter ref="A6:N1389" xr:uid="{00000000-0001-0000-0100-000000000000}">
    <filterColumn colId="3">
      <filters>
        <filter val="5155-00-0000-IG-CI-RI-xxx"/>
        <filter val="5155-00-0000-IG-EL-RI-XXX"/>
        <filter val="5155-00-0000-IG-EM-RI-001"/>
        <filter val="5155-00-0000-IG-EM-RI-002"/>
        <filter val="5155-00-0000-IG-EM-RI-003"/>
        <filter val="5155-00-0000-IG-EM-RI-004"/>
        <filter val="5155-00-0000-IG-EM-RI-005"/>
        <filter val="5155-00-0000-IG-EM-RI-006"/>
        <filter val="5155-00-0000-IG-EM-RI-007"/>
        <filter val="5155-00-0000-IG-EM-RI-008"/>
        <filter val="5155-00-0000-IG-EM-RI-009"/>
        <filter val="5155-00-0000-IG-EM-RI-010"/>
        <filter val="5155-00-0000-IG-EM-RI-011"/>
        <filter val="5155-00-0000-IG-EM-RI-012"/>
        <filter val="5155-00-0000-IG-EM-RI-013"/>
        <filter val="5155-00-0000-IG-EM-RI-014"/>
        <filter val="5155-00-0000-IG-ES-RI-xxx"/>
        <filter val="5155-00-0000-IG-IN-RI-XXX"/>
        <filter val="5155-00-0000-IG-PI-RI-700"/>
        <filter val="5155-00-0000-IG-PI-RI-701"/>
        <filter val="5155-00-0000-IG-PI-RI-702"/>
        <filter val="5155-00-0000-IG-PI-RI-703"/>
        <filter val="5155-00-0000-IG-PI-RI-704"/>
        <filter val="5155-00-0000-IG-SD-RI-001"/>
        <filter val="5155-00-0000-IG-SD-RI-002"/>
        <filter val="5155-00-0000-IG-SD-RI-003"/>
        <filter val="5155-00-0600-IG-EM-RI-001"/>
        <filter val="5155-00-0800-IG-EM-RI-001"/>
        <filter val="5155-00-0800-IG-EM-RI-002"/>
        <filter val="5155-00-1500-IG-EM-RI-001"/>
        <filter val="5155-00-1500-IG-EM-RI-002"/>
        <filter val="5155-00-1500-IG-EM-RI-003"/>
        <filter val="5155-00-1500-IG-EM-RI-004"/>
        <filter val="5155-00-1600-IG-EM-RI-001"/>
        <filter val="5155-00-1700-IG-EM-RI-001"/>
        <filter val="5155-00-1800-IG-EM-RI-001"/>
        <filter val="5155-00-2000-IG-EL-RI-XXX"/>
        <filter val="5155-00-2000-IG-IN-RI-XXX"/>
        <filter val="5155-00-2100-IG-EM-RI-001"/>
        <filter val="5155-00-2300-IG-EL-RI-XXX"/>
      </filters>
    </filterColumn>
    <filterColumn colId="9" showButton="0"/>
    <filterColumn colId="10" showButton="0"/>
    <filterColumn colId="11" showButton="0"/>
    <filterColumn colId="12" showButton="0"/>
  </autoFilter>
  <mergeCells count="2288">
    <mergeCell ref="J2302:N2302"/>
    <mergeCell ref="J2296:N2296"/>
    <mergeCell ref="J2297:N2297"/>
    <mergeCell ref="J2298:N2298"/>
    <mergeCell ref="J2299:N2299"/>
    <mergeCell ref="J2300:N2300"/>
    <mergeCell ref="J2301:N2301"/>
    <mergeCell ref="J2290:N2290"/>
    <mergeCell ref="J2291:N2291"/>
    <mergeCell ref="J2292:N2292"/>
    <mergeCell ref="J2293:N2293"/>
    <mergeCell ref="J2294:N2294"/>
    <mergeCell ref="J2295:N2295"/>
    <mergeCell ref="J2284:N2284"/>
    <mergeCell ref="J2285:N2285"/>
    <mergeCell ref="J2286:N2286"/>
    <mergeCell ref="J2287:N2287"/>
    <mergeCell ref="J2288:N2288"/>
    <mergeCell ref="J2289:N2289"/>
    <mergeCell ref="J2278:N2278"/>
    <mergeCell ref="J2279:N2279"/>
    <mergeCell ref="J2280:N2280"/>
    <mergeCell ref="J2281:N2281"/>
    <mergeCell ref="J2282:N2282"/>
    <mergeCell ref="J2283:N2283"/>
    <mergeCell ref="J2272:N2272"/>
    <mergeCell ref="J2273:N2273"/>
    <mergeCell ref="J2274:N2274"/>
    <mergeCell ref="J2275:N2275"/>
    <mergeCell ref="J2276:N2276"/>
    <mergeCell ref="J2277:N2277"/>
    <mergeCell ref="J2266:N2266"/>
    <mergeCell ref="J2267:N2267"/>
    <mergeCell ref="J2268:N2268"/>
    <mergeCell ref="J2269:N2269"/>
    <mergeCell ref="J2270:N2270"/>
    <mergeCell ref="J2271:N2271"/>
    <mergeCell ref="J2260:N2260"/>
    <mergeCell ref="J2261:N2261"/>
    <mergeCell ref="J2262:N2262"/>
    <mergeCell ref="J2263:N2263"/>
    <mergeCell ref="J2264:N2264"/>
    <mergeCell ref="J2265:N2265"/>
    <mergeCell ref="J2254:N2254"/>
    <mergeCell ref="J2255:N2255"/>
    <mergeCell ref="J2256:N2256"/>
    <mergeCell ref="J2257:N2257"/>
    <mergeCell ref="J2258:N2258"/>
    <mergeCell ref="J2259:N2259"/>
    <mergeCell ref="J2248:N2248"/>
    <mergeCell ref="J2249:N2249"/>
    <mergeCell ref="J2250:N2250"/>
    <mergeCell ref="J2251:N2251"/>
    <mergeCell ref="J2252:N2252"/>
    <mergeCell ref="J2253:N2253"/>
    <mergeCell ref="J2242:N2242"/>
    <mergeCell ref="J2243:N2243"/>
    <mergeCell ref="J2244:N2244"/>
    <mergeCell ref="J2245:N2245"/>
    <mergeCell ref="J2246:N2246"/>
    <mergeCell ref="J2247:N2247"/>
    <mergeCell ref="J2236:N2236"/>
    <mergeCell ref="J2237:N2237"/>
    <mergeCell ref="J2238:N2238"/>
    <mergeCell ref="J2239:N2239"/>
    <mergeCell ref="J2240:N2240"/>
    <mergeCell ref="J2241:N2241"/>
    <mergeCell ref="J2230:N2230"/>
    <mergeCell ref="J2231:N2231"/>
    <mergeCell ref="J2232:N2232"/>
    <mergeCell ref="J2233:N2233"/>
    <mergeCell ref="J2234:N2234"/>
    <mergeCell ref="J2235:N2235"/>
    <mergeCell ref="J2224:N2224"/>
    <mergeCell ref="J2225:N2225"/>
    <mergeCell ref="J2226:N2226"/>
    <mergeCell ref="J2227:N2227"/>
    <mergeCell ref="J2228:N2228"/>
    <mergeCell ref="J2229:N2229"/>
    <mergeCell ref="J2218:N2218"/>
    <mergeCell ref="J2219:N2219"/>
    <mergeCell ref="J2220:N2220"/>
    <mergeCell ref="J2221:N2221"/>
    <mergeCell ref="J2222:N2222"/>
    <mergeCell ref="J2223:N2223"/>
    <mergeCell ref="J2212:N2212"/>
    <mergeCell ref="J2213:N2213"/>
    <mergeCell ref="J2214:N2214"/>
    <mergeCell ref="J2215:N2215"/>
    <mergeCell ref="J2216:N2216"/>
    <mergeCell ref="J2217:N2217"/>
    <mergeCell ref="J2206:N2206"/>
    <mergeCell ref="J2207:N2207"/>
    <mergeCell ref="J2208:N2208"/>
    <mergeCell ref="J2209:N2209"/>
    <mergeCell ref="J2210:N2210"/>
    <mergeCell ref="J2211:N2211"/>
    <mergeCell ref="J2200:N2200"/>
    <mergeCell ref="J2201:N2201"/>
    <mergeCell ref="J2202:N2202"/>
    <mergeCell ref="J2203:N2203"/>
    <mergeCell ref="J2204:N2204"/>
    <mergeCell ref="J2205:N2205"/>
    <mergeCell ref="J2194:N2194"/>
    <mergeCell ref="J2195:N2195"/>
    <mergeCell ref="J2196:N2196"/>
    <mergeCell ref="J2197:N2197"/>
    <mergeCell ref="J2198:N2198"/>
    <mergeCell ref="J2199:N2199"/>
    <mergeCell ref="J2188:N2188"/>
    <mergeCell ref="J2189:N2189"/>
    <mergeCell ref="J2190:N2190"/>
    <mergeCell ref="J2191:N2191"/>
    <mergeCell ref="J2192:N2192"/>
    <mergeCell ref="J2193:N2193"/>
    <mergeCell ref="J2182:N2182"/>
    <mergeCell ref="J2183:N2183"/>
    <mergeCell ref="J2184:N2184"/>
    <mergeCell ref="J2185:N2185"/>
    <mergeCell ref="J2186:N2186"/>
    <mergeCell ref="J2187:N2187"/>
    <mergeCell ref="J2176:N2176"/>
    <mergeCell ref="J2177:N2177"/>
    <mergeCell ref="J2178:N2178"/>
    <mergeCell ref="J2179:N2179"/>
    <mergeCell ref="J2180:N2180"/>
    <mergeCell ref="J2181:N2181"/>
    <mergeCell ref="J2170:N2170"/>
    <mergeCell ref="J2171:N2171"/>
    <mergeCell ref="J2172:N2172"/>
    <mergeCell ref="J2173:N2173"/>
    <mergeCell ref="J2174:N2174"/>
    <mergeCell ref="J2175:N2175"/>
    <mergeCell ref="J2164:N2164"/>
    <mergeCell ref="J2165:N2165"/>
    <mergeCell ref="J2166:N2166"/>
    <mergeCell ref="J2167:N2167"/>
    <mergeCell ref="J2168:N2168"/>
    <mergeCell ref="J2169:N2169"/>
    <mergeCell ref="J2158:N2158"/>
    <mergeCell ref="J2159:N2159"/>
    <mergeCell ref="J2160:N2160"/>
    <mergeCell ref="J2161:N2161"/>
    <mergeCell ref="J2162:N2162"/>
    <mergeCell ref="J2163:N2163"/>
    <mergeCell ref="J2152:N2152"/>
    <mergeCell ref="J2153:N2153"/>
    <mergeCell ref="J2154:N2154"/>
    <mergeCell ref="J2155:N2155"/>
    <mergeCell ref="J2156:N2156"/>
    <mergeCell ref="J2157:N2157"/>
    <mergeCell ref="J2146:N2146"/>
    <mergeCell ref="J2147:N2147"/>
    <mergeCell ref="J2148:N2148"/>
    <mergeCell ref="J2149:N2149"/>
    <mergeCell ref="J2150:N2150"/>
    <mergeCell ref="J2151:N2151"/>
    <mergeCell ref="J2140:N2140"/>
    <mergeCell ref="J2141:N2141"/>
    <mergeCell ref="J2142:N2142"/>
    <mergeCell ref="J2143:N2143"/>
    <mergeCell ref="J2144:N2144"/>
    <mergeCell ref="J2145:N2145"/>
    <mergeCell ref="J2134:N2134"/>
    <mergeCell ref="J2135:N2135"/>
    <mergeCell ref="J2136:N2136"/>
    <mergeCell ref="J2137:N2137"/>
    <mergeCell ref="J2138:N2138"/>
    <mergeCell ref="J2139:N2139"/>
    <mergeCell ref="J2128:N2128"/>
    <mergeCell ref="J2129:N2129"/>
    <mergeCell ref="J2130:N2130"/>
    <mergeCell ref="J2131:N2131"/>
    <mergeCell ref="J2132:N2132"/>
    <mergeCell ref="J2133:N2133"/>
    <mergeCell ref="J2122:N2122"/>
    <mergeCell ref="J2123:N2123"/>
    <mergeCell ref="J2124:N2124"/>
    <mergeCell ref="J2125:N2125"/>
    <mergeCell ref="J2126:N2126"/>
    <mergeCell ref="J2127:N2127"/>
    <mergeCell ref="J2116:N2116"/>
    <mergeCell ref="J2117:N2117"/>
    <mergeCell ref="J2118:N2118"/>
    <mergeCell ref="J2119:N2119"/>
    <mergeCell ref="J2120:N2120"/>
    <mergeCell ref="J2121:N2121"/>
    <mergeCell ref="J2110:N2110"/>
    <mergeCell ref="J2111:N2111"/>
    <mergeCell ref="J2112:N2112"/>
    <mergeCell ref="J2113:N2113"/>
    <mergeCell ref="J2114:N2114"/>
    <mergeCell ref="J2115:N2115"/>
    <mergeCell ref="J2104:N2104"/>
    <mergeCell ref="J2105:N2105"/>
    <mergeCell ref="J2106:N2106"/>
    <mergeCell ref="J2107:N2107"/>
    <mergeCell ref="J2108:N2108"/>
    <mergeCell ref="J2109:N2109"/>
    <mergeCell ref="J2098:N2098"/>
    <mergeCell ref="J2099:N2099"/>
    <mergeCell ref="J2100:N2100"/>
    <mergeCell ref="J2101:N2101"/>
    <mergeCell ref="J2102:N2102"/>
    <mergeCell ref="J2103:N2103"/>
    <mergeCell ref="J2092:N2092"/>
    <mergeCell ref="J2093:N2093"/>
    <mergeCell ref="J2094:N2094"/>
    <mergeCell ref="J2095:N2095"/>
    <mergeCell ref="J2096:N2096"/>
    <mergeCell ref="J2097:N2097"/>
    <mergeCell ref="J2086:N2086"/>
    <mergeCell ref="J2087:N2087"/>
    <mergeCell ref="J2088:N2088"/>
    <mergeCell ref="J2089:N2089"/>
    <mergeCell ref="J2090:N2090"/>
    <mergeCell ref="J2091:N2091"/>
    <mergeCell ref="J2080:N2080"/>
    <mergeCell ref="J2081:N2081"/>
    <mergeCell ref="J2082:N2082"/>
    <mergeCell ref="J2083:N2083"/>
    <mergeCell ref="J2084:N2084"/>
    <mergeCell ref="J2085:N2085"/>
    <mergeCell ref="J2074:N2074"/>
    <mergeCell ref="J2075:N2075"/>
    <mergeCell ref="J2076:N2076"/>
    <mergeCell ref="J2077:N2077"/>
    <mergeCell ref="J2078:N2078"/>
    <mergeCell ref="J2079:N2079"/>
    <mergeCell ref="J2068:N2068"/>
    <mergeCell ref="J2069:N2069"/>
    <mergeCell ref="J2070:N2070"/>
    <mergeCell ref="J2071:N2071"/>
    <mergeCell ref="J2072:N2072"/>
    <mergeCell ref="J2073:N2073"/>
    <mergeCell ref="J2062:N2062"/>
    <mergeCell ref="J2063:N2063"/>
    <mergeCell ref="J2064:N2064"/>
    <mergeCell ref="J2065:N2065"/>
    <mergeCell ref="J2066:N2066"/>
    <mergeCell ref="J2067:N2067"/>
    <mergeCell ref="J2056:N2056"/>
    <mergeCell ref="J2057:N2057"/>
    <mergeCell ref="J2058:N2058"/>
    <mergeCell ref="J2059:N2059"/>
    <mergeCell ref="J2060:N2060"/>
    <mergeCell ref="J2061:N2061"/>
    <mergeCell ref="J2050:N2050"/>
    <mergeCell ref="J2051:N2051"/>
    <mergeCell ref="J2052:N2052"/>
    <mergeCell ref="J2053:N2053"/>
    <mergeCell ref="J2054:N2054"/>
    <mergeCell ref="J2055:N2055"/>
    <mergeCell ref="J2044:N2044"/>
    <mergeCell ref="J2045:N2045"/>
    <mergeCell ref="J2046:N2046"/>
    <mergeCell ref="J2047:N2047"/>
    <mergeCell ref="J2048:N2048"/>
    <mergeCell ref="J2049:N2049"/>
    <mergeCell ref="J2038:N2038"/>
    <mergeCell ref="J2039:N2039"/>
    <mergeCell ref="J2040:N2040"/>
    <mergeCell ref="J2041:N2041"/>
    <mergeCell ref="J2042:N2042"/>
    <mergeCell ref="J2043:N2043"/>
    <mergeCell ref="J2032:N2032"/>
    <mergeCell ref="J2033:N2033"/>
    <mergeCell ref="J2034:N2034"/>
    <mergeCell ref="J2035:N2035"/>
    <mergeCell ref="J2036:N2036"/>
    <mergeCell ref="J2037:N2037"/>
    <mergeCell ref="J2026:N2026"/>
    <mergeCell ref="J2027:N2027"/>
    <mergeCell ref="J2028:N2028"/>
    <mergeCell ref="J2029:N2029"/>
    <mergeCell ref="J2030:N2030"/>
    <mergeCell ref="J2031:N2031"/>
    <mergeCell ref="J2020:N2020"/>
    <mergeCell ref="J2021:N2021"/>
    <mergeCell ref="J2022:N2022"/>
    <mergeCell ref="J2023:N2023"/>
    <mergeCell ref="J2024:N2024"/>
    <mergeCell ref="J2025:N2025"/>
    <mergeCell ref="J2014:N2014"/>
    <mergeCell ref="J2015:N2015"/>
    <mergeCell ref="J2016:N2016"/>
    <mergeCell ref="J2017:N2017"/>
    <mergeCell ref="J2018:N2018"/>
    <mergeCell ref="J2019:N2019"/>
    <mergeCell ref="J2008:N2008"/>
    <mergeCell ref="J2009:N2009"/>
    <mergeCell ref="J2010:N2010"/>
    <mergeCell ref="J2011:N2011"/>
    <mergeCell ref="J2012:N2012"/>
    <mergeCell ref="J2013:N2013"/>
    <mergeCell ref="J2002:N2002"/>
    <mergeCell ref="J2003:N2003"/>
    <mergeCell ref="J2004:N2004"/>
    <mergeCell ref="J2005:N2005"/>
    <mergeCell ref="J2006:N2006"/>
    <mergeCell ref="J2007:N2007"/>
    <mergeCell ref="J1996:N1996"/>
    <mergeCell ref="J1997:N1997"/>
    <mergeCell ref="J1998:N1998"/>
    <mergeCell ref="J1999:N1999"/>
    <mergeCell ref="J2000:N2000"/>
    <mergeCell ref="J2001:N2001"/>
    <mergeCell ref="J1990:N1990"/>
    <mergeCell ref="J1991:N1991"/>
    <mergeCell ref="J1992:N1992"/>
    <mergeCell ref="J1993:N1993"/>
    <mergeCell ref="J1994:N1994"/>
    <mergeCell ref="J1995:N1995"/>
    <mergeCell ref="J1984:N1984"/>
    <mergeCell ref="J1985:N1985"/>
    <mergeCell ref="J1986:N1986"/>
    <mergeCell ref="J1987:N1987"/>
    <mergeCell ref="J1988:N1988"/>
    <mergeCell ref="J1989:N1989"/>
    <mergeCell ref="J1978:N1978"/>
    <mergeCell ref="J1979:N1979"/>
    <mergeCell ref="J1980:N1980"/>
    <mergeCell ref="J1981:N1981"/>
    <mergeCell ref="J1982:N1982"/>
    <mergeCell ref="J1983:N1983"/>
    <mergeCell ref="J1972:N1972"/>
    <mergeCell ref="J1973:N1973"/>
    <mergeCell ref="J1974:N1974"/>
    <mergeCell ref="J1975:N1975"/>
    <mergeCell ref="J1976:N1976"/>
    <mergeCell ref="J1977:N1977"/>
    <mergeCell ref="J1966:N1966"/>
    <mergeCell ref="J1967:N1967"/>
    <mergeCell ref="J1968:N1968"/>
    <mergeCell ref="J1969:N1969"/>
    <mergeCell ref="J1970:N1970"/>
    <mergeCell ref="J1971:N1971"/>
    <mergeCell ref="J1960:N1960"/>
    <mergeCell ref="J1961:N1961"/>
    <mergeCell ref="J1962:N1962"/>
    <mergeCell ref="J1963:N1963"/>
    <mergeCell ref="J1964:N1964"/>
    <mergeCell ref="J1965:N1965"/>
    <mergeCell ref="J1954:N1954"/>
    <mergeCell ref="J1955:N1955"/>
    <mergeCell ref="J1956:N1956"/>
    <mergeCell ref="J1957:N1957"/>
    <mergeCell ref="J1958:N1958"/>
    <mergeCell ref="J1959:N1959"/>
    <mergeCell ref="J1948:N1948"/>
    <mergeCell ref="J1949:N1949"/>
    <mergeCell ref="J1950:N1950"/>
    <mergeCell ref="J1951:N1951"/>
    <mergeCell ref="J1952:N1952"/>
    <mergeCell ref="J1953:N1953"/>
    <mergeCell ref="J1942:N1942"/>
    <mergeCell ref="J1943:N1943"/>
    <mergeCell ref="J1944:N1944"/>
    <mergeCell ref="J1945:N1945"/>
    <mergeCell ref="J1946:N1946"/>
    <mergeCell ref="J1947:N1947"/>
    <mergeCell ref="J1936:N1936"/>
    <mergeCell ref="J1937:N1937"/>
    <mergeCell ref="J1938:N1938"/>
    <mergeCell ref="J1939:N1939"/>
    <mergeCell ref="J1940:N1940"/>
    <mergeCell ref="J1941:N1941"/>
    <mergeCell ref="J1930:N1930"/>
    <mergeCell ref="J1931:N1931"/>
    <mergeCell ref="J1932:N1932"/>
    <mergeCell ref="J1933:N1933"/>
    <mergeCell ref="J1934:N1934"/>
    <mergeCell ref="J1935:N1935"/>
    <mergeCell ref="J1924:N1924"/>
    <mergeCell ref="J1925:N1925"/>
    <mergeCell ref="J1926:N1926"/>
    <mergeCell ref="J1927:N1927"/>
    <mergeCell ref="J1928:N1928"/>
    <mergeCell ref="J1929:N1929"/>
    <mergeCell ref="J1918:N1918"/>
    <mergeCell ref="J1919:N1919"/>
    <mergeCell ref="J1920:N1920"/>
    <mergeCell ref="J1921:N1921"/>
    <mergeCell ref="J1922:N1922"/>
    <mergeCell ref="J1923:N1923"/>
    <mergeCell ref="J1912:N1912"/>
    <mergeCell ref="J1913:N1913"/>
    <mergeCell ref="J1914:N1914"/>
    <mergeCell ref="J1915:N1915"/>
    <mergeCell ref="J1916:N1916"/>
    <mergeCell ref="J1917:N1917"/>
    <mergeCell ref="J1906:N1906"/>
    <mergeCell ref="J1907:N1907"/>
    <mergeCell ref="J1908:N1908"/>
    <mergeCell ref="J1909:N1909"/>
    <mergeCell ref="J1910:N1910"/>
    <mergeCell ref="J1911:N1911"/>
    <mergeCell ref="J1900:N1900"/>
    <mergeCell ref="J1901:N1901"/>
    <mergeCell ref="J1902:N1902"/>
    <mergeCell ref="J1903:N1903"/>
    <mergeCell ref="J1904:N1904"/>
    <mergeCell ref="J1905:N1905"/>
    <mergeCell ref="J1894:N1894"/>
    <mergeCell ref="J1895:N1895"/>
    <mergeCell ref="J1896:N1896"/>
    <mergeCell ref="J1897:N1897"/>
    <mergeCell ref="J1898:N1898"/>
    <mergeCell ref="J1899:N1899"/>
    <mergeCell ref="J1888:N1888"/>
    <mergeCell ref="J1889:N1889"/>
    <mergeCell ref="J1890:N1890"/>
    <mergeCell ref="J1891:N1891"/>
    <mergeCell ref="J1892:N1892"/>
    <mergeCell ref="J1893:N1893"/>
    <mergeCell ref="J1882:N1882"/>
    <mergeCell ref="J1883:N1883"/>
    <mergeCell ref="J1884:N1884"/>
    <mergeCell ref="J1885:N1885"/>
    <mergeCell ref="J1886:N1886"/>
    <mergeCell ref="J1887:N1887"/>
    <mergeCell ref="J1876:N1876"/>
    <mergeCell ref="J1877:N1877"/>
    <mergeCell ref="J1878:N1878"/>
    <mergeCell ref="J1879:N1879"/>
    <mergeCell ref="J1880:N1880"/>
    <mergeCell ref="J1881:N1881"/>
    <mergeCell ref="J1870:N1870"/>
    <mergeCell ref="J1871:N1871"/>
    <mergeCell ref="J1872:N1872"/>
    <mergeCell ref="J1873:N1873"/>
    <mergeCell ref="J1874:N1874"/>
    <mergeCell ref="J1875:N1875"/>
    <mergeCell ref="J1864:N1864"/>
    <mergeCell ref="J1865:N1865"/>
    <mergeCell ref="J1866:N1866"/>
    <mergeCell ref="J1867:N1867"/>
    <mergeCell ref="J1868:N1868"/>
    <mergeCell ref="J1869:N1869"/>
    <mergeCell ref="J1858:N1858"/>
    <mergeCell ref="J1859:N1859"/>
    <mergeCell ref="J1860:N1860"/>
    <mergeCell ref="J1861:N1861"/>
    <mergeCell ref="J1862:N1862"/>
    <mergeCell ref="J1863:N1863"/>
    <mergeCell ref="J1852:N1852"/>
    <mergeCell ref="J1853:N1853"/>
    <mergeCell ref="J1854:N1854"/>
    <mergeCell ref="J1855:N1855"/>
    <mergeCell ref="J1856:N1856"/>
    <mergeCell ref="J1857:N1857"/>
    <mergeCell ref="J1846:N1846"/>
    <mergeCell ref="J1847:N1847"/>
    <mergeCell ref="J1848:N1848"/>
    <mergeCell ref="J1849:N1849"/>
    <mergeCell ref="J1850:N1850"/>
    <mergeCell ref="J1851:N1851"/>
    <mergeCell ref="J1840:N1840"/>
    <mergeCell ref="J1841:N1841"/>
    <mergeCell ref="J1842:N1842"/>
    <mergeCell ref="J1843:N1843"/>
    <mergeCell ref="J1844:N1844"/>
    <mergeCell ref="J1845:N1845"/>
    <mergeCell ref="J1834:N1834"/>
    <mergeCell ref="J1835:N1835"/>
    <mergeCell ref="J1836:N1836"/>
    <mergeCell ref="J1837:N1837"/>
    <mergeCell ref="J1838:N1838"/>
    <mergeCell ref="J1839:N1839"/>
    <mergeCell ref="J1828:N1828"/>
    <mergeCell ref="J1829:N1829"/>
    <mergeCell ref="J1830:N1830"/>
    <mergeCell ref="J1831:N1831"/>
    <mergeCell ref="J1832:N1832"/>
    <mergeCell ref="J1833:N1833"/>
    <mergeCell ref="J1822:N1822"/>
    <mergeCell ref="J1823:N1823"/>
    <mergeCell ref="J1824:N1824"/>
    <mergeCell ref="J1825:N1825"/>
    <mergeCell ref="J1826:N1826"/>
    <mergeCell ref="J1827:N1827"/>
    <mergeCell ref="J1816:N1816"/>
    <mergeCell ref="J1817:N1817"/>
    <mergeCell ref="J1818:N1818"/>
    <mergeCell ref="J1819:N1819"/>
    <mergeCell ref="J1820:N1820"/>
    <mergeCell ref="J1821:N1821"/>
    <mergeCell ref="J1810:N1810"/>
    <mergeCell ref="J1811:N1811"/>
    <mergeCell ref="J1812:N1812"/>
    <mergeCell ref="J1813:N1813"/>
    <mergeCell ref="J1814:N1814"/>
    <mergeCell ref="J1815:N1815"/>
    <mergeCell ref="J1804:N1804"/>
    <mergeCell ref="J1805:N1805"/>
    <mergeCell ref="J1806:N1806"/>
    <mergeCell ref="J1807:N1807"/>
    <mergeCell ref="J1808:N1808"/>
    <mergeCell ref="J1809:N1809"/>
    <mergeCell ref="J1798:N1798"/>
    <mergeCell ref="J1799:N1799"/>
    <mergeCell ref="J1800:N1800"/>
    <mergeCell ref="J1801:N1801"/>
    <mergeCell ref="J1802:N1802"/>
    <mergeCell ref="J1803:N1803"/>
    <mergeCell ref="J1792:N1792"/>
    <mergeCell ref="J1793:N1793"/>
    <mergeCell ref="J1794:N1794"/>
    <mergeCell ref="J1795:N1795"/>
    <mergeCell ref="J1796:N1796"/>
    <mergeCell ref="J1797:N1797"/>
    <mergeCell ref="J1786:N1786"/>
    <mergeCell ref="J1787:N1787"/>
    <mergeCell ref="J1788:N1788"/>
    <mergeCell ref="J1789:N1789"/>
    <mergeCell ref="J1790:N1790"/>
    <mergeCell ref="J1791:N1791"/>
    <mergeCell ref="J1780:N1780"/>
    <mergeCell ref="J1781:N1781"/>
    <mergeCell ref="J1782:N1782"/>
    <mergeCell ref="J1783:N1783"/>
    <mergeCell ref="J1784:N1784"/>
    <mergeCell ref="J1785:N1785"/>
    <mergeCell ref="J1774:N1774"/>
    <mergeCell ref="J1775:N1775"/>
    <mergeCell ref="J1776:N1776"/>
    <mergeCell ref="J1777:N1777"/>
    <mergeCell ref="J1778:N1778"/>
    <mergeCell ref="J1779:N1779"/>
    <mergeCell ref="J1768:N1768"/>
    <mergeCell ref="J1769:N1769"/>
    <mergeCell ref="J1770:N1770"/>
    <mergeCell ref="J1771:N1771"/>
    <mergeCell ref="J1772:N1772"/>
    <mergeCell ref="J1773:N1773"/>
    <mergeCell ref="J1762:N1762"/>
    <mergeCell ref="J1763:N1763"/>
    <mergeCell ref="J1764:N1764"/>
    <mergeCell ref="J1765:N1765"/>
    <mergeCell ref="J1766:N1766"/>
    <mergeCell ref="J1767:N1767"/>
    <mergeCell ref="J1756:N1756"/>
    <mergeCell ref="J1757:N1757"/>
    <mergeCell ref="J1758:N1758"/>
    <mergeCell ref="J1759:N1759"/>
    <mergeCell ref="J1760:N1760"/>
    <mergeCell ref="J1761:N1761"/>
    <mergeCell ref="J1750:N1750"/>
    <mergeCell ref="J1751:N1751"/>
    <mergeCell ref="J1752:N1752"/>
    <mergeCell ref="J1753:N1753"/>
    <mergeCell ref="J1754:N1754"/>
    <mergeCell ref="J1755:N1755"/>
    <mergeCell ref="J1744:N1744"/>
    <mergeCell ref="J1745:N1745"/>
    <mergeCell ref="J1746:N1746"/>
    <mergeCell ref="J1747:N1747"/>
    <mergeCell ref="J1748:N1748"/>
    <mergeCell ref="J1749:N1749"/>
    <mergeCell ref="J1738:N1738"/>
    <mergeCell ref="J1739:N1739"/>
    <mergeCell ref="J1740:N1740"/>
    <mergeCell ref="J1741:N1741"/>
    <mergeCell ref="J1742:N1742"/>
    <mergeCell ref="J1743:N1743"/>
    <mergeCell ref="J1732:N1732"/>
    <mergeCell ref="J1733:N1733"/>
    <mergeCell ref="J1734:N1734"/>
    <mergeCell ref="J1735:N1735"/>
    <mergeCell ref="J1736:N1736"/>
    <mergeCell ref="J1737:N1737"/>
    <mergeCell ref="J1726:N1726"/>
    <mergeCell ref="J1727:N1727"/>
    <mergeCell ref="J1728:N1728"/>
    <mergeCell ref="J1729:N1729"/>
    <mergeCell ref="J1730:N1730"/>
    <mergeCell ref="J1731:N1731"/>
    <mergeCell ref="J1720:N1720"/>
    <mergeCell ref="J1721:N1721"/>
    <mergeCell ref="J1722:N1722"/>
    <mergeCell ref="J1723:N1723"/>
    <mergeCell ref="J1724:N1724"/>
    <mergeCell ref="J1725:N1725"/>
    <mergeCell ref="J1714:N1714"/>
    <mergeCell ref="J1715:N1715"/>
    <mergeCell ref="J1716:N1716"/>
    <mergeCell ref="J1717:N1717"/>
    <mergeCell ref="J1718:N1718"/>
    <mergeCell ref="J1719:N1719"/>
    <mergeCell ref="J1708:N1708"/>
    <mergeCell ref="J1709:N1709"/>
    <mergeCell ref="J1710:N1710"/>
    <mergeCell ref="J1711:N1711"/>
    <mergeCell ref="J1712:N1712"/>
    <mergeCell ref="J1713:N1713"/>
    <mergeCell ref="J1702:N1702"/>
    <mergeCell ref="J1703:N1703"/>
    <mergeCell ref="J1704:N1704"/>
    <mergeCell ref="J1705:N1705"/>
    <mergeCell ref="J1706:N1706"/>
    <mergeCell ref="J1707:N1707"/>
    <mergeCell ref="J1696:N1696"/>
    <mergeCell ref="J1697:N1697"/>
    <mergeCell ref="J1698:N1698"/>
    <mergeCell ref="J1699:N1699"/>
    <mergeCell ref="J1700:N1700"/>
    <mergeCell ref="J1701:N1701"/>
    <mergeCell ref="J1690:N1690"/>
    <mergeCell ref="J1691:N1691"/>
    <mergeCell ref="J1692:N1692"/>
    <mergeCell ref="J1693:N1693"/>
    <mergeCell ref="J1694:N1694"/>
    <mergeCell ref="J1695:N1695"/>
    <mergeCell ref="J1684:N1684"/>
    <mergeCell ref="J1685:N1685"/>
    <mergeCell ref="J1686:N1686"/>
    <mergeCell ref="J1687:N1687"/>
    <mergeCell ref="J1688:N1688"/>
    <mergeCell ref="J1689:N1689"/>
    <mergeCell ref="J1678:N1678"/>
    <mergeCell ref="J1679:N1679"/>
    <mergeCell ref="J1680:N1680"/>
    <mergeCell ref="J1681:N1681"/>
    <mergeCell ref="J1682:N1682"/>
    <mergeCell ref="J1683:N1683"/>
    <mergeCell ref="J1672:N1672"/>
    <mergeCell ref="J1673:N1673"/>
    <mergeCell ref="J1674:N1674"/>
    <mergeCell ref="J1675:N1675"/>
    <mergeCell ref="J1676:N1676"/>
    <mergeCell ref="J1677:N1677"/>
    <mergeCell ref="J1666:N1666"/>
    <mergeCell ref="J1667:N1667"/>
    <mergeCell ref="J1668:N1668"/>
    <mergeCell ref="J1669:N1669"/>
    <mergeCell ref="J1670:N1670"/>
    <mergeCell ref="J1671:N1671"/>
    <mergeCell ref="J1660:N1660"/>
    <mergeCell ref="J1661:N1661"/>
    <mergeCell ref="J1662:N1662"/>
    <mergeCell ref="J1663:N1663"/>
    <mergeCell ref="J1664:N1664"/>
    <mergeCell ref="J1665:N1665"/>
    <mergeCell ref="J1654:N1654"/>
    <mergeCell ref="J1655:N1655"/>
    <mergeCell ref="J1656:N1656"/>
    <mergeCell ref="J1657:N1657"/>
    <mergeCell ref="J1658:N1658"/>
    <mergeCell ref="J1659:N1659"/>
    <mergeCell ref="J1648:N1648"/>
    <mergeCell ref="J1649:N1649"/>
    <mergeCell ref="J1650:N1650"/>
    <mergeCell ref="J1651:N1651"/>
    <mergeCell ref="J1652:N1652"/>
    <mergeCell ref="J1653:N1653"/>
    <mergeCell ref="J1642:N1642"/>
    <mergeCell ref="J1643:N1643"/>
    <mergeCell ref="J1644:N1644"/>
    <mergeCell ref="J1645:N1645"/>
    <mergeCell ref="J1646:N1646"/>
    <mergeCell ref="J1647:N1647"/>
    <mergeCell ref="J1636:N1636"/>
    <mergeCell ref="J1637:N1637"/>
    <mergeCell ref="J1638:N1638"/>
    <mergeCell ref="J1639:N1639"/>
    <mergeCell ref="J1640:N1640"/>
    <mergeCell ref="J1641:N1641"/>
    <mergeCell ref="J1630:N1630"/>
    <mergeCell ref="J1631:N1631"/>
    <mergeCell ref="J1632:N1632"/>
    <mergeCell ref="J1633:N1633"/>
    <mergeCell ref="J1634:N1634"/>
    <mergeCell ref="J1635:N1635"/>
    <mergeCell ref="J1624:N1624"/>
    <mergeCell ref="J1625:N1625"/>
    <mergeCell ref="J1626:N1626"/>
    <mergeCell ref="J1627:N1627"/>
    <mergeCell ref="J1628:N1628"/>
    <mergeCell ref="J1629:N1629"/>
    <mergeCell ref="J1618:N1618"/>
    <mergeCell ref="J1619:N1619"/>
    <mergeCell ref="J1620:N1620"/>
    <mergeCell ref="J1621:N1621"/>
    <mergeCell ref="J1622:N1622"/>
    <mergeCell ref="J1623:N1623"/>
    <mergeCell ref="J1612:N1612"/>
    <mergeCell ref="J1613:N1613"/>
    <mergeCell ref="J1614:N1614"/>
    <mergeCell ref="J1615:N1615"/>
    <mergeCell ref="J1616:N1616"/>
    <mergeCell ref="J1617:N1617"/>
    <mergeCell ref="J1606:N1606"/>
    <mergeCell ref="J1607:N1607"/>
    <mergeCell ref="J1608:N1608"/>
    <mergeCell ref="J1609:N1609"/>
    <mergeCell ref="J1610:N1610"/>
    <mergeCell ref="J1611:N1611"/>
    <mergeCell ref="J1600:N1600"/>
    <mergeCell ref="J1601:N1601"/>
    <mergeCell ref="J1602:N1602"/>
    <mergeCell ref="J1603:N1603"/>
    <mergeCell ref="J1604:N1604"/>
    <mergeCell ref="J1605:N1605"/>
    <mergeCell ref="J1594:N1594"/>
    <mergeCell ref="J1595:N1595"/>
    <mergeCell ref="J1596:N1596"/>
    <mergeCell ref="J1597:N1597"/>
    <mergeCell ref="J1598:N1598"/>
    <mergeCell ref="J1599:N1599"/>
    <mergeCell ref="J1588:N1588"/>
    <mergeCell ref="J1589:N1589"/>
    <mergeCell ref="J1590:N1590"/>
    <mergeCell ref="J1591:N1591"/>
    <mergeCell ref="J1592:N1592"/>
    <mergeCell ref="J1593:N1593"/>
    <mergeCell ref="J1582:N1582"/>
    <mergeCell ref="J1583:N1583"/>
    <mergeCell ref="J1584:N1584"/>
    <mergeCell ref="J1585:N1585"/>
    <mergeCell ref="J1586:N1586"/>
    <mergeCell ref="J1587:N1587"/>
    <mergeCell ref="J1576:N1576"/>
    <mergeCell ref="J1577:N1577"/>
    <mergeCell ref="J1578:N1578"/>
    <mergeCell ref="J1579:N1579"/>
    <mergeCell ref="J1580:N1580"/>
    <mergeCell ref="J1581:N1581"/>
    <mergeCell ref="J1570:N1570"/>
    <mergeCell ref="J1571:N1571"/>
    <mergeCell ref="J1572:N1572"/>
    <mergeCell ref="J1573:N1573"/>
    <mergeCell ref="J1574:N1574"/>
    <mergeCell ref="J1575:N1575"/>
    <mergeCell ref="J1564:N1564"/>
    <mergeCell ref="J1565:N1565"/>
    <mergeCell ref="J1566:N1566"/>
    <mergeCell ref="J1567:N1567"/>
    <mergeCell ref="J1568:N1568"/>
    <mergeCell ref="J1569:N1569"/>
    <mergeCell ref="J1558:N1558"/>
    <mergeCell ref="J1559:N1559"/>
    <mergeCell ref="J1560:N1560"/>
    <mergeCell ref="J1561:N1561"/>
    <mergeCell ref="J1562:N1562"/>
    <mergeCell ref="J1563:N1563"/>
    <mergeCell ref="J1552:N1552"/>
    <mergeCell ref="J1553:N1553"/>
    <mergeCell ref="J1554:N1554"/>
    <mergeCell ref="J1555:N1555"/>
    <mergeCell ref="J1556:N1556"/>
    <mergeCell ref="J1557:N1557"/>
    <mergeCell ref="J1546:N1546"/>
    <mergeCell ref="J1547:N1547"/>
    <mergeCell ref="J1548:N1548"/>
    <mergeCell ref="J1549:N1549"/>
    <mergeCell ref="J1550:N1550"/>
    <mergeCell ref="J1551:N1551"/>
    <mergeCell ref="J1540:N1540"/>
    <mergeCell ref="J1541:N1541"/>
    <mergeCell ref="J1542:N1542"/>
    <mergeCell ref="J1543:N1543"/>
    <mergeCell ref="J1544:N1544"/>
    <mergeCell ref="J1545:N1545"/>
    <mergeCell ref="J1534:N1534"/>
    <mergeCell ref="J1535:N1535"/>
    <mergeCell ref="J1536:N1536"/>
    <mergeCell ref="J1537:N1537"/>
    <mergeCell ref="J1538:N1538"/>
    <mergeCell ref="J1539:N1539"/>
    <mergeCell ref="J1528:N1528"/>
    <mergeCell ref="J1529:N1529"/>
    <mergeCell ref="J1530:N1530"/>
    <mergeCell ref="J1531:N1531"/>
    <mergeCell ref="J1532:N1532"/>
    <mergeCell ref="J1533:N1533"/>
    <mergeCell ref="J1522:N1522"/>
    <mergeCell ref="J1523:N1523"/>
    <mergeCell ref="J1524:N1524"/>
    <mergeCell ref="J1525:N1525"/>
    <mergeCell ref="J1526:N1526"/>
    <mergeCell ref="J1527:N1527"/>
    <mergeCell ref="J1516:N1516"/>
    <mergeCell ref="J1517:N1517"/>
    <mergeCell ref="J1518:N1518"/>
    <mergeCell ref="J1519:N1519"/>
    <mergeCell ref="J1520:N1520"/>
    <mergeCell ref="J1521:N1521"/>
    <mergeCell ref="J1510:N1510"/>
    <mergeCell ref="J1511:N1511"/>
    <mergeCell ref="J1512:N1512"/>
    <mergeCell ref="J1513:N1513"/>
    <mergeCell ref="J1514:N1514"/>
    <mergeCell ref="J1515:N1515"/>
    <mergeCell ref="J1504:N1504"/>
    <mergeCell ref="J1505:N1505"/>
    <mergeCell ref="J1506:N1506"/>
    <mergeCell ref="J1507:N1507"/>
    <mergeCell ref="J1508:N1508"/>
    <mergeCell ref="J1509:N1509"/>
    <mergeCell ref="J1498:N1498"/>
    <mergeCell ref="J1499:N1499"/>
    <mergeCell ref="J1500:N1500"/>
    <mergeCell ref="J1501:N1501"/>
    <mergeCell ref="J1502:N1502"/>
    <mergeCell ref="J1503:N1503"/>
    <mergeCell ref="J1492:N1492"/>
    <mergeCell ref="J1493:N1493"/>
    <mergeCell ref="J1494:N1494"/>
    <mergeCell ref="J1495:N1495"/>
    <mergeCell ref="J1496:N1496"/>
    <mergeCell ref="J1497:N1497"/>
    <mergeCell ref="J1486:N1486"/>
    <mergeCell ref="J1487:N1487"/>
    <mergeCell ref="J1488:N1488"/>
    <mergeCell ref="J1489:N1489"/>
    <mergeCell ref="J1490:N1490"/>
    <mergeCell ref="J1491:N1491"/>
    <mergeCell ref="J1480:N1480"/>
    <mergeCell ref="J1481:N1481"/>
    <mergeCell ref="J1482:N1482"/>
    <mergeCell ref="J1483:N1483"/>
    <mergeCell ref="J1484:N1484"/>
    <mergeCell ref="J1485:N1485"/>
    <mergeCell ref="J1474:N1474"/>
    <mergeCell ref="J1475:N1475"/>
    <mergeCell ref="J1476:N1476"/>
    <mergeCell ref="J1477:N1477"/>
    <mergeCell ref="J1478:N1478"/>
    <mergeCell ref="J1479:N1479"/>
    <mergeCell ref="J1468:N1468"/>
    <mergeCell ref="J1469:N1469"/>
    <mergeCell ref="J1470:N1470"/>
    <mergeCell ref="J1471:N1471"/>
    <mergeCell ref="J1472:N1472"/>
    <mergeCell ref="J1473:N1473"/>
    <mergeCell ref="J1462:N1462"/>
    <mergeCell ref="J1463:N1463"/>
    <mergeCell ref="J1464:N1464"/>
    <mergeCell ref="J1465:N1465"/>
    <mergeCell ref="J1466:N1466"/>
    <mergeCell ref="J1467:N1467"/>
    <mergeCell ref="J1456:N1456"/>
    <mergeCell ref="J1457:N1457"/>
    <mergeCell ref="J1458:N1458"/>
    <mergeCell ref="J1459:N1459"/>
    <mergeCell ref="J1460:N1460"/>
    <mergeCell ref="J1461:N1461"/>
    <mergeCell ref="J1450:N1450"/>
    <mergeCell ref="J1451:N1451"/>
    <mergeCell ref="J1452:N1452"/>
    <mergeCell ref="J1453:N1453"/>
    <mergeCell ref="J1454:N1454"/>
    <mergeCell ref="J1455:N1455"/>
    <mergeCell ref="J1444:N1444"/>
    <mergeCell ref="J1445:N1445"/>
    <mergeCell ref="J1446:N1446"/>
    <mergeCell ref="J1447:N1447"/>
    <mergeCell ref="J1448:N1448"/>
    <mergeCell ref="J1449:N1449"/>
    <mergeCell ref="J1438:N1438"/>
    <mergeCell ref="J1439:N1439"/>
    <mergeCell ref="J1440:N1440"/>
    <mergeCell ref="J1441:N1441"/>
    <mergeCell ref="J1442:N1442"/>
    <mergeCell ref="J1443:N1443"/>
    <mergeCell ref="J1432:N1432"/>
    <mergeCell ref="J1433:N1433"/>
    <mergeCell ref="J1434:N1434"/>
    <mergeCell ref="J1435:N1435"/>
    <mergeCell ref="J1436:N1436"/>
    <mergeCell ref="J1437:N1437"/>
    <mergeCell ref="J1426:N1426"/>
    <mergeCell ref="J1427:N1427"/>
    <mergeCell ref="J1428:N1428"/>
    <mergeCell ref="J1429:N1429"/>
    <mergeCell ref="J1430:N1430"/>
    <mergeCell ref="J1431:N1431"/>
    <mergeCell ref="J1420:N1420"/>
    <mergeCell ref="J1421:N1421"/>
    <mergeCell ref="J1422:N1422"/>
    <mergeCell ref="J1423:N1423"/>
    <mergeCell ref="J1424:N1424"/>
    <mergeCell ref="J1425:N1425"/>
    <mergeCell ref="J1414:N1414"/>
    <mergeCell ref="J1415:N1415"/>
    <mergeCell ref="J1416:N1416"/>
    <mergeCell ref="J1417:N1417"/>
    <mergeCell ref="J1418:N1418"/>
    <mergeCell ref="J1419:N1419"/>
    <mergeCell ref="J1408:N1408"/>
    <mergeCell ref="J1409:N1409"/>
    <mergeCell ref="J1410:N1410"/>
    <mergeCell ref="J1411:N1411"/>
    <mergeCell ref="J1412:N1412"/>
    <mergeCell ref="J1413:N1413"/>
    <mergeCell ref="J1402:N1402"/>
    <mergeCell ref="J1403:N1403"/>
    <mergeCell ref="J1404:N1404"/>
    <mergeCell ref="J1405:N1405"/>
    <mergeCell ref="J1406:N1406"/>
    <mergeCell ref="J1407:N1407"/>
    <mergeCell ref="J1396:N1396"/>
    <mergeCell ref="J1397:N1397"/>
    <mergeCell ref="J1398:N1398"/>
    <mergeCell ref="J1399:N1399"/>
    <mergeCell ref="J1400:N1400"/>
    <mergeCell ref="J1401:N1401"/>
    <mergeCell ref="J1390:N1390"/>
    <mergeCell ref="J1391:N1391"/>
    <mergeCell ref="J1392:N1392"/>
    <mergeCell ref="J1393:N1393"/>
    <mergeCell ref="J1394:N1394"/>
    <mergeCell ref="J1395:N1395"/>
    <mergeCell ref="J1384:N1384"/>
    <mergeCell ref="J1385:N1385"/>
    <mergeCell ref="J1386:N1386"/>
    <mergeCell ref="J1387:N1387"/>
    <mergeCell ref="J1388:N1388"/>
    <mergeCell ref="J1389:N1389"/>
    <mergeCell ref="J1378:N1378"/>
    <mergeCell ref="J1379:N1379"/>
    <mergeCell ref="J1380:N1380"/>
    <mergeCell ref="J1381:N1381"/>
    <mergeCell ref="J1382:N1382"/>
    <mergeCell ref="J1383:N1383"/>
    <mergeCell ref="J1372:N1372"/>
    <mergeCell ref="J1373:N1373"/>
    <mergeCell ref="J1374:N1374"/>
    <mergeCell ref="J1375:N1375"/>
    <mergeCell ref="J1376:N1376"/>
    <mergeCell ref="J1377:N1377"/>
    <mergeCell ref="J1366:N1366"/>
    <mergeCell ref="J1367:N1367"/>
    <mergeCell ref="J1368:N1368"/>
    <mergeCell ref="J1369:N1369"/>
    <mergeCell ref="J1370:N1370"/>
    <mergeCell ref="J1371:N1371"/>
    <mergeCell ref="J1360:N1360"/>
    <mergeCell ref="J1361:N1361"/>
    <mergeCell ref="J1362:N1362"/>
    <mergeCell ref="J1363:N1363"/>
    <mergeCell ref="J1364:N1364"/>
    <mergeCell ref="J1365:N1365"/>
    <mergeCell ref="J1353:N1353"/>
    <mergeCell ref="J1354:N1354"/>
    <mergeCell ref="J1355:N1355"/>
    <mergeCell ref="J1356:N1356"/>
    <mergeCell ref="J1358:N1358"/>
    <mergeCell ref="J1359:N1359"/>
    <mergeCell ref="J1347:N1347"/>
    <mergeCell ref="J1348:N1348"/>
    <mergeCell ref="J1349:N1349"/>
    <mergeCell ref="J1350:N1350"/>
    <mergeCell ref="J1351:N1351"/>
    <mergeCell ref="J1352:N1352"/>
    <mergeCell ref="J1340:N1340"/>
    <mergeCell ref="J1341:N1341"/>
    <mergeCell ref="J1342:N1342"/>
    <mergeCell ref="J1343:N1343"/>
    <mergeCell ref="J1345:N1345"/>
    <mergeCell ref="J1346:N1346"/>
    <mergeCell ref="J1334:N1334"/>
    <mergeCell ref="J1335:N1335"/>
    <mergeCell ref="J1336:N1336"/>
    <mergeCell ref="J1337:N1337"/>
    <mergeCell ref="J1338:N1338"/>
    <mergeCell ref="J1339:N1339"/>
    <mergeCell ref="J1328:N1328"/>
    <mergeCell ref="J1329:N1329"/>
    <mergeCell ref="J1330:N1330"/>
    <mergeCell ref="J1331:N1331"/>
    <mergeCell ref="J1332:N1332"/>
    <mergeCell ref="J1333:N1333"/>
    <mergeCell ref="J1322:N1322"/>
    <mergeCell ref="J1323:N1323"/>
    <mergeCell ref="J1324:N1324"/>
    <mergeCell ref="J1325:N1325"/>
    <mergeCell ref="J1326:N1326"/>
    <mergeCell ref="J1327:N1327"/>
    <mergeCell ref="J1316:N1316"/>
    <mergeCell ref="J1317:N1317"/>
    <mergeCell ref="J1318:N1318"/>
    <mergeCell ref="J1319:N1319"/>
    <mergeCell ref="J1320:N1320"/>
    <mergeCell ref="J1321:N1321"/>
    <mergeCell ref="J1310:N1310"/>
    <mergeCell ref="J1311:N1311"/>
    <mergeCell ref="J1312:N1312"/>
    <mergeCell ref="J1313:N1313"/>
    <mergeCell ref="J1314:N1314"/>
    <mergeCell ref="J1315:N1315"/>
    <mergeCell ref="J1304:N1304"/>
    <mergeCell ref="J1305:N1305"/>
    <mergeCell ref="J1306:N1306"/>
    <mergeCell ref="J1307:N1307"/>
    <mergeCell ref="J1308:N1308"/>
    <mergeCell ref="J1309:N1309"/>
    <mergeCell ref="J1298:N1298"/>
    <mergeCell ref="J1299:N1299"/>
    <mergeCell ref="J1300:N1300"/>
    <mergeCell ref="J1301:N1301"/>
    <mergeCell ref="J1302:N1302"/>
    <mergeCell ref="J1303:N1303"/>
    <mergeCell ref="J1292:N1292"/>
    <mergeCell ref="J1293:N1293"/>
    <mergeCell ref="J1294:N1294"/>
    <mergeCell ref="J1295:N1295"/>
    <mergeCell ref="J1296:N1296"/>
    <mergeCell ref="J1297:N1297"/>
    <mergeCell ref="J1286:N1286"/>
    <mergeCell ref="J1287:N1287"/>
    <mergeCell ref="J1288:N1288"/>
    <mergeCell ref="J1289:N1289"/>
    <mergeCell ref="J1290:N1290"/>
    <mergeCell ref="J1291:N1291"/>
    <mergeCell ref="J1280:N1280"/>
    <mergeCell ref="J1281:N1281"/>
    <mergeCell ref="J1282:N1282"/>
    <mergeCell ref="J1283:N1283"/>
    <mergeCell ref="J1284:N1284"/>
    <mergeCell ref="J1285:N1285"/>
    <mergeCell ref="J1274:N1274"/>
    <mergeCell ref="J1275:N1275"/>
    <mergeCell ref="J1276:N1276"/>
    <mergeCell ref="J1277:N1277"/>
    <mergeCell ref="J1278:N1278"/>
    <mergeCell ref="J1279:N1279"/>
    <mergeCell ref="J1268:N1268"/>
    <mergeCell ref="J1269:N1269"/>
    <mergeCell ref="J1270:N1270"/>
    <mergeCell ref="J1271:N1271"/>
    <mergeCell ref="J1272:N1272"/>
    <mergeCell ref="J1273:N1273"/>
    <mergeCell ref="J1262:N1262"/>
    <mergeCell ref="J1263:N1263"/>
    <mergeCell ref="J1264:N1264"/>
    <mergeCell ref="J1265:N1265"/>
    <mergeCell ref="J1266:N1266"/>
    <mergeCell ref="J1267:N1267"/>
    <mergeCell ref="J1256:N1256"/>
    <mergeCell ref="J1257:N1257"/>
    <mergeCell ref="J1258:N1258"/>
    <mergeCell ref="J1259:N1259"/>
    <mergeCell ref="J1260:N1260"/>
    <mergeCell ref="J1261:N1261"/>
    <mergeCell ref="J1250:N1250"/>
    <mergeCell ref="J1251:N1251"/>
    <mergeCell ref="J1252:N1252"/>
    <mergeCell ref="J1253:N1253"/>
    <mergeCell ref="J1254:N1254"/>
    <mergeCell ref="J1255:N1255"/>
    <mergeCell ref="J1244:N1244"/>
    <mergeCell ref="J1245:N1245"/>
    <mergeCell ref="J1246:N1246"/>
    <mergeCell ref="J1247:N1247"/>
    <mergeCell ref="J1248:N1248"/>
    <mergeCell ref="J1249:N1249"/>
    <mergeCell ref="J1238:N1238"/>
    <mergeCell ref="J1239:N1239"/>
    <mergeCell ref="J1240:N1240"/>
    <mergeCell ref="J1241:N1241"/>
    <mergeCell ref="J1242:N1242"/>
    <mergeCell ref="J1243:N1243"/>
    <mergeCell ref="J1232:N1232"/>
    <mergeCell ref="J1233:N1233"/>
    <mergeCell ref="J1234:N1234"/>
    <mergeCell ref="J1235:N1235"/>
    <mergeCell ref="J1236:N1236"/>
    <mergeCell ref="J1237:N1237"/>
    <mergeCell ref="J1226:N1226"/>
    <mergeCell ref="J1227:N1227"/>
    <mergeCell ref="J1228:N1228"/>
    <mergeCell ref="J1229:N1229"/>
    <mergeCell ref="J1230:N1230"/>
    <mergeCell ref="J1231:N1231"/>
    <mergeCell ref="J1220:N1220"/>
    <mergeCell ref="J1221:N1221"/>
    <mergeCell ref="J1222:N1222"/>
    <mergeCell ref="J1223:N1223"/>
    <mergeCell ref="J1224:N1224"/>
    <mergeCell ref="J1225:N1225"/>
    <mergeCell ref="J1214:N1214"/>
    <mergeCell ref="J1215:N1215"/>
    <mergeCell ref="J1216:N1216"/>
    <mergeCell ref="J1217:N1217"/>
    <mergeCell ref="J1218:N1218"/>
    <mergeCell ref="J1219:N1219"/>
    <mergeCell ref="J1208:N1208"/>
    <mergeCell ref="J1209:N1209"/>
    <mergeCell ref="J1210:N1210"/>
    <mergeCell ref="J1211:N1211"/>
    <mergeCell ref="J1212:N1212"/>
    <mergeCell ref="J1213:N1213"/>
    <mergeCell ref="J1202:N1202"/>
    <mergeCell ref="J1203:N1203"/>
    <mergeCell ref="J1204:N1204"/>
    <mergeCell ref="J1205:N1205"/>
    <mergeCell ref="J1206:N1206"/>
    <mergeCell ref="J1207:N1207"/>
    <mergeCell ref="J1196:N1196"/>
    <mergeCell ref="J1197:N1197"/>
    <mergeCell ref="J1198:N1198"/>
    <mergeCell ref="J1199:N1199"/>
    <mergeCell ref="J1200:N1200"/>
    <mergeCell ref="J1201:N1201"/>
    <mergeCell ref="J1190:N1190"/>
    <mergeCell ref="J1191:N1191"/>
    <mergeCell ref="J1192:N1192"/>
    <mergeCell ref="J1193:N1193"/>
    <mergeCell ref="J1194:N1194"/>
    <mergeCell ref="J1195:N1195"/>
    <mergeCell ref="J1184:N1184"/>
    <mergeCell ref="J1185:N1185"/>
    <mergeCell ref="J1186:N1186"/>
    <mergeCell ref="J1187:N1187"/>
    <mergeCell ref="J1188:N1188"/>
    <mergeCell ref="J1189:N1189"/>
    <mergeCell ref="J1178:N1178"/>
    <mergeCell ref="J1179:N1179"/>
    <mergeCell ref="J1180:N1180"/>
    <mergeCell ref="J1181:N1181"/>
    <mergeCell ref="J1182:N1182"/>
    <mergeCell ref="J1183:N1183"/>
    <mergeCell ref="J1172:N1172"/>
    <mergeCell ref="J1173:N1173"/>
    <mergeCell ref="J1174:N1174"/>
    <mergeCell ref="J1175:N1175"/>
    <mergeCell ref="J1176:N1176"/>
    <mergeCell ref="J1177:N1177"/>
    <mergeCell ref="J1166:N1166"/>
    <mergeCell ref="J1167:N1167"/>
    <mergeCell ref="J1168:N1168"/>
    <mergeCell ref="J1169:N1169"/>
    <mergeCell ref="J1170:N1170"/>
    <mergeCell ref="J1171:N1171"/>
    <mergeCell ref="J1160:N1160"/>
    <mergeCell ref="J1161:N1161"/>
    <mergeCell ref="J1162:N1162"/>
    <mergeCell ref="J1163:N1163"/>
    <mergeCell ref="J1164:N1164"/>
    <mergeCell ref="J1165:N1165"/>
    <mergeCell ref="J1154:N1154"/>
    <mergeCell ref="J1155:N1155"/>
    <mergeCell ref="J1156:N1156"/>
    <mergeCell ref="J1157:N1157"/>
    <mergeCell ref="J1158:N1158"/>
    <mergeCell ref="J1159:N1159"/>
    <mergeCell ref="J1148:N1148"/>
    <mergeCell ref="J1149:N1149"/>
    <mergeCell ref="J1150:N1150"/>
    <mergeCell ref="J1151:N1151"/>
    <mergeCell ref="J1152:N1152"/>
    <mergeCell ref="J1153:N1153"/>
    <mergeCell ref="J1142:N1142"/>
    <mergeCell ref="J1143:N1143"/>
    <mergeCell ref="J1144:N1144"/>
    <mergeCell ref="J1145:N1145"/>
    <mergeCell ref="J1146:N1146"/>
    <mergeCell ref="J1147:N1147"/>
    <mergeCell ref="J1136:N1136"/>
    <mergeCell ref="J1137:N1137"/>
    <mergeCell ref="J1138:N1138"/>
    <mergeCell ref="J1139:N1139"/>
    <mergeCell ref="J1140:N1140"/>
    <mergeCell ref="J1141:N1141"/>
    <mergeCell ref="J1130:N1130"/>
    <mergeCell ref="J1131:N1131"/>
    <mergeCell ref="J1132:N1132"/>
    <mergeCell ref="J1133:N1133"/>
    <mergeCell ref="J1134:N1134"/>
    <mergeCell ref="J1135:N1135"/>
    <mergeCell ref="J1124:N1124"/>
    <mergeCell ref="J1125:N1125"/>
    <mergeCell ref="J1126:N1126"/>
    <mergeCell ref="J1127:N1127"/>
    <mergeCell ref="J1128:N1128"/>
    <mergeCell ref="J1129:N1129"/>
    <mergeCell ref="J1118:N1118"/>
    <mergeCell ref="J1119:N1119"/>
    <mergeCell ref="J1120:N1120"/>
    <mergeCell ref="J1121:N1121"/>
    <mergeCell ref="J1122:N1122"/>
    <mergeCell ref="J1123:N1123"/>
    <mergeCell ref="J1112:N1112"/>
    <mergeCell ref="J1113:N1113"/>
    <mergeCell ref="J1114:N1114"/>
    <mergeCell ref="J1115:N1115"/>
    <mergeCell ref="J1116:N1116"/>
    <mergeCell ref="J1117:N1117"/>
    <mergeCell ref="J1106:N1106"/>
    <mergeCell ref="J1107:N1107"/>
    <mergeCell ref="J1108:N1108"/>
    <mergeCell ref="J1109:N1109"/>
    <mergeCell ref="J1110:N1110"/>
    <mergeCell ref="J1111:N1111"/>
    <mergeCell ref="J1100:N1100"/>
    <mergeCell ref="J1101:N1101"/>
    <mergeCell ref="J1102:N1102"/>
    <mergeCell ref="J1103:N1103"/>
    <mergeCell ref="J1104:N1104"/>
    <mergeCell ref="J1105:N1105"/>
    <mergeCell ref="J1094:N1094"/>
    <mergeCell ref="J1095:N1095"/>
    <mergeCell ref="J1096:N1096"/>
    <mergeCell ref="J1097:N1097"/>
    <mergeCell ref="J1098:N1098"/>
    <mergeCell ref="J1099:N1099"/>
    <mergeCell ref="J1088:N1088"/>
    <mergeCell ref="J1089:N1089"/>
    <mergeCell ref="J1090:N1090"/>
    <mergeCell ref="J1091:N1091"/>
    <mergeCell ref="J1092:N1092"/>
    <mergeCell ref="J1093:N1093"/>
    <mergeCell ref="J1082:N1082"/>
    <mergeCell ref="J1083:N1083"/>
    <mergeCell ref="J1084:N1084"/>
    <mergeCell ref="J1085:N1085"/>
    <mergeCell ref="J1086:N1086"/>
    <mergeCell ref="J1087:N1087"/>
    <mergeCell ref="J1076:N1076"/>
    <mergeCell ref="J1077:N1077"/>
    <mergeCell ref="J1078:N1078"/>
    <mergeCell ref="J1079:N1079"/>
    <mergeCell ref="J1080:N1080"/>
    <mergeCell ref="J1081:N1081"/>
    <mergeCell ref="J1070:N1070"/>
    <mergeCell ref="J1071:N1071"/>
    <mergeCell ref="J1072:N1072"/>
    <mergeCell ref="J1073:N1073"/>
    <mergeCell ref="J1074:N1074"/>
    <mergeCell ref="J1075:N1075"/>
    <mergeCell ref="J1064:N1064"/>
    <mergeCell ref="J1065:N1065"/>
    <mergeCell ref="J1066:N1066"/>
    <mergeCell ref="J1067:N1067"/>
    <mergeCell ref="J1068:N1068"/>
    <mergeCell ref="J1069:N1069"/>
    <mergeCell ref="J1058:N1058"/>
    <mergeCell ref="J1059:N1059"/>
    <mergeCell ref="J1060:N1060"/>
    <mergeCell ref="J1061:N1061"/>
    <mergeCell ref="J1062:N1062"/>
    <mergeCell ref="J1063:N1063"/>
    <mergeCell ref="J1052:N1052"/>
    <mergeCell ref="J1053:N1053"/>
    <mergeCell ref="J1054:N1054"/>
    <mergeCell ref="J1055:N1055"/>
    <mergeCell ref="J1056:N1056"/>
    <mergeCell ref="J1057:N1057"/>
    <mergeCell ref="J1046:N1046"/>
    <mergeCell ref="J1047:N1047"/>
    <mergeCell ref="J1048:N1048"/>
    <mergeCell ref="J1049:N1049"/>
    <mergeCell ref="J1050:N1050"/>
    <mergeCell ref="J1051:N1051"/>
    <mergeCell ref="J1040:N1040"/>
    <mergeCell ref="J1041:N1041"/>
    <mergeCell ref="J1042:N1042"/>
    <mergeCell ref="J1043:N1043"/>
    <mergeCell ref="J1044:N1044"/>
    <mergeCell ref="J1045:N1045"/>
    <mergeCell ref="J1034:N1034"/>
    <mergeCell ref="J1035:N1035"/>
    <mergeCell ref="J1036:N1036"/>
    <mergeCell ref="J1037:N1037"/>
    <mergeCell ref="J1038:N1038"/>
    <mergeCell ref="J1039:N1039"/>
    <mergeCell ref="J1028:N1028"/>
    <mergeCell ref="J1029:N1029"/>
    <mergeCell ref="J1030:N1030"/>
    <mergeCell ref="J1031:N1031"/>
    <mergeCell ref="J1032:N1032"/>
    <mergeCell ref="J1033:N1033"/>
    <mergeCell ref="J1022:N1022"/>
    <mergeCell ref="J1023:N1023"/>
    <mergeCell ref="J1024:N1024"/>
    <mergeCell ref="J1025:N1025"/>
    <mergeCell ref="J1026:N1026"/>
    <mergeCell ref="J1027:N1027"/>
    <mergeCell ref="J1016:N1016"/>
    <mergeCell ref="J1017:N1017"/>
    <mergeCell ref="J1018:N1018"/>
    <mergeCell ref="J1019:N1019"/>
    <mergeCell ref="J1020:N1020"/>
    <mergeCell ref="J1021:N1021"/>
    <mergeCell ref="J1010:N1010"/>
    <mergeCell ref="J1011:N1011"/>
    <mergeCell ref="J1012:N1012"/>
    <mergeCell ref="J1013:N1013"/>
    <mergeCell ref="J1014:N1014"/>
    <mergeCell ref="J1015:N1015"/>
    <mergeCell ref="J1004:N1004"/>
    <mergeCell ref="J1005:N1005"/>
    <mergeCell ref="J1006:N1006"/>
    <mergeCell ref="J1007:N1007"/>
    <mergeCell ref="J1008:N1008"/>
    <mergeCell ref="J1009:N1009"/>
    <mergeCell ref="J998:N998"/>
    <mergeCell ref="J999:N999"/>
    <mergeCell ref="J1000:N1000"/>
    <mergeCell ref="J1001:N1001"/>
    <mergeCell ref="J1002:N1002"/>
    <mergeCell ref="J1003:N1003"/>
    <mergeCell ref="J992:N992"/>
    <mergeCell ref="J993:N993"/>
    <mergeCell ref="J994:N994"/>
    <mergeCell ref="J995:N995"/>
    <mergeCell ref="J996:N996"/>
    <mergeCell ref="J997:N997"/>
    <mergeCell ref="J986:N986"/>
    <mergeCell ref="J987:N987"/>
    <mergeCell ref="J988:N988"/>
    <mergeCell ref="J989:N989"/>
    <mergeCell ref="J990:N990"/>
    <mergeCell ref="J991:N991"/>
    <mergeCell ref="J980:N980"/>
    <mergeCell ref="J981:N981"/>
    <mergeCell ref="J982:N982"/>
    <mergeCell ref="J983:N983"/>
    <mergeCell ref="J984:N984"/>
    <mergeCell ref="J985:N985"/>
    <mergeCell ref="J974:N974"/>
    <mergeCell ref="J975:N975"/>
    <mergeCell ref="J976:N976"/>
    <mergeCell ref="J977:N977"/>
    <mergeCell ref="J978:N978"/>
    <mergeCell ref="J979:N979"/>
    <mergeCell ref="J968:N968"/>
    <mergeCell ref="J969:N969"/>
    <mergeCell ref="J970:N970"/>
    <mergeCell ref="J971:N971"/>
    <mergeCell ref="J972:N972"/>
    <mergeCell ref="J973:N973"/>
    <mergeCell ref="J962:N962"/>
    <mergeCell ref="J963:N963"/>
    <mergeCell ref="J964:N964"/>
    <mergeCell ref="J965:N965"/>
    <mergeCell ref="J966:N966"/>
    <mergeCell ref="J967:N967"/>
    <mergeCell ref="J956:N956"/>
    <mergeCell ref="J957:N957"/>
    <mergeCell ref="J958:N958"/>
    <mergeCell ref="J959:N959"/>
    <mergeCell ref="J960:N960"/>
    <mergeCell ref="J961:N961"/>
    <mergeCell ref="J950:N950"/>
    <mergeCell ref="J951:N951"/>
    <mergeCell ref="J952:N952"/>
    <mergeCell ref="J953:N953"/>
    <mergeCell ref="J954:N954"/>
    <mergeCell ref="J955:N955"/>
    <mergeCell ref="J944:N944"/>
    <mergeCell ref="J945:N945"/>
    <mergeCell ref="J946:N946"/>
    <mergeCell ref="J947:N947"/>
    <mergeCell ref="J948:N948"/>
    <mergeCell ref="J949:N949"/>
    <mergeCell ref="J937:N937"/>
    <mergeCell ref="J938:N938"/>
    <mergeCell ref="J939:N939"/>
    <mergeCell ref="J940:N940"/>
    <mergeCell ref="J941:N941"/>
    <mergeCell ref="J943:N943"/>
    <mergeCell ref="J931:N931"/>
    <mergeCell ref="J932:N932"/>
    <mergeCell ref="J933:N933"/>
    <mergeCell ref="J934:N934"/>
    <mergeCell ref="J935:N935"/>
    <mergeCell ref="J936:N936"/>
    <mergeCell ref="J925:N925"/>
    <mergeCell ref="J926:N926"/>
    <mergeCell ref="J927:N927"/>
    <mergeCell ref="J928:N928"/>
    <mergeCell ref="J929:N929"/>
    <mergeCell ref="J930:N930"/>
    <mergeCell ref="J919:N919"/>
    <mergeCell ref="J920:N920"/>
    <mergeCell ref="J921:N921"/>
    <mergeCell ref="J922:N922"/>
    <mergeCell ref="J923:N923"/>
    <mergeCell ref="J924:N924"/>
    <mergeCell ref="J913:N913"/>
    <mergeCell ref="J914:N914"/>
    <mergeCell ref="J915:N915"/>
    <mergeCell ref="J916:N916"/>
    <mergeCell ref="J917:N917"/>
    <mergeCell ref="J918:N918"/>
    <mergeCell ref="J907:N907"/>
    <mergeCell ref="J908:N908"/>
    <mergeCell ref="J909:N909"/>
    <mergeCell ref="J910:N910"/>
    <mergeCell ref="J911:N911"/>
    <mergeCell ref="J912:N912"/>
    <mergeCell ref="J901:N901"/>
    <mergeCell ref="J902:N902"/>
    <mergeCell ref="J903:N903"/>
    <mergeCell ref="J904:N904"/>
    <mergeCell ref="J905:N905"/>
    <mergeCell ref="J906:N906"/>
    <mergeCell ref="J895:N895"/>
    <mergeCell ref="J896:N896"/>
    <mergeCell ref="J897:N897"/>
    <mergeCell ref="J898:N898"/>
    <mergeCell ref="J899:N899"/>
    <mergeCell ref="J900:N900"/>
    <mergeCell ref="J889:N889"/>
    <mergeCell ref="J890:N890"/>
    <mergeCell ref="J891:N891"/>
    <mergeCell ref="J892:N892"/>
    <mergeCell ref="J893:N893"/>
    <mergeCell ref="J894:N894"/>
    <mergeCell ref="J883:N883"/>
    <mergeCell ref="J884:N884"/>
    <mergeCell ref="J885:N885"/>
    <mergeCell ref="J886:N886"/>
    <mergeCell ref="J887:N887"/>
    <mergeCell ref="J888:N888"/>
    <mergeCell ref="J877:N877"/>
    <mergeCell ref="J878:N878"/>
    <mergeCell ref="J879:N879"/>
    <mergeCell ref="J880:N880"/>
    <mergeCell ref="J881:N881"/>
    <mergeCell ref="J882:N882"/>
    <mergeCell ref="J854:N854"/>
    <mergeCell ref="J855:N855"/>
    <mergeCell ref="J856:N856"/>
    <mergeCell ref="J857:N857"/>
    <mergeCell ref="J858:N858"/>
    <mergeCell ref="J859:N859"/>
    <mergeCell ref="J848:N848"/>
    <mergeCell ref="J849:N849"/>
    <mergeCell ref="J850:N850"/>
    <mergeCell ref="J851:N851"/>
    <mergeCell ref="J852:N852"/>
    <mergeCell ref="J853:N853"/>
    <mergeCell ref="J842:N842"/>
    <mergeCell ref="J843:N843"/>
    <mergeCell ref="J844:N844"/>
    <mergeCell ref="J845:N845"/>
    <mergeCell ref="J846:N846"/>
    <mergeCell ref="J847:N847"/>
    <mergeCell ref="J836:N836"/>
    <mergeCell ref="J837:N837"/>
    <mergeCell ref="J838:N838"/>
    <mergeCell ref="J839:N839"/>
    <mergeCell ref="J840:N840"/>
    <mergeCell ref="J841:N841"/>
    <mergeCell ref="J830:N830"/>
    <mergeCell ref="J831:N831"/>
    <mergeCell ref="J832:N832"/>
    <mergeCell ref="J833:N833"/>
    <mergeCell ref="J834:N834"/>
    <mergeCell ref="J835:N835"/>
    <mergeCell ref="J824:N824"/>
    <mergeCell ref="J825:N825"/>
    <mergeCell ref="J826:N826"/>
    <mergeCell ref="J827:N827"/>
    <mergeCell ref="J828:N828"/>
    <mergeCell ref="J829:N829"/>
    <mergeCell ref="J818:N818"/>
    <mergeCell ref="J819:N819"/>
    <mergeCell ref="J820:N820"/>
    <mergeCell ref="J821:N821"/>
    <mergeCell ref="J822:N822"/>
    <mergeCell ref="J823:N823"/>
    <mergeCell ref="J812:N812"/>
    <mergeCell ref="J813:N813"/>
    <mergeCell ref="J814:N814"/>
    <mergeCell ref="J815:N815"/>
    <mergeCell ref="J816:N816"/>
    <mergeCell ref="J817:N817"/>
    <mergeCell ref="J806:N806"/>
    <mergeCell ref="J807:N807"/>
    <mergeCell ref="J808:N808"/>
    <mergeCell ref="J809:N809"/>
    <mergeCell ref="J810:N810"/>
    <mergeCell ref="J811:N811"/>
    <mergeCell ref="J800:N800"/>
    <mergeCell ref="J801:N801"/>
    <mergeCell ref="J802:N802"/>
    <mergeCell ref="J803:N803"/>
    <mergeCell ref="J804:N804"/>
    <mergeCell ref="J805:N805"/>
    <mergeCell ref="J794:N794"/>
    <mergeCell ref="J795:N795"/>
    <mergeCell ref="J796:N796"/>
    <mergeCell ref="J797:N797"/>
    <mergeCell ref="J798:N798"/>
    <mergeCell ref="J799:N799"/>
    <mergeCell ref="J788:N788"/>
    <mergeCell ref="J789:N789"/>
    <mergeCell ref="J790:N790"/>
    <mergeCell ref="J791:N791"/>
    <mergeCell ref="J792:N792"/>
    <mergeCell ref="J793:N793"/>
    <mergeCell ref="J782:N782"/>
    <mergeCell ref="J783:N783"/>
    <mergeCell ref="J784:N784"/>
    <mergeCell ref="J785:N785"/>
    <mergeCell ref="J786:N786"/>
    <mergeCell ref="J787:N787"/>
    <mergeCell ref="J776:N776"/>
    <mergeCell ref="J777:N777"/>
    <mergeCell ref="J778:N778"/>
    <mergeCell ref="J779:N779"/>
    <mergeCell ref="J780:N780"/>
    <mergeCell ref="J781:N781"/>
    <mergeCell ref="J770:N770"/>
    <mergeCell ref="J771:N771"/>
    <mergeCell ref="J772:N772"/>
    <mergeCell ref="J773:N773"/>
    <mergeCell ref="J774:N774"/>
    <mergeCell ref="J775:N775"/>
    <mergeCell ref="J764:N764"/>
    <mergeCell ref="J765:N765"/>
    <mergeCell ref="J766:N766"/>
    <mergeCell ref="J767:N767"/>
    <mergeCell ref="J768:N768"/>
    <mergeCell ref="J769:N769"/>
    <mergeCell ref="J758:N758"/>
    <mergeCell ref="J759:N759"/>
    <mergeCell ref="J760:N760"/>
    <mergeCell ref="J761:N761"/>
    <mergeCell ref="J762:N762"/>
    <mergeCell ref="J763:N763"/>
    <mergeCell ref="J752:N752"/>
    <mergeCell ref="J753:N753"/>
    <mergeCell ref="J754:N754"/>
    <mergeCell ref="J755:N755"/>
    <mergeCell ref="J756:N756"/>
    <mergeCell ref="J757:N757"/>
    <mergeCell ref="J746:N746"/>
    <mergeCell ref="J747:N747"/>
    <mergeCell ref="J748:N748"/>
    <mergeCell ref="J749:N749"/>
    <mergeCell ref="J750:N750"/>
    <mergeCell ref="J751:N751"/>
    <mergeCell ref="J740:N740"/>
    <mergeCell ref="J741:N741"/>
    <mergeCell ref="J742:N742"/>
    <mergeCell ref="J743:N743"/>
    <mergeCell ref="J744:N744"/>
    <mergeCell ref="J745:N745"/>
    <mergeCell ref="J734:N734"/>
    <mergeCell ref="J735:N735"/>
    <mergeCell ref="J736:N736"/>
    <mergeCell ref="J737:N737"/>
    <mergeCell ref="J738:N738"/>
    <mergeCell ref="J739:N739"/>
    <mergeCell ref="J728:N728"/>
    <mergeCell ref="J729:N729"/>
    <mergeCell ref="J730:N730"/>
    <mergeCell ref="J731:N731"/>
    <mergeCell ref="J732:N732"/>
    <mergeCell ref="J733:N733"/>
    <mergeCell ref="J722:N722"/>
    <mergeCell ref="J723:N723"/>
    <mergeCell ref="J724:N724"/>
    <mergeCell ref="J725:N725"/>
    <mergeCell ref="J726:N726"/>
    <mergeCell ref="J727:N727"/>
    <mergeCell ref="J716:N716"/>
    <mergeCell ref="J717:N717"/>
    <mergeCell ref="J718:N718"/>
    <mergeCell ref="J719:N719"/>
    <mergeCell ref="J720:N720"/>
    <mergeCell ref="J721:N721"/>
    <mergeCell ref="J710:N710"/>
    <mergeCell ref="J711:N711"/>
    <mergeCell ref="J712:N712"/>
    <mergeCell ref="J713:N713"/>
    <mergeCell ref="J714:N714"/>
    <mergeCell ref="J715:N715"/>
    <mergeCell ref="J704:N704"/>
    <mergeCell ref="J705:N705"/>
    <mergeCell ref="J706:N706"/>
    <mergeCell ref="J707:N707"/>
    <mergeCell ref="J708:N708"/>
    <mergeCell ref="J709:N709"/>
    <mergeCell ref="J698:N698"/>
    <mergeCell ref="J699:N699"/>
    <mergeCell ref="J700:N700"/>
    <mergeCell ref="J701:N701"/>
    <mergeCell ref="J702:N702"/>
    <mergeCell ref="J703:N703"/>
    <mergeCell ref="J692:N692"/>
    <mergeCell ref="J693:N693"/>
    <mergeCell ref="J694:N694"/>
    <mergeCell ref="J695:N695"/>
    <mergeCell ref="J696:N696"/>
    <mergeCell ref="J697:N697"/>
    <mergeCell ref="J686:N686"/>
    <mergeCell ref="J687:N687"/>
    <mergeCell ref="J688:N688"/>
    <mergeCell ref="J689:N689"/>
    <mergeCell ref="J690:N690"/>
    <mergeCell ref="J691:N691"/>
    <mergeCell ref="J680:N680"/>
    <mergeCell ref="J681:N681"/>
    <mergeCell ref="J682:N682"/>
    <mergeCell ref="J683:N683"/>
    <mergeCell ref="J684:N684"/>
    <mergeCell ref="J685:N685"/>
    <mergeCell ref="J674:N674"/>
    <mergeCell ref="J675:N675"/>
    <mergeCell ref="J676:N676"/>
    <mergeCell ref="J677:N677"/>
    <mergeCell ref="J678:N678"/>
    <mergeCell ref="J679:N679"/>
    <mergeCell ref="J668:N668"/>
    <mergeCell ref="J669:N669"/>
    <mergeCell ref="J670:N670"/>
    <mergeCell ref="J671:N671"/>
    <mergeCell ref="J672:N672"/>
    <mergeCell ref="J673:N673"/>
    <mergeCell ref="J662:N662"/>
    <mergeCell ref="J663:N663"/>
    <mergeCell ref="J664:N664"/>
    <mergeCell ref="J665:N665"/>
    <mergeCell ref="J666:N666"/>
    <mergeCell ref="J667:N667"/>
    <mergeCell ref="J656:N656"/>
    <mergeCell ref="J657:N657"/>
    <mergeCell ref="J658:N658"/>
    <mergeCell ref="J659:N659"/>
    <mergeCell ref="J660:N660"/>
    <mergeCell ref="J661:N661"/>
    <mergeCell ref="J650:N650"/>
    <mergeCell ref="J651:N651"/>
    <mergeCell ref="J652:N652"/>
    <mergeCell ref="J653:N653"/>
    <mergeCell ref="J654:N654"/>
    <mergeCell ref="J655:N655"/>
    <mergeCell ref="J644:N644"/>
    <mergeCell ref="J645:N645"/>
    <mergeCell ref="J646:N646"/>
    <mergeCell ref="J647:N647"/>
    <mergeCell ref="J648:N648"/>
    <mergeCell ref="J649:N649"/>
    <mergeCell ref="J638:N638"/>
    <mergeCell ref="J639:N639"/>
    <mergeCell ref="J640:N640"/>
    <mergeCell ref="J641:N641"/>
    <mergeCell ref="J642:N642"/>
    <mergeCell ref="J643:N643"/>
    <mergeCell ref="J632:N632"/>
    <mergeCell ref="J633:N633"/>
    <mergeCell ref="J634:N634"/>
    <mergeCell ref="J635:N635"/>
    <mergeCell ref="J636:N636"/>
    <mergeCell ref="J637:N637"/>
    <mergeCell ref="J626:N626"/>
    <mergeCell ref="J627:N627"/>
    <mergeCell ref="J628:N628"/>
    <mergeCell ref="J629:N629"/>
    <mergeCell ref="J630:N630"/>
    <mergeCell ref="J631:N631"/>
    <mergeCell ref="J620:N620"/>
    <mergeCell ref="J621:N621"/>
    <mergeCell ref="J622:N622"/>
    <mergeCell ref="J623:N623"/>
    <mergeCell ref="J624:N624"/>
    <mergeCell ref="J625:N625"/>
    <mergeCell ref="J614:N614"/>
    <mergeCell ref="J615:N615"/>
    <mergeCell ref="J616:N616"/>
    <mergeCell ref="J617:N617"/>
    <mergeCell ref="J618:N618"/>
    <mergeCell ref="J619:N619"/>
    <mergeCell ref="J608:N608"/>
    <mergeCell ref="J609:N609"/>
    <mergeCell ref="J610:N610"/>
    <mergeCell ref="J611:N611"/>
    <mergeCell ref="J612:N612"/>
    <mergeCell ref="J613:N613"/>
    <mergeCell ref="J602:N602"/>
    <mergeCell ref="J603:N603"/>
    <mergeCell ref="J604:N604"/>
    <mergeCell ref="J605:N605"/>
    <mergeCell ref="J606:N606"/>
    <mergeCell ref="J607:N607"/>
    <mergeCell ref="J596:N596"/>
    <mergeCell ref="J597:N597"/>
    <mergeCell ref="J598:N598"/>
    <mergeCell ref="J599:N599"/>
    <mergeCell ref="J600:N600"/>
    <mergeCell ref="J601:N601"/>
    <mergeCell ref="J590:N590"/>
    <mergeCell ref="J591:N591"/>
    <mergeCell ref="J592:N592"/>
    <mergeCell ref="J593:N593"/>
    <mergeCell ref="J594:N594"/>
    <mergeCell ref="J595:N595"/>
    <mergeCell ref="J584:N584"/>
    <mergeCell ref="J585:N585"/>
    <mergeCell ref="J586:N586"/>
    <mergeCell ref="J587:N587"/>
    <mergeCell ref="J588:N588"/>
    <mergeCell ref="J589:N589"/>
    <mergeCell ref="J578:N578"/>
    <mergeCell ref="J579:N579"/>
    <mergeCell ref="J580:N580"/>
    <mergeCell ref="J581:N581"/>
    <mergeCell ref="J582:N582"/>
    <mergeCell ref="J583:N583"/>
    <mergeCell ref="J572:N572"/>
    <mergeCell ref="J573:N573"/>
    <mergeCell ref="J574:N574"/>
    <mergeCell ref="J575:N575"/>
    <mergeCell ref="J576:N576"/>
    <mergeCell ref="J577:N577"/>
    <mergeCell ref="J566:N566"/>
    <mergeCell ref="J567:N567"/>
    <mergeCell ref="J568:N568"/>
    <mergeCell ref="J569:N569"/>
    <mergeCell ref="J570:N570"/>
    <mergeCell ref="J571:N571"/>
    <mergeCell ref="J560:N560"/>
    <mergeCell ref="J561:N561"/>
    <mergeCell ref="J562:N562"/>
    <mergeCell ref="J563:N563"/>
    <mergeCell ref="J564:N564"/>
    <mergeCell ref="J565:N565"/>
    <mergeCell ref="J554:N554"/>
    <mergeCell ref="J555:N555"/>
    <mergeCell ref="J556:N556"/>
    <mergeCell ref="J557:N557"/>
    <mergeCell ref="J558:N558"/>
    <mergeCell ref="J559:N559"/>
    <mergeCell ref="J548:N548"/>
    <mergeCell ref="J549:N549"/>
    <mergeCell ref="J550:N550"/>
    <mergeCell ref="J551:N551"/>
    <mergeCell ref="J552:N552"/>
    <mergeCell ref="J553:N553"/>
    <mergeCell ref="J542:N542"/>
    <mergeCell ref="J543:N543"/>
    <mergeCell ref="J544:N544"/>
    <mergeCell ref="J545:N545"/>
    <mergeCell ref="J546:N546"/>
    <mergeCell ref="J547:N547"/>
    <mergeCell ref="J536:N536"/>
    <mergeCell ref="J537:N537"/>
    <mergeCell ref="J538:N538"/>
    <mergeCell ref="J539:N539"/>
    <mergeCell ref="J540:N540"/>
    <mergeCell ref="J541:N541"/>
    <mergeCell ref="J530:N530"/>
    <mergeCell ref="J531:N531"/>
    <mergeCell ref="J532:N532"/>
    <mergeCell ref="J533:N533"/>
    <mergeCell ref="J534:N534"/>
    <mergeCell ref="J535:N535"/>
    <mergeCell ref="J524:N524"/>
    <mergeCell ref="J525:N525"/>
    <mergeCell ref="J526:N526"/>
    <mergeCell ref="J527:N527"/>
    <mergeCell ref="J528:N528"/>
    <mergeCell ref="J529:N529"/>
    <mergeCell ref="J518:N518"/>
    <mergeCell ref="J519:N519"/>
    <mergeCell ref="J520:N520"/>
    <mergeCell ref="J521:N521"/>
    <mergeCell ref="J522:N522"/>
    <mergeCell ref="J523:N523"/>
    <mergeCell ref="J512:N512"/>
    <mergeCell ref="J513:N513"/>
    <mergeCell ref="J514:N514"/>
    <mergeCell ref="J515:N515"/>
    <mergeCell ref="J516:N516"/>
    <mergeCell ref="J517:N517"/>
    <mergeCell ref="J506:N506"/>
    <mergeCell ref="J507:N507"/>
    <mergeCell ref="J508:N508"/>
    <mergeCell ref="J509:N509"/>
    <mergeCell ref="J510:N510"/>
    <mergeCell ref="J511:N511"/>
    <mergeCell ref="J500:N500"/>
    <mergeCell ref="J501:N501"/>
    <mergeCell ref="J502:N502"/>
    <mergeCell ref="J503:N503"/>
    <mergeCell ref="J504:N504"/>
    <mergeCell ref="J505:N505"/>
    <mergeCell ref="J494:N494"/>
    <mergeCell ref="J495:N495"/>
    <mergeCell ref="J496:N496"/>
    <mergeCell ref="J497:N497"/>
    <mergeCell ref="J498:N498"/>
    <mergeCell ref="J499:N499"/>
    <mergeCell ref="J488:N488"/>
    <mergeCell ref="J489:N489"/>
    <mergeCell ref="J490:N490"/>
    <mergeCell ref="J491:N491"/>
    <mergeCell ref="J492:N492"/>
    <mergeCell ref="J493:N493"/>
    <mergeCell ref="J482:N482"/>
    <mergeCell ref="J483:N483"/>
    <mergeCell ref="J484:N484"/>
    <mergeCell ref="J485:N485"/>
    <mergeCell ref="J486:N486"/>
    <mergeCell ref="J487:N487"/>
    <mergeCell ref="J476:N476"/>
    <mergeCell ref="J477:N477"/>
    <mergeCell ref="J478:N478"/>
    <mergeCell ref="J479:N479"/>
    <mergeCell ref="J480:N480"/>
    <mergeCell ref="J481:N481"/>
    <mergeCell ref="J470:N470"/>
    <mergeCell ref="J471:N471"/>
    <mergeCell ref="J472:N472"/>
    <mergeCell ref="J473:N473"/>
    <mergeCell ref="J474:N474"/>
    <mergeCell ref="J475:N475"/>
    <mergeCell ref="J464:N464"/>
    <mergeCell ref="J465:N465"/>
    <mergeCell ref="J466:N466"/>
    <mergeCell ref="J467:N467"/>
    <mergeCell ref="J468:N468"/>
    <mergeCell ref="J469:N469"/>
    <mergeCell ref="J458:N458"/>
    <mergeCell ref="J459:N459"/>
    <mergeCell ref="J460:N460"/>
    <mergeCell ref="J461:N461"/>
    <mergeCell ref="J462:N462"/>
    <mergeCell ref="J463:N463"/>
    <mergeCell ref="J452:N452"/>
    <mergeCell ref="J453:N453"/>
    <mergeCell ref="J454:N454"/>
    <mergeCell ref="J455:N455"/>
    <mergeCell ref="J456:N456"/>
    <mergeCell ref="J457:N457"/>
    <mergeCell ref="J446:N446"/>
    <mergeCell ref="J447:N447"/>
    <mergeCell ref="J448:N448"/>
    <mergeCell ref="J449:N449"/>
    <mergeCell ref="J450:N450"/>
    <mergeCell ref="J451:N451"/>
    <mergeCell ref="J440:N440"/>
    <mergeCell ref="J441:N441"/>
    <mergeCell ref="J442:N442"/>
    <mergeCell ref="J443:N443"/>
    <mergeCell ref="J444:N444"/>
    <mergeCell ref="J445:N445"/>
    <mergeCell ref="J434:N434"/>
    <mergeCell ref="J435:N435"/>
    <mergeCell ref="J436:N436"/>
    <mergeCell ref="J437:N437"/>
    <mergeCell ref="J438:N438"/>
    <mergeCell ref="J439:N439"/>
    <mergeCell ref="J428:N428"/>
    <mergeCell ref="J429:N429"/>
    <mergeCell ref="J430:N430"/>
    <mergeCell ref="J431:N431"/>
    <mergeCell ref="J432:N432"/>
    <mergeCell ref="J433:N433"/>
    <mergeCell ref="J422:N422"/>
    <mergeCell ref="J423:N423"/>
    <mergeCell ref="J424:N424"/>
    <mergeCell ref="J425:N425"/>
    <mergeCell ref="J426:N426"/>
    <mergeCell ref="J427:N427"/>
    <mergeCell ref="J416:N416"/>
    <mergeCell ref="J417:N417"/>
    <mergeCell ref="J418:N418"/>
    <mergeCell ref="J419:N419"/>
    <mergeCell ref="J420:N420"/>
    <mergeCell ref="J421:N421"/>
    <mergeCell ref="J410:N410"/>
    <mergeCell ref="J411:N411"/>
    <mergeCell ref="J412:N412"/>
    <mergeCell ref="J413:N413"/>
    <mergeCell ref="J414:N414"/>
    <mergeCell ref="J415:N415"/>
    <mergeCell ref="J404:N404"/>
    <mergeCell ref="J405:N405"/>
    <mergeCell ref="J406:N406"/>
    <mergeCell ref="J407:N407"/>
    <mergeCell ref="J408:N408"/>
    <mergeCell ref="J409:N409"/>
    <mergeCell ref="J398:N398"/>
    <mergeCell ref="J399:N399"/>
    <mergeCell ref="J400:N400"/>
    <mergeCell ref="J401:N401"/>
    <mergeCell ref="J402:N402"/>
    <mergeCell ref="J403:N403"/>
    <mergeCell ref="J392:N392"/>
    <mergeCell ref="J393:N393"/>
    <mergeCell ref="J394:N394"/>
    <mergeCell ref="J395:N395"/>
    <mergeCell ref="J396:N396"/>
    <mergeCell ref="J397:N397"/>
    <mergeCell ref="J386:N386"/>
    <mergeCell ref="J387:N387"/>
    <mergeCell ref="J388:N388"/>
    <mergeCell ref="J389:N389"/>
    <mergeCell ref="J390:N390"/>
    <mergeCell ref="J391:N391"/>
    <mergeCell ref="J380:N380"/>
    <mergeCell ref="J381:N381"/>
    <mergeCell ref="J382:N382"/>
    <mergeCell ref="J383:N383"/>
    <mergeCell ref="J384:N384"/>
    <mergeCell ref="J385:N385"/>
    <mergeCell ref="J374:N374"/>
    <mergeCell ref="J375:N375"/>
    <mergeCell ref="J376:N376"/>
    <mergeCell ref="J377:N377"/>
    <mergeCell ref="J378:N378"/>
    <mergeCell ref="J379:N379"/>
    <mergeCell ref="J368:N368"/>
    <mergeCell ref="J369:N369"/>
    <mergeCell ref="J370:N370"/>
    <mergeCell ref="J371:N371"/>
    <mergeCell ref="J372:N372"/>
    <mergeCell ref="J373:N373"/>
    <mergeCell ref="J362:N362"/>
    <mergeCell ref="J363:N363"/>
    <mergeCell ref="J364:N364"/>
    <mergeCell ref="J365:N365"/>
    <mergeCell ref="J366:N366"/>
    <mergeCell ref="J367:N367"/>
    <mergeCell ref="J356:N356"/>
    <mergeCell ref="J357:N357"/>
    <mergeCell ref="J358:N358"/>
    <mergeCell ref="J359:N359"/>
    <mergeCell ref="J360:N360"/>
    <mergeCell ref="J361:N361"/>
    <mergeCell ref="J350:N350"/>
    <mergeCell ref="J351:N351"/>
    <mergeCell ref="J352:N352"/>
    <mergeCell ref="J353:N353"/>
    <mergeCell ref="J354:N354"/>
    <mergeCell ref="J355:N355"/>
    <mergeCell ref="J344:N344"/>
    <mergeCell ref="J345:N345"/>
    <mergeCell ref="J346:N346"/>
    <mergeCell ref="J347:N347"/>
    <mergeCell ref="J348:N348"/>
    <mergeCell ref="J349:N349"/>
    <mergeCell ref="J338:N338"/>
    <mergeCell ref="J339:N339"/>
    <mergeCell ref="J340:N340"/>
    <mergeCell ref="J341:N341"/>
    <mergeCell ref="J342:N342"/>
    <mergeCell ref="J343:N343"/>
    <mergeCell ref="J332:N332"/>
    <mergeCell ref="J333:N333"/>
    <mergeCell ref="J334:N334"/>
    <mergeCell ref="J335:N335"/>
    <mergeCell ref="J336:N336"/>
    <mergeCell ref="J337:N337"/>
    <mergeCell ref="J326:N326"/>
    <mergeCell ref="J327:N327"/>
    <mergeCell ref="J328:N328"/>
    <mergeCell ref="J329:N329"/>
    <mergeCell ref="J330:N330"/>
    <mergeCell ref="J331:N331"/>
    <mergeCell ref="J320:N320"/>
    <mergeCell ref="J321:N321"/>
    <mergeCell ref="J322:N322"/>
    <mergeCell ref="J323:N323"/>
    <mergeCell ref="J324:N324"/>
    <mergeCell ref="J325:N325"/>
    <mergeCell ref="J314:N314"/>
    <mergeCell ref="J315:N315"/>
    <mergeCell ref="J316:N316"/>
    <mergeCell ref="J317:N317"/>
    <mergeCell ref="J318:N318"/>
    <mergeCell ref="J319:N319"/>
    <mergeCell ref="J308:N308"/>
    <mergeCell ref="J309:N309"/>
    <mergeCell ref="J310:N310"/>
    <mergeCell ref="J311:N311"/>
    <mergeCell ref="J312:N312"/>
    <mergeCell ref="J313:N313"/>
    <mergeCell ref="J302:N302"/>
    <mergeCell ref="J303:N303"/>
    <mergeCell ref="J304:N304"/>
    <mergeCell ref="J305:N305"/>
    <mergeCell ref="J306:N306"/>
    <mergeCell ref="J307:N307"/>
    <mergeCell ref="J296:N296"/>
    <mergeCell ref="J297:N297"/>
    <mergeCell ref="J298:N298"/>
    <mergeCell ref="J299:N299"/>
    <mergeCell ref="J300:N300"/>
    <mergeCell ref="J301:N301"/>
    <mergeCell ref="J290:N290"/>
    <mergeCell ref="J291:N291"/>
    <mergeCell ref="J292:N292"/>
    <mergeCell ref="J293:N293"/>
    <mergeCell ref="J294:N294"/>
    <mergeCell ref="J295:N295"/>
    <mergeCell ref="J284:N284"/>
    <mergeCell ref="J285:N285"/>
    <mergeCell ref="J286:N286"/>
    <mergeCell ref="J287:N287"/>
    <mergeCell ref="J288:N288"/>
    <mergeCell ref="J289:N289"/>
    <mergeCell ref="J278:N278"/>
    <mergeCell ref="J279:N279"/>
    <mergeCell ref="J280:N280"/>
    <mergeCell ref="J281:N281"/>
    <mergeCell ref="J282:N282"/>
    <mergeCell ref="J283:N283"/>
    <mergeCell ref="J272:N272"/>
    <mergeCell ref="J273:N273"/>
    <mergeCell ref="J274:N274"/>
    <mergeCell ref="J275:N275"/>
    <mergeCell ref="J276:N276"/>
    <mergeCell ref="J277:N277"/>
    <mergeCell ref="J266:N266"/>
    <mergeCell ref="J267:N267"/>
    <mergeCell ref="J268:N268"/>
    <mergeCell ref="J269:N269"/>
    <mergeCell ref="J270:N270"/>
    <mergeCell ref="J271:N271"/>
    <mergeCell ref="J260:N260"/>
    <mergeCell ref="J261:N261"/>
    <mergeCell ref="J262:N262"/>
    <mergeCell ref="J263:N263"/>
    <mergeCell ref="J264:N264"/>
    <mergeCell ref="J265:N265"/>
    <mergeCell ref="J254:N254"/>
    <mergeCell ref="J255:N255"/>
    <mergeCell ref="J256:N256"/>
    <mergeCell ref="J257:N257"/>
    <mergeCell ref="J258:N258"/>
    <mergeCell ref="J259:N259"/>
    <mergeCell ref="J248:N248"/>
    <mergeCell ref="J249:N249"/>
    <mergeCell ref="J250:N250"/>
    <mergeCell ref="J251:N251"/>
    <mergeCell ref="J252:N252"/>
    <mergeCell ref="J253:N253"/>
    <mergeCell ref="J242:N242"/>
    <mergeCell ref="J243:N243"/>
    <mergeCell ref="J244:N244"/>
    <mergeCell ref="J245:N245"/>
    <mergeCell ref="J246:N246"/>
    <mergeCell ref="J247:N247"/>
    <mergeCell ref="J236:N236"/>
    <mergeCell ref="J237:N237"/>
    <mergeCell ref="J238:N238"/>
    <mergeCell ref="J239:N239"/>
    <mergeCell ref="J240:N240"/>
    <mergeCell ref="J241:N241"/>
    <mergeCell ref="J230:N230"/>
    <mergeCell ref="J231:N231"/>
    <mergeCell ref="J232:N232"/>
    <mergeCell ref="J233:N233"/>
    <mergeCell ref="J234:N234"/>
    <mergeCell ref="J235:N235"/>
    <mergeCell ref="J224:N224"/>
    <mergeCell ref="J225:N225"/>
    <mergeCell ref="J226:N226"/>
    <mergeCell ref="J227:N227"/>
    <mergeCell ref="J228:N228"/>
    <mergeCell ref="J229:N229"/>
    <mergeCell ref="J218:N218"/>
    <mergeCell ref="J219:N219"/>
    <mergeCell ref="J220:N220"/>
    <mergeCell ref="J221:N221"/>
    <mergeCell ref="J222:N222"/>
    <mergeCell ref="J223:N223"/>
    <mergeCell ref="J212:N212"/>
    <mergeCell ref="J213:N213"/>
    <mergeCell ref="J214:N214"/>
    <mergeCell ref="J215:N215"/>
    <mergeCell ref="J216:N216"/>
    <mergeCell ref="J217:N217"/>
    <mergeCell ref="J206:N206"/>
    <mergeCell ref="J207:N207"/>
    <mergeCell ref="J208:N208"/>
    <mergeCell ref="J209:N209"/>
    <mergeCell ref="J210:N210"/>
    <mergeCell ref="J211:N211"/>
    <mergeCell ref="J200:N200"/>
    <mergeCell ref="J201:N201"/>
    <mergeCell ref="J202:N202"/>
    <mergeCell ref="J203:N203"/>
    <mergeCell ref="J204:N204"/>
    <mergeCell ref="J205:N205"/>
    <mergeCell ref="J194:N194"/>
    <mergeCell ref="J195:N195"/>
    <mergeCell ref="J196:N196"/>
    <mergeCell ref="J197:N197"/>
    <mergeCell ref="J198:N198"/>
    <mergeCell ref="J199:N199"/>
    <mergeCell ref="J188:N188"/>
    <mergeCell ref="J189:N189"/>
    <mergeCell ref="J190:N190"/>
    <mergeCell ref="J191:N191"/>
    <mergeCell ref="J192:N192"/>
    <mergeCell ref="J193:N193"/>
    <mergeCell ref="J182:N182"/>
    <mergeCell ref="J183:N183"/>
    <mergeCell ref="J184:N184"/>
    <mergeCell ref="J185:N185"/>
    <mergeCell ref="J186:N186"/>
    <mergeCell ref="J187:N187"/>
    <mergeCell ref="J176:N176"/>
    <mergeCell ref="J177:N177"/>
    <mergeCell ref="J178:N178"/>
    <mergeCell ref="J179:N179"/>
    <mergeCell ref="J180:N180"/>
    <mergeCell ref="J181:N181"/>
    <mergeCell ref="J170:N170"/>
    <mergeCell ref="J171:N171"/>
    <mergeCell ref="J172:N172"/>
    <mergeCell ref="J173:N173"/>
    <mergeCell ref="J174:N174"/>
    <mergeCell ref="J175:N175"/>
    <mergeCell ref="J164:N164"/>
    <mergeCell ref="J165:N165"/>
    <mergeCell ref="J166:N166"/>
    <mergeCell ref="J167:N167"/>
    <mergeCell ref="J168:N168"/>
    <mergeCell ref="J169:N169"/>
    <mergeCell ref="J158:N158"/>
    <mergeCell ref="J159:N159"/>
    <mergeCell ref="J160:N160"/>
    <mergeCell ref="J161:N161"/>
    <mergeCell ref="J162:N162"/>
    <mergeCell ref="J163:N163"/>
    <mergeCell ref="J152:N152"/>
    <mergeCell ref="J153:N153"/>
    <mergeCell ref="J154:N154"/>
    <mergeCell ref="J155:N155"/>
    <mergeCell ref="J156:N156"/>
    <mergeCell ref="J157:N157"/>
    <mergeCell ref="J146:N146"/>
    <mergeCell ref="J147:N147"/>
    <mergeCell ref="J148:N148"/>
    <mergeCell ref="J149:N149"/>
    <mergeCell ref="J150:N150"/>
    <mergeCell ref="J151:N151"/>
    <mergeCell ref="J140:N140"/>
    <mergeCell ref="J141:N141"/>
    <mergeCell ref="J142:N142"/>
    <mergeCell ref="J143:N143"/>
    <mergeCell ref="J144:N144"/>
    <mergeCell ref="J145:N145"/>
    <mergeCell ref="J134:N134"/>
    <mergeCell ref="J135:N135"/>
    <mergeCell ref="J136:N136"/>
    <mergeCell ref="J137:N137"/>
    <mergeCell ref="J138:N138"/>
    <mergeCell ref="J139:N139"/>
    <mergeCell ref="J128:N128"/>
    <mergeCell ref="J129:N129"/>
    <mergeCell ref="J130:N130"/>
    <mergeCell ref="J131:N131"/>
    <mergeCell ref="J132:N132"/>
    <mergeCell ref="J133:N133"/>
    <mergeCell ref="J122:N122"/>
    <mergeCell ref="J123:N123"/>
    <mergeCell ref="J124:N124"/>
    <mergeCell ref="J125:N125"/>
    <mergeCell ref="J126:N126"/>
    <mergeCell ref="J127:N127"/>
    <mergeCell ref="J116:N116"/>
    <mergeCell ref="J117:N117"/>
    <mergeCell ref="J118:N118"/>
    <mergeCell ref="J119:N119"/>
    <mergeCell ref="J120:N120"/>
    <mergeCell ref="J121:N121"/>
    <mergeCell ref="J110:N110"/>
    <mergeCell ref="J111:N111"/>
    <mergeCell ref="J112:N112"/>
    <mergeCell ref="J113:N113"/>
    <mergeCell ref="J114:N114"/>
    <mergeCell ref="J115:N115"/>
    <mergeCell ref="J104:N104"/>
    <mergeCell ref="J105:N105"/>
    <mergeCell ref="J106:N106"/>
    <mergeCell ref="J107:N107"/>
    <mergeCell ref="J108:N108"/>
    <mergeCell ref="J109:N109"/>
    <mergeCell ref="J98:N98"/>
    <mergeCell ref="J99:N99"/>
    <mergeCell ref="J100:N100"/>
    <mergeCell ref="J101:N101"/>
    <mergeCell ref="J102:N102"/>
    <mergeCell ref="J103:N103"/>
    <mergeCell ref="J92:N92"/>
    <mergeCell ref="J93:N93"/>
    <mergeCell ref="J94:N94"/>
    <mergeCell ref="J95:N95"/>
    <mergeCell ref="J96:N96"/>
    <mergeCell ref="J97:N97"/>
    <mergeCell ref="J86:N86"/>
    <mergeCell ref="J87:N87"/>
    <mergeCell ref="J88:N88"/>
    <mergeCell ref="J89:N89"/>
    <mergeCell ref="J90:N90"/>
    <mergeCell ref="J91:N91"/>
    <mergeCell ref="J80:N80"/>
    <mergeCell ref="J81:N81"/>
    <mergeCell ref="J82:N82"/>
    <mergeCell ref="J83:N83"/>
    <mergeCell ref="J84:N84"/>
    <mergeCell ref="J85:N85"/>
    <mergeCell ref="J74:N74"/>
    <mergeCell ref="J75:N75"/>
    <mergeCell ref="J76:N76"/>
    <mergeCell ref="J77:N77"/>
    <mergeCell ref="J78:N78"/>
    <mergeCell ref="J79:N79"/>
    <mergeCell ref="J68:N68"/>
    <mergeCell ref="J69:N69"/>
    <mergeCell ref="J70:N70"/>
    <mergeCell ref="J71:N71"/>
    <mergeCell ref="J72:N72"/>
    <mergeCell ref="J73:N73"/>
    <mergeCell ref="J62:N62"/>
    <mergeCell ref="J63:N63"/>
    <mergeCell ref="J64:N64"/>
    <mergeCell ref="J65:N65"/>
    <mergeCell ref="J66:N66"/>
    <mergeCell ref="J67:N67"/>
    <mergeCell ref="J56:N56"/>
    <mergeCell ref="J57:N57"/>
    <mergeCell ref="J58:N58"/>
    <mergeCell ref="J59:N59"/>
    <mergeCell ref="J60:N60"/>
    <mergeCell ref="J61:N61"/>
    <mergeCell ref="J50:N50"/>
    <mergeCell ref="J51:N51"/>
    <mergeCell ref="J52:N52"/>
    <mergeCell ref="J53:N53"/>
    <mergeCell ref="J54:N54"/>
    <mergeCell ref="J55:N55"/>
    <mergeCell ref="J44:N44"/>
    <mergeCell ref="J45:N45"/>
    <mergeCell ref="J46:N46"/>
    <mergeCell ref="J47:N47"/>
    <mergeCell ref="J48:N48"/>
    <mergeCell ref="J49:N49"/>
    <mergeCell ref="J38:N38"/>
    <mergeCell ref="J39:N39"/>
    <mergeCell ref="J40:N40"/>
    <mergeCell ref="J41:N41"/>
    <mergeCell ref="J42:N42"/>
    <mergeCell ref="J43:N43"/>
    <mergeCell ref="J32:N32"/>
    <mergeCell ref="J33:N33"/>
    <mergeCell ref="J34:N34"/>
    <mergeCell ref="J35:N35"/>
    <mergeCell ref="J36:N36"/>
    <mergeCell ref="J37:N37"/>
    <mergeCell ref="J26:N26"/>
    <mergeCell ref="J27:N27"/>
    <mergeCell ref="J28:N28"/>
    <mergeCell ref="J29:N29"/>
    <mergeCell ref="J30:N30"/>
    <mergeCell ref="J31:N31"/>
    <mergeCell ref="J20:N20"/>
    <mergeCell ref="J21:N21"/>
    <mergeCell ref="J22:N22"/>
    <mergeCell ref="J23:N23"/>
    <mergeCell ref="J24:N24"/>
    <mergeCell ref="J25:N25"/>
    <mergeCell ref="J14:N14"/>
    <mergeCell ref="J15:N15"/>
    <mergeCell ref="J16:N16"/>
    <mergeCell ref="J17:N17"/>
    <mergeCell ref="J18:N18"/>
    <mergeCell ref="J19:N19"/>
    <mergeCell ref="H6:H7"/>
    <mergeCell ref="I6:I7"/>
    <mergeCell ref="J6:N7"/>
    <mergeCell ref="J8:N8"/>
    <mergeCell ref="J9:N9"/>
    <mergeCell ref="J10:N10"/>
    <mergeCell ref="B6:B7"/>
    <mergeCell ref="C6:C7"/>
    <mergeCell ref="D6:D7"/>
    <mergeCell ref="E6:E7"/>
    <mergeCell ref="F6:F7"/>
    <mergeCell ref="G6:G7"/>
    <mergeCell ref="A1:C2"/>
    <mergeCell ref="G1:N1"/>
    <mergeCell ref="E2:F2"/>
    <mergeCell ref="G2:O2"/>
    <mergeCell ref="A3:C4"/>
    <mergeCell ref="E3:F3"/>
    <mergeCell ref="H4:N4"/>
  </mergeCells>
  <conditionalFormatting sqref="D886:D978">
    <cfRule type="duplicateValues" dxfId="42" priority="1"/>
  </conditionalFormatting>
  <dataValidations count="1">
    <dataValidation type="textLength" operator="greaterThanOrEqual" allowBlank="1" showErrorMessage="1" sqref="E17:E36 E274:E290 E156:E168 E86:E92 E111:E113 E115:E118 E124:E126 E138:E146 E151 E72:E83 E129:E133 E170:E176 E39:E66 E135 E236:E244 E247:E265 E179:E226 E8:E15 E463:E472 E445:E457" xr:uid="{3DF73FAC-0CBD-4C97-AE88-62A755D93A5E}">
      <formula1>0</formula1>
    </dataValidation>
  </dataValidations>
  <printOptions horizontalCentered="1"/>
  <pageMargins left="0.74803149606299213" right="0.39370078740157483" top="0.39370078740157483" bottom="0.39370078740157483" header="1.2598425196850394" footer="7.874015748031496E-2"/>
  <pageSetup scale="45" fitToHeight="0" orientation="landscape" r:id="rId1"/>
  <headerFooter alignWithMargins="0">
    <oddHeader>&amp;R&amp;"Calibri"&amp;10&amp;K000000 AESA - Privada&amp;1#_x000D_</oddHeader>
    <oddFooter>&amp;R_x000D_&amp;1#&amp;"Calibri"&amp;10&amp;K000000 AESA - Privada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D15-93A7-4987-BC89-CB70BD18AD54}">
  <sheetPr>
    <tabColor rgb="FF92D050"/>
  </sheetPr>
  <dimension ref="A2:M54"/>
  <sheetViews>
    <sheetView topLeftCell="A8" zoomScale="88" zoomScaleNormal="70" workbookViewId="0">
      <selection activeCell="J11" sqref="J11"/>
    </sheetView>
  </sheetViews>
  <sheetFormatPr baseColWidth="10" defaultColWidth="11.42578125" defaultRowHeight="15" x14ac:dyDescent="0.25"/>
  <cols>
    <col min="3" max="3" width="16.42578125" customWidth="1"/>
    <col min="4" max="4" width="27.5703125" bestFit="1" customWidth="1"/>
    <col min="5" max="5" width="10.5703125" bestFit="1" customWidth="1"/>
    <col min="6" max="6" width="4.5703125" customWidth="1"/>
    <col min="7" max="7" width="15.85546875" customWidth="1"/>
    <col min="8" max="8" width="16.140625" customWidth="1"/>
    <col min="9" max="9" width="24.42578125" customWidth="1"/>
    <col min="10" max="10" width="44" style="186" customWidth="1"/>
    <col min="11" max="11" width="45" hidden="1" customWidth="1"/>
    <col min="12" max="12" width="14.85546875" bestFit="1" customWidth="1"/>
    <col min="13" max="13" width="26.42578125" bestFit="1" customWidth="1"/>
    <col min="15" max="15" width="9.7109375" bestFit="1" customWidth="1"/>
    <col min="16" max="16" width="10.85546875" bestFit="1" customWidth="1"/>
    <col min="17" max="17" width="19.85546875" bestFit="1" customWidth="1"/>
    <col min="18" max="18" width="69.5703125" customWidth="1"/>
  </cols>
  <sheetData>
    <row r="2" spans="2:13" ht="15.75" thickBot="1" x14ac:dyDescent="0.3"/>
    <row r="3" spans="2:13" ht="30.75" thickBot="1" x14ac:dyDescent="0.3">
      <c r="B3" s="433" t="s">
        <v>5158</v>
      </c>
      <c r="C3" s="434" t="s">
        <v>5159</v>
      </c>
      <c r="D3" s="434" t="s">
        <v>28</v>
      </c>
      <c r="E3" s="434" t="s">
        <v>2980</v>
      </c>
      <c r="F3" s="434" t="s">
        <v>5160</v>
      </c>
      <c r="G3" s="434" t="s">
        <v>5161</v>
      </c>
      <c r="H3" s="434" t="s">
        <v>5162</v>
      </c>
      <c r="I3" s="434" t="s">
        <v>5163</v>
      </c>
      <c r="J3" s="434" t="s">
        <v>2470</v>
      </c>
      <c r="K3" s="435" t="s">
        <v>5229</v>
      </c>
    </row>
    <row r="4" spans="2:13" ht="42.75" customHeight="1" x14ac:dyDescent="0.25">
      <c r="B4" s="454">
        <v>4591</v>
      </c>
      <c r="C4" s="454">
        <v>4508882882</v>
      </c>
      <c r="D4" s="454" t="s">
        <v>5164</v>
      </c>
      <c r="E4" s="478">
        <v>35364</v>
      </c>
      <c r="F4" s="454" t="s">
        <v>2909</v>
      </c>
      <c r="G4" s="455">
        <v>662090.44999999995</v>
      </c>
      <c r="H4" s="456">
        <v>46129</v>
      </c>
      <c r="I4" s="457" t="s">
        <v>5230</v>
      </c>
      <c r="J4" s="457" t="s">
        <v>5310</v>
      </c>
      <c r="K4" s="508"/>
      <c r="L4" t="s">
        <v>5173</v>
      </c>
      <c r="M4" t="s">
        <v>5189</v>
      </c>
    </row>
    <row r="5" spans="2:13" ht="42.75" customHeight="1" x14ac:dyDescent="0.25">
      <c r="B5" s="212">
        <v>4590</v>
      </c>
      <c r="C5" s="212">
        <v>4508889420</v>
      </c>
      <c r="D5" s="212" t="s">
        <v>5164</v>
      </c>
      <c r="E5" s="436">
        <v>5357</v>
      </c>
      <c r="F5" s="212" t="s">
        <v>2919</v>
      </c>
      <c r="G5" s="458">
        <v>141909.26</v>
      </c>
      <c r="H5" s="459">
        <v>46132</v>
      </c>
      <c r="I5" s="457" t="s">
        <v>5230</v>
      </c>
      <c r="J5" s="457" t="s">
        <v>5248</v>
      </c>
      <c r="K5" s="453"/>
      <c r="L5" t="s">
        <v>5173</v>
      </c>
      <c r="M5" t="s">
        <v>5189</v>
      </c>
    </row>
    <row r="6" spans="2:13" ht="60.75" customHeight="1" x14ac:dyDescent="0.25">
      <c r="B6" s="212">
        <v>4589</v>
      </c>
      <c r="C6" s="212">
        <v>4508890700</v>
      </c>
      <c r="D6" s="212" t="s">
        <v>5165</v>
      </c>
      <c r="E6" s="436">
        <v>276</v>
      </c>
      <c r="F6" s="212" t="s">
        <v>2919</v>
      </c>
      <c r="G6" s="458">
        <v>26539.03</v>
      </c>
      <c r="H6" s="459">
        <v>46110</v>
      </c>
      <c r="I6" s="457" t="s">
        <v>5245</v>
      </c>
      <c r="J6" s="457" t="s">
        <v>5341</v>
      </c>
      <c r="K6" s="460"/>
      <c r="L6" t="s">
        <v>5174</v>
      </c>
      <c r="M6" t="s">
        <v>5189</v>
      </c>
    </row>
    <row r="7" spans="2:13" ht="42.75" customHeight="1" x14ac:dyDescent="0.25">
      <c r="B7" s="212">
        <v>4593</v>
      </c>
      <c r="C7" s="212">
        <v>4508890749</v>
      </c>
      <c r="D7" s="212" t="s">
        <v>5164</v>
      </c>
      <c r="E7" s="436">
        <v>7674</v>
      </c>
      <c r="F7" s="212" t="s">
        <v>2919</v>
      </c>
      <c r="G7" s="458">
        <v>42419.15</v>
      </c>
      <c r="H7" s="459">
        <v>46135</v>
      </c>
      <c r="I7" s="457" t="s">
        <v>5230</v>
      </c>
      <c r="J7" s="457" t="s">
        <v>5342</v>
      </c>
      <c r="K7" s="453"/>
      <c r="L7" t="s">
        <v>5173</v>
      </c>
      <c r="M7" t="s">
        <v>5188</v>
      </c>
    </row>
    <row r="8" spans="2:13" ht="38.25" x14ac:dyDescent="0.25">
      <c r="B8" s="212">
        <v>4594</v>
      </c>
      <c r="C8" s="212">
        <v>4508892757</v>
      </c>
      <c r="D8" s="212" t="s">
        <v>5164</v>
      </c>
      <c r="E8" s="436">
        <v>2713</v>
      </c>
      <c r="F8" s="212" t="s">
        <v>2919</v>
      </c>
      <c r="G8" s="458">
        <v>28140.62</v>
      </c>
      <c r="H8" s="459">
        <v>46136</v>
      </c>
      <c r="I8" s="457" t="s">
        <v>5230</v>
      </c>
      <c r="J8" s="457" t="s">
        <v>5343</v>
      </c>
      <c r="K8" s="453"/>
      <c r="L8" t="s">
        <v>5173</v>
      </c>
      <c r="M8" t="s">
        <v>5188</v>
      </c>
    </row>
    <row r="9" spans="2:13" ht="37.5" customHeight="1" x14ac:dyDescent="0.25">
      <c r="B9" s="447">
        <v>4601</v>
      </c>
      <c r="C9" s="447">
        <v>4508891322</v>
      </c>
      <c r="D9" s="212" t="s">
        <v>5166</v>
      </c>
      <c r="E9" s="437">
        <v>925</v>
      </c>
      <c r="F9" s="447" t="s">
        <v>2919</v>
      </c>
      <c r="G9" s="458">
        <v>15434.63</v>
      </c>
      <c r="H9" s="439">
        <v>46140</v>
      </c>
      <c r="I9" s="457" t="s">
        <v>5230</v>
      </c>
      <c r="J9" s="457" t="s">
        <v>5317</v>
      </c>
      <c r="K9" s="460"/>
      <c r="L9" t="s">
        <v>5174</v>
      </c>
      <c r="M9" t="s">
        <v>5190</v>
      </c>
    </row>
    <row r="10" spans="2:13" ht="37.5" customHeight="1" x14ac:dyDescent="0.25">
      <c r="B10" s="447">
        <v>4601</v>
      </c>
      <c r="C10" s="461">
        <v>4508893258</v>
      </c>
      <c r="D10" s="212" t="s">
        <v>5166</v>
      </c>
      <c r="E10" s="437">
        <v>2918</v>
      </c>
      <c r="F10" s="447" t="s">
        <v>2919</v>
      </c>
      <c r="G10" s="458">
        <v>33828.18</v>
      </c>
      <c r="H10" s="439">
        <v>46140</v>
      </c>
      <c r="I10" s="457" t="s">
        <v>5230</v>
      </c>
      <c r="J10" s="457" t="s">
        <v>5317</v>
      </c>
      <c r="K10" s="460"/>
      <c r="L10" t="s">
        <v>5174</v>
      </c>
      <c r="M10" t="s">
        <v>5190</v>
      </c>
    </row>
    <row r="11" spans="2:13" ht="25.5" x14ac:dyDescent="0.25">
      <c r="B11" s="447">
        <v>4629</v>
      </c>
      <c r="C11" s="461">
        <v>4508953544</v>
      </c>
      <c r="D11" s="212" t="s">
        <v>5164</v>
      </c>
      <c r="E11" s="440"/>
      <c r="F11" s="447"/>
      <c r="G11" s="441"/>
      <c r="H11" s="442">
        <v>46213</v>
      </c>
      <c r="I11" s="457" t="s">
        <v>5249</v>
      </c>
      <c r="J11" s="539" t="s">
        <v>5344</v>
      </c>
      <c r="K11" s="460"/>
      <c r="L11" t="s">
        <v>5173</v>
      </c>
      <c r="M11" t="s">
        <v>5278</v>
      </c>
    </row>
    <row r="12" spans="2:13" ht="17.100000000000001" customHeight="1" x14ac:dyDescent="0.25">
      <c r="B12" s="447">
        <v>4650</v>
      </c>
      <c r="C12" s="461">
        <v>4508972604</v>
      </c>
      <c r="D12" s="212" t="s">
        <v>5164</v>
      </c>
      <c r="E12" s="437"/>
      <c r="F12" s="447"/>
      <c r="G12" s="438"/>
      <c r="H12" s="541"/>
      <c r="I12" s="457" t="s">
        <v>5316</v>
      </c>
      <c r="J12" s="540" t="s">
        <v>5345</v>
      </c>
      <c r="K12" s="460"/>
      <c r="L12" t="s">
        <v>5173</v>
      </c>
      <c r="M12" t="s">
        <v>5278</v>
      </c>
    </row>
    <row r="13" spans="2:13" ht="21.95" customHeight="1" x14ac:dyDescent="0.25">
      <c r="B13" s="447">
        <v>4636</v>
      </c>
      <c r="C13" s="461">
        <v>4508954248</v>
      </c>
      <c r="D13" s="212" t="s">
        <v>5250</v>
      </c>
      <c r="E13" s="443">
        <v>23618</v>
      </c>
      <c r="F13" s="447" t="s">
        <v>2919</v>
      </c>
      <c r="G13" s="438">
        <v>32413.38</v>
      </c>
      <c r="H13" s="439">
        <v>46203</v>
      </c>
      <c r="I13" s="457" t="s">
        <v>5249</v>
      </c>
      <c r="J13" s="457" t="s">
        <v>5251</v>
      </c>
      <c r="K13" s="460"/>
      <c r="L13" t="s">
        <v>5173</v>
      </c>
      <c r="M13" t="s">
        <v>5278</v>
      </c>
    </row>
    <row r="14" spans="2:13" ht="24.95" customHeight="1" x14ac:dyDescent="0.25">
      <c r="B14" s="447">
        <v>4634</v>
      </c>
      <c r="C14" s="461">
        <v>4508977163</v>
      </c>
      <c r="D14" s="212" t="s">
        <v>5277</v>
      </c>
      <c r="E14" s="443"/>
      <c r="F14" s="447"/>
      <c r="G14" s="444"/>
      <c r="H14" s="439">
        <v>46218</v>
      </c>
      <c r="I14" s="457" t="s">
        <v>5249</v>
      </c>
      <c r="J14" s="457" t="s">
        <v>5279</v>
      </c>
      <c r="K14" s="460"/>
      <c r="L14" t="s">
        <v>5173</v>
      </c>
      <c r="M14" t="s">
        <v>5189</v>
      </c>
    </row>
    <row r="15" spans="2:13" ht="38.25" x14ac:dyDescent="0.25">
      <c r="B15" s="447">
        <v>4640</v>
      </c>
      <c r="C15" s="212">
        <v>4508984427</v>
      </c>
      <c r="D15" s="212" t="s">
        <v>5293</v>
      </c>
      <c r="E15" s="443"/>
      <c r="F15" s="447"/>
      <c r="G15" s="444"/>
      <c r="H15" s="439">
        <v>46295</v>
      </c>
      <c r="I15" s="457" t="s">
        <v>5249</v>
      </c>
      <c r="J15" s="457" t="s">
        <v>5346</v>
      </c>
      <c r="K15" s="460"/>
      <c r="L15" t="s">
        <v>5296</v>
      </c>
      <c r="M15" t="s">
        <v>5189</v>
      </c>
    </row>
    <row r="16" spans="2:13" ht="38.25" x14ac:dyDescent="0.25">
      <c r="B16" s="447">
        <v>4641</v>
      </c>
      <c r="C16" s="212">
        <v>4508984403</v>
      </c>
      <c r="D16" s="212" t="s">
        <v>5293</v>
      </c>
      <c r="E16" s="443"/>
      <c r="F16" s="447"/>
      <c r="G16" s="444"/>
      <c r="H16" s="439">
        <v>46285</v>
      </c>
      <c r="I16" s="457" t="s">
        <v>5249</v>
      </c>
      <c r="J16" s="457" t="s">
        <v>5347</v>
      </c>
      <c r="K16" s="460"/>
      <c r="L16" t="s">
        <v>5296</v>
      </c>
      <c r="M16" t="s">
        <v>5189</v>
      </c>
    </row>
    <row r="17" spans="1:13" ht="25.5" x14ac:dyDescent="0.25">
      <c r="B17" s="447">
        <v>4639</v>
      </c>
      <c r="C17" s="212">
        <v>4508984389</v>
      </c>
      <c r="D17" s="212" t="s">
        <v>5294</v>
      </c>
      <c r="E17" s="443"/>
      <c r="F17" s="447"/>
      <c r="G17" s="444"/>
      <c r="H17" s="439">
        <v>46332</v>
      </c>
      <c r="I17" s="457" t="s">
        <v>5249</v>
      </c>
      <c r="J17" s="457" t="s">
        <v>5348</v>
      </c>
      <c r="K17" s="460"/>
      <c r="L17" t="s">
        <v>5185</v>
      </c>
      <c r="M17" t="s">
        <v>5188</v>
      </c>
    </row>
    <row r="18" spans="1:13" ht="25.5" x14ac:dyDescent="0.25">
      <c r="B18" s="447">
        <v>4643</v>
      </c>
      <c r="C18" s="212">
        <v>4508984387</v>
      </c>
      <c r="D18" s="212" t="s">
        <v>5295</v>
      </c>
      <c r="E18" s="443"/>
      <c r="F18" s="447"/>
      <c r="G18" s="438"/>
      <c r="H18" s="439">
        <v>46264</v>
      </c>
      <c r="I18" s="457" t="s">
        <v>5318</v>
      </c>
      <c r="J18" s="457" t="s">
        <v>5297</v>
      </c>
      <c r="K18" s="460"/>
      <c r="L18" s="462" t="s">
        <v>5173</v>
      </c>
      <c r="M18" s="462" t="s">
        <v>5189</v>
      </c>
    </row>
    <row r="19" spans="1:13" x14ac:dyDescent="0.25">
      <c r="B19" s="447"/>
      <c r="C19" s="447">
        <v>4509002007</v>
      </c>
      <c r="D19" s="212" t="s">
        <v>5164</v>
      </c>
      <c r="E19" s="443"/>
      <c r="F19" s="447"/>
      <c r="G19" s="438"/>
      <c r="H19" s="15"/>
      <c r="I19" s="457" t="s">
        <v>5349</v>
      </c>
      <c r="J19" s="449"/>
      <c r="K19" s="460"/>
    </row>
    <row r="20" spans="1:13" x14ac:dyDescent="0.25">
      <c r="A20" s="186"/>
      <c r="B20" s="447"/>
      <c r="C20" s="447">
        <v>4509001668</v>
      </c>
      <c r="D20" s="212" t="s">
        <v>5277</v>
      </c>
      <c r="E20" s="443"/>
      <c r="F20" s="447"/>
      <c r="G20" s="438"/>
      <c r="H20" s="451"/>
      <c r="I20" s="457" t="s">
        <v>5349</v>
      </c>
      <c r="J20" s="457"/>
      <c r="K20" s="460"/>
      <c r="L20" s="462"/>
    </row>
    <row r="21" spans="1:13" x14ac:dyDescent="0.25">
      <c r="B21" s="447"/>
      <c r="C21" s="447"/>
      <c r="D21" s="447"/>
      <c r="E21" s="447"/>
      <c r="F21" s="447"/>
      <c r="G21" s="438"/>
      <c r="H21" s="451"/>
      <c r="I21" s="449"/>
      <c r="J21" s="457"/>
      <c r="K21" s="460"/>
    </row>
    <row r="22" spans="1:13" x14ac:dyDescent="0.25">
      <c r="B22" s="463"/>
      <c r="C22" s="186"/>
      <c r="D22" s="463"/>
      <c r="E22" s="463"/>
      <c r="F22" s="463"/>
      <c r="G22" s="445"/>
      <c r="H22" s="464"/>
      <c r="I22" s="449"/>
      <c r="J22" s="457"/>
      <c r="K22" s="465"/>
    </row>
    <row r="23" spans="1:13" x14ac:dyDescent="0.25">
      <c r="B23" s="447"/>
      <c r="C23" s="447"/>
      <c r="D23" s="447"/>
      <c r="E23" s="447"/>
      <c r="F23" s="447"/>
      <c r="G23" s="445"/>
      <c r="H23" s="451"/>
      <c r="I23" s="449"/>
      <c r="J23" s="457"/>
      <c r="K23" s="447"/>
    </row>
    <row r="24" spans="1:13" x14ac:dyDescent="0.25">
      <c r="B24" s="447"/>
      <c r="C24" s="447"/>
      <c r="D24" s="447"/>
      <c r="E24" s="447"/>
      <c r="F24" s="447"/>
      <c r="G24" s="438"/>
      <c r="H24" s="451"/>
      <c r="I24" s="449"/>
      <c r="J24" s="450"/>
      <c r="K24" s="447"/>
    </row>
    <row r="25" spans="1:13" x14ac:dyDescent="0.25">
      <c r="B25" s="447"/>
      <c r="C25" s="447"/>
      <c r="D25" s="447"/>
      <c r="E25" s="447"/>
      <c r="F25" s="447"/>
      <c r="G25" s="438"/>
      <c r="H25" s="451"/>
      <c r="I25" s="449"/>
      <c r="J25" s="450"/>
      <c r="K25" s="447"/>
    </row>
    <row r="26" spans="1:13" x14ac:dyDescent="0.25">
      <c r="B26" s="463"/>
      <c r="C26" s="447"/>
      <c r="D26" s="447"/>
      <c r="E26" s="466"/>
      <c r="F26" s="447"/>
      <c r="G26" s="438"/>
      <c r="H26" s="467"/>
      <c r="I26" s="449"/>
      <c r="J26" s="468"/>
      <c r="K26" s="469"/>
    </row>
    <row r="27" spans="1:13" x14ac:dyDescent="0.25">
      <c r="B27" s="447"/>
      <c r="C27" s="447"/>
      <c r="D27" s="447"/>
      <c r="E27" s="466"/>
      <c r="F27" s="447"/>
      <c r="G27" s="438"/>
      <c r="H27" s="467"/>
      <c r="I27" s="449"/>
      <c r="J27" s="457"/>
      <c r="K27" s="470"/>
    </row>
    <row r="28" spans="1:13" x14ac:dyDescent="0.25">
      <c r="B28" s="447"/>
      <c r="C28" s="447"/>
      <c r="D28" s="447"/>
      <c r="E28" s="447"/>
      <c r="F28" s="447"/>
      <c r="G28" s="438"/>
      <c r="H28" s="448"/>
      <c r="I28" s="449"/>
      <c r="J28" s="450"/>
      <c r="K28" s="470"/>
    </row>
    <row r="29" spans="1:13" x14ac:dyDescent="0.25">
      <c r="B29" s="471"/>
      <c r="C29" s="472"/>
      <c r="D29" s="472"/>
      <c r="E29" s="472"/>
      <c r="F29" s="472"/>
      <c r="G29" s="446"/>
      <c r="H29" s="473"/>
      <c r="I29" s="474"/>
      <c r="J29" s="472"/>
      <c r="K29" s="475"/>
    </row>
    <row r="30" spans="1:13" x14ac:dyDescent="0.25">
      <c r="B30" s="447"/>
      <c r="C30" s="450"/>
      <c r="D30" s="447"/>
      <c r="E30" s="447"/>
      <c r="F30" s="450"/>
      <c r="G30" s="438"/>
      <c r="H30" s="448"/>
      <c r="I30" s="449"/>
      <c r="J30" s="468"/>
      <c r="K30" s="460"/>
    </row>
    <row r="31" spans="1:13" x14ac:dyDescent="0.25">
      <c r="B31" s="447"/>
      <c r="C31" s="447"/>
      <c r="D31" s="447"/>
      <c r="E31" s="447"/>
      <c r="F31" s="447"/>
      <c r="G31" s="438"/>
      <c r="H31" s="448"/>
      <c r="I31" s="449"/>
      <c r="J31" s="468"/>
      <c r="K31" s="460"/>
    </row>
    <row r="32" spans="1:13" x14ac:dyDescent="0.25">
      <c r="B32" s="447"/>
      <c r="C32" s="447"/>
      <c r="D32" s="447"/>
      <c r="E32" s="447"/>
      <c r="F32" s="447"/>
      <c r="G32" s="438"/>
      <c r="H32" s="448"/>
      <c r="I32" s="449"/>
      <c r="J32" s="457"/>
      <c r="K32" s="460"/>
    </row>
    <row r="33" spans="2:11" x14ac:dyDescent="0.25">
      <c r="B33" s="447"/>
      <c r="C33" s="447"/>
      <c r="D33" s="447"/>
      <c r="E33" s="447"/>
      <c r="F33" s="447"/>
      <c r="G33" s="438"/>
      <c r="H33" s="448"/>
      <c r="I33" s="449"/>
      <c r="J33" s="457"/>
      <c r="K33" s="460"/>
    </row>
    <row r="34" spans="2:11" x14ac:dyDescent="0.25">
      <c r="B34" s="447"/>
      <c r="C34" s="447"/>
      <c r="D34" s="447"/>
      <c r="E34" s="447"/>
      <c r="F34" s="447"/>
      <c r="G34" s="438"/>
      <c r="H34" s="448"/>
      <c r="I34" s="449"/>
      <c r="J34" s="450"/>
      <c r="K34" s="460"/>
    </row>
    <row r="35" spans="2:11" x14ac:dyDescent="0.25">
      <c r="B35" s="471"/>
      <c r="C35" s="447"/>
      <c r="D35" s="447"/>
      <c r="E35" s="447"/>
      <c r="F35" s="447"/>
      <c r="G35" s="438"/>
      <c r="H35" s="448"/>
      <c r="I35" s="449"/>
      <c r="J35" s="468"/>
      <c r="K35" s="460"/>
    </row>
    <row r="36" spans="2:11" x14ac:dyDescent="0.25">
      <c r="B36" s="471"/>
      <c r="C36" s="447"/>
      <c r="D36" s="447"/>
      <c r="E36" s="447"/>
      <c r="F36" s="447"/>
      <c r="G36" s="438"/>
      <c r="H36" s="448"/>
      <c r="I36" s="449"/>
      <c r="J36" s="468"/>
      <c r="K36" s="460"/>
    </row>
    <row r="37" spans="2:11" x14ac:dyDescent="0.25">
      <c r="B37" s="447"/>
      <c r="C37" s="447"/>
      <c r="D37" s="447"/>
      <c r="E37" s="447"/>
      <c r="F37" s="447"/>
      <c r="G37" s="438"/>
      <c r="H37" s="448"/>
      <c r="I37" s="449"/>
      <c r="J37" s="468"/>
      <c r="K37" s="460"/>
    </row>
    <row r="38" spans="2:11" x14ac:dyDescent="0.25">
      <c r="B38" s="447"/>
      <c r="C38" s="447"/>
      <c r="D38" s="447"/>
      <c r="E38" s="447"/>
      <c r="F38" s="447"/>
      <c r="G38" s="438"/>
      <c r="H38" s="448"/>
      <c r="I38" s="449"/>
      <c r="J38" s="450"/>
      <c r="K38" s="460"/>
    </row>
    <row r="39" spans="2:11" x14ac:dyDescent="0.25">
      <c r="B39" s="447"/>
      <c r="C39" s="447"/>
      <c r="D39" s="447"/>
      <c r="E39" s="447"/>
      <c r="F39" s="447"/>
      <c r="G39" s="438"/>
      <c r="H39" s="448"/>
      <c r="I39" s="449"/>
      <c r="J39" s="468"/>
      <c r="K39" s="460"/>
    </row>
    <row r="40" spans="2:11" x14ac:dyDescent="0.25">
      <c r="B40" s="447"/>
      <c r="C40" s="447"/>
      <c r="D40" s="447"/>
      <c r="E40" s="447"/>
      <c r="F40" s="447"/>
      <c r="G40" s="438"/>
      <c r="H40" s="448"/>
      <c r="I40" s="449"/>
      <c r="J40" s="457"/>
      <c r="K40" s="460"/>
    </row>
    <row r="41" spans="2:11" x14ac:dyDescent="0.25">
      <c r="B41" s="447"/>
      <c r="C41" s="447"/>
      <c r="D41" s="447"/>
      <c r="E41" s="447"/>
      <c r="F41" s="447"/>
      <c r="G41" s="438"/>
      <c r="H41" s="448"/>
      <c r="I41" s="449"/>
      <c r="J41" s="450"/>
      <c r="K41" s="460"/>
    </row>
    <row r="42" spans="2:11" x14ac:dyDescent="0.25">
      <c r="B42" s="447"/>
      <c r="C42" s="447"/>
      <c r="D42" s="447"/>
      <c r="E42" s="447"/>
      <c r="F42" s="447"/>
      <c r="G42" s="438"/>
      <c r="H42" s="448"/>
      <c r="I42" s="449"/>
      <c r="J42" s="450"/>
      <c r="K42" s="460"/>
    </row>
    <row r="43" spans="2:11" x14ac:dyDescent="0.25">
      <c r="B43" s="7"/>
      <c r="C43" s="447"/>
      <c r="D43" s="447"/>
      <c r="E43" s="7"/>
      <c r="F43" s="7"/>
      <c r="G43" s="438"/>
      <c r="H43" s="448"/>
      <c r="I43" s="449"/>
      <c r="J43" s="457"/>
      <c r="K43" s="476"/>
    </row>
    <row r="44" spans="2:11" x14ac:dyDescent="0.25">
      <c r="B44" s="447"/>
      <c r="C44" s="447"/>
      <c r="D44" s="447"/>
      <c r="E44" s="447"/>
      <c r="F44" s="7"/>
      <c r="G44" s="438"/>
      <c r="H44" s="451"/>
      <c r="I44" s="449"/>
      <c r="J44" s="450"/>
      <c r="K44" s="476"/>
    </row>
    <row r="45" spans="2:11" x14ac:dyDescent="0.25">
      <c r="B45" s="447"/>
      <c r="C45" s="447"/>
      <c r="D45" s="447"/>
      <c r="E45" s="35"/>
      <c r="F45" s="35"/>
      <c r="G45" s="438"/>
      <c r="H45" s="448"/>
      <c r="I45" s="449"/>
      <c r="J45" s="468"/>
      <c r="K45" s="477"/>
    </row>
    <row r="46" spans="2:11" x14ac:dyDescent="0.25">
      <c r="B46" s="447"/>
      <c r="C46" s="447"/>
      <c r="D46" s="450"/>
      <c r="E46" s="35"/>
      <c r="F46" s="35"/>
      <c r="G46" s="438"/>
      <c r="H46" s="448"/>
      <c r="I46" s="449"/>
      <c r="J46" s="468"/>
      <c r="K46" s="477"/>
    </row>
    <row r="47" spans="2:11" x14ac:dyDescent="0.25">
      <c r="B47" s="447"/>
      <c r="C47" s="447"/>
      <c r="D47" s="450"/>
      <c r="E47" s="447"/>
      <c r="F47" s="438"/>
      <c r="G47" s="438"/>
      <c r="H47" s="452"/>
      <c r="I47" s="447"/>
      <c r="J47" s="468"/>
      <c r="K47" s="447"/>
    </row>
    <row r="48" spans="2:11" x14ac:dyDescent="0.25">
      <c r="B48" s="447"/>
      <c r="C48" s="447"/>
      <c r="D48" s="450"/>
      <c r="E48" s="447"/>
      <c r="F48" s="438"/>
      <c r="G48" s="438"/>
      <c r="H48" s="452"/>
      <c r="I48" s="447"/>
      <c r="J48" s="453"/>
      <c r="K48" s="447"/>
    </row>
    <row r="49" spans="2:11" x14ac:dyDescent="0.25">
      <c r="B49" s="447"/>
      <c r="C49" s="447"/>
      <c r="D49" s="450"/>
      <c r="E49" s="447"/>
      <c r="F49" s="438"/>
      <c r="G49" s="438"/>
      <c r="H49" s="452"/>
      <c r="I49" s="447"/>
      <c r="J49" s="453"/>
      <c r="K49" s="447"/>
    </row>
    <row r="50" spans="2:11" x14ac:dyDescent="0.25">
      <c r="B50" s="447"/>
      <c r="C50" s="447"/>
      <c r="D50" s="450"/>
      <c r="E50" s="447"/>
      <c r="F50" s="438"/>
      <c r="G50" s="438"/>
      <c r="H50" s="452"/>
      <c r="I50" s="450"/>
      <c r="J50" s="453"/>
      <c r="K50" s="447"/>
    </row>
    <row r="51" spans="2:11" x14ac:dyDescent="0.25">
      <c r="B51" s="447"/>
      <c r="C51" s="447"/>
      <c r="D51" s="450"/>
      <c r="E51" s="447"/>
      <c r="F51" s="438"/>
      <c r="G51" s="438"/>
      <c r="H51" s="452"/>
      <c r="I51" s="450"/>
      <c r="J51" s="453"/>
      <c r="K51" s="447"/>
    </row>
    <row r="52" spans="2:11" x14ac:dyDescent="0.25">
      <c r="B52" s="447"/>
      <c r="C52" s="447"/>
      <c r="D52" s="450"/>
      <c r="E52" s="447"/>
      <c r="F52" s="438"/>
      <c r="G52" s="438"/>
      <c r="H52" s="452"/>
      <c r="I52" s="450"/>
      <c r="J52" s="453"/>
      <c r="K52" s="447"/>
    </row>
    <row r="53" spans="2:11" x14ac:dyDescent="0.25">
      <c r="B53" s="447"/>
      <c r="C53" s="447"/>
      <c r="D53" s="450"/>
      <c r="E53" s="447"/>
      <c r="F53" s="438"/>
      <c r="G53" s="438"/>
      <c r="H53" s="452"/>
      <c r="I53" s="450"/>
      <c r="J53" s="453"/>
      <c r="K53" s="35"/>
    </row>
    <row r="54" spans="2:11" x14ac:dyDescent="0.25">
      <c r="B54" s="447"/>
      <c r="C54" s="447"/>
      <c r="D54" s="450"/>
      <c r="E54" s="447"/>
      <c r="F54" s="438"/>
      <c r="G54" s="438"/>
      <c r="H54" s="452"/>
      <c r="I54" s="450"/>
      <c r="J54" s="453"/>
      <c r="K54" s="35"/>
    </row>
  </sheetData>
  <autoFilter ref="A3:L54" xr:uid="{4F228DE6-EEC3-4591-A70D-A50DFAD3B6F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8726-52E8-4CBA-82B4-FBB380C9389E}">
  <dimension ref="A1:AB31"/>
  <sheetViews>
    <sheetView workbookViewId="0">
      <selection activeCell="G4" sqref="G4:I4"/>
    </sheetView>
  </sheetViews>
  <sheetFormatPr baseColWidth="10" defaultColWidth="11.42578125" defaultRowHeight="12.75" x14ac:dyDescent="0.2"/>
  <cols>
    <col min="1" max="1" width="18.5703125" style="400" bestFit="1" customWidth="1"/>
    <col min="2" max="6" width="7" style="400" customWidth="1"/>
    <col min="7" max="7" width="7.85546875" style="400" customWidth="1"/>
    <col min="8" max="18" width="7" style="400" customWidth="1"/>
    <col min="19" max="19" width="7.28515625" style="400" customWidth="1"/>
    <col min="20" max="27" width="7" style="400" customWidth="1"/>
    <col min="28" max="16384" width="11.42578125" style="400"/>
  </cols>
  <sheetData>
    <row r="1" spans="1:28" x14ac:dyDescent="0.2">
      <c r="A1" s="399" t="s">
        <v>2430</v>
      </c>
    </row>
    <row r="2" spans="1:28" x14ac:dyDescent="0.2">
      <c r="A2" s="401"/>
      <c r="B2" s="402">
        <v>2025</v>
      </c>
      <c r="C2" s="403">
        <v>46023</v>
      </c>
      <c r="D2" s="403">
        <v>46054</v>
      </c>
      <c r="E2" s="403">
        <v>46082</v>
      </c>
      <c r="F2" s="403">
        <v>46113</v>
      </c>
      <c r="G2" s="403">
        <v>46143</v>
      </c>
      <c r="H2" s="403">
        <v>46174</v>
      </c>
      <c r="I2" s="403">
        <v>46204</v>
      </c>
      <c r="J2" s="403">
        <v>46235</v>
      </c>
      <c r="K2" s="403">
        <v>46266</v>
      </c>
      <c r="L2" s="403">
        <v>46296</v>
      </c>
      <c r="M2" s="403">
        <v>46327</v>
      </c>
      <c r="N2" s="403">
        <v>46357</v>
      </c>
      <c r="O2" s="403">
        <v>46388</v>
      </c>
      <c r="P2" s="402" t="s">
        <v>2431</v>
      </c>
    </row>
    <row r="3" spans="1:28" x14ac:dyDescent="0.2">
      <c r="A3" s="401" t="s">
        <v>246</v>
      </c>
      <c r="B3" s="401"/>
      <c r="C3" s="401">
        <v>5</v>
      </c>
      <c r="D3" s="401"/>
      <c r="E3" s="401"/>
      <c r="F3" s="401">
        <v>1</v>
      </c>
      <c r="G3" s="401">
        <v>4</v>
      </c>
      <c r="H3" s="401">
        <v>5</v>
      </c>
      <c r="I3" s="401"/>
      <c r="J3" s="401">
        <v>2</v>
      </c>
      <c r="K3" s="401"/>
      <c r="L3" s="401"/>
      <c r="M3" s="401">
        <v>1</v>
      </c>
      <c r="N3" s="401"/>
      <c r="O3" s="401"/>
      <c r="P3" s="401">
        <f>+SUM(B3:N3)</f>
        <v>18</v>
      </c>
    </row>
    <row r="4" spans="1:28" x14ac:dyDescent="0.2">
      <c r="A4" s="401" t="s">
        <v>2432</v>
      </c>
      <c r="B4" s="401"/>
      <c r="C4" s="401"/>
      <c r="D4" s="401">
        <v>2</v>
      </c>
      <c r="E4" s="401">
        <v>15</v>
      </c>
      <c r="F4" s="401">
        <v>12</v>
      </c>
      <c r="G4" s="401">
        <v>16</v>
      </c>
      <c r="H4" s="401"/>
      <c r="I4" s="401">
        <v>2</v>
      </c>
      <c r="J4" s="401"/>
      <c r="K4" s="401"/>
      <c r="L4" s="401">
        <v>3</v>
      </c>
      <c r="M4" s="401"/>
      <c r="N4" s="401">
        <v>1</v>
      </c>
      <c r="O4" s="401"/>
      <c r="P4" s="401">
        <f t="shared" ref="P4:P5" si="0">+SUM(B4:N4)</f>
        <v>51</v>
      </c>
    </row>
    <row r="5" spans="1:28" x14ac:dyDescent="0.2">
      <c r="A5" s="401" t="s">
        <v>2433</v>
      </c>
      <c r="B5" s="401">
        <v>1</v>
      </c>
      <c r="C5" s="401">
        <v>3</v>
      </c>
      <c r="D5" s="401">
        <v>2</v>
      </c>
      <c r="E5" s="401">
        <v>2</v>
      </c>
      <c r="F5" s="401">
        <v>4</v>
      </c>
      <c r="G5" s="401">
        <v>2</v>
      </c>
      <c r="H5" s="401">
        <v>3</v>
      </c>
      <c r="I5" s="401">
        <v>1</v>
      </c>
      <c r="J5" s="401"/>
      <c r="K5" s="401"/>
      <c r="L5" s="401"/>
      <c r="M5" s="401"/>
      <c r="N5" s="401"/>
      <c r="O5" s="401"/>
      <c r="P5" s="401">
        <f t="shared" si="0"/>
        <v>18</v>
      </c>
    </row>
    <row r="8" spans="1:28" x14ac:dyDescent="0.2">
      <c r="A8" s="399" t="s">
        <v>2434</v>
      </c>
    </row>
    <row r="9" spans="1:28" x14ac:dyDescent="0.2">
      <c r="A9" s="401"/>
      <c r="B9" s="402">
        <v>2025</v>
      </c>
      <c r="C9" s="403">
        <v>46023</v>
      </c>
      <c r="D9" s="403">
        <v>46054</v>
      </c>
      <c r="E9" s="403">
        <v>46082</v>
      </c>
      <c r="F9" s="403">
        <v>46113</v>
      </c>
      <c r="G9" s="403">
        <v>46143</v>
      </c>
      <c r="H9" s="403">
        <v>46174</v>
      </c>
      <c r="I9" s="403">
        <v>46204</v>
      </c>
      <c r="J9" s="403">
        <v>46235</v>
      </c>
      <c r="K9" s="403">
        <v>46266</v>
      </c>
      <c r="L9" s="403">
        <v>46296</v>
      </c>
      <c r="M9" s="403">
        <v>46327</v>
      </c>
      <c r="N9" s="403">
        <v>46357</v>
      </c>
      <c r="O9" s="403">
        <v>46388</v>
      </c>
      <c r="P9" s="402" t="s">
        <v>2431</v>
      </c>
    </row>
    <row r="10" spans="1:28" x14ac:dyDescent="0.2">
      <c r="A10" s="401" t="s">
        <v>246</v>
      </c>
      <c r="B10" s="401"/>
      <c r="C10" s="401"/>
      <c r="D10" s="401">
        <v>1</v>
      </c>
      <c r="E10" s="401">
        <v>1</v>
      </c>
      <c r="F10" s="404">
        <v>3</v>
      </c>
      <c r="G10" s="401"/>
      <c r="H10" s="401"/>
      <c r="I10" s="401">
        <v>1</v>
      </c>
      <c r="J10" s="401">
        <v>4</v>
      </c>
      <c r="K10" s="401">
        <v>5</v>
      </c>
      <c r="L10" s="401">
        <v>2</v>
      </c>
      <c r="M10" s="401"/>
      <c r="N10" s="401"/>
      <c r="O10" s="401">
        <v>1</v>
      </c>
      <c r="P10" s="401">
        <f>+SUM(B10:O10)</f>
        <v>18</v>
      </c>
    </row>
    <row r="11" spans="1:28" x14ac:dyDescent="0.2">
      <c r="A11" s="401" t="s">
        <v>2432</v>
      </c>
      <c r="B11" s="401"/>
      <c r="C11" s="401"/>
      <c r="D11" s="401"/>
      <c r="E11" s="401"/>
      <c r="F11" s="401"/>
      <c r="G11" s="401"/>
      <c r="H11" s="401">
        <v>11</v>
      </c>
      <c r="I11" s="401">
        <v>15</v>
      </c>
      <c r="J11" s="401">
        <v>18</v>
      </c>
      <c r="K11" s="401">
        <v>1</v>
      </c>
      <c r="L11" s="401">
        <v>2</v>
      </c>
      <c r="M11" s="401"/>
      <c r="N11" s="401"/>
      <c r="O11" s="401">
        <v>4</v>
      </c>
      <c r="P11" s="401">
        <f>+SUM(B11:O11)</f>
        <v>51</v>
      </c>
    </row>
    <row r="12" spans="1:28" x14ac:dyDescent="0.2">
      <c r="A12" s="401" t="s">
        <v>2433</v>
      </c>
      <c r="B12" s="401"/>
      <c r="C12" s="401"/>
      <c r="D12" s="401">
        <v>1</v>
      </c>
      <c r="E12" s="401"/>
      <c r="F12" s="401"/>
      <c r="G12" s="401">
        <v>3</v>
      </c>
      <c r="H12" s="401">
        <v>3</v>
      </c>
      <c r="I12" s="401">
        <v>1</v>
      </c>
      <c r="J12" s="401">
        <v>4</v>
      </c>
      <c r="K12" s="401">
        <v>2</v>
      </c>
      <c r="L12" s="401">
        <v>4</v>
      </c>
      <c r="M12" s="401"/>
      <c r="N12" s="401"/>
      <c r="O12" s="401"/>
      <c r="P12" s="401">
        <f t="shared" ref="P12" si="1">+SUM(B12:N12)</f>
        <v>18</v>
      </c>
    </row>
    <row r="14" spans="1:28" x14ac:dyDescent="0.2">
      <c r="A14" s="405" t="s">
        <v>2435</v>
      </c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</row>
    <row r="15" spans="1:28" x14ac:dyDescent="0.2">
      <c r="A15" s="404"/>
      <c r="B15" s="407">
        <v>2025</v>
      </c>
      <c r="C15" s="408">
        <v>46023</v>
      </c>
      <c r="D15" s="408">
        <v>46054</v>
      </c>
      <c r="E15" s="408">
        <v>46082</v>
      </c>
      <c r="F15" s="408">
        <v>46113</v>
      </c>
      <c r="G15" s="408">
        <v>46143</v>
      </c>
      <c r="H15" s="408">
        <v>46174</v>
      </c>
      <c r="I15" s="408">
        <v>46204</v>
      </c>
      <c r="J15" s="408">
        <v>46235</v>
      </c>
      <c r="K15" s="408">
        <v>46266</v>
      </c>
      <c r="L15" s="408">
        <v>46296</v>
      </c>
      <c r="M15" s="408">
        <v>46327</v>
      </c>
      <c r="N15" s="408">
        <v>46357</v>
      </c>
      <c r="O15" s="408">
        <v>46388</v>
      </c>
      <c r="P15" s="408">
        <v>46419</v>
      </c>
      <c r="Q15" s="408">
        <v>46447</v>
      </c>
      <c r="R15" s="408">
        <v>46478</v>
      </c>
      <c r="S15" s="408">
        <v>46508</v>
      </c>
      <c r="T15" s="408">
        <v>46539</v>
      </c>
      <c r="U15" s="408">
        <v>46569</v>
      </c>
      <c r="V15" s="408">
        <v>46600</v>
      </c>
      <c r="W15" s="408">
        <v>46631</v>
      </c>
      <c r="X15" s="408">
        <v>46661</v>
      </c>
      <c r="Y15" s="408">
        <v>46692</v>
      </c>
      <c r="Z15" s="408">
        <v>46722</v>
      </c>
      <c r="AA15" s="408">
        <v>46753</v>
      </c>
      <c r="AB15" s="407" t="s">
        <v>2431</v>
      </c>
    </row>
    <row r="16" spans="1:28" x14ac:dyDescent="0.2">
      <c r="A16" s="404" t="s">
        <v>2436</v>
      </c>
      <c r="B16" s="404">
        <v>1</v>
      </c>
      <c r="C16" s="404">
        <v>1</v>
      </c>
      <c r="D16" s="404">
        <v>1</v>
      </c>
      <c r="E16" s="404">
        <v>1</v>
      </c>
      <c r="F16" s="404">
        <v>1</v>
      </c>
      <c r="G16" s="404">
        <v>1</v>
      </c>
      <c r="H16" s="404">
        <v>1</v>
      </c>
      <c r="I16" s="404">
        <v>1</v>
      </c>
      <c r="J16" s="404">
        <v>1</v>
      </c>
      <c r="K16" s="404">
        <v>1</v>
      </c>
      <c r="L16" s="404">
        <v>1</v>
      </c>
      <c r="M16" s="404">
        <v>1</v>
      </c>
      <c r="N16" s="404">
        <v>1</v>
      </c>
      <c r="O16" s="404">
        <v>1</v>
      </c>
      <c r="P16" s="404">
        <v>1</v>
      </c>
      <c r="Q16" s="404">
        <v>1</v>
      </c>
      <c r="R16" s="404">
        <v>1</v>
      </c>
      <c r="S16" s="404">
        <v>1</v>
      </c>
      <c r="T16" s="404">
        <v>1</v>
      </c>
      <c r="U16" s="404">
        <v>0.5</v>
      </c>
      <c r="V16" s="404">
        <v>0.5</v>
      </c>
      <c r="W16" s="404">
        <v>0.5</v>
      </c>
      <c r="X16" s="404">
        <v>0.5</v>
      </c>
      <c r="Y16" s="404">
        <v>0.5</v>
      </c>
      <c r="Z16" s="404">
        <v>0.5</v>
      </c>
      <c r="AA16" s="404">
        <v>0.5</v>
      </c>
      <c r="AB16" s="404">
        <f>SUM(B16:AA16)</f>
        <v>22.5</v>
      </c>
    </row>
    <row r="17" spans="1:28" x14ac:dyDescent="0.2">
      <c r="A17" s="404" t="s">
        <v>2437</v>
      </c>
      <c r="B17" s="404">
        <v>3</v>
      </c>
      <c r="C17" s="404">
        <v>3</v>
      </c>
      <c r="D17" s="404">
        <v>3</v>
      </c>
      <c r="E17" s="404">
        <v>5</v>
      </c>
      <c r="F17" s="404">
        <v>5</v>
      </c>
      <c r="G17" s="404">
        <v>5</v>
      </c>
      <c r="H17" s="404">
        <v>5</v>
      </c>
      <c r="I17" s="404">
        <v>5</v>
      </c>
      <c r="J17" s="404">
        <v>5</v>
      </c>
      <c r="K17" s="404">
        <v>4</v>
      </c>
      <c r="L17" s="404">
        <v>3</v>
      </c>
      <c r="M17" s="404">
        <v>2</v>
      </c>
      <c r="N17" s="404">
        <v>2</v>
      </c>
      <c r="O17" s="404">
        <v>2</v>
      </c>
      <c r="P17" s="404">
        <v>2</v>
      </c>
      <c r="Q17" s="404">
        <v>2</v>
      </c>
      <c r="R17" s="404">
        <v>2</v>
      </c>
      <c r="S17" s="404">
        <v>2</v>
      </c>
      <c r="T17" s="404">
        <v>1</v>
      </c>
      <c r="U17" s="404">
        <v>1</v>
      </c>
      <c r="V17" s="404">
        <v>1</v>
      </c>
      <c r="W17" s="404">
        <v>1</v>
      </c>
      <c r="X17" s="404">
        <v>1</v>
      </c>
      <c r="Y17" s="404">
        <v>1</v>
      </c>
      <c r="Z17" s="404">
        <v>1</v>
      </c>
      <c r="AA17" s="404">
        <v>1</v>
      </c>
      <c r="AB17" s="404">
        <f>SUM(B17:AA17)</f>
        <v>68</v>
      </c>
    </row>
    <row r="18" spans="1:28" ht="13.5" customHeight="1" x14ac:dyDescent="0.2">
      <c r="A18" s="406"/>
      <c r="B18" s="406"/>
      <c r="C18" s="406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  <c r="AA18" s="406"/>
      <c r="AB18" s="406">
        <f>SUM(AB16:AB17)</f>
        <v>90.5</v>
      </c>
    </row>
    <row r="19" spans="1:28" x14ac:dyDescent="0.2">
      <c r="A19" s="400" t="s">
        <v>2438</v>
      </c>
    </row>
    <row r="20" spans="1:28" x14ac:dyDescent="0.2">
      <c r="A20" s="400" t="s">
        <v>2439</v>
      </c>
    </row>
    <row r="21" spans="1:28" x14ac:dyDescent="0.2">
      <c r="A21" s="400" t="s">
        <v>2440</v>
      </c>
    </row>
    <row r="23" spans="1:28" x14ac:dyDescent="0.2">
      <c r="A23" s="400" t="s">
        <v>2441</v>
      </c>
    </row>
    <row r="24" spans="1:28" x14ac:dyDescent="0.2">
      <c r="A24" s="400" t="s">
        <v>2442</v>
      </c>
      <c r="B24" s="400">
        <v>3</v>
      </c>
    </row>
    <row r="25" spans="1:28" x14ac:dyDescent="0.2">
      <c r="A25" s="400" t="s">
        <v>2443</v>
      </c>
      <c r="B25" s="400">
        <v>2</v>
      </c>
    </row>
    <row r="26" spans="1:28" x14ac:dyDescent="0.2">
      <c r="A26" s="400" t="s">
        <v>2444</v>
      </c>
      <c r="B26" s="400">
        <v>42</v>
      </c>
      <c r="C26" s="400" t="s">
        <v>2445</v>
      </c>
    </row>
    <row r="28" spans="1:28" x14ac:dyDescent="0.2">
      <c r="A28" s="400" t="s">
        <v>2446</v>
      </c>
    </row>
    <row r="29" spans="1:28" x14ac:dyDescent="0.2">
      <c r="A29" s="400" t="s">
        <v>2447</v>
      </c>
      <c r="B29" s="400" t="s">
        <v>2448</v>
      </c>
    </row>
    <row r="30" spans="1:28" x14ac:dyDescent="0.2">
      <c r="A30" s="400" t="s">
        <v>2442</v>
      </c>
      <c r="B30" s="400" t="s">
        <v>2449</v>
      </c>
    </row>
    <row r="31" spans="1:28" x14ac:dyDescent="0.2">
      <c r="A31" s="400" t="s">
        <v>2450</v>
      </c>
      <c r="B31" s="400" t="s">
        <v>2451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81C2-D6C1-4BCA-98F7-0C234FCF3F5D}">
  <sheetPr>
    <tabColor rgb="FF92D050"/>
  </sheetPr>
  <dimension ref="B5:O15"/>
  <sheetViews>
    <sheetView topLeftCell="A3" zoomScale="101" workbookViewId="0">
      <selection activeCell="K16" sqref="K16"/>
    </sheetView>
  </sheetViews>
  <sheetFormatPr baseColWidth="10" defaultColWidth="11.42578125" defaultRowHeight="15" x14ac:dyDescent="0.25"/>
  <cols>
    <col min="2" max="2" width="13" customWidth="1"/>
    <col min="11" max="11" width="20.5703125" customWidth="1"/>
    <col min="15" max="15" width="48.85546875" customWidth="1"/>
  </cols>
  <sheetData>
    <row r="5" spans="2:15" ht="15.75" thickBot="1" x14ac:dyDescent="0.3">
      <c r="K5" s="418"/>
      <c r="L5" s="418" t="s">
        <v>2765</v>
      </c>
      <c r="M5" s="418" t="s">
        <v>20</v>
      </c>
      <c r="N5" s="418" t="s">
        <v>21</v>
      </c>
      <c r="O5" s="418" t="s">
        <v>5114</v>
      </c>
    </row>
    <row r="6" spans="2:15" x14ac:dyDescent="0.25">
      <c r="B6" s="629" t="s">
        <v>2452</v>
      </c>
      <c r="C6" s="631" t="s">
        <v>2453</v>
      </c>
      <c r="D6" s="633" t="s">
        <v>2454</v>
      </c>
      <c r="E6" s="635" t="s">
        <v>2455</v>
      </c>
      <c r="F6" s="635"/>
      <c r="G6" s="635"/>
      <c r="H6" s="636"/>
      <c r="K6" s="35" t="s">
        <v>5113</v>
      </c>
      <c r="L6" s="7">
        <v>96</v>
      </c>
      <c r="M6" s="7">
        <v>96</v>
      </c>
      <c r="N6" s="7">
        <f>+M6-L6</f>
        <v>0</v>
      </c>
      <c r="O6" s="35"/>
    </row>
    <row r="7" spans="2:15" ht="30.75" thickBot="1" x14ac:dyDescent="0.3">
      <c r="B7" s="630"/>
      <c r="C7" s="632"/>
      <c r="D7" s="634"/>
      <c r="E7" s="205" t="s">
        <v>2456</v>
      </c>
      <c r="F7" s="206" t="s">
        <v>2457</v>
      </c>
      <c r="G7" s="206" t="s">
        <v>2458</v>
      </c>
      <c r="H7" s="207" t="s">
        <v>2459</v>
      </c>
      <c r="K7" s="212" t="s">
        <v>4</v>
      </c>
      <c r="L7" s="7">
        <v>73</v>
      </c>
      <c r="M7" s="7">
        <v>73</v>
      </c>
      <c r="N7" s="7">
        <f t="shared" ref="N7:N8" si="0">+M7-L7</f>
        <v>0</v>
      </c>
      <c r="O7" s="432"/>
    </row>
    <row r="8" spans="2:15" x14ac:dyDescent="0.25">
      <c r="B8" s="213" t="s">
        <v>2460</v>
      </c>
      <c r="C8" s="214">
        <v>14</v>
      </c>
      <c r="D8" s="214">
        <v>12</v>
      </c>
      <c r="E8" s="214">
        <v>0</v>
      </c>
      <c r="F8" s="214">
        <v>3</v>
      </c>
      <c r="G8" s="214">
        <v>0</v>
      </c>
      <c r="H8" s="215">
        <v>9</v>
      </c>
      <c r="K8" s="35" t="s">
        <v>2762</v>
      </c>
      <c r="L8" s="7">
        <v>19</v>
      </c>
      <c r="M8" s="7">
        <v>28</v>
      </c>
      <c r="N8" s="7">
        <f t="shared" si="0"/>
        <v>9</v>
      </c>
      <c r="O8" s="432"/>
    </row>
    <row r="9" spans="2:15" x14ac:dyDescent="0.25">
      <c r="B9" s="216" t="s">
        <v>2461</v>
      </c>
      <c r="C9" s="212">
        <v>1</v>
      </c>
      <c r="D9" s="212">
        <v>1</v>
      </c>
      <c r="E9" s="212">
        <v>0</v>
      </c>
      <c r="F9" s="212">
        <v>0</v>
      </c>
      <c r="G9" s="212">
        <v>1</v>
      </c>
      <c r="H9" s="217">
        <v>0</v>
      </c>
    </row>
    <row r="10" spans="2:15" x14ac:dyDescent="0.25">
      <c r="B10" s="216" t="s">
        <v>2442</v>
      </c>
      <c r="C10" s="212">
        <v>20</v>
      </c>
      <c r="D10" s="212">
        <v>15</v>
      </c>
      <c r="E10" s="212">
        <v>2</v>
      </c>
      <c r="F10" s="212">
        <v>2</v>
      </c>
      <c r="G10" s="212">
        <v>5</v>
      </c>
      <c r="H10" s="217">
        <v>6</v>
      </c>
    </row>
    <row r="11" spans="2:15" x14ac:dyDescent="0.25">
      <c r="B11" s="216" t="s">
        <v>2447</v>
      </c>
      <c r="C11" s="212">
        <v>48</v>
      </c>
      <c r="D11" s="212">
        <v>43</v>
      </c>
      <c r="E11" s="212">
        <v>3</v>
      </c>
      <c r="F11" s="212">
        <v>4</v>
      </c>
      <c r="G11" s="212">
        <v>31</v>
      </c>
      <c r="H11" s="217">
        <v>5</v>
      </c>
    </row>
    <row r="12" spans="2:15" x14ac:dyDescent="0.25">
      <c r="B12" s="216" t="s">
        <v>2450</v>
      </c>
      <c r="C12" s="212">
        <v>19</v>
      </c>
      <c r="D12" s="212">
        <v>19</v>
      </c>
      <c r="E12" s="212">
        <v>0</v>
      </c>
      <c r="F12" s="212">
        <v>1</v>
      </c>
      <c r="G12" s="212">
        <v>14</v>
      </c>
      <c r="H12" s="217">
        <v>4</v>
      </c>
    </row>
    <row r="13" spans="2:15" ht="30" x14ac:dyDescent="0.25">
      <c r="B13" s="216" t="s">
        <v>2462</v>
      </c>
      <c r="C13" s="212">
        <v>2</v>
      </c>
      <c r="D13" s="212">
        <v>2</v>
      </c>
      <c r="E13" s="212">
        <v>0</v>
      </c>
      <c r="F13" s="212">
        <v>2</v>
      </c>
      <c r="G13" s="212">
        <v>0</v>
      </c>
      <c r="H13" s="217">
        <v>0</v>
      </c>
    </row>
    <row r="14" spans="2:15" ht="30.75" thickBot="1" x14ac:dyDescent="0.3">
      <c r="B14" s="218" t="s">
        <v>2463</v>
      </c>
      <c r="C14" s="219">
        <v>4</v>
      </c>
      <c r="D14" s="219">
        <v>4</v>
      </c>
      <c r="E14" s="219">
        <v>0</v>
      </c>
      <c r="F14" s="219">
        <v>0</v>
      </c>
      <c r="G14" s="219">
        <v>0</v>
      </c>
      <c r="H14" s="220">
        <v>4</v>
      </c>
    </row>
    <row r="15" spans="2:15" ht="15.75" thickBot="1" x14ac:dyDescent="0.3">
      <c r="B15" s="208" t="s">
        <v>2431</v>
      </c>
      <c r="C15" s="209">
        <f>+SUM(C8:C14)</f>
        <v>108</v>
      </c>
      <c r="D15" s="210">
        <f t="shared" ref="D15:H15" si="1">+SUM(D8:D14)</f>
        <v>96</v>
      </c>
      <c r="E15" s="211">
        <f t="shared" si="1"/>
        <v>5</v>
      </c>
      <c r="F15" s="209">
        <f t="shared" si="1"/>
        <v>12</v>
      </c>
      <c r="G15" s="209">
        <f t="shared" si="1"/>
        <v>51</v>
      </c>
      <c r="H15" s="210">
        <f t="shared" si="1"/>
        <v>28</v>
      </c>
    </row>
  </sheetData>
  <mergeCells count="4">
    <mergeCell ref="B6:B7"/>
    <mergeCell ref="C6:C7"/>
    <mergeCell ref="D6:D7"/>
    <mergeCell ref="E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7DE0-DC97-481D-B8EA-B2BEBF28533D}">
  <sheetPr>
    <tabColor rgb="FF92D050"/>
    <pageSetUpPr fitToPage="1"/>
  </sheetPr>
  <dimension ref="A1:CC123"/>
  <sheetViews>
    <sheetView showGridLines="0" view="pageBreakPreview" zoomScale="119" zoomScaleNormal="70" zoomScaleSheetLayoutView="8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10" defaultColWidth="11.42578125" defaultRowHeight="15" outlineLevelCol="1" x14ac:dyDescent="0.25"/>
  <cols>
    <col min="1" max="1" width="15" style="17" customWidth="1"/>
    <col min="2" max="2" width="24.140625" customWidth="1"/>
    <col min="3" max="3" width="54.7109375" customWidth="1"/>
    <col min="4" max="4" width="17.85546875" style="4" customWidth="1"/>
    <col min="5" max="5" width="18.85546875" style="2" customWidth="1" outlineLevel="1"/>
    <col min="6" max="6" width="14.42578125" style="2" customWidth="1" outlineLevel="1"/>
    <col min="7" max="7" width="13.42578125" style="2" customWidth="1" outlineLevel="1"/>
    <col min="8" max="8" width="15.85546875" customWidth="1" outlineLevel="1"/>
    <col min="9" max="9" width="11.42578125" style="4" customWidth="1"/>
    <col min="10" max="11" width="12.7109375" style="2" customWidth="1" outlineLevel="1"/>
    <col min="12" max="12" width="10.7109375" style="2" customWidth="1" outlineLevel="1"/>
    <col min="13" max="13" width="14.42578125" customWidth="1" outlineLevel="1"/>
    <col min="14" max="14" width="14" customWidth="1" outlineLevel="1"/>
    <col min="15" max="15" width="13" customWidth="1" outlineLevel="1"/>
    <col min="16" max="16" width="48.7109375" customWidth="1" outlineLevel="1"/>
    <col min="17" max="17" width="11.42578125" style="4" customWidth="1"/>
    <col min="18" max="19" width="12.7109375" customWidth="1" outlineLevel="1"/>
    <col min="20" max="20" width="10.7109375" customWidth="1" outlineLevel="1"/>
    <col min="21" max="21" width="14.42578125" style="2" customWidth="1" outlineLevel="1"/>
    <col min="22" max="22" width="15.140625" style="2" customWidth="1" outlineLevel="1"/>
    <col min="23" max="23" width="18.140625" customWidth="1" outlineLevel="1"/>
    <col min="24" max="24" width="11.42578125" style="4" customWidth="1"/>
    <col min="25" max="25" width="12.7109375" customWidth="1" outlineLevel="1"/>
    <col min="26" max="26" width="12.5703125" customWidth="1" outlineLevel="1"/>
    <col min="27" max="27" width="15.7109375" customWidth="1" outlineLevel="1"/>
    <col min="28" max="28" width="10.42578125" style="4" customWidth="1"/>
    <col min="29" max="29" width="23" style="4" customWidth="1"/>
    <col min="30" max="31" width="18.42578125" style="4" customWidth="1" outlineLevel="1"/>
    <col min="32" max="32" width="12" style="4" customWidth="1" outlineLevel="1"/>
    <col min="33" max="33" width="12.42578125" style="4" customWidth="1" outlineLevel="1"/>
    <col min="34" max="34" width="19.5703125" style="4" customWidth="1" outlineLevel="1"/>
    <col min="35" max="35" width="11.42578125" style="4" customWidth="1"/>
    <col min="36" max="36" width="12.7109375" style="18" customWidth="1" outlineLevel="1"/>
    <col min="37" max="37" width="17.5703125" style="18" customWidth="1" outlineLevel="1"/>
    <col min="38" max="38" width="10.7109375" style="18" customWidth="1" outlineLevel="1"/>
    <col min="39" max="39" width="14.42578125" customWidth="1" outlineLevel="1"/>
    <col min="40" max="40" width="13.42578125" customWidth="1" outlineLevel="1"/>
    <col min="41" max="41" width="10.42578125" customWidth="1" outlineLevel="1"/>
    <col min="42" max="42" width="18.7109375" style="2" customWidth="1" outlineLevel="1"/>
    <col min="43" max="43" width="10" style="2" customWidth="1" outlineLevel="1"/>
    <col min="44" max="44" width="27" customWidth="1" outlineLevel="1"/>
    <col min="45" max="45" width="14.7109375" customWidth="1" outlineLevel="1"/>
    <col min="46" max="46" width="22.140625" customWidth="1" outlineLevel="1"/>
    <col min="47" max="47" width="11.42578125" style="4" customWidth="1"/>
    <col min="48" max="48" width="12.7109375" style="2" customWidth="1" outlineLevel="1"/>
    <col min="49" max="49" width="12.7109375" customWidth="1" outlineLevel="1"/>
    <col min="50" max="50" width="10.7109375" customWidth="1" outlineLevel="1"/>
    <col min="51" max="52" width="12" customWidth="1" outlineLevel="1"/>
    <col min="53" max="53" width="22" customWidth="1" outlineLevel="1"/>
    <col min="54" max="54" width="11.42578125" style="4" customWidth="1"/>
    <col min="55" max="56" width="12.7109375" customWidth="1" outlineLevel="1"/>
    <col min="57" max="57" width="10.7109375" customWidth="1" outlineLevel="1"/>
    <col min="58" max="58" width="14.42578125" customWidth="1" outlineLevel="1"/>
    <col min="59" max="59" width="10" customWidth="1" outlineLevel="1"/>
    <col min="60" max="60" width="15.7109375" customWidth="1" outlineLevel="1"/>
    <col min="61" max="61" width="11.42578125" style="4" customWidth="1"/>
    <col min="62" max="62" width="12.7109375" style="2" customWidth="1" outlineLevel="1"/>
    <col min="63" max="63" width="12.7109375" customWidth="1" outlineLevel="1"/>
    <col min="64" max="64" width="10.7109375" customWidth="1" outlineLevel="1"/>
    <col min="65" max="66" width="11.5703125" customWidth="1" outlineLevel="1"/>
    <col min="67" max="67" width="22" customWidth="1" outlineLevel="1"/>
    <col min="68" max="68" width="12.7109375" style="4" customWidth="1"/>
    <col min="69" max="69" width="12.7109375" style="2" customWidth="1" outlineLevel="1"/>
    <col min="70" max="70" width="12.7109375" customWidth="1" outlineLevel="1"/>
    <col min="71" max="71" width="10.7109375" customWidth="1" outlineLevel="1"/>
    <col min="72" max="72" width="12.140625" customWidth="1" outlineLevel="1"/>
    <col min="73" max="73" width="11.5703125" customWidth="1" outlineLevel="1"/>
    <col min="74" max="74" width="22" customWidth="1" outlineLevel="1"/>
    <col min="75" max="75" width="15.7109375" customWidth="1" outlineLevel="1"/>
    <col min="76" max="76" width="33.7109375" customWidth="1" outlineLevel="1"/>
    <col min="77" max="77" width="18.42578125" customWidth="1" outlineLevel="1"/>
    <col min="78" max="78" width="3.7109375" customWidth="1"/>
    <col min="79" max="79" width="54.85546875" customWidth="1"/>
  </cols>
  <sheetData>
    <row r="1" spans="1:81" ht="48" customHeight="1" x14ac:dyDescent="0.25">
      <c r="A1" s="594" t="s">
        <v>2464</v>
      </c>
      <c r="B1" s="595"/>
      <c r="C1" s="595"/>
      <c r="D1" s="8" t="s">
        <v>1</v>
      </c>
      <c r="E1" s="586" t="s">
        <v>2</v>
      </c>
      <c r="F1" s="586"/>
      <c r="G1" s="586"/>
      <c r="H1" s="586"/>
      <c r="I1" s="5"/>
      <c r="J1" s="586" t="s">
        <v>3</v>
      </c>
      <c r="K1" s="586"/>
      <c r="L1" s="586"/>
      <c r="M1" s="586"/>
      <c r="N1" s="586"/>
      <c r="O1" s="586"/>
      <c r="P1" s="586"/>
      <c r="Q1" s="5"/>
      <c r="R1" s="586" t="s">
        <v>4</v>
      </c>
      <c r="S1" s="586"/>
      <c r="T1" s="586"/>
      <c r="U1" s="586"/>
      <c r="V1" s="586"/>
      <c r="W1" s="586"/>
      <c r="X1" s="5"/>
      <c r="Y1" s="590" t="s">
        <v>5</v>
      </c>
      <c r="Z1" s="590"/>
      <c r="AA1" s="596"/>
      <c r="AB1" s="5"/>
      <c r="AC1" s="590" t="s">
        <v>6</v>
      </c>
      <c r="AD1" s="590"/>
      <c r="AE1" s="590"/>
      <c r="AF1" s="590"/>
      <c r="AG1" s="590"/>
      <c r="AH1" s="590"/>
      <c r="AI1" s="5"/>
      <c r="AJ1" s="587" t="s">
        <v>7</v>
      </c>
      <c r="AK1" s="588"/>
      <c r="AL1" s="588"/>
      <c r="AM1" s="588"/>
      <c r="AN1" s="588"/>
      <c r="AO1" s="588"/>
      <c r="AP1" s="588"/>
      <c r="AQ1" s="588"/>
      <c r="AR1" s="588"/>
      <c r="AS1" s="588"/>
      <c r="AT1" s="589"/>
      <c r="AU1" s="5"/>
      <c r="AV1" s="586" t="s">
        <v>8</v>
      </c>
      <c r="AW1" s="586"/>
      <c r="AX1" s="586"/>
      <c r="AY1" s="586"/>
      <c r="AZ1" s="586"/>
      <c r="BA1" s="586"/>
      <c r="BB1" s="5"/>
      <c r="BC1" s="586" t="s">
        <v>9</v>
      </c>
      <c r="BD1" s="586"/>
      <c r="BE1" s="586"/>
      <c r="BF1" s="586"/>
      <c r="BG1" s="586"/>
      <c r="BH1" s="586"/>
      <c r="BJ1" s="586" t="s">
        <v>10</v>
      </c>
      <c r="BK1" s="586"/>
      <c r="BL1" s="586"/>
      <c r="BM1" s="586"/>
      <c r="BN1" s="586"/>
      <c r="BO1" s="586"/>
      <c r="BP1" s="3"/>
      <c r="BQ1" s="586" t="s">
        <v>11</v>
      </c>
      <c r="BR1" s="586"/>
      <c r="BS1" s="586"/>
      <c r="BT1" s="586"/>
      <c r="BU1" s="586"/>
      <c r="BV1" s="586"/>
      <c r="BW1" s="12"/>
      <c r="BX1" s="33" t="s">
        <v>2465</v>
      </c>
      <c r="BY1" s="137" t="s">
        <v>13</v>
      </c>
      <c r="BZ1" s="12"/>
      <c r="CB1">
        <v>-30</v>
      </c>
      <c r="CC1">
        <v>0</v>
      </c>
    </row>
    <row r="2" spans="1:81" x14ac:dyDescent="0.25">
      <c r="CB2">
        <v>1</v>
      </c>
      <c r="CC2">
        <v>90</v>
      </c>
    </row>
    <row r="3" spans="1:81" x14ac:dyDescent="0.25">
      <c r="A3" s="16" t="s">
        <v>14</v>
      </c>
      <c r="B3" s="9" t="s">
        <v>15</v>
      </c>
      <c r="C3" s="9" t="s">
        <v>16</v>
      </c>
      <c r="D3" s="9" t="s">
        <v>17</v>
      </c>
      <c r="E3" s="13" t="s">
        <v>2466</v>
      </c>
      <c r="F3" s="20" t="s">
        <v>19</v>
      </c>
      <c r="G3" s="13" t="s">
        <v>20</v>
      </c>
      <c r="H3" s="13" t="s">
        <v>21</v>
      </c>
      <c r="J3" s="9" t="s">
        <v>22</v>
      </c>
      <c r="K3" s="9" t="s">
        <v>18</v>
      </c>
      <c r="L3" s="9" t="s">
        <v>23</v>
      </c>
      <c r="M3" s="19" t="s">
        <v>19</v>
      </c>
      <c r="N3" s="9" t="s">
        <v>20</v>
      </c>
      <c r="O3" s="9" t="s">
        <v>24</v>
      </c>
      <c r="P3" s="9" t="s">
        <v>25</v>
      </c>
      <c r="R3" s="9" t="s">
        <v>22</v>
      </c>
      <c r="S3" s="9" t="s">
        <v>18</v>
      </c>
      <c r="T3" s="9" t="s">
        <v>23</v>
      </c>
      <c r="U3" s="19" t="s">
        <v>19</v>
      </c>
      <c r="V3" s="9" t="s">
        <v>20</v>
      </c>
      <c r="W3" s="16" t="s">
        <v>24</v>
      </c>
      <c r="Y3" s="9" t="s">
        <v>18</v>
      </c>
      <c r="Z3" s="9" t="s">
        <v>20</v>
      </c>
      <c r="AA3" s="16" t="s">
        <v>24</v>
      </c>
      <c r="AC3" s="9" t="s">
        <v>22</v>
      </c>
      <c r="AD3" s="14" t="s">
        <v>18</v>
      </c>
      <c r="AE3" s="9" t="s">
        <v>23</v>
      </c>
      <c r="AF3" s="19" t="s">
        <v>19</v>
      </c>
      <c r="AG3" s="26" t="s">
        <v>20</v>
      </c>
      <c r="AH3" s="16" t="s">
        <v>24</v>
      </c>
      <c r="AJ3" s="9" t="s">
        <v>22</v>
      </c>
      <c r="AK3" s="27" t="s">
        <v>18</v>
      </c>
      <c r="AL3" s="27" t="s">
        <v>23</v>
      </c>
      <c r="AM3" s="19" t="s">
        <v>19</v>
      </c>
      <c r="AN3" s="9" t="s">
        <v>20</v>
      </c>
      <c r="AO3" s="16" t="s">
        <v>24</v>
      </c>
      <c r="AP3" s="9" t="s">
        <v>26</v>
      </c>
      <c r="AQ3" s="9" t="s">
        <v>27</v>
      </c>
      <c r="AR3" s="9" t="s">
        <v>28</v>
      </c>
      <c r="AS3" s="9" t="s">
        <v>29</v>
      </c>
      <c r="AT3" s="9" t="s">
        <v>30</v>
      </c>
      <c r="AV3" s="9" t="s">
        <v>22</v>
      </c>
      <c r="AW3" s="9" t="s">
        <v>18</v>
      </c>
      <c r="AX3" s="9" t="s">
        <v>23</v>
      </c>
      <c r="AY3" s="19" t="s">
        <v>19</v>
      </c>
      <c r="AZ3" s="9" t="s">
        <v>20</v>
      </c>
      <c r="BA3" s="16" t="s">
        <v>24</v>
      </c>
      <c r="BC3" s="9" t="s">
        <v>22</v>
      </c>
      <c r="BD3" s="9" t="s">
        <v>18</v>
      </c>
      <c r="BE3" s="9" t="s">
        <v>23</v>
      </c>
      <c r="BF3" s="19" t="s">
        <v>19</v>
      </c>
      <c r="BG3" s="9" t="s">
        <v>20</v>
      </c>
      <c r="BH3" s="16" t="s">
        <v>24</v>
      </c>
      <c r="BJ3" s="9" t="s">
        <v>22</v>
      </c>
      <c r="BK3" s="9" t="s">
        <v>18</v>
      </c>
      <c r="BL3" s="9" t="s">
        <v>23</v>
      </c>
      <c r="BM3" s="19" t="s">
        <v>19</v>
      </c>
      <c r="BN3" s="9" t="s">
        <v>20</v>
      </c>
      <c r="BO3" s="16" t="s">
        <v>24</v>
      </c>
      <c r="BQ3" s="9" t="s">
        <v>22</v>
      </c>
      <c r="BR3" s="9" t="s">
        <v>18</v>
      </c>
      <c r="BS3" s="9" t="s">
        <v>23</v>
      </c>
      <c r="BT3" s="19" t="s">
        <v>19</v>
      </c>
      <c r="BU3" s="9" t="s">
        <v>20</v>
      </c>
      <c r="BV3" s="16" t="s">
        <v>24</v>
      </c>
      <c r="BW3" s="28" t="s">
        <v>2467</v>
      </c>
      <c r="BX3" s="28" t="s">
        <v>2468</v>
      </c>
      <c r="BY3" s="28" t="s">
        <v>2469</v>
      </c>
      <c r="BZ3" s="10"/>
      <c r="CA3" t="s">
        <v>2470</v>
      </c>
    </row>
    <row r="4" spans="1:81" x14ac:dyDescent="0.25">
      <c r="A4" s="136" t="s">
        <v>2471</v>
      </c>
      <c r="B4" s="131"/>
      <c r="C4" s="129" t="s">
        <v>2472</v>
      </c>
      <c r="D4" s="7" t="s">
        <v>33</v>
      </c>
      <c r="E4" s="30">
        <f t="shared" ref="E4:E15" si="0">+J4-1</f>
        <v>45841</v>
      </c>
      <c r="F4" s="6">
        <v>45883</v>
      </c>
      <c r="G4" s="6"/>
      <c r="H4" s="34">
        <f t="shared" ref="H4:H15" si="1">+F4-E4</f>
        <v>42</v>
      </c>
      <c r="I4" s="3"/>
      <c r="J4" s="30">
        <f t="shared" ref="J4:J15" si="2">+K4-L4</f>
        <v>45842</v>
      </c>
      <c r="K4" s="30">
        <f t="shared" ref="K4:K15" si="3">+R4-1</f>
        <v>45849</v>
      </c>
      <c r="L4" s="37">
        <v>7</v>
      </c>
      <c r="M4" s="6">
        <f t="shared" ref="M4:M15" si="4">+F4+L4</f>
        <v>45890</v>
      </c>
      <c r="N4" s="6"/>
      <c r="O4" s="29">
        <f t="shared" ref="O4:O15" si="5">+M4-K4</f>
        <v>41</v>
      </c>
      <c r="P4" s="7"/>
      <c r="Q4" s="3"/>
      <c r="R4" s="30">
        <f t="shared" ref="R4:R7" si="6">+S4-T4</f>
        <v>45850</v>
      </c>
      <c r="S4" s="30">
        <f t="shared" ref="S4:S15" si="7">+AC4-1</f>
        <v>45880</v>
      </c>
      <c r="T4" s="37">
        <v>30</v>
      </c>
      <c r="U4" s="6">
        <f t="shared" ref="U4:U15" si="8">+M4+T4</f>
        <v>45920</v>
      </c>
      <c r="V4" s="6"/>
      <c r="W4" s="29">
        <f t="shared" ref="W4:W15" si="9">+U4-S4</f>
        <v>40</v>
      </c>
      <c r="X4" s="3"/>
      <c r="Y4" s="31" t="s">
        <v>33</v>
      </c>
      <c r="Z4" s="7" t="s">
        <v>33</v>
      </c>
      <c r="AA4" s="6" t="s">
        <v>33</v>
      </c>
      <c r="AB4" s="25"/>
      <c r="AC4" s="31">
        <f t="shared" ref="AC4:AC16" si="10">+AD4-AE4</f>
        <v>45881</v>
      </c>
      <c r="AD4" s="31">
        <f t="shared" ref="AD4:AD16" si="11">+AJ4-1</f>
        <v>45911</v>
      </c>
      <c r="AE4" s="37">
        <v>30</v>
      </c>
      <c r="AF4" s="15">
        <f t="shared" ref="AF4:AF15" si="12">+IF(V4=0,U4,V4)+AE4</f>
        <v>45950</v>
      </c>
      <c r="AG4" s="15"/>
      <c r="AH4" s="34">
        <f t="shared" ref="AH4:AH15" si="13">+AF4-AD4</f>
        <v>39</v>
      </c>
      <c r="AI4" s="3"/>
      <c r="AJ4" s="31">
        <f t="shared" ref="AJ4:AJ16" si="14">+AK4-AL4</f>
        <v>45912</v>
      </c>
      <c r="AK4" s="31">
        <f t="shared" ref="AK4:AK7" si="15">+AV4-1</f>
        <v>45952</v>
      </c>
      <c r="AL4" s="37">
        <v>40</v>
      </c>
      <c r="AM4" s="15">
        <f t="shared" ref="AM4:AM7" si="16">+IF(AG4=0,AF4,AG4)+AL4</f>
        <v>45990</v>
      </c>
      <c r="AN4" s="15"/>
      <c r="AO4" s="34">
        <f t="shared" ref="AO4:AO15" si="17">+AM4-AK4</f>
        <v>38</v>
      </c>
      <c r="AP4" s="7"/>
      <c r="AQ4" s="7"/>
      <c r="AR4" s="7"/>
      <c r="AS4" s="7"/>
      <c r="AT4" s="7"/>
      <c r="AU4" s="3"/>
      <c r="AV4" s="31">
        <f t="shared" ref="AV4:AV16" si="18">+AW4-AX4</f>
        <v>45953</v>
      </c>
      <c r="AW4" s="31">
        <f>+BC4-1</f>
        <v>45953</v>
      </c>
      <c r="AX4" s="124"/>
      <c r="AY4" s="15">
        <f t="shared" ref="AY4:AY15" si="19">+IF(AN4=0,AM4,AN4)+AX4</f>
        <v>45990</v>
      </c>
      <c r="AZ4" s="15"/>
      <c r="BA4" s="7">
        <f t="shared" ref="BA4:BA15" si="20">+AY4-AW4</f>
        <v>37</v>
      </c>
      <c r="BB4" s="3"/>
      <c r="BC4" s="31">
        <f t="shared" ref="BC4:BC16" si="21">+BD4-BE4</f>
        <v>45954</v>
      </c>
      <c r="BD4" s="31">
        <f t="shared" ref="BD4:BD16" si="22">+BJ4</f>
        <v>45954</v>
      </c>
      <c r="BE4" s="32">
        <v>0</v>
      </c>
      <c r="BF4" s="15">
        <f t="shared" ref="BF4:BF15" si="23">+IF(AZ4=0,AY4,AZ4)+BE4</f>
        <v>45990</v>
      </c>
      <c r="BG4" s="15"/>
      <c r="BH4" s="34">
        <f t="shared" ref="BH4:BH15" si="24">+BF4-BD4</f>
        <v>36</v>
      </c>
      <c r="BI4" s="3"/>
      <c r="BJ4" s="31">
        <f t="shared" ref="BJ4:BJ15" si="25">+BK4-BL4</f>
        <v>45954</v>
      </c>
      <c r="BK4" s="31">
        <f t="shared" ref="BK4:BK15" si="26">+BQ4</f>
        <v>45954</v>
      </c>
      <c r="BL4" s="32">
        <v>0</v>
      </c>
      <c r="BM4" s="15">
        <f t="shared" ref="BM4:BM15" si="27">+IF(BG4=0,BF4,BG4)+BL4</f>
        <v>45990</v>
      </c>
      <c r="BN4" s="15"/>
      <c r="BO4" s="34">
        <f t="shared" ref="BO4:BO15" si="28">+BM4-BK4</f>
        <v>36</v>
      </c>
      <c r="BP4" s="3"/>
      <c r="BQ4" s="31">
        <f t="shared" ref="BQ4:BQ15" si="29">+BR4-BS4</f>
        <v>45954</v>
      </c>
      <c r="BR4" s="31">
        <f t="shared" ref="BR4:BR15" si="30">+BX4</f>
        <v>45954</v>
      </c>
      <c r="BS4" s="37"/>
      <c r="BT4" s="15">
        <f t="shared" ref="BT4:BT15" si="31">+IF(BN4=0,BM4,BN4)+BS4</f>
        <v>45990</v>
      </c>
      <c r="BU4" s="15"/>
      <c r="BV4" s="7">
        <f t="shared" ref="BV4:BV15" si="32">+BT4-BR4</f>
        <v>36</v>
      </c>
      <c r="BW4" s="11" t="s">
        <v>2473</v>
      </c>
      <c r="BX4" s="130">
        <v>45954</v>
      </c>
      <c r="BY4" s="7">
        <f t="shared" ref="BY4:BY15" si="33">+BT4-BX4</f>
        <v>36</v>
      </c>
      <c r="BZ4" s="2"/>
      <c r="CA4" t="s">
        <v>2474</v>
      </c>
    </row>
    <row r="5" spans="1:81" x14ac:dyDescent="0.25">
      <c r="A5" s="136" t="s">
        <v>2471</v>
      </c>
      <c r="B5" s="131"/>
      <c r="C5" s="129" t="s">
        <v>2475</v>
      </c>
      <c r="D5" s="7" t="s">
        <v>33</v>
      </c>
      <c r="E5" s="30">
        <f t="shared" si="0"/>
        <v>45866</v>
      </c>
      <c r="F5" s="6">
        <v>45883</v>
      </c>
      <c r="G5" s="6"/>
      <c r="H5" s="34">
        <f t="shared" si="1"/>
        <v>17</v>
      </c>
      <c r="I5" s="3"/>
      <c r="J5" s="30">
        <f t="shared" si="2"/>
        <v>45867</v>
      </c>
      <c r="K5" s="30">
        <f t="shared" si="3"/>
        <v>45874</v>
      </c>
      <c r="L5" s="37">
        <v>7</v>
      </c>
      <c r="M5" s="6">
        <f t="shared" si="4"/>
        <v>45890</v>
      </c>
      <c r="N5" s="6"/>
      <c r="O5" s="29">
        <f t="shared" si="5"/>
        <v>16</v>
      </c>
      <c r="P5" s="7"/>
      <c r="Q5" s="3"/>
      <c r="R5" s="30">
        <f t="shared" si="6"/>
        <v>45875</v>
      </c>
      <c r="S5" s="30">
        <f t="shared" si="7"/>
        <v>45905</v>
      </c>
      <c r="T5" s="37">
        <v>30</v>
      </c>
      <c r="U5" s="6">
        <f t="shared" si="8"/>
        <v>45920</v>
      </c>
      <c r="V5" s="6"/>
      <c r="W5" s="29">
        <f t="shared" si="9"/>
        <v>15</v>
      </c>
      <c r="X5" s="3"/>
      <c r="Y5" s="31" t="s">
        <v>33</v>
      </c>
      <c r="Z5" s="7" t="s">
        <v>33</v>
      </c>
      <c r="AA5" s="6" t="s">
        <v>33</v>
      </c>
      <c r="AB5" s="25"/>
      <c r="AC5" s="31">
        <f t="shared" si="10"/>
        <v>45906</v>
      </c>
      <c r="AD5" s="31">
        <f t="shared" si="11"/>
        <v>45936</v>
      </c>
      <c r="AE5" s="37">
        <v>30</v>
      </c>
      <c r="AF5" s="15">
        <f t="shared" si="12"/>
        <v>45950</v>
      </c>
      <c r="AG5" s="15"/>
      <c r="AH5" s="34">
        <f t="shared" si="13"/>
        <v>14</v>
      </c>
      <c r="AI5" s="3"/>
      <c r="AJ5" s="31">
        <f t="shared" si="14"/>
        <v>45937</v>
      </c>
      <c r="AK5" s="31">
        <f t="shared" si="15"/>
        <v>45952</v>
      </c>
      <c r="AL5" s="37">
        <v>15</v>
      </c>
      <c r="AM5" s="15">
        <f t="shared" si="16"/>
        <v>45965</v>
      </c>
      <c r="AN5" s="15"/>
      <c r="AO5" s="34">
        <f t="shared" si="17"/>
        <v>13</v>
      </c>
      <c r="AP5" s="7"/>
      <c r="AQ5" s="7"/>
      <c r="AR5" s="7"/>
      <c r="AS5" s="7"/>
      <c r="AT5" s="7"/>
      <c r="AU5" s="3"/>
      <c r="AV5" s="31">
        <f t="shared" si="18"/>
        <v>45953</v>
      </c>
      <c r="AW5" s="31">
        <f>+BC5-1</f>
        <v>45953</v>
      </c>
      <c r="AX5" s="124"/>
      <c r="AY5" s="15">
        <f t="shared" si="19"/>
        <v>45965</v>
      </c>
      <c r="AZ5" s="15"/>
      <c r="BA5" s="7">
        <f t="shared" si="20"/>
        <v>12</v>
      </c>
      <c r="BB5" s="3"/>
      <c r="BC5" s="31">
        <f t="shared" si="21"/>
        <v>45954</v>
      </c>
      <c r="BD5" s="31">
        <f t="shared" si="22"/>
        <v>45954</v>
      </c>
      <c r="BE5" s="32">
        <v>0</v>
      </c>
      <c r="BF5" s="15">
        <f t="shared" si="23"/>
        <v>45965</v>
      </c>
      <c r="BG5" s="15"/>
      <c r="BH5" s="34">
        <f t="shared" si="24"/>
        <v>11</v>
      </c>
      <c r="BI5" s="3"/>
      <c r="BJ5" s="31">
        <f t="shared" si="25"/>
        <v>45954</v>
      </c>
      <c r="BK5" s="31">
        <f t="shared" si="26"/>
        <v>45954</v>
      </c>
      <c r="BL5" s="32">
        <v>0</v>
      </c>
      <c r="BM5" s="15">
        <f t="shared" si="27"/>
        <v>45965</v>
      </c>
      <c r="BN5" s="15"/>
      <c r="BO5" s="34">
        <f t="shared" si="28"/>
        <v>11</v>
      </c>
      <c r="BP5" s="3"/>
      <c r="BQ5" s="31">
        <f t="shared" si="29"/>
        <v>45954</v>
      </c>
      <c r="BR5" s="31">
        <f t="shared" si="30"/>
        <v>45954</v>
      </c>
      <c r="BS5" s="37"/>
      <c r="BT5" s="15">
        <f t="shared" si="31"/>
        <v>45965</v>
      </c>
      <c r="BU5" s="15"/>
      <c r="BV5" s="7">
        <f t="shared" si="32"/>
        <v>11</v>
      </c>
      <c r="BW5" s="11" t="s">
        <v>2473</v>
      </c>
      <c r="BX5" s="130">
        <v>45954</v>
      </c>
      <c r="BY5" s="7">
        <f t="shared" si="33"/>
        <v>11</v>
      </c>
      <c r="BZ5" s="2"/>
      <c r="CA5" t="s">
        <v>2474</v>
      </c>
    </row>
    <row r="6" spans="1:81" x14ac:dyDescent="0.25">
      <c r="A6" s="136" t="s">
        <v>2471</v>
      </c>
      <c r="B6" s="131"/>
      <c r="C6" s="129" t="s">
        <v>2476</v>
      </c>
      <c r="D6" s="7" t="s">
        <v>33</v>
      </c>
      <c r="E6" s="30">
        <f t="shared" ref="E6:E7" si="34">+J6-1</f>
        <v>45841</v>
      </c>
      <c r="F6" s="138">
        <v>45890</v>
      </c>
      <c r="G6" s="6"/>
      <c r="H6" s="34">
        <f t="shared" ref="H6:H7" si="35">+F6-E6</f>
        <v>49</v>
      </c>
      <c r="I6" s="3"/>
      <c r="J6" s="30">
        <f t="shared" ref="J6:J7" si="36">+K6-L6</f>
        <v>45842</v>
      </c>
      <c r="K6" s="30">
        <f t="shared" ref="K6:K7" si="37">+R6-1</f>
        <v>45849</v>
      </c>
      <c r="L6" s="37">
        <v>7</v>
      </c>
      <c r="M6" s="6">
        <f t="shared" ref="M6:M7" si="38">+F6+L6</f>
        <v>45897</v>
      </c>
      <c r="N6" s="6"/>
      <c r="O6" s="29">
        <f t="shared" ref="O6:O7" si="39">+M6-K6</f>
        <v>48</v>
      </c>
      <c r="P6" s="7"/>
      <c r="Q6" s="3"/>
      <c r="R6" s="30">
        <f t="shared" si="6"/>
        <v>45850</v>
      </c>
      <c r="S6" s="30">
        <f t="shared" ref="S6:S7" si="40">+AC6-1</f>
        <v>45880</v>
      </c>
      <c r="T6" s="37">
        <v>30</v>
      </c>
      <c r="U6" s="6">
        <f t="shared" ref="U6:U7" si="41">+M6+T6</f>
        <v>45927</v>
      </c>
      <c r="V6" s="6"/>
      <c r="W6" s="29">
        <f t="shared" ref="W6:W7" si="42">+U6-S6</f>
        <v>47</v>
      </c>
      <c r="X6" s="3"/>
      <c r="Y6" s="31" t="s">
        <v>33</v>
      </c>
      <c r="Z6" s="7" t="s">
        <v>33</v>
      </c>
      <c r="AA6" s="6" t="s">
        <v>33</v>
      </c>
      <c r="AB6" s="25"/>
      <c r="AC6" s="31">
        <f t="shared" ref="AC6:AC7" si="43">+AD6-AE6</f>
        <v>45881</v>
      </c>
      <c r="AD6" s="31">
        <f t="shared" ref="AD6:AD7" si="44">+AJ6-1</f>
        <v>45911</v>
      </c>
      <c r="AE6" s="37">
        <v>30</v>
      </c>
      <c r="AF6" s="15">
        <f t="shared" ref="AF6:AF7" si="45">+IF(V6=0,U6,V6)+AE6</f>
        <v>45957</v>
      </c>
      <c r="AG6" s="15"/>
      <c r="AH6" s="34">
        <f t="shared" ref="AH6:AH7" si="46">+AF6-AD6</f>
        <v>46</v>
      </c>
      <c r="AI6" s="3"/>
      <c r="AJ6" s="31">
        <f t="shared" ref="AJ6:AJ7" si="47">+AK6-AL6</f>
        <v>45912</v>
      </c>
      <c r="AK6" s="31">
        <f t="shared" si="15"/>
        <v>45952</v>
      </c>
      <c r="AL6" s="37">
        <v>40</v>
      </c>
      <c r="AM6" s="15">
        <f t="shared" si="16"/>
        <v>45997</v>
      </c>
      <c r="AN6" s="15"/>
      <c r="AO6" s="34">
        <f t="shared" ref="AO6:AO7" si="48">+AM6-AK6</f>
        <v>45</v>
      </c>
      <c r="AP6" s="7"/>
      <c r="AQ6" s="7"/>
      <c r="AR6" s="7"/>
      <c r="AS6" s="7"/>
      <c r="AT6" s="7"/>
      <c r="AU6" s="3"/>
      <c r="AV6" s="31">
        <f t="shared" ref="AV6:AV7" si="49">+AW6-AX6</f>
        <v>45953</v>
      </c>
      <c r="AW6" s="31">
        <f>+BC6-1</f>
        <v>45953</v>
      </c>
      <c r="AX6" s="124"/>
      <c r="AY6" s="15">
        <f t="shared" ref="AY6:AY7" si="50">+IF(AN6=0,AM6,AN6)+AX6</f>
        <v>45997</v>
      </c>
      <c r="AZ6" s="15"/>
      <c r="BA6" s="7">
        <f t="shared" ref="BA6:BA7" si="51">+AY6-AW6</f>
        <v>44</v>
      </c>
      <c r="BB6" s="3"/>
      <c r="BC6" s="31">
        <f t="shared" ref="BC6:BC7" si="52">+BD6-BE6</f>
        <v>45954</v>
      </c>
      <c r="BD6" s="31">
        <f t="shared" ref="BD6:BD7" si="53">+BJ6</f>
        <v>45954</v>
      </c>
      <c r="BE6" s="32">
        <v>0</v>
      </c>
      <c r="BF6" s="15">
        <f t="shared" ref="BF6:BF7" si="54">+IF(AZ6=0,AY6,AZ6)+BE6</f>
        <v>45997</v>
      </c>
      <c r="BG6" s="15"/>
      <c r="BH6" s="34">
        <f t="shared" ref="BH6:BH7" si="55">+BF6-BD6</f>
        <v>43</v>
      </c>
      <c r="BI6" s="3"/>
      <c r="BJ6" s="31">
        <f t="shared" ref="BJ6:BJ7" si="56">+BK6-BL6</f>
        <v>45954</v>
      </c>
      <c r="BK6" s="31">
        <f t="shared" ref="BK6:BK7" si="57">+BQ6</f>
        <v>45954</v>
      </c>
      <c r="BL6" s="32">
        <v>0</v>
      </c>
      <c r="BM6" s="15">
        <f t="shared" ref="BM6:BM7" si="58">+IF(BG6=0,BF6,BG6)+BL6</f>
        <v>45997</v>
      </c>
      <c r="BN6" s="15"/>
      <c r="BO6" s="34">
        <f t="shared" ref="BO6:BO7" si="59">+BM6-BK6</f>
        <v>43</v>
      </c>
      <c r="BP6" s="3"/>
      <c r="BQ6" s="31">
        <f t="shared" ref="BQ6:BQ7" si="60">+BR6-BS6</f>
        <v>45954</v>
      </c>
      <c r="BR6" s="31">
        <f t="shared" ref="BR6:BR7" si="61">+BX6</f>
        <v>45954</v>
      </c>
      <c r="BS6" s="37"/>
      <c r="BT6" s="15">
        <f t="shared" ref="BT6:BT7" si="62">+IF(BN6=0,BM6,BN6)+BS6</f>
        <v>45997</v>
      </c>
      <c r="BU6" s="15"/>
      <c r="BV6" s="7">
        <f t="shared" ref="BV6:BV7" si="63">+BT6-BR6</f>
        <v>43</v>
      </c>
      <c r="BW6" s="11" t="s">
        <v>2473</v>
      </c>
      <c r="BX6" s="130">
        <v>45954</v>
      </c>
      <c r="BY6" s="7">
        <f t="shared" ref="BY6:BY7" si="64">+BT6-BX6</f>
        <v>43</v>
      </c>
      <c r="BZ6" s="2"/>
      <c r="CA6" t="s">
        <v>2474</v>
      </c>
    </row>
    <row r="7" spans="1:81" x14ac:dyDescent="0.25">
      <c r="A7" s="136" t="s">
        <v>2471</v>
      </c>
      <c r="B7" s="131"/>
      <c r="C7" s="129" t="s">
        <v>2477</v>
      </c>
      <c r="D7" s="7" t="s">
        <v>33</v>
      </c>
      <c r="E7" s="30">
        <f t="shared" si="34"/>
        <v>45841</v>
      </c>
      <c r="F7" s="138">
        <v>45889</v>
      </c>
      <c r="G7" s="6"/>
      <c r="H7" s="34">
        <f t="shared" si="35"/>
        <v>48</v>
      </c>
      <c r="I7" s="3"/>
      <c r="J7" s="30">
        <f t="shared" si="36"/>
        <v>45842</v>
      </c>
      <c r="K7" s="30">
        <f t="shared" si="37"/>
        <v>45849</v>
      </c>
      <c r="L7" s="37">
        <v>7</v>
      </c>
      <c r="M7" s="6">
        <f t="shared" si="38"/>
        <v>45896</v>
      </c>
      <c r="N7" s="6"/>
      <c r="O7" s="29">
        <f t="shared" si="39"/>
        <v>47</v>
      </c>
      <c r="P7" s="7"/>
      <c r="Q7" s="3"/>
      <c r="R7" s="30">
        <f t="shared" si="6"/>
        <v>45850</v>
      </c>
      <c r="S7" s="30">
        <f t="shared" si="40"/>
        <v>45880</v>
      </c>
      <c r="T7" s="37">
        <v>30</v>
      </c>
      <c r="U7" s="6">
        <f t="shared" si="41"/>
        <v>45926</v>
      </c>
      <c r="V7" s="6"/>
      <c r="W7" s="29">
        <f t="shared" si="42"/>
        <v>46</v>
      </c>
      <c r="X7" s="3"/>
      <c r="Y7" s="31" t="s">
        <v>33</v>
      </c>
      <c r="Z7" s="7" t="s">
        <v>33</v>
      </c>
      <c r="AA7" s="6" t="s">
        <v>33</v>
      </c>
      <c r="AB7" s="25"/>
      <c r="AC7" s="31">
        <f t="shared" si="43"/>
        <v>45881</v>
      </c>
      <c r="AD7" s="31">
        <f t="shared" si="44"/>
        <v>45911</v>
      </c>
      <c r="AE7" s="37">
        <v>30</v>
      </c>
      <c r="AF7" s="15">
        <f t="shared" si="45"/>
        <v>45956</v>
      </c>
      <c r="AG7" s="15"/>
      <c r="AH7" s="34">
        <f t="shared" si="46"/>
        <v>45</v>
      </c>
      <c r="AI7" s="3"/>
      <c r="AJ7" s="31">
        <f t="shared" si="47"/>
        <v>45912</v>
      </c>
      <c r="AK7" s="31">
        <f t="shared" si="15"/>
        <v>45952</v>
      </c>
      <c r="AL7" s="37">
        <v>40</v>
      </c>
      <c r="AM7" s="15">
        <f t="shared" si="16"/>
        <v>45996</v>
      </c>
      <c r="AN7" s="15"/>
      <c r="AO7" s="34">
        <f t="shared" si="48"/>
        <v>44</v>
      </c>
      <c r="AP7" s="7"/>
      <c r="AQ7" s="7"/>
      <c r="AR7" s="7"/>
      <c r="AS7" s="7"/>
      <c r="AT7" s="7"/>
      <c r="AU7" s="3"/>
      <c r="AV7" s="31">
        <f t="shared" si="49"/>
        <v>45953</v>
      </c>
      <c r="AW7" s="31">
        <f>+BC7-1</f>
        <v>45953</v>
      </c>
      <c r="AX7" s="124"/>
      <c r="AY7" s="15">
        <f t="shared" si="50"/>
        <v>45996</v>
      </c>
      <c r="AZ7" s="15"/>
      <c r="BA7" s="7">
        <f t="shared" si="51"/>
        <v>43</v>
      </c>
      <c r="BB7" s="3"/>
      <c r="BC7" s="31">
        <f t="shared" si="52"/>
        <v>45954</v>
      </c>
      <c r="BD7" s="31">
        <f t="shared" si="53"/>
        <v>45954</v>
      </c>
      <c r="BE7" s="32">
        <v>0</v>
      </c>
      <c r="BF7" s="15">
        <f t="shared" si="54"/>
        <v>45996</v>
      </c>
      <c r="BG7" s="15"/>
      <c r="BH7" s="34">
        <f t="shared" si="55"/>
        <v>42</v>
      </c>
      <c r="BI7" s="3"/>
      <c r="BJ7" s="31">
        <f t="shared" si="56"/>
        <v>45954</v>
      </c>
      <c r="BK7" s="31">
        <f t="shared" si="57"/>
        <v>45954</v>
      </c>
      <c r="BL7" s="32">
        <v>0</v>
      </c>
      <c r="BM7" s="15">
        <f t="shared" si="58"/>
        <v>45996</v>
      </c>
      <c r="BN7" s="15"/>
      <c r="BO7" s="34">
        <f t="shared" si="59"/>
        <v>42</v>
      </c>
      <c r="BP7" s="3"/>
      <c r="BQ7" s="31">
        <f t="shared" si="60"/>
        <v>45954</v>
      </c>
      <c r="BR7" s="31">
        <f t="shared" si="61"/>
        <v>45954</v>
      </c>
      <c r="BS7" s="37"/>
      <c r="BT7" s="15">
        <f t="shared" si="62"/>
        <v>45996</v>
      </c>
      <c r="BU7" s="15"/>
      <c r="BV7" s="7">
        <f t="shared" si="63"/>
        <v>42</v>
      </c>
      <c r="BW7" s="11" t="s">
        <v>2473</v>
      </c>
      <c r="BX7" s="130">
        <v>45954</v>
      </c>
      <c r="BY7" s="7">
        <f t="shared" si="64"/>
        <v>42</v>
      </c>
      <c r="BZ7" s="2"/>
      <c r="CA7" t="s">
        <v>2474</v>
      </c>
    </row>
    <row r="8" spans="1:81" x14ac:dyDescent="0.25">
      <c r="A8" s="136" t="s">
        <v>2471</v>
      </c>
      <c r="B8" s="131"/>
      <c r="C8" s="129" t="s">
        <v>2478</v>
      </c>
      <c r="D8" s="7" t="s">
        <v>33</v>
      </c>
      <c r="E8" s="30">
        <f t="shared" si="0"/>
        <v>45841</v>
      </c>
      <c r="F8" s="138">
        <v>45890</v>
      </c>
      <c r="G8" s="6"/>
      <c r="H8" s="34">
        <f t="shared" si="1"/>
        <v>49</v>
      </c>
      <c r="I8" s="3"/>
      <c r="J8" s="30">
        <f t="shared" si="2"/>
        <v>45842</v>
      </c>
      <c r="K8" s="30">
        <f t="shared" si="3"/>
        <v>45849</v>
      </c>
      <c r="L8" s="37">
        <v>7</v>
      </c>
      <c r="M8" s="6">
        <f t="shared" si="4"/>
        <v>45897</v>
      </c>
      <c r="N8" s="6"/>
      <c r="O8" s="29">
        <f t="shared" si="5"/>
        <v>48</v>
      </c>
      <c r="P8" s="7"/>
      <c r="Q8" s="3"/>
      <c r="R8" s="30">
        <f t="shared" ref="R8:R13" si="65">+S8-T8</f>
        <v>45850</v>
      </c>
      <c r="S8" s="30">
        <f t="shared" si="7"/>
        <v>45880</v>
      </c>
      <c r="T8" s="37">
        <v>30</v>
      </c>
      <c r="U8" s="6">
        <f t="shared" si="8"/>
        <v>45927</v>
      </c>
      <c r="V8" s="6"/>
      <c r="W8" s="29">
        <f t="shared" si="9"/>
        <v>47</v>
      </c>
      <c r="X8" s="3"/>
      <c r="Y8" s="31" t="s">
        <v>33</v>
      </c>
      <c r="Z8" s="7" t="s">
        <v>33</v>
      </c>
      <c r="AA8" s="6" t="s">
        <v>33</v>
      </c>
      <c r="AB8" s="25"/>
      <c r="AC8" s="31">
        <f t="shared" si="10"/>
        <v>45881</v>
      </c>
      <c r="AD8" s="31">
        <f t="shared" si="11"/>
        <v>45911</v>
      </c>
      <c r="AE8" s="37">
        <v>30</v>
      </c>
      <c r="AF8" s="15">
        <f t="shared" si="12"/>
        <v>45957</v>
      </c>
      <c r="AG8" s="15"/>
      <c r="AH8" s="34">
        <f t="shared" si="13"/>
        <v>46</v>
      </c>
      <c r="AI8" s="3"/>
      <c r="AJ8" s="31">
        <f t="shared" si="14"/>
        <v>45912</v>
      </c>
      <c r="AK8" s="31">
        <f t="shared" ref="AK8:AK13" si="66">+AV8-1</f>
        <v>45952</v>
      </c>
      <c r="AL8" s="37">
        <v>40</v>
      </c>
      <c r="AM8" s="15">
        <f t="shared" ref="AM8:AM13" si="67">+IF(AG8=0,AF8,AG8)+AL8</f>
        <v>45997</v>
      </c>
      <c r="AN8" s="15"/>
      <c r="AO8" s="34">
        <f t="shared" si="17"/>
        <v>45</v>
      </c>
      <c r="AP8" s="7"/>
      <c r="AQ8" s="7"/>
      <c r="AR8" s="7"/>
      <c r="AS8" s="7"/>
      <c r="AT8" s="7"/>
      <c r="AU8" s="3"/>
      <c r="AV8" s="31">
        <f t="shared" si="18"/>
        <v>45953</v>
      </c>
      <c r="AW8" s="31">
        <f>+BC8-1</f>
        <v>45953</v>
      </c>
      <c r="AX8" s="124"/>
      <c r="AY8" s="15">
        <f t="shared" si="19"/>
        <v>45997</v>
      </c>
      <c r="AZ8" s="15"/>
      <c r="BA8" s="7">
        <f t="shared" si="20"/>
        <v>44</v>
      </c>
      <c r="BB8" s="3"/>
      <c r="BC8" s="31">
        <f t="shared" si="21"/>
        <v>45954</v>
      </c>
      <c r="BD8" s="31">
        <f t="shared" si="22"/>
        <v>45954</v>
      </c>
      <c r="BE8" s="32">
        <v>0</v>
      </c>
      <c r="BF8" s="15">
        <f t="shared" si="23"/>
        <v>45997</v>
      </c>
      <c r="BG8" s="15"/>
      <c r="BH8" s="34">
        <f t="shared" si="24"/>
        <v>43</v>
      </c>
      <c r="BI8" s="3"/>
      <c r="BJ8" s="31">
        <f t="shared" si="25"/>
        <v>45954</v>
      </c>
      <c r="BK8" s="31">
        <f t="shared" si="26"/>
        <v>45954</v>
      </c>
      <c r="BL8" s="32">
        <v>0</v>
      </c>
      <c r="BM8" s="15">
        <f t="shared" si="27"/>
        <v>45997</v>
      </c>
      <c r="BN8" s="15"/>
      <c r="BO8" s="34">
        <f t="shared" si="28"/>
        <v>43</v>
      </c>
      <c r="BP8" s="3"/>
      <c r="BQ8" s="31">
        <f t="shared" si="29"/>
        <v>45954</v>
      </c>
      <c r="BR8" s="31">
        <f t="shared" si="30"/>
        <v>45954</v>
      </c>
      <c r="BS8" s="37"/>
      <c r="BT8" s="15">
        <f t="shared" si="31"/>
        <v>45997</v>
      </c>
      <c r="BU8" s="15"/>
      <c r="BV8" s="7">
        <f t="shared" si="32"/>
        <v>43</v>
      </c>
      <c r="BW8" s="11" t="s">
        <v>2473</v>
      </c>
      <c r="BX8" s="130">
        <v>45954</v>
      </c>
      <c r="BY8" s="7">
        <f t="shared" si="33"/>
        <v>43</v>
      </c>
      <c r="BZ8" s="2"/>
      <c r="CA8" t="s">
        <v>2474</v>
      </c>
    </row>
    <row r="9" spans="1:81" x14ac:dyDescent="0.25">
      <c r="A9" s="136" t="s">
        <v>2471</v>
      </c>
      <c r="B9" s="41"/>
      <c r="C9" s="129" t="s">
        <v>2479</v>
      </c>
      <c r="D9" s="7" t="s">
        <v>33</v>
      </c>
      <c r="E9" s="30">
        <f t="shared" si="0"/>
        <v>45894</v>
      </c>
      <c r="F9" s="138">
        <v>45899</v>
      </c>
      <c r="G9" s="6"/>
      <c r="H9" s="34">
        <f t="shared" si="1"/>
        <v>5</v>
      </c>
      <c r="I9" s="3"/>
      <c r="J9" s="30">
        <f t="shared" si="2"/>
        <v>45895</v>
      </c>
      <c r="K9" s="30">
        <f t="shared" si="3"/>
        <v>45902</v>
      </c>
      <c r="L9" s="37">
        <v>7</v>
      </c>
      <c r="M9" s="6">
        <f t="shared" si="4"/>
        <v>45906</v>
      </c>
      <c r="N9" s="6"/>
      <c r="O9" s="29">
        <f t="shared" si="5"/>
        <v>4</v>
      </c>
      <c r="P9" s="7"/>
      <c r="Q9" s="3"/>
      <c r="R9" s="30">
        <f t="shared" si="65"/>
        <v>45903</v>
      </c>
      <c r="S9" s="30">
        <f t="shared" si="7"/>
        <v>45933</v>
      </c>
      <c r="T9" s="37">
        <v>30</v>
      </c>
      <c r="U9" s="6">
        <f t="shared" si="8"/>
        <v>45936</v>
      </c>
      <c r="V9" s="6"/>
      <c r="W9" s="29">
        <f t="shared" si="9"/>
        <v>3</v>
      </c>
      <c r="X9" s="3"/>
      <c r="Y9" s="31" t="s">
        <v>33</v>
      </c>
      <c r="Z9" s="7" t="s">
        <v>33</v>
      </c>
      <c r="AA9" s="6" t="s">
        <v>33</v>
      </c>
      <c r="AB9" s="25"/>
      <c r="AC9" s="31">
        <f t="shared" si="10"/>
        <v>45934</v>
      </c>
      <c r="AD9" s="31">
        <f t="shared" si="11"/>
        <v>45964</v>
      </c>
      <c r="AE9" s="37">
        <v>30</v>
      </c>
      <c r="AF9" s="15">
        <f t="shared" si="12"/>
        <v>45966</v>
      </c>
      <c r="AG9" s="15"/>
      <c r="AH9" s="34">
        <f t="shared" si="13"/>
        <v>2</v>
      </c>
      <c r="AI9" s="3"/>
      <c r="AJ9" s="31">
        <f t="shared" si="14"/>
        <v>45965</v>
      </c>
      <c r="AK9" s="31">
        <f t="shared" si="66"/>
        <v>46005</v>
      </c>
      <c r="AL9" s="37">
        <v>40</v>
      </c>
      <c r="AM9" s="15">
        <f t="shared" si="67"/>
        <v>46006</v>
      </c>
      <c r="AN9" s="15"/>
      <c r="AO9" s="34">
        <f t="shared" si="17"/>
        <v>1</v>
      </c>
      <c r="AP9" s="7"/>
      <c r="AQ9" s="7"/>
      <c r="AR9" s="7"/>
      <c r="AS9" s="7"/>
      <c r="AT9" s="7"/>
      <c r="AU9" s="3"/>
      <c r="AV9" s="31">
        <f t="shared" si="18"/>
        <v>46006</v>
      </c>
      <c r="AW9" s="31">
        <f t="shared" ref="AW9:AW13" si="68">+BC9-1</f>
        <v>46036</v>
      </c>
      <c r="AX9" s="124">
        <v>30</v>
      </c>
      <c r="AY9" s="15">
        <f t="shared" si="19"/>
        <v>46036</v>
      </c>
      <c r="AZ9" s="15"/>
      <c r="BA9" s="7">
        <f t="shared" si="20"/>
        <v>0</v>
      </c>
      <c r="BB9" s="3"/>
      <c r="BC9" s="31">
        <f t="shared" si="21"/>
        <v>46037</v>
      </c>
      <c r="BD9" s="31">
        <f t="shared" si="22"/>
        <v>46037</v>
      </c>
      <c r="BE9" s="32">
        <v>0</v>
      </c>
      <c r="BF9" s="15">
        <f t="shared" si="23"/>
        <v>46036</v>
      </c>
      <c r="BG9" s="15"/>
      <c r="BH9" s="34">
        <f t="shared" si="24"/>
        <v>-1</v>
      </c>
      <c r="BI9" s="3"/>
      <c r="BJ9" s="31">
        <f t="shared" si="25"/>
        <v>46037</v>
      </c>
      <c r="BK9" s="31">
        <f t="shared" si="26"/>
        <v>46037</v>
      </c>
      <c r="BL9" s="32">
        <v>0</v>
      </c>
      <c r="BM9" s="15">
        <f t="shared" si="27"/>
        <v>46036</v>
      </c>
      <c r="BN9" s="15"/>
      <c r="BO9" s="34">
        <f t="shared" si="28"/>
        <v>-1</v>
      </c>
      <c r="BP9" s="3"/>
      <c r="BQ9" s="31">
        <f t="shared" si="29"/>
        <v>46037</v>
      </c>
      <c r="BR9" s="31">
        <f t="shared" si="30"/>
        <v>46037</v>
      </c>
      <c r="BS9" s="37"/>
      <c r="BT9" s="15">
        <f t="shared" si="31"/>
        <v>46036</v>
      </c>
      <c r="BU9" s="15"/>
      <c r="BV9" s="7">
        <f t="shared" si="32"/>
        <v>-1</v>
      </c>
      <c r="BW9" s="11" t="s">
        <v>2480</v>
      </c>
      <c r="BX9" s="130">
        <v>46037</v>
      </c>
      <c r="BY9" s="7">
        <f t="shared" si="33"/>
        <v>-1</v>
      </c>
      <c r="BZ9" s="2"/>
      <c r="CA9" t="s">
        <v>2481</v>
      </c>
    </row>
    <row r="10" spans="1:81" x14ac:dyDescent="0.25">
      <c r="A10" s="136" t="s">
        <v>2471</v>
      </c>
      <c r="B10" s="41"/>
      <c r="C10" s="129" t="s">
        <v>2482</v>
      </c>
      <c r="D10" s="7" t="s">
        <v>33</v>
      </c>
      <c r="E10" s="30">
        <f t="shared" si="0"/>
        <v>45919</v>
      </c>
      <c r="F10" s="138">
        <v>45899</v>
      </c>
      <c r="G10" s="6"/>
      <c r="H10" s="34">
        <f t="shared" si="1"/>
        <v>-20</v>
      </c>
      <c r="I10" s="3"/>
      <c r="J10" s="30">
        <f t="shared" si="2"/>
        <v>45920</v>
      </c>
      <c r="K10" s="30">
        <f t="shared" si="3"/>
        <v>45927</v>
      </c>
      <c r="L10" s="37">
        <v>7</v>
      </c>
      <c r="M10" s="6">
        <f t="shared" si="4"/>
        <v>45906</v>
      </c>
      <c r="N10" s="6"/>
      <c r="O10" s="29">
        <f t="shared" si="5"/>
        <v>-21</v>
      </c>
      <c r="P10" s="7"/>
      <c r="Q10" s="3"/>
      <c r="R10" s="30">
        <f t="shared" si="65"/>
        <v>45928</v>
      </c>
      <c r="S10" s="30">
        <f t="shared" si="7"/>
        <v>45958</v>
      </c>
      <c r="T10" s="37">
        <v>30</v>
      </c>
      <c r="U10" s="6">
        <f t="shared" si="8"/>
        <v>45936</v>
      </c>
      <c r="V10" s="6"/>
      <c r="W10" s="29">
        <f t="shared" si="9"/>
        <v>-22</v>
      </c>
      <c r="X10" s="3"/>
      <c r="Y10" s="31" t="s">
        <v>33</v>
      </c>
      <c r="Z10" s="7" t="s">
        <v>33</v>
      </c>
      <c r="AA10" s="6" t="s">
        <v>33</v>
      </c>
      <c r="AB10" s="25"/>
      <c r="AC10" s="31">
        <f t="shared" si="10"/>
        <v>45959</v>
      </c>
      <c r="AD10" s="31">
        <f t="shared" si="11"/>
        <v>45989</v>
      </c>
      <c r="AE10" s="37">
        <v>30</v>
      </c>
      <c r="AF10" s="15">
        <f t="shared" si="12"/>
        <v>45966</v>
      </c>
      <c r="AG10" s="15"/>
      <c r="AH10" s="34">
        <f t="shared" si="13"/>
        <v>-23</v>
      </c>
      <c r="AI10" s="3"/>
      <c r="AJ10" s="31">
        <f t="shared" si="14"/>
        <v>45990</v>
      </c>
      <c r="AK10" s="31">
        <f t="shared" si="66"/>
        <v>46005</v>
      </c>
      <c r="AL10" s="37">
        <v>15</v>
      </c>
      <c r="AM10" s="15">
        <f t="shared" si="67"/>
        <v>45981</v>
      </c>
      <c r="AN10" s="15"/>
      <c r="AO10" s="34">
        <f t="shared" si="17"/>
        <v>-24</v>
      </c>
      <c r="AP10" s="7"/>
      <c r="AQ10" s="7"/>
      <c r="AR10" s="7"/>
      <c r="AS10" s="7"/>
      <c r="AT10" s="7"/>
      <c r="AU10" s="3"/>
      <c r="AV10" s="31">
        <f t="shared" si="18"/>
        <v>46006</v>
      </c>
      <c r="AW10" s="31">
        <f t="shared" si="68"/>
        <v>46036</v>
      </c>
      <c r="AX10" s="124">
        <v>30</v>
      </c>
      <c r="AY10" s="15">
        <f t="shared" si="19"/>
        <v>46011</v>
      </c>
      <c r="AZ10" s="15"/>
      <c r="BA10" s="7">
        <f t="shared" si="20"/>
        <v>-25</v>
      </c>
      <c r="BB10" s="3"/>
      <c r="BC10" s="31">
        <f t="shared" si="21"/>
        <v>46037</v>
      </c>
      <c r="BD10" s="31">
        <f t="shared" si="22"/>
        <v>46037</v>
      </c>
      <c r="BE10" s="32">
        <v>0</v>
      </c>
      <c r="BF10" s="15">
        <f t="shared" si="23"/>
        <v>46011</v>
      </c>
      <c r="BG10" s="15"/>
      <c r="BH10" s="34">
        <f t="shared" si="24"/>
        <v>-26</v>
      </c>
      <c r="BI10" s="3"/>
      <c r="BJ10" s="31">
        <f t="shared" si="25"/>
        <v>46037</v>
      </c>
      <c r="BK10" s="31">
        <f t="shared" si="26"/>
        <v>46037</v>
      </c>
      <c r="BL10" s="32">
        <v>0</v>
      </c>
      <c r="BM10" s="15">
        <f t="shared" si="27"/>
        <v>46011</v>
      </c>
      <c r="BN10" s="15"/>
      <c r="BO10" s="34">
        <f t="shared" si="28"/>
        <v>-26</v>
      </c>
      <c r="BP10" s="3"/>
      <c r="BQ10" s="31">
        <f t="shared" si="29"/>
        <v>46037</v>
      </c>
      <c r="BR10" s="31">
        <f t="shared" si="30"/>
        <v>46037</v>
      </c>
      <c r="BS10" s="37"/>
      <c r="BT10" s="15">
        <f t="shared" si="31"/>
        <v>46011</v>
      </c>
      <c r="BU10" s="15"/>
      <c r="BV10" s="7">
        <f t="shared" si="32"/>
        <v>-26</v>
      </c>
      <c r="BW10" s="11" t="s">
        <v>2480</v>
      </c>
      <c r="BX10" s="130">
        <v>46037</v>
      </c>
      <c r="BY10" s="7">
        <f t="shared" si="33"/>
        <v>-26</v>
      </c>
      <c r="BZ10" s="2"/>
      <c r="CA10" t="s">
        <v>2481</v>
      </c>
    </row>
    <row r="11" spans="1:81" x14ac:dyDescent="0.25">
      <c r="A11" s="136" t="s">
        <v>2471</v>
      </c>
      <c r="B11" s="41"/>
      <c r="C11" s="129" t="s">
        <v>2483</v>
      </c>
      <c r="D11" s="7" t="s">
        <v>33</v>
      </c>
      <c r="E11" s="30">
        <f t="shared" si="0"/>
        <v>45971</v>
      </c>
      <c r="F11" s="138"/>
      <c r="G11" s="6"/>
      <c r="H11" s="34">
        <f t="shared" si="1"/>
        <v>-45971</v>
      </c>
      <c r="I11" s="3"/>
      <c r="J11" s="30">
        <f t="shared" si="2"/>
        <v>45972</v>
      </c>
      <c r="K11" s="30">
        <f t="shared" si="3"/>
        <v>45979</v>
      </c>
      <c r="L11" s="37">
        <v>7</v>
      </c>
      <c r="M11" s="6">
        <f t="shared" si="4"/>
        <v>7</v>
      </c>
      <c r="N11" s="6"/>
      <c r="O11" s="29">
        <f t="shared" si="5"/>
        <v>-45972</v>
      </c>
      <c r="P11" s="7"/>
      <c r="Q11" s="3"/>
      <c r="R11" s="30">
        <f t="shared" si="65"/>
        <v>45980</v>
      </c>
      <c r="S11" s="30">
        <f t="shared" si="7"/>
        <v>46010</v>
      </c>
      <c r="T11" s="37">
        <v>30</v>
      </c>
      <c r="U11" s="6">
        <f t="shared" si="8"/>
        <v>37</v>
      </c>
      <c r="V11" s="6"/>
      <c r="W11" s="29">
        <f t="shared" si="9"/>
        <v>-45973</v>
      </c>
      <c r="X11" s="3"/>
      <c r="Y11" s="31" t="s">
        <v>33</v>
      </c>
      <c r="Z11" s="7" t="s">
        <v>33</v>
      </c>
      <c r="AA11" s="6" t="s">
        <v>33</v>
      </c>
      <c r="AB11" s="25"/>
      <c r="AC11" s="31">
        <f t="shared" si="10"/>
        <v>46011</v>
      </c>
      <c r="AD11" s="31">
        <f t="shared" si="11"/>
        <v>46041</v>
      </c>
      <c r="AE11" s="37">
        <v>30</v>
      </c>
      <c r="AF11" s="15">
        <f t="shared" si="12"/>
        <v>67</v>
      </c>
      <c r="AG11" s="15"/>
      <c r="AH11" s="34">
        <f t="shared" si="13"/>
        <v>-45974</v>
      </c>
      <c r="AI11" s="3"/>
      <c r="AJ11" s="31">
        <f t="shared" si="14"/>
        <v>46042</v>
      </c>
      <c r="AK11" s="31">
        <f t="shared" si="66"/>
        <v>46057</v>
      </c>
      <c r="AL11" s="37">
        <v>15</v>
      </c>
      <c r="AM11" s="15">
        <f t="shared" si="67"/>
        <v>82</v>
      </c>
      <c r="AN11" s="15"/>
      <c r="AO11" s="34">
        <f t="shared" si="17"/>
        <v>-45975</v>
      </c>
      <c r="AP11" s="7"/>
      <c r="AQ11" s="7"/>
      <c r="AR11" s="7"/>
      <c r="AS11" s="7"/>
      <c r="AT11" s="7"/>
      <c r="AU11" s="3"/>
      <c r="AV11" s="31">
        <f t="shared" si="18"/>
        <v>46058</v>
      </c>
      <c r="AW11" s="31">
        <f t="shared" si="68"/>
        <v>46058</v>
      </c>
      <c r="AX11" s="124"/>
      <c r="AY11" s="15">
        <f t="shared" si="19"/>
        <v>82</v>
      </c>
      <c r="AZ11" s="15"/>
      <c r="BA11" s="7">
        <f t="shared" si="20"/>
        <v>-45976</v>
      </c>
      <c r="BB11" s="3"/>
      <c r="BC11" s="31">
        <f t="shared" si="21"/>
        <v>46059</v>
      </c>
      <c r="BD11" s="31">
        <f t="shared" si="22"/>
        <v>46059</v>
      </c>
      <c r="BE11" s="32">
        <v>0</v>
      </c>
      <c r="BF11" s="15">
        <f t="shared" si="23"/>
        <v>82</v>
      </c>
      <c r="BG11" s="15"/>
      <c r="BH11" s="34">
        <f t="shared" si="24"/>
        <v>-45977</v>
      </c>
      <c r="BI11" s="3"/>
      <c r="BJ11" s="31">
        <f t="shared" si="25"/>
        <v>46059</v>
      </c>
      <c r="BK11" s="31">
        <f t="shared" si="26"/>
        <v>46059</v>
      </c>
      <c r="BL11" s="32">
        <v>0</v>
      </c>
      <c r="BM11" s="15">
        <f t="shared" si="27"/>
        <v>82</v>
      </c>
      <c r="BN11" s="15"/>
      <c r="BO11" s="34">
        <f t="shared" si="28"/>
        <v>-45977</v>
      </c>
      <c r="BP11" s="3"/>
      <c r="BQ11" s="31">
        <f t="shared" si="29"/>
        <v>46059</v>
      </c>
      <c r="BR11" s="31">
        <f t="shared" si="30"/>
        <v>46059</v>
      </c>
      <c r="BS11" s="37"/>
      <c r="BT11" s="15">
        <f t="shared" si="31"/>
        <v>82</v>
      </c>
      <c r="BU11" s="15"/>
      <c r="BV11" s="7">
        <f t="shared" si="32"/>
        <v>-45977</v>
      </c>
      <c r="BW11" s="11" t="s">
        <v>2484</v>
      </c>
      <c r="BX11" s="130">
        <v>46059</v>
      </c>
      <c r="BY11" s="7">
        <f t="shared" si="33"/>
        <v>-45977</v>
      </c>
      <c r="BZ11" s="2"/>
      <c r="CA11" t="s">
        <v>2485</v>
      </c>
    </row>
    <row r="12" spans="1:81" x14ac:dyDescent="0.25">
      <c r="A12" s="40" t="s">
        <v>2471</v>
      </c>
      <c r="B12" s="41"/>
      <c r="C12" s="129" t="s">
        <v>2486</v>
      </c>
      <c r="D12" s="7" t="s">
        <v>33</v>
      </c>
      <c r="E12" s="30">
        <f t="shared" si="0"/>
        <v>46076</v>
      </c>
      <c r="F12" s="6"/>
      <c r="G12" s="6"/>
      <c r="H12" s="34">
        <f t="shared" si="1"/>
        <v>-46076</v>
      </c>
      <c r="I12" s="3"/>
      <c r="J12" s="30">
        <f t="shared" si="2"/>
        <v>46077</v>
      </c>
      <c r="K12" s="30">
        <f t="shared" si="3"/>
        <v>46084</v>
      </c>
      <c r="L12" s="37">
        <v>7</v>
      </c>
      <c r="M12" s="6">
        <f t="shared" si="4"/>
        <v>7</v>
      </c>
      <c r="N12" s="6"/>
      <c r="O12" s="29">
        <f t="shared" si="5"/>
        <v>-46077</v>
      </c>
      <c r="P12" s="7"/>
      <c r="Q12" s="3"/>
      <c r="R12" s="30">
        <f t="shared" si="65"/>
        <v>46085</v>
      </c>
      <c r="S12" s="30">
        <f t="shared" si="7"/>
        <v>46115</v>
      </c>
      <c r="T12" s="37">
        <v>30</v>
      </c>
      <c r="U12" s="6">
        <f t="shared" si="8"/>
        <v>37</v>
      </c>
      <c r="V12" s="6"/>
      <c r="W12" s="29">
        <f t="shared" si="9"/>
        <v>-46078</v>
      </c>
      <c r="X12" s="3"/>
      <c r="Y12" s="31" t="s">
        <v>33</v>
      </c>
      <c r="Z12" s="7" t="s">
        <v>33</v>
      </c>
      <c r="AA12" s="6" t="s">
        <v>33</v>
      </c>
      <c r="AB12" s="25"/>
      <c r="AC12" s="31">
        <f t="shared" si="10"/>
        <v>46116</v>
      </c>
      <c r="AD12" s="31">
        <f t="shared" si="11"/>
        <v>46146</v>
      </c>
      <c r="AE12" s="37">
        <v>30</v>
      </c>
      <c r="AF12" s="15">
        <f t="shared" si="12"/>
        <v>67</v>
      </c>
      <c r="AG12" s="15"/>
      <c r="AH12" s="34">
        <f t="shared" si="13"/>
        <v>-46079</v>
      </c>
      <c r="AI12" s="3"/>
      <c r="AJ12" s="31">
        <f t="shared" si="14"/>
        <v>46147</v>
      </c>
      <c r="AK12" s="31">
        <f t="shared" si="66"/>
        <v>46162</v>
      </c>
      <c r="AL12" s="37">
        <v>15</v>
      </c>
      <c r="AM12" s="15">
        <f t="shared" si="67"/>
        <v>82</v>
      </c>
      <c r="AN12" s="15"/>
      <c r="AO12" s="34">
        <f t="shared" si="17"/>
        <v>-46080</v>
      </c>
      <c r="AP12" s="7"/>
      <c r="AQ12" s="7"/>
      <c r="AR12" s="7"/>
      <c r="AS12" s="7"/>
      <c r="AT12" s="7"/>
      <c r="AU12" s="3"/>
      <c r="AV12" s="31">
        <f t="shared" si="18"/>
        <v>46163</v>
      </c>
      <c r="AW12" s="31">
        <f t="shared" si="68"/>
        <v>46163</v>
      </c>
      <c r="AX12" s="124"/>
      <c r="AY12" s="15">
        <f t="shared" si="19"/>
        <v>82</v>
      </c>
      <c r="AZ12" s="15"/>
      <c r="BA12" s="7">
        <f t="shared" si="20"/>
        <v>-46081</v>
      </c>
      <c r="BB12" s="3"/>
      <c r="BC12" s="31">
        <f t="shared" si="21"/>
        <v>46164</v>
      </c>
      <c r="BD12" s="31">
        <f t="shared" si="22"/>
        <v>46164</v>
      </c>
      <c r="BE12" s="32">
        <v>0</v>
      </c>
      <c r="BF12" s="15">
        <f t="shared" si="23"/>
        <v>82</v>
      </c>
      <c r="BG12" s="15"/>
      <c r="BH12" s="34">
        <f t="shared" si="24"/>
        <v>-46082</v>
      </c>
      <c r="BI12" s="3"/>
      <c r="BJ12" s="31">
        <f t="shared" si="25"/>
        <v>46164</v>
      </c>
      <c r="BK12" s="31">
        <f t="shared" si="26"/>
        <v>46164</v>
      </c>
      <c r="BL12" s="32">
        <v>0</v>
      </c>
      <c r="BM12" s="15">
        <f t="shared" si="27"/>
        <v>82</v>
      </c>
      <c r="BN12" s="15"/>
      <c r="BO12" s="34">
        <f t="shared" si="28"/>
        <v>-46082</v>
      </c>
      <c r="BP12" s="3"/>
      <c r="BQ12" s="31">
        <f t="shared" si="29"/>
        <v>46164</v>
      </c>
      <c r="BR12" s="31">
        <f t="shared" si="30"/>
        <v>46164</v>
      </c>
      <c r="BS12" s="37"/>
      <c r="BT12" s="15">
        <f t="shared" si="31"/>
        <v>82</v>
      </c>
      <c r="BU12" s="15"/>
      <c r="BV12" s="7">
        <f t="shared" si="32"/>
        <v>-46082</v>
      </c>
      <c r="BW12" s="11" t="s">
        <v>2480</v>
      </c>
      <c r="BX12" s="130">
        <v>46164</v>
      </c>
      <c r="BY12" s="7">
        <f t="shared" si="33"/>
        <v>-46082</v>
      </c>
      <c r="BZ12" s="2"/>
    </row>
    <row r="13" spans="1:81" x14ac:dyDescent="0.25">
      <c r="A13" s="40" t="s">
        <v>2471</v>
      </c>
      <c r="B13" s="41"/>
      <c r="C13" s="129" t="s">
        <v>2487</v>
      </c>
      <c r="D13" s="7" t="s">
        <v>33</v>
      </c>
      <c r="E13" s="30">
        <f t="shared" si="0"/>
        <v>46051</v>
      </c>
      <c r="F13" s="6"/>
      <c r="G13" s="6"/>
      <c r="H13" s="34">
        <f t="shared" si="1"/>
        <v>-46051</v>
      </c>
      <c r="I13" s="3"/>
      <c r="J13" s="30">
        <f t="shared" si="2"/>
        <v>46052</v>
      </c>
      <c r="K13" s="30">
        <f t="shared" si="3"/>
        <v>46059</v>
      </c>
      <c r="L13" s="37">
        <v>7</v>
      </c>
      <c r="M13" s="6">
        <f t="shared" si="4"/>
        <v>7</v>
      </c>
      <c r="N13" s="6"/>
      <c r="O13" s="29">
        <f t="shared" si="5"/>
        <v>-46052</v>
      </c>
      <c r="P13" s="7"/>
      <c r="Q13" s="3"/>
      <c r="R13" s="30">
        <f t="shared" si="65"/>
        <v>46060</v>
      </c>
      <c r="S13" s="30">
        <f t="shared" si="7"/>
        <v>46090</v>
      </c>
      <c r="T13" s="37">
        <v>30</v>
      </c>
      <c r="U13" s="6">
        <f t="shared" si="8"/>
        <v>37</v>
      </c>
      <c r="V13" s="6"/>
      <c r="W13" s="29">
        <f t="shared" si="9"/>
        <v>-46053</v>
      </c>
      <c r="X13" s="3"/>
      <c r="Y13" s="31" t="s">
        <v>33</v>
      </c>
      <c r="Z13" s="7" t="s">
        <v>33</v>
      </c>
      <c r="AA13" s="6" t="s">
        <v>33</v>
      </c>
      <c r="AB13" s="25"/>
      <c r="AC13" s="31">
        <f t="shared" si="10"/>
        <v>46091</v>
      </c>
      <c r="AD13" s="31">
        <f t="shared" si="11"/>
        <v>46121</v>
      </c>
      <c r="AE13" s="37">
        <v>30</v>
      </c>
      <c r="AF13" s="15">
        <f t="shared" si="12"/>
        <v>67</v>
      </c>
      <c r="AG13" s="15"/>
      <c r="AH13" s="34">
        <f t="shared" si="13"/>
        <v>-46054</v>
      </c>
      <c r="AI13" s="3"/>
      <c r="AJ13" s="31">
        <f t="shared" si="14"/>
        <v>46122</v>
      </c>
      <c r="AK13" s="31">
        <f t="shared" si="66"/>
        <v>46162</v>
      </c>
      <c r="AL13" s="37">
        <v>40</v>
      </c>
      <c r="AM13" s="15">
        <f t="shared" si="67"/>
        <v>107</v>
      </c>
      <c r="AN13" s="15"/>
      <c r="AO13" s="34">
        <f t="shared" si="17"/>
        <v>-46055</v>
      </c>
      <c r="AP13" s="7"/>
      <c r="AQ13" s="7"/>
      <c r="AR13" s="7"/>
      <c r="AS13" s="7"/>
      <c r="AT13" s="7"/>
      <c r="AU13" s="3"/>
      <c r="AV13" s="31">
        <f t="shared" si="18"/>
        <v>46163</v>
      </c>
      <c r="AW13" s="31">
        <f t="shared" si="68"/>
        <v>46163</v>
      </c>
      <c r="AX13" s="124"/>
      <c r="AY13" s="15">
        <f t="shared" si="19"/>
        <v>107</v>
      </c>
      <c r="AZ13" s="15"/>
      <c r="BA13" s="7">
        <f t="shared" si="20"/>
        <v>-46056</v>
      </c>
      <c r="BB13" s="3"/>
      <c r="BC13" s="31">
        <f t="shared" si="21"/>
        <v>46164</v>
      </c>
      <c r="BD13" s="31">
        <f t="shared" si="22"/>
        <v>46164</v>
      </c>
      <c r="BE13" s="32">
        <v>0</v>
      </c>
      <c r="BF13" s="15">
        <f t="shared" si="23"/>
        <v>107</v>
      </c>
      <c r="BG13" s="15"/>
      <c r="BH13" s="34">
        <f t="shared" si="24"/>
        <v>-46057</v>
      </c>
      <c r="BI13" s="3"/>
      <c r="BJ13" s="31">
        <f t="shared" si="25"/>
        <v>46164</v>
      </c>
      <c r="BK13" s="31">
        <f t="shared" si="26"/>
        <v>46164</v>
      </c>
      <c r="BL13" s="32">
        <v>0</v>
      </c>
      <c r="BM13" s="15">
        <f t="shared" si="27"/>
        <v>107</v>
      </c>
      <c r="BN13" s="15"/>
      <c r="BO13" s="34">
        <f t="shared" si="28"/>
        <v>-46057</v>
      </c>
      <c r="BP13" s="3"/>
      <c r="BQ13" s="31">
        <f t="shared" si="29"/>
        <v>46164</v>
      </c>
      <c r="BR13" s="31">
        <f t="shared" si="30"/>
        <v>46164</v>
      </c>
      <c r="BS13" s="37"/>
      <c r="BT13" s="15">
        <f t="shared" si="31"/>
        <v>107</v>
      </c>
      <c r="BU13" s="15"/>
      <c r="BV13" s="7">
        <f t="shared" si="32"/>
        <v>-46057</v>
      </c>
      <c r="BW13" s="11" t="s">
        <v>2480</v>
      </c>
      <c r="BX13" s="130">
        <v>46164</v>
      </c>
      <c r="BY13" s="7">
        <f t="shared" si="33"/>
        <v>-46057</v>
      </c>
      <c r="BZ13" s="2"/>
    </row>
    <row r="14" spans="1:81" x14ac:dyDescent="0.25">
      <c r="A14" s="40" t="s">
        <v>2471</v>
      </c>
      <c r="B14" s="41"/>
      <c r="C14" s="129" t="s">
        <v>2488</v>
      </c>
      <c r="D14" s="7" t="s">
        <v>33</v>
      </c>
      <c r="E14" s="30">
        <f t="shared" si="0"/>
        <v>46051</v>
      </c>
      <c r="F14" s="6"/>
      <c r="G14" s="6"/>
      <c r="H14" s="34">
        <f t="shared" si="1"/>
        <v>-46051</v>
      </c>
      <c r="I14" s="3"/>
      <c r="J14" s="30">
        <f t="shared" si="2"/>
        <v>46052</v>
      </c>
      <c r="K14" s="30">
        <f t="shared" si="3"/>
        <v>46059</v>
      </c>
      <c r="L14" s="37">
        <v>7</v>
      </c>
      <c r="M14" s="6">
        <f t="shared" si="4"/>
        <v>7</v>
      </c>
      <c r="N14" s="6"/>
      <c r="O14" s="29">
        <f t="shared" si="5"/>
        <v>-46052</v>
      </c>
      <c r="P14" s="7"/>
      <c r="Q14" s="3"/>
      <c r="R14" s="30">
        <f t="shared" ref="R14" si="69">+S14-T14</f>
        <v>46060</v>
      </c>
      <c r="S14" s="30">
        <f t="shared" si="7"/>
        <v>46090</v>
      </c>
      <c r="T14" s="37">
        <v>30</v>
      </c>
      <c r="U14" s="6">
        <f t="shared" si="8"/>
        <v>37</v>
      </c>
      <c r="V14" s="6"/>
      <c r="W14" s="29">
        <f t="shared" si="9"/>
        <v>-46053</v>
      </c>
      <c r="X14" s="3"/>
      <c r="Y14" s="31" t="s">
        <v>33</v>
      </c>
      <c r="Z14" s="7" t="s">
        <v>33</v>
      </c>
      <c r="AA14" s="6" t="s">
        <v>33</v>
      </c>
      <c r="AB14" s="25"/>
      <c r="AC14" s="31">
        <f t="shared" si="10"/>
        <v>46091</v>
      </c>
      <c r="AD14" s="31">
        <f t="shared" si="11"/>
        <v>46121</v>
      </c>
      <c r="AE14" s="37">
        <v>30</v>
      </c>
      <c r="AF14" s="15">
        <f t="shared" si="12"/>
        <v>67</v>
      </c>
      <c r="AG14" s="15"/>
      <c r="AH14" s="34">
        <f t="shared" si="13"/>
        <v>-46054</v>
      </c>
      <c r="AI14" s="3"/>
      <c r="AJ14" s="31">
        <f t="shared" si="14"/>
        <v>46122</v>
      </c>
      <c r="AK14" s="31">
        <f t="shared" ref="AK14" si="70">+AV14-1</f>
        <v>46162</v>
      </c>
      <c r="AL14" s="37">
        <v>40</v>
      </c>
      <c r="AM14" s="15">
        <f t="shared" ref="AM14" si="71">+IF(AG14=0,AF14,AG14)+AL14</f>
        <v>107</v>
      </c>
      <c r="AN14" s="15"/>
      <c r="AO14" s="34">
        <f t="shared" si="17"/>
        <v>-46055</v>
      </c>
      <c r="AP14" s="7"/>
      <c r="AQ14" s="7"/>
      <c r="AR14" s="7"/>
      <c r="AS14" s="7"/>
      <c r="AT14" s="7"/>
      <c r="AU14" s="3"/>
      <c r="AV14" s="31">
        <f t="shared" si="18"/>
        <v>46163</v>
      </c>
      <c r="AW14" s="31">
        <f t="shared" ref="AW14:AW87" si="72">+BC14-1</f>
        <v>46163</v>
      </c>
      <c r="AX14" s="124"/>
      <c r="AY14" s="15">
        <f t="shared" si="19"/>
        <v>107</v>
      </c>
      <c r="AZ14" s="15"/>
      <c r="BA14" s="7">
        <f t="shared" si="20"/>
        <v>-46056</v>
      </c>
      <c r="BB14" s="3"/>
      <c r="BC14" s="31">
        <f t="shared" si="21"/>
        <v>46164</v>
      </c>
      <c r="BD14" s="31">
        <f t="shared" si="22"/>
        <v>46164</v>
      </c>
      <c r="BE14" s="32">
        <v>0</v>
      </c>
      <c r="BF14" s="15">
        <f t="shared" si="23"/>
        <v>107</v>
      </c>
      <c r="BG14" s="15"/>
      <c r="BH14" s="34">
        <f t="shared" si="24"/>
        <v>-46057</v>
      </c>
      <c r="BI14" s="3"/>
      <c r="BJ14" s="31">
        <f t="shared" si="25"/>
        <v>46164</v>
      </c>
      <c r="BK14" s="31">
        <f t="shared" si="26"/>
        <v>46164</v>
      </c>
      <c r="BL14" s="32">
        <v>0</v>
      </c>
      <c r="BM14" s="15">
        <f t="shared" si="27"/>
        <v>107</v>
      </c>
      <c r="BN14" s="15"/>
      <c r="BO14" s="34">
        <f t="shared" si="28"/>
        <v>-46057</v>
      </c>
      <c r="BP14" s="3"/>
      <c r="BQ14" s="31">
        <f t="shared" si="29"/>
        <v>46164</v>
      </c>
      <c r="BR14" s="31">
        <f t="shared" si="30"/>
        <v>46164</v>
      </c>
      <c r="BS14" s="37"/>
      <c r="BT14" s="15">
        <f t="shared" si="31"/>
        <v>107</v>
      </c>
      <c r="BU14" s="15"/>
      <c r="BV14" s="7">
        <f t="shared" si="32"/>
        <v>-46057</v>
      </c>
      <c r="BW14" s="11" t="s">
        <v>2480</v>
      </c>
      <c r="BX14" s="130">
        <v>46164</v>
      </c>
      <c r="BY14" s="7">
        <f t="shared" si="33"/>
        <v>-46057</v>
      </c>
      <c r="BZ14" s="2"/>
    </row>
    <row r="15" spans="1:81" x14ac:dyDescent="0.25">
      <c r="A15" s="40" t="s">
        <v>246</v>
      </c>
      <c r="B15" s="41" t="s">
        <v>620</v>
      </c>
      <c r="C15" s="42" t="s">
        <v>621</v>
      </c>
      <c r="D15" s="7" t="s">
        <v>33</v>
      </c>
      <c r="E15" s="30">
        <f t="shared" si="0"/>
        <v>46158</v>
      </c>
      <c r="F15" s="6">
        <v>46000</v>
      </c>
      <c r="G15" s="6"/>
      <c r="H15" s="34">
        <f t="shared" si="1"/>
        <v>-158</v>
      </c>
      <c r="I15" s="3"/>
      <c r="J15" s="30">
        <f t="shared" si="2"/>
        <v>46159</v>
      </c>
      <c r="K15" s="30">
        <f t="shared" si="3"/>
        <v>46166</v>
      </c>
      <c r="L15" s="37">
        <v>7</v>
      </c>
      <c r="M15" s="6">
        <f t="shared" si="4"/>
        <v>46007</v>
      </c>
      <c r="N15" s="6"/>
      <c r="O15" s="29">
        <f t="shared" si="5"/>
        <v>-159</v>
      </c>
      <c r="P15" s="7"/>
      <c r="Q15" s="3"/>
      <c r="R15" s="30">
        <f t="shared" ref="R15:R104" si="73">+S15-T15</f>
        <v>46167</v>
      </c>
      <c r="S15" s="30">
        <f t="shared" si="7"/>
        <v>46197</v>
      </c>
      <c r="T15" s="37">
        <v>30</v>
      </c>
      <c r="U15" s="6">
        <f t="shared" si="8"/>
        <v>46037</v>
      </c>
      <c r="V15" s="6"/>
      <c r="W15" s="29">
        <f t="shared" si="9"/>
        <v>-160</v>
      </c>
      <c r="X15" s="3"/>
      <c r="Y15" s="31" t="s">
        <v>33</v>
      </c>
      <c r="Z15" s="7" t="s">
        <v>33</v>
      </c>
      <c r="AA15" s="6" t="s">
        <v>33</v>
      </c>
      <c r="AB15" s="25"/>
      <c r="AC15" s="31">
        <f t="shared" si="10"/>
        <v>46198</v>
      </c>
      <c r="AD15" s="31">
        <f t="shared" si="11"/>
        <v>46243</v>
      </c>
      <c r="AE15" s="37">
        <v>45</v>
      </c>
      <c r="AF15" s="15">
        <f t="shared" si="12"/>
        <v>46082</v>
      </c>
      <c r="AG15" s="15"/>
      <c r="AH15" s="34">
        <f t="shared" si="13"/>
        <v>-161</v>
      </c>
      <c r="AI15" s="3"/>
      <c r="AJ15" s="31">
        <f t="shared" si="14"/>
        <v>46244</v>
      </c>
      <c r="AK15" s="31">
        <f t="shared" ref="AK15:AK94" si="74">+AV15-1</f>
        <v>46264</v>
      </c>
      <c r="AL15" s="37">
        <v>20</v>
      </c>
      <c r="AM15" s="15">
        <f t="shared" ref="AM15:AM94" si="75">+IF(AG15=0,AF15,AG15)+AL15</f>
        <v>46102</v>
      </c>
      <c r="AN15" s="15"/>
      <c r="AO15" s="34">
        <f t="shared" si="17"/>
        <v>-162</v>
      </c>
      <c r="AP15" s="7"/>
      <c r="AQ15" s="7"/>
      <c r="AR15" s="7"/>
      <c r="AS15" s="7"/>
      <c r="AT15" s="7"/>
      <c r="AU15" s="3"/>
      <c r="AV15" s="31">
        <f t="shared" si="18"/>
        <v>46265</v>
      </c>
      <c r="AW15" s="31">
        <f t="shared" si="72"/>
        <v>46465</v>
      </c>
      <c r="AX15" s="124">
        <v>200</v>
      </c>
      <c r="AY15" s="15">
        <f t="shared" si="19"/>
        <v>46302</v>
      </c>
      <c r="AZ15" s="15"/>
      <c r="BA15" s="7">
        <f t="shared" si="20"/>
        <v>-163</v>
      </c>
      <c r="BB15" s="3"/>
      <c r="BC15" s="31">
        <f t="shared" si="21"/>
        <v>46466</v>
      </c>
      <c r="BD15" s="31">
        <f t="shared" si="22"/>
        <v>46466</v>
      </c>
      <c r="BE15" s="32">
        <v>0</v>
      </c>
      <c r="BF15" s="15">
        <f t="shared" si="23"/>
        <v>46302</v>
      </c>
      <c r="BG15" s="15"/>
      <c r="BH15" s="34">
        <f t="shared" si="24"/>
        <v>-164</v>
      </c>
      <c r="BI15" s="3"/>
      <c r="BJ15" s="31">
        <f t="shared" si="25"/>
        <v>46466</v>
      </c>
      <c r="BK15" s="31">
        <f t="shared" si="26"/>
        <v>46466</v>
      </c>
      <c r="BL15" s="32">
        <v>0</v>
      </c>
      <c r="BM15" s="15">
        <f t="shared" si="27"/>
        <v>46302</v>
      </c>
      <c r="BN15" s="15"/>
      <c r="BO15" s="34">
        <f t="shared" si="28"/>
        <v>-164</v>
      </c>
      <c r="BP15" s="3"/>
      <c r="BQ15" s="31">
        <f t="shared" si="29"/>
        <v>46466</v>
      </c>
      <c r="BR15" s="31">
        <f t="shared" si="30"/>
        <v>46473</v>
      </c>
      <c r="BS15" s="37">
        <v>7</v>
      </c>
      <c r="BT15" s="15">
        <f t="shared" si="31"/>
        <v>46309</v>
      </c>
      <c r="BU15" s="15"/>
      <c r="BV15" s="7">
        <f t="shared" si="32"/>
        <v>-164</v>
      </c>
      <c r="BW15" s="11" t="s">
        <v>2489</v>
      </c>
      <c r="BX15" s="130">
        <v>46473</v>
      </c>
      <c r="BY15" s="7">
        <f t="shared" si="33"/>
        <v>-164</v>
      </c>
      <c r="BZ15" s="2"/>
      <c r="CA15" t="s">
        <v>2490</v>
      </c>
    </row>
    <row r="16" spans="1:81" x14ac:dyDescent="0.25">
      <c r="A16" s="40" t="s">
        <v>246</v>
      </c>
      <c r="B16" s="41" t="s">
        <v>620</v>
      </c>
      <c r="C16" s="42" t="s">
        <v>622</v>
      </c>
      <c r="D16" s="7"/>
      <c r="E16" s="30">
        <f t="shared" ref="E16:E104" si="76">+J16-1</f>
        <v>46158</v>
      </c>
      <c r="F16" s="6">
        <v>46000</v>
      </c>
      <c r="G16" s="6"/>
      <c r="H16" s="34">
        <f t="shared" ref="H16:H104" si="77">+F16-E16</f>
        <v>-158</v>
      </c>
      <c r="I16" s="3"/>
      <c r="J16" s="30">
        <f t="shared" ref="J16:J104" si="78">+K16-L16</f>
        <v>46159</v>
      </c>
      <c r="K16" s="30">
        <f t="shared" ref="K16:K104" si="79">+R16-1</f>
        <v>46166</v>
      </c>
      <c r="L16" s="37">
        <v>7</v>
      </c>
      <c r="M16" s="6">
        <f t="shared" ref="M16:M104" si="80">+F16+L16</f>
        <v>46007</v>
      </c>
      <c r="N16" s="6"/>
      <c r="O16" s="29">
        <f t="shared" ref="O16:O104" si="81">+M16-K16</f>
        <v>-159</v>
      </c>
      <c r="P16" s="7"/>
      <c r="Q16" s="3"/>
      <c r="R16" s="30">
        <f t="shared" si="73"/>
        <v>46167</v>
      </c>
      <c r="S16" s="30">
        <f t="shared" ref="S16:S104" si="82">+AC16-1</f>
        <v>46197</v>
      </c>
      <c r="T16" s="37">
        <v>30</v>
      </c>
      <c r="U16" s="6">
        <f t="shared" ref="U16:U104" si="83">+M16+T16</f>
        <v>46037</v>
      </c>
      <c r="V16" s="6"/>
      <c r="W16" s="29">
        <f t="shared" ref="W16:W104" si="84">+U16-S16</f>
        <v>-160</v>
      </c>
      <c r="X16" s="3"/>
      <c r="Y16" s="31"/>
      <c r="Z16" s="7"/>
      <c r="AA16" s="6"/>
      <c r="AB16" s="25"/>
      <c r="AC16" s="31">
        <f t="shared" si="10"/>
        <v>46198</v>
      </c>
      <c r="AD16" s="31">
        <f t="shared" si="11"/>
        <v>46243</v>
      </c>
      <c r="AE16" s="37">
        <v>45</v>
      </c>
      <c r="AF16" s="15">
        <f t="shared" ref="AF16:AF104" si="85">+IF(V16=0,U16,V16)+AE16</f>
        <v>46082</v>
      </c>
      <c r="AG16" s="15"/>
      <c r="AH16" s="34">
        <f t="shared" ref="AH16:AH104" si="86">+AF16-AD16</f>
        <v>-161</v>
      </c>
      <c r="AI16" s="3"/>
      <c r="AJ16" s="31">
        <f t="shared" si="14"/>
        <v>46244</v>
      </c>
      <c r="AK16" s="31">
        <f t="shared" si="74"/>
        <v>46264</v>
      </c>
      <c r="AL16" s="37">
        <v>20</v>
      </c>
      <c r="AM16" s="15">
        <f t="shared" si="75"/>
        <v>46102</v>
      </c>
      <c r="AN16" s="15"/>
      <c r="AO16" s="34">
        <f t="shared" ref="AO16:AO104" si="87">+AM16-AK16</f>
        <v>-162</v>
      </c>
      <c r="AP16" s="7"/>
      <c r="AQ16" s="7"/>
      <c r="AR16" s="7"/>
      <c r="AS16" s="7"/>
      <c r="AT16" s="7"/>
      <c r="AU16" s="3"/>
      <c r="AV16" s="31">
        <f t="shared" si="18"/>
        <v>46265</v>
      </c>
      <c r="AW16" s="31">
        <f t="shared" si="72"/>
        <v>46465</v>
      </c>
      <c r="AX16" s="24">
        <v>200</v>
      </c>
      <c r="AY16" s="15">
        <f t="shared" ref="AY16:AY104" si="88">+IF(AN16=0,AM16,AN16)+AX16</f>
        <v>46302</v>
      </c>
      <c r="AZ16" s="15"/>
      <c r="BA16" s="7">
        <f t="shared" ref="BA16:BA104" si="89">+AY16-AW16</f>
        <v>-163</v>
      </c>
      <c r="BB16" s="3"/>
      <c r="BC16" s="31">
        <f t="shared" si="21"/>
        <v>46466</v>
      </c>
      <c r="BD16" s="31">
        <f t="shared" si="22"/>
        <v>46466</v>
      </c>
      <c r="BE16" s="32">
        <v>0</v>
      </c>
      <c r="BF16" s="15">
        <f t="shared" ref="BF16:BF104" si="90">+IF(AZ16=0,AY16,AZ16)+BE16</f>
        <v>46302</v>
      </c>
      <c r="BG16" s="15"/>
      <c r="BH16" s="34">
        <f t="shared" ref="BH16:BH104" si="91">+BF16-BD16</f>
        <v>-164</v>
      </c>
      <c r="BI16" s="3"/>
      <c r="BJ16" s="31">
        <f t="shared" ref="BJ16:BJ104" si="92">+BK16-BL16</f>
        <v>46466</v>
      </c>
      <c r="BK16" s="31">
        <f t="shared" ref="BK16:BK104" si="93">+BQ16</f>
        <v>46466</v>
      </c>
      <c r="BL16" s="32">
        <v>0</v>
      </c>
      <c r="BM16" s="15">
        <f t="shared" ref="BM16:BM104" si="94">+IF(BG16=0,BF16,BG16)+BL16</f>
        <v>46302</v>
      </c>
      <c r="BN16" s="15"/>
      <c r="BO16" s="34">
        <f t="shared" ref="BO16:BO104" si="95">+BM16-BK16</f>
        <v>-164</v>
      </c>
      <c r="BP16" s="3"/>
      <c r="BQ16" s="31">
        <f t="shared" ref="BQ16:BQ104" si="96">+BR16-BS16</f>
        <v>46466</v>
      </c>
      <c r="BR16" s="31">
        <f t="shared" ref="BR16:BR104" si="97">+BX16</f>
        <v>46473</v>
      </c>
      <c r="BS16" s="37">
        <v>7</v>
      </c>
      <c r="BT16" s="15">
        <f t="shared" ref="BT16:BT104" si="98">+IF(BN16=0,BM16,BN16)+BS16</f>
        <v>46309</v>
      </c>
      <c r="BU16" s="15"/>
      <c r="BV16" s="7">
        <f t="shared" ref="BV16:BV104" si="99">+BT16-BR16</f>
        <v>-164</v>
      </c>
      <c r="BW16" s="11" t="s">
        <v>2489</v>
      </c>
      <c r="BX16" s="130">
        <v>46473</v>
      </c>
      <c r="BY16" s="7">
        <f t="shared" ref="BY16:BY104" si="100">+BT16-BX16</f>
        <v>-164</v>
      </c>
      <c r="BZ16" s="2"/>
      <c r="CA16" t="s">
        <v>2490</v>
      </c>
    </row>
    <row r="17" spans="1:79" x14ac:dyDescent="0.25">
      <c r="A17" s="40" t="s">
        <v>246</v>
      </c>
      <c r="B17" s="41" t="s">
        <v>623</v>
      </c>
      <c r="C17" s="42" t="s">
        <v>624</v>
      </c>
      <c r="D17" s="7"/>
      <c r="E17" s="30">
        <f t="shared" si="76"/>
        <v>46158</v>
      </c>
      <c r="F17" s="6">
        <v>46059</v>
      </c>
      <c r="G17" s="6"/>
      <c r="H17" s="34">
        <f t="shared" si="77"/>
        <v>-99</v>
      </c>
      <c r="I17" s="3"/>
      <c r="J17" s="30">
        <f t="shared" si="78"/>
        <v>46159</v>
      </c>
      <c r="K17" s="30">
        <f t="shared" si="79"/>
        <v>46166</v>
      </c>
      <c r="L17" s="37">
        <v>7</v>
      </c>
      <c r="M17" s="6">
        <f t="shared" si="80"/>
        <v>46066</v>
      </c>
      <c r="N17" s="6"/>
      <c r="O17" s="29">
        <f t="shared" si="81"/>
        <v>-100</v>
      </c>
      <c r="P17" s="7"/>
      <c r="Q17" s="3"/>
      <c r="R17" s="30">
        <f t="shared" si="73"/>
        <v>46167</v>
      </c>
      <c r="S17" s="30">
        <f t="shared" si="82"/>
        <v>46197</v>
      </c>
      <c r="T17" s="37">
        <v>30</v>
      </c>
      <c r="U17" s="6">
        <f t="shared" si="83"/>
        <v>46096</v>
      </c>
      <c r="V17" s="6"/>
      <c r="W17" s="29">
        <f t="shared" si="84"/>
        <v>-101</v>
      </c>
      <c r="X17" s="3"/>
      <c r="Y17" s="31"/>
      <c r="Z17" s="7"/>
      <c r="AA17" s="6"/>
      <c r="AB17" s="25"/>
      <c r="AC17" s="31">
        <f t="shared" ref="AC17:AC104" si="101">+AD17-AE17</f>
        <v>46198</v>
      </c>
      <c r="AD17" s="31">
        <f t="shared" ref="AD17:AD104" si="102">+AJ17-1</f>
        <v>46243</v>
      </c>
      <c r="AE17" s="37">
        <v>45</v>
      </c>
      <c r="AF17" s="15">
        <f t="shared" si="85"/>
        <v>46141</v>
      </c>
      <c r="AG17" s="15"/>
      <c r="AH17" s="34">
        <f t="shared" si="86"/>
        <v>-102</v>
      </c>
      <c r="AI17" s="3"/>
      <c r="AJ17" s="31">
        <f t="shared" ref="AJ17:AJ104" si="103">+AK17-AL17</f>
        <v>46244</v>
      </c>
      <c r="AK17" s="31">
        <f t="shared" si="74"/>
        <v>46264</v>
      </c>
      <c r="AL17" s="37">
        <v>20</v>
      </c>
      <c r="AM17" s="15">
        <f t="shared" si="75"/>
        <v>46161</v>
      </c>
      <c r="AN17" s="15"/>
      <c r="AO17" s="34">
        <f t="shared" si="87"/>
        <v>-103</v>
      </c>
      <c r="AP17" s="7"/>
      <c r="AQ17" s="7"/>
      <c r="AR17" s="7"/>
      <c r="AS17" s="7"/>
      <c r="AT17" s="7"/>
      <c r="AU17" s="3"/>
      <c r="AV17" s="31">
        <f t="shared" ref="AV17:AV104" si="104">+AW17-AX17</f>
        <v>46265</v>
      </c>
      <c r="AW17" s="31">
        <f t="shared" si="72"/>
        <v>46465</v>
      </c>
      <c r="AX17" s="24">
        <v>200</v>
      </c>
      <c r="AY17" s="15">
        <f t="shared" si="88"/>
        <v>46361</v>
      </c>
      <c r="AZ17" s="15"/>
      <c r="BA17" s="7">
        <f t="shared" si="89"/>
        <v>-104</v>
      </c>
      <c r="BB17" s="3"/>
      <c r="BC17" s="31">
        <f t="shared" ref="BC17:BC104" si="105">+BD17-BE17</f>
        <v>46466</v>
      </c>
      <c r="BD17" s="31">
        <f t="shared" ref="BD17:BD104" si="106">+BJ17</f>
        <v>46466</v>
      </c>
      <c r="BE17" s="32">
        <v>0</v>
      </c>
      <c r="BF17" s="15">
        <f t="shared" si="90"/>
        <v>46361</v>
      </c>
      <c r="BG17" s="15"/>
      <c r="BH17" s="34">
        <f t="shared" si="91"/>
        <v>-105</v>
      </c>
      <c r="BI17" s="3"/>
      <c r="BJ17" s="31">
        <f t="shared" si="92"/>
        <v>46466</v>
      </c>
      <c r="BK17" s="31">
        <f t="shared" si="93"/>
        <v>46466</v>
      </c>
      <c r="BL17" s="32">
        <v>0</v>
      </c>
      <c r="BM17" s="15">
        <f t="shared" si="94"/>
        <v>46361</v>
      </c>
      <c r="BN17" s="15"/>
      <c r="BO17" s="34">
        <f t="shared" si="95"/>
        <v>-105</v>
      </c>
      <c r="BP17" s="3"/>
      <c r="BQ17" s="31">
        <f t="shared" si="96"/>
        <v>46466</v>
      </c>
      <c r="BR17" s="31">
        <f t="shared" si="97"/>
        <v>46473</v>
      </c>
      <c r="BS17" s="37">
        <v>7</v>
      </c>
      <c r="BT17" s="15">
        <f t="shared" si="98"/>
        <v>46368</v>
      </c>
      <c r="BU17" s="15"/>
      <c r="BV17" s="7">
        <f t="shared" si="99"/>
        <v>-105</v>
      </c>
      <c r="BW17" s="11" t="s">
        <v>2489</v>
      </c>
      <c r="BX17" s="130">
        <v>46473</v>
      </c>
      <c r="BY17" s="7">
        <f t="shared" si="100"/>
        <v>-105</v>
      </c>
      <c r="BZ17" s="2"/>
      <c r="CA17" t="s">
        <v>2490</v>
      </c>
    </row>
    <row r="18" spans="1:79" x14ac:dyDescent="0.25">
      <c r="A18" s="40" t="s">
        <v>246</v>
      </c>
      <c r="B18" s="41" t="s">
        <v>625</v>
      </c>
      <c r="C18" s="42" t="s">
        <v>626</v>
      </c>
      <c r="D18" s="7"/>
      <c r="E18" s="30">
        <f t="shared" si="76"/>
        <v>46113</v>
      </c>
      <c r="F18" s="6">
        <v>46059</v>
      </c>
      <c r="G18" s="6"/>
      <c r="H18" s="34">
        <f t="shared" si="77"/>
        <v>-54</v>
      </c>
      <c r="I18" s="3"/>
      <c r="J18" s="30">
        <f t="shared" si="78"/>
        <v>46114</v>
      </c>
      <c r="K18" s="30">
        <f t="shared" si="79"/>
        <v>46121</v>
      </c>
      <c r="L18" s="37">
        <v>7</v>
      </c>
      <c r="M18" s="6">
        <f t="shared" si="80"/>
        <v>46066</v>
      </c>
      <c r="N18" s="6"/>
      <c r="O18" s="29">
        <f t="shared" si="81"/>
        <v>-55</v>
      </c>
      <c r="P18" s="7"/>
      <c r="Q18" s="3"/>
      <c r="R18" s="30">
        <f t="shared" si="73"/>
        <v>46122</v>
      </c>
      <c r="S18" s="30">
        <f t="shared" si="82"/>
        <v>46152</v>
      </c>
      <c r="T18" s="37">
        <v>30</v>
      </c>
      <c r="U18" s="6">
        <f t="shared" si="83"/>
        <v>46096</v>
      </c>
      <c r="V18" s="6"/>
      <c r="W18" s="29">
        <f t="shared" si="84"/>
        <v>-56</v>
      </c>
      <c r="X18" s="3"/>
      <c r="Y18" s="31"/>
      <c r="Z18" s="7"/>
      <c r="AA18" s="6"/>
      <c r="AB18" s="25"/>
      <c r="AC18" s="31">
        <f t="shared" si="101"/>
        <v>46153</v>
      </c>
      <c r="AD18" s="31">
        <f t="shared" si="102"/>
        <v>46198</v>
      </c>
      <c r="AE18" s="37">
        <v>45</v>
      </c>
      <c r="AF18" s="15">
        <f t="shared" si="85"/>
        <v>46141</v>
      </c>
      <c r="AG18" s="15"/>
      <c r="AH18" s="34">
        <f t="shared" si="86"/>
        <v>-57</v>
      </c>
      <c r="AI18" s="3"/>
      <c r="AJ18" s="31">
        <f t="shared" si="103"/>
        <v>46199</v>
      </c>
      <c r="AK18" s="31">
        <f t="shared" si="74"/>
        <v>46219</v>
      </c>
      <c r="AL18" s="37">
        <v>20</v>
      </c>
      <c r="AM18" s="15">
        <f t="shared" si="75"/>
        <v>46161</v>
      </c>
      <c r="AN18" s="15"/>
      <c r="AO18" s="34">
        <f t="shared" si="87"/>
        <v>-58</v>
      </c>
      <c r="AP18" s="7"/>
      <c r="AQ18" s="7"/>
      <c r="AR18" s="7"/>
      <c r="AS18" s="7"/>
      <c r="AT18" s="7"/>
      <c r="AU18" s="3"/>
      <c r="AV18" s="31">
        <f t="shared" si="104"/>
        <v>46220</v>
      </c>
      <c r="AW18" s="31">
        <f t="shared" si="72"/>
        <v>46340</v>
      </c>
      <c r="AX18" s="124">
        <v>120</v>
      </c>
      <c r="AY18" s="15">
        <f t="shared" si="88"/>
        <v>46281</v>
      </c>
      <c r="AZ18" s="15"/>
      <c r="BA18" s="7">
        <f t="shared" si="89"/>
        <v>-59</v>
      </c>
      <c r="BB18" s="3"/>
      <c r="BC18" s="31">
        <f t="shared" si="105"/>
        <v>46341</v>
      </c>
      <c r="BD18" s="31">
        <f t="shared" si="106"/>
        <v>46341</v>
      </c>
      <c r="BE18" s="32">
        <v>0</v>
      </c>
      <c r="BF18" s="15">
        <f t="shared" si="90"/>
        <v>46281</v>
      </c>
      <c r="BG18" s="15"/>
      <c r="BH18" s="34">
        <f t="shared" si="91"/>
        <v>-60</v>
      </c>
      <c r="BI18" s="3"/>
      <c r="BJ18" s="31">
        <f t="shared" si="92"/>
        <v>46341</v>
      </c>
      <c r="BK18" s="31">
        <f t="shared" si="93"/>
        <v>46341</v>
      </c>
      <c r="BL18" s="32">
        <v>0</v>
      </c>
      <c r="BM18" s="15">
        <f t="shared" si="94"/>
        <v>46281</v>
      </c>
      <c r="BN18" s="15"/>
      <c r="BO18" s="34">
        <f t="shared" si="95"/>
        <v>-60</v>
      </c>
      <c r="BP18" s="3"/>
      <c r="BQ18" s="31">
        <f t="shared" si="96"/>
        <v>46341</v>
      </c>
      <c r="BR18" s="31">
        <f t="shared" si="97"/>
        <v>46348</v>
      </c>
      <c r="BS18" s="37">
        <v>7</v>
      </c>
      <c r="BT18" s="15">
        <f t="shared" si="98"/>
        <v>46288</v>
      </c>
      <c r="BU18" s="15"/>
      <c r="BV18" s="7">
        <f t="shared" si="99"/>
        <v>-60</v>
      </c>
      <c r="BW18" s="11" t="s">
        <v>2491</v>
      </c>
      <c r="BX18" s="130">
        <v>46348</v>
      </c>
      <c r="BY18" s="7">
        <f t="shared" si="100"/>
        <v>-60</v>
      </c>
      <c r="BZ18" s="2"/>
      <c r="CA18" t="s">
        <v>2492</v>
      </c>
    </row>
    <row r="19" spans="1:79" x14ac:dyDescent="0.25">
      <c r="A19" s="40" t="s">
        <v>246</v>
      </c>
      <c r="B19" s="41" t="s">
        <v>623</v>
      </c>
      <c r="C19" s="42" t="s">
        <v>627</v>
      </c>
      <c r="D19" s="7"/>
      <c r="E19" s="30">
        <f t="shared" si="76"/>
        <v>46114</v>
      </c>
      <c r="F19" s="6">
        <v>46059</v>
      </c>
      <c r="G19" s="6"/>
      <c r="H19" s="34">
        <f t="shared" si="77"/>
        <v>-55</v>
      </c>
      <c r="I19" s="3"/>
      <c r="J19" s="30">
        <f t="shared" si="78"/>
        <v>46115</v>
      </c>
      <c r="K19" s="30">
        <f t="shared" si="79"/>
        <v>46122</v>
      </c>
      <c r="L19" s="37">
        <v>7</v>
      </c>
      <c r="M19" s="6">
        <f t="shared" si="80"/>
        <v>46066</v>
      </c>
      <c r="N19" s="6"/>
      <c r="O19" s="29">
        <f t="shared" si="81"/>
        <v>-56</v>
      </c>
      <c r="P19" s="7"/>
      <c r="Q19" s="3"/>
      <c r="R19" s="30">
        <f t="shared" si="73"/>
        <v>46123</v>
      </c>
      <c r="S19" s="30">
        <f t="shared" si="82"/>
        <v>46153</v>
      </c>
      <c r="T19" s="37">
        <v>30</v>
      </c>
      <c r="U19" s="6">
        <f t="shared" si="83"/>
        <v>46096</v>
      </c>
      <c r="V19" s="6"/>
      <c r="W19" s="29">
        <f t="shared" si="84"/>
        <v>-57</v>
      </c>
      <c r="X19" s="3"/>
      <c r="Y19" s="31"/>
      <c r="Z19" s="7"/>
      <c r="AA19" s="6"/>
      <c r="AB19" s="25"/>
      <c r="AC19" s="31">
        <f t="shared" si="101"/>
        <v>46154</v>
      </c>
      <c r="AD19" s="31">
        <f t="shared" si="102"/>
        <v>46199</v>
      </c>
      <c r="AE19" s="37">
        <v>45</v>
      </c>
      <c r="AF19" s="15">
        <f t="shared" si="85"/>
        <v>46141</v>
      </c>
      <c r="AG19" s="15"/>
      <c r="AH19" s="34">
        <f t="shared" si="86"/>
        <v>-58</v>
      </c>
      <c r="AI19" s="3"/>
      <c r="AJ19" s="31">
        <f t="shared" si="103"/>
        <v>46200</v>
      </c>
      <c r="AK19" s="31">
        <f t="shared" si="74"/>
        <v>46220</v>
      </c>
      <c r="AL19" s="37">
        <v>20</v>
      </c>
      <c r="AM19" s="15">
        <f t="shared" si="75"/>
        <v>46161</v>
      </c>
      <c r="AN19" s="15"/>
      <c r="AO19" s="34">
        <f t="shared" si="87"/>
        <v>-59</v>
      </c>
      <c r="AP19" s="7"/>
      <c r="AQ19" s="7"/>
      <c r="AR19" s="7"/>
      <c r="AS19" s="7"/>
      <c r="AT19" s="7"/>
      <c r="AU19" s="3"/>
      <c r="AV19" s="31">
        <f t="shared" si="104"/>
        <v>46221</v>
      </c>
      <c r="AW19" s="31">
        <f t="shared" si="72"/>
        <v>46431</v>
      </c>
      <c r="AX19" s="124">
        <v>210</v>
      </c>
      <c r="AY19" s="15">
        <f t="shared" si="88"/>
        <v>46371</v>
      </c>
      <c r="AZ19" s="15"/>
      <c r="BA19" s="7">
        <f t="shared" si="89"/>
        <v>-60</v>
      </c>
      <c r="BB19" s="3"/>
      <c r="BC19" s="31">
        <f t="shared" si="105"/>
        <v>46432</v>
      </c>
      <c r="BD19" s="31">
        <f t="shared" si="106"/>
        <v>46432</v>
      </c>
      <c r="BE19" s="32">
        <v>0</v>
      </c>
      <c r="BF19" s="15">
        <f t="shared" si="90"/>
        <v>46371</v>
      </c>
      <c r="BG19" s="15"/>
      <c r="BH19" s="34">
        <f t="shared" si="91"/>
        <v>-61</v>
      </c>
      <c r="BI19" s="3"/>
      <c r="BJ19" s="31">
        <f t="shared" si="92"/>
        <v>46432</v>
      </c>
      <c r="BK19" s="31">
        <f t="shared" si="93"/>
        <v>46432</v>
      </c>
      <c r="BL19" s="32">
        <v>0</v>
      </c>
      <c r="BM19" s="15">
        <f t="shared" si="94"/>
        <v>46371</v>
      </c>
      <c r="BN19" s="15"/>
      <c r="BO19" s="34">
        <f t="shared" si="95"/>
        <v>-61</v>
      </c>
      <c r="BP19" s="3"/>
      <c r="BQ19" s="31">
        <f t="shared" si="96"/>
        <v>46432</v>
      </c>
      <c r="BR19" s="31">
        <f t="shared" si="97"/>
        <v>46439</v>
      </c>
      <c r="BS19" s="37">
        <v>7</v>
      </c>
      <c r="BT19" s="15">
        <f t="shared" si="98"/>
        <v>46378</v>
      </c>
      <c r="BU19" s="15"/>
      <c r="BV19" s="7">
        <f t="shared" si="99"/>
        <v>-61</v>
      </c>
      <c r="BW19" s="11" t="s">
        <v>2493</v>
      </c>
      <c r="BX19" s="130">
        <v>46439</v>
      </c>
      <c r="BY19" s="7">
        <f t="shared" si="100"/>
        <v>-61</v>
      </c>
      <c r="BZ19" s="2"/>
      <c r="CA19" t="s">
        <v>2494</v>
      </c>
    </row>
    <row r="20" spans="1:79" x14ac:dyDescent="0.25">
      <c r="A20" s="40" t="s">
        <v>246</v>
      </c>
      <c r="B20" s="41" t="s">
        <v>623</v>
      </c>
      <c r="C20" s="42" t="s">
        <v>628</v>
      </c>
      <c r="D20" s="7"/>
      <c r="E20" s="30">
        <f t="shared" si="76"/>
        <v>45995</v>
      </c>
      <c r="F20" s="6">
        <v>46104</v>
      </c>
      <c r="G20" s="6"/>
      <c r="H20" s="34">
        <f t="shared" si="77"/>
        <v>109</v>
      </c>
      <c r="I20" s="3"/>
      <c r="J20" s="30">
        <f t="shared" si="78"/>
        <v>45996</v>
      </c>
      <c r="K20" s="30">
        <f t="shared" si="79"/>
        <v>46003</v>
      </c>
      <c r="L20" s="37">
        <v>7</v>
      </c>
      <c r="M20" s="6">
        <f t="shared" si="80"/>
        <v>46111</v>
      </c>
      <c r="N20" s="6"/>
      <c r="O20" s="29">
        <f t="shared" si="81"/>
        <v>108</v>
      </c>
      <c r="P20" s="7"/>
      <c r="Q20" s="3"/>
      <c r="R20" s="30">
        <f t="shared" si="73"/>
        <v>46004</v>
      </c>
      <c r="S20" s="30">
        <f t="shared" si="82"/>
        <v>46034</v>
      </c>
      <c r="T20" s="37">
        <v>30</v>
      </c>
      <c r="U20" s="6">
        <f t="shared" si="83"/>
        <v>46141</v>
      </c>
      <c r="V20" s="6"/>
      <c r="W20" s="29">
        <f t="shared" si="84"/>
        <v>107</v>
      </c>
      <c r="X20" s="3"/>
      <c r="Y20" s="31"/>
      <c r="Z20" s="7"/>
      <c r="AA20" s="6"/>
      <c r="AB20" s="25"/>
      <c r="AC20" s="31">
        <f t="shared" si="101"/>
        <v>46035</v>
      </c>
      <c r="AD20" s="31">
        <f t="shared" si="102"/>
        <v>46080</v>
      </c>
      <c r="AE20" s="37">
        <v>45</v>
      </c>
      <c r="AF20" s="15">
        <f t="shared" si="85"/>
        <v>46186</v>
      </c>
      <c r="AG20" s="15"/>
      <c r="AH20" s="34">
        <f t="shared" si="86"/>
        <v>106</v>
      </c>
      <c r="AI20" s="3"/>
      <c r="AJ20" s="31">
        <f t="shared" si="103"/>
        <v>46081</v>
      </c>
      <c r="AK20" s="31">
        <f t="shared" si="74"/>
        <v>46101</v>
      </c>
      <c r="AL20" s="37">
        <v>20</v>
      </c>
      <c r="AM20" s="15">
        <f t="shared" si="75"/>
        <v>46206</v>
      </c>
      <c r="AN20" s="15"/>
      <c r="AO20" s="34">
        <f t="shared" si="87"/>
        <v>105</v>
      </c>
      <c r="AP20" s="7"/>
      <c r="AQ20" s="7"/>
      <c r="AR20" s="7"/>
      <c r="AS20" s="7"/>
      <c r="AT20" s="7"/>
      <c r="AU20" s="3"/>
      <c r="AV20" s="31">
        <f t="shared" si="104"/>
        <v>46102</v>
      </c>
      <c r="AW20" s="31">
        <f t="shared" si="72"/>
        <v>46282</v>
      </c>
      <c r="AX20" s="124">
        <v>180</v>
      </c>
      <c r="AY20" s="15">
        <f t="shared" si="88"/>
        <v>46386</v>
      </c>
      <c r="AZ20" s="15"/>
      <c r="BA20" s="7">
        <f t="shared" si="89"/>
        <v>104</v>
      </c>
      <c r="BB20" s="3"/>
      <c r="BC20" s="31">
        <f t="shared" si="105"/>
        <v>46283</v>
      </c>
      <c r="BD20" s="31">
        <f t="shared" si="106"/>
        <v>46283</v>
      </c>
      <c r="BE20" s="32">
        <v>0</v>
      </c>
      <c r="BF20" s="15">
        <f t="shared" si="90"/>
        <v>46386</v>
      </c>
      <c r="BG20" s="15"/>
      <c r="BH20" s="34">
        <f t="shared" si="91"/>
        <v>103</v>
      </c>
      <c r="BI20" s="3"/>
      <c r="BJ20" s="31">
        <f t="shared" si="92"/>
        <v>46283</v>
      </c>
      <c r="BK20" s="31">
        <f t="shared" si="93"/>
        <v>46283</v>
      </c>
      <c r="BL20" s="32">
        <v>0</v>
      </c>
      <c r="BM20" s="15">
        <f t="shared" si="94"/>
        <v>46386</v>
      </c>
      <c r="BN20" s="15"/>
      <c r="BO20" s="34">
        <f t="shared" si="95"/>
        <v>103</v>
      </c>
      <c r="BP20" s="3"/>
      <c r="BQ20" s="31">
        <f t="shared" si="96"/>
        <v>46283</v>
      </c>
      <c r="BR20" s="31">
        <f t="shared" si="97"/>
        <v>46290</v>
      </c>
      <c r="BS20" s="37">
        <v>7</v>
      </c>
      <c r="BT20" s="15">
        <f t="shared" si="98"/>
        <v>46393</v>
      </c>
      <c r="BU20" s="15"/>
      <c r="BV20" s="7">
        <f t="shared" si="99"/>
        <v>103</v>
      </c>
      <c r="BW20" s="11" t="s">
        <v>2495</v>
      </c>
      <c r="BX20" s="130">
        <v>46290</v>
      </c>
      <c r="BY20" s="7">
        <f t="shared" si="100"/>
        <v>103</v>
      </c>
      <c r="BZ20" s="2"/>
      <c r="CA20" t="s">
        <v>2496</v>
      </c>
    </row>
    <row r="21" spans="1:79" ht="22.5" x14ac:dyDescent="0.25">
      <c r="A21" s="40" t="s">
        <v>246</v>
      </c>
      <c r="B21" s="131" t="s">
        <v>625</v>
      </c>
      <c r="C21" s="128" t="s">
        <v>2497</v>
      </c>
      <c r="D21" s="7"/>
      <c r="E21" s="30">
        <f t="shared" si="76"/>
        <v>45914</v>
      </c>
      <c r="F21" s="6">
        <v>45930</v>
      </c>
      <c r="G21" s="6"/>
      <c r="H21" s="34">
        <f t="shared" si="77"/>
        <v>16</v>
      </c>
      <c r="I21" s="3"/>
      <c r="J21" s="30">
        <f t="shared" si="78"/>
        <v>45915</v>
      </c>
      <c r="K21" s="30">
        <f t="shared" si="79"/>
        <v>45922</v>
      </c>
      <c r="L21" s="37">
        <v>7</v>
      </c>
      <c r="M21" s="6">
        <f t="shared" si="80"/>
        <v>45937</v>
      </c>
      <c r="N21" s="6"/>
      <c r="O21" s="29">
        <f t="shared" si="81"/>
        <v>15</v>
      </c>
      <c r="P21" s="7"/>
      <c r="Q21" s="3"/>
      <c r="R21" s="30">
        <f t="shared" si="73"/>
        <v>45923</v>
      </c>
      <c r="S21" s="30">
        <f t="shared" si="82"/>
        <v>45953</v>
      </c>
      <c r="T21" s="37">
        <v>30</v>
      </c>
      <c r="U21" s="6">
        <f t="shared" si="83"/>
        <v>45967</v>
      </c>
      <c r="V21" s="6"/>
      <c r="W21" s="29">
        <f t="shared" si="84"/>
        <v>14</v>
      </c>
      <c r="X21" s="3"/>
      <c r="Y21" s="31"/>
      <c r="Z21" s="7"/>
      <c r="AA21" s="6"/>
      <c r="AB21" s="25"/>
      <c r="AC21" s="31">
        <f t="shared" si="101"/>
        <v>45954</v>
      </c>
      <c r="AD21" s="31">
        <f t="shared" si="102"/>
        <v>45984</v>
      </c>
      <c r="AE21" s="37">
        <v>30</v>
      </c>
      <c r="AF21" s="15">
        <f t="shared" si="85"/>
        <v>45997</v>
      </c>
      <c r="AG21" s="15"/>
      <c r="AH21" s="34">
        <f t="shared" si="86"/>
        <v>13</v>
      </c>
      <c r="AI21" s="3"/>
      <c r="AJ21" s="31">
        <f t="shared" si="103"/>
        <v>45985</v>
      </c>
      <c r="AK21" s="31">
        <f t="shared" si="74"/>
        <v>46005</v>
      </c>
      <c r="AL21" s="37">
        <v>20</v>
      </c>
      <c r="AM21" s="15">
        <f t="shared" si="75"/>
        <v>46017</v>
      </c>
      <c r="AN21" s="15"/>
      <c r="AO21" s="34">
        <f t="shared" si="87"/>
        <v>12</v>
      </c>
      <c r="AP21" s="7"/>
      <c r="AQ21" s="7"/>
      <c r="AR21" s="7"/>
      <c r="AS21" s="7"/>
      <c r="AT21" s="7"/>
      <c r="AU21" s="3"/>
      <c r="AV21" s="31">
        <f t="shared" si="104"/>
        <v>46006</v>
      </c>
      <c r="AW21" s="31">
        <f t="shared" si="72"/>
        <v>46086</v>
      </c>
      <c r="AX21" s="124">
        <v>80</v>
      </c>
      <c r="AY21" s="15">
        <f t="shared" si="88"/>
        <v>46097</v>
      </c>
      <c r="AZ21" s="15"/>
      <c r="BA21" s="7">
        <f t="shared" si="89"/>
        <v>11</v>
      </c>
      <c r="BB21" s="3"/>
      <c r="BC21" s="31">
        <f t="shared" si="105"/>
        <v>46087</v>
      </c>
      <c r="BD21" s="31">
        <f t="shared" si="106"/>
        <v>46087</v>
      </c>
      <c r="BE21" s="32">
        <v>0</v>
      </c>
      <c r="BF21" s="15">
        <f t="shared" si="90"/>
        <v>46097</v>
      </c>
      <c r="BG21" s="15"/>
      <c r="BH21" s="34">
        <f t="shared" si="91"/>
        <v>10</v>
      </c>
      <c r="BI21" s="3"/>
      <c r="BJ21" s="31">
        <f t="shared" si="92"/>
        <v>46087</v>
      </c>
      <c r="BK21" s="31">
        <f t="shared" si="93"/>
        <v>46087</v>
      </c>
      <c r="BL21" s="32">
        <v>0</v>
      </c>
      <c r="BM21" s="15">
        <f t="shared" si="94"/>
        <v>46097</v>
      </c>
      <c r="BN21" s="15"/>
      <c r="BO21" s="34">
        <f t="shared" si="95"/>
        <v>10</v>
      </c>
      <c r="BP21" s="3"/>
      <c r="BQ21" s="31">
        <f t="shared" si="96"/>
        <v>46087</v>
      </c>
      <c r="BR21" s="31">
        <f t="shared" si="97"/>
        <v>46094</v>
      </c>
      <c r="BS21" s="37">
        <v>7</v>
      </c>
      <c r="BT21" s="15">
        <f t="shared" si="98"/>
        <v>46104</v>
      </c>
      <c r="BU21" s="15"/>
      <c r="BV21" s="7">
        <f t="shared" si="99"/>
        <v>10</v>
      </c>
      <c r="BW21" s="11" t="s">
        <v>2498</v>
      </c>
      <c r="BX21" s="130">
        <v>46094</v>
      </c>
      <c r="BY21" s="7">
        <f t="shared" si="100"/>
        <v>10</v>
      </c>
      <c r="BZ21" s="2"/>
      <c r="CA21" t="s">
        <v>2499</v>
      </c>
    </row>
    <row r="22" spans="1:79" x14ac:dyDescent="0.25">
      <c r="A22" s="40" t="s">
        <v>246</v>
      </c>
      <c r="B22" s="41" t="s">
        <v>625</v>
      </c>
      <c r="C22" s="42" t="s">
        <v>630</v>
      </c>
      <c r="D22" s="7"/>
      <c r="E22" s="30">
        <f t="shared" si="76"/>
        <v>46191</v>
      </c>
      <c r="F22" s="6">
        <v>46101</v>
      </c>
      <c r="G22" s="6"/>
      <c r="H22" s="34">
        <f t="shared" si="77"/>
        <v>-90</v>
      </c>
      <c r="I22" s="3"/>
      <c r="J22" s="30">
        <f t="shared" si="78"/>
        <v>46192</v>
      </c>
      <c r="K22" s="30">
        <f t="shared" si="79"/>
        <v>46199</v>
      </c>
      <c r="L22" s="37">
        <v>7</v>
      </c>
      <c r="M22" s="6">
        <f t="shared" si="80"/>
        <v>46108</v>
      </c>
      <c r="N22" s="6"/>
      <c r="O22" s="29">
        <f t="shared" si="81"/>
        <v>-91</v>
      </c>
      <c r="P22" s="7"/>
      <c r="Q22" s="3"/>
      <c r="R22" s="30">
        <f t="shared" si="73"/>
        <v>46200</v>
      </c>
      <c r="S22" s="30">
        <f t="shared" si="82"/>
        <v>46230</v>
      </c>
      <c r="T22" s="37">
        <v>30</v>
      </c>
      <c r="U22" s="6">
        <f t="shared" si="83"/>
        <v>46138</v>
      </c>
      <c r="V22" s="6"/>
      <c r="W22" s="29">
        <f t="shared" si="84"/>
        <v>-92</v>
      </c>
      <c r="X22" s="3"/>
      <c r="Y22" s="31"/>
      <c r="Z22" s="7"/>
      <c r="AA22" s="6"/>
      <c r="AB22" s="25"/>
      <c r="AC22" s="31">
        <f t="shared" si="101"/>
        <v>46231</v>
      </c>
      <c r="AD22" s="31">
        <f t="shared" si="102"/>
        <v>46276</v>
      </c>
      <c r="AE22" s="37">
        <v>45</v>
      </c>
      <c r="AF22" s="15">
        <f t="shared" si="85"/>
        <v>46183</v>
      </c>
      <c r="AG22" s="15"/>
      <c r="AH22" s="34">
        <f t="shared" si="86"/>
        <v>-93</v>
      </c>
      <c r="AI22" s="3"/>
      <c r="AJ22" s="31">
        <f t="shared" si="103"/>
        <v>46277</v>
      </c>
      <c r="AK22" s="31">
        <f t="shared" si="74"/>
        <v>46297</v>
      </c>
      <c r="AL22" s="37">
        <v>20</v>
      </c>
      <c r="AM22" s="15">
        <f t="shared" si="75"/>
        <v>46203</v>
      </c>
      <c r="AN22" s="15"/>
      <c r="AO22" s="34">
        <f t="shared" si="87"/>
        <v>-94</v>
      </c>
      <c r="AP22" s="7"/>
      <c r="AQ22" s="7"/>
      <c r="AR22" s="7"/>
      <c r="AS22" s="7"/>
      <c r="AT22" s="7"/>
      <c r="AU22" s="3"/>
      <c r="AV22" s="31">
        <f t="shared" si="104"/>
        <v>46298</v>
      </c>
      <c r="AW22" s="31">
        <f t="shared" si="72"/>
        <v>46418</v>
      </c>
      <c r="AX22" s="124">
        <v>120</v>
      </c>
      <c r="AY22" s="15">
        <f t="shared" si="88"/>
        <v>46323</v>
      </c>
      <c r="AZ22" s="15"/>
      <c r="BA22" s="7">
        <f t="shared" si="89"/>
        <v>-95</v>
      </c>
      <c r="BB22" s="3"/>
      <c r="BC22" s="31">
        <f t="shared" si="105"/>
        <v>46419</v>
      </c>
      <c r="BD22" s="31">
        <f t="shared" si="106"/>
        <v>46419</v>
      </c>
      <c r="BE22" s="32">
        <v>0</v>
      </c>
      <c r="BF22" s="15">
        <f t="shared" si="90"/>
        <v>46323</v>
      </c>
      <c r="BG22" s="15"/>
      <c r="BH22" s="34">
        <f t="shared" si="91"/>
        <v>-96</v>
      </c>
      <c r="BI22" s="3"/>
      <c r="BJ22" s="31">
        <f t="shared" si="92"/>
        <v>46419</v>
      </c>
      <c r="BK22" s="31">
        <f t="shared" si="93"/>
        <v>46419</v>
      </c>
      <c r="BL22" s="32">
        <v>0</v>
      </c>
      <c r="BM22" s="15">
        <f t="shared" si="94"/>
        <v>46323</v>
      </c>
      <c r="BN22" s="15"/>
      <c r="BO22" s="34">
        <f t="shared" si="95"/>
        <v>-96</v>
      </c>
      <c r="BP22" s="3"/>
      <c r="BQ22" s="31">
        <f t="shared" si="96"/>
        <v>46419</v>
      </c>
      <c r="BR22" s="31">
        <f t="shared" si="97"/>
        <v>46426</v>
      </c>
      <c r="BS22" s="37">
        <v>7</v>
      </c>
      <c r="BT22" s="15">
        <f t="shared" si="98"/>
        <v>46330</v>
      </c>
      <c r="BU22" s="15"/>
      <c r="BV22" s="7">
        <f t="shared" si="99"/>
        <v>-96</v>
      </c>
      <c r="BW22" s="11" t="s">
        <v>2500</v>
      </c>
      <c r="BX22" s="130">
        <v>46426</v>
      </c>
      <c r="BY22" s="7">
        <f t="shared" si="100"/>
        <v>-96</v>
      </c>
      <c r="BZ22" s="2"/>
      <c r="CA22" t="s">
        <v>2501</v>
      </c>
    </row>
    <row r="23" spans="1:79" x14ac:dyDescent="0.25">
      <c r="A23" s="40" t="s">
        <v>246</v>
      </c>
      <c r="B23" s="41" t="s">
        <v>625</v>
      </c>
      <c r="C23" s="42" t="s">
        <v>631</v>
      </c>
      <c r="D23" s="7"/>
      <c r="E23" s="30">
        <f t="shared" si="76"/>
        <v>46070</v>
      </c>
      <c r="F23" s="6">
        <v>46335</v>
      </c>
      <c r="G23" s="6"/>
      <c r="H23" s="34">
        <f t="shared" si="77"/>
        <v>265</v>
      </c>
      <c r="I23" s="3"/>
      <c r="J23" s="30">
        <f t="shared" si="78"/>
        <v>46071</v>
      </c>
      <c r="K23" s="30">
        <f t="shared" si="79"/>
        <v>46078</v>
      </c>
      <c r="L23" s="37">
        <v>7</v>
      </c>
      <c r="M23" s="6">
        <f t="shared" si="80"/>
        <v>46342</v>
      </c>
      <c r="N23" s="6"/>
      <c r="O23" s="29">
        <f t="shared" si="81"/>
        <v>264</v>
      </c>
      <c r="P23" s="7"/>
      <c r="Q23" s="3"/>
      <c r="R23" s="30">
        <f t="shared" si="73"/>
        <v>46079</v>
      </c>
      <c r="S23" s="30">
        <f t="shared" si="82"/>
        <v>46109</v>
      </c>
      <c r="T23" s="37">
        <v>30</v>
      </c>
      <c r="U23" s="6">
        <f t="shared" si="83"/>
        <v>46372</v>
      </c>
      <c r="V23" s="6"/>
      <c r="W23" s="29">
        <f t="shared" si="84"/>
        <v>263</v>
      </c>
      <c r="X23" s="3"/>
      <c r="Y23" s="31"/>
      <c r="Z23" s="7"/>
      <c r="AA23" s="6"/>
      <c r="AB23" s="25"/>
      <c r="AC23" s="31">
        <f t="shared" si="101"/>
        <v>46110</v>
      </c>
      <c r="AD23" s="31">
        <f t="shared" si="102"/>
        <v>46155</v>
      </c>
      <c r="AE23" s="37">
        <v>45</v>
      </c>
      <c r="AF23" s="15">
        <f t="shared" si="85"/>
        <v>46417</v>
      </c>
      <c r="AG23" s="15"/>
      <c r="AH23" s="34">
        <f t="shared" si="86"/>
        <v>262</v>
      </c>
      <c r="AI23" s="3"/>
      <c r="AJ23" s="31">
        <f t="shared" si="103"/>
        <v>46156</v>
      </c>
      <c r="AK23" s="31">
        <f t="shared" si="74"/>
        <v>46176</v>
      </c>
      <c r="AL23" s="37">
        <v>20</v>
      </c>
      <c r="AM23" s="15">
        <f t="shared" si="75"/>
        <v>46437</v>
      </c>
      <c r="AN23" s="15"/>
      <c r="AO23" s="34">
        <f t="shared" si="87"/>
        <v>261</v>
      </c>
      <c r="AP23" s="7"/>
      <c r="AQ23" s="7"/>
      <c r="AR23" s="7"/>
      <c r="AS23" s="7"/>
      <c r="AT23" s="7"/>
      <c r="AU23" s="3"/>
      <c r="AV23" s="31">
        <f t="shared" si="104"/>
        <v>46177</v>
      </c>
      <c r="AW23" s="31">
        <f t="shared" si="72"/>
        <v>46297</v>
      </c>
      <c r="AX23" s="124">
        <v>120</v>
      </c>
      <c r="AY23" s="15">
        <f t="shared" si="88"/>
        <v>46557</v>
      </c>
      <c r="AZ23" s="15"/>
      <c r="BA23" s="7">
        <f t="shared" si="89"/>
        <v>260</v>
      </c>
      <c r="BB23" s="3"/>
      <c r="BC23" s="31">
        <f t="shared" si="105"/>
        <v>46298</v>
      </c>
      <c r="BD23" s="31">
        <f t="shared" si="106"/>
        <v>46298</v>
      </c>
      <c r="BE23" s="32">
        <v>0</v>
      </c>
      <c r="BF23" s="15">
        <f t="shared" si="90"/>
        <v>46557</v>
      </c>
      <c r="BG23" s="15"/>
      <c r="BH23" s="34">
        <f t="shared" si="91"/>
        <v>259</v>
      </c>
      <c r="BI23" s="3"/>
      <c r="BJ23" s="31">
        <f t="shared" si="92"/>
        <v>46298</v>
      </c>
      <c r="BK23" s="31">
        <f t="shared" si="93"/>
        <v>46298</v>
      </c>
      <c r="BL23" s="32">
        <v>0</v>
      </c>
      <c r="BM23" s="15">
        <f t="shared" si="94"/>
        <v>46557</v>
      </c>
      <c r="BN23" s="15"/>
      <c r="BO23" s="34">
        <f t="shared" si="95"/>
        <v>259</v>
      </c>
      <c r="BP23" s="3"/>
      <c r="BQ23" s="31">
        <f t="shared" si="96"/>
        <v>46298</v>
      </c>
      <c r="BR23" s="31">
        <f t="shared" si="97"/>
        <v>46305</v>
      </c>
      <c r="BS23" s="37">
        <v>7</v>
      </c>
      <c r="BT23" s="15">
        <f t="shared" si="98"/>
        <v>46564</v>
      </c>
      <c r="BU23" s="15"/>
      <c r="BV23" s="7">
        <f t="shared" si="99"/>
        <v>259</v>
      </c>
      <c r="BW23" s="11" t="s">
        <v>2502</v>
      </c>
      <c r="BX23" s="130">
        <v>46305</v>
      </c>
      <c r="BY23" s="7">
        <f t="shared" si="100"/>
        <v>259</v>
      </c>
      <c r="BZ23" s="2"/>
      <c r="CA23" t="s">
        <v>2503</v>
      </c>
    </row>
    <row r="24" spans="1:79" x14ac:dyDescent="0.25">
      <c r="A24" s="40" t="s">
        <v>246</v>
      </c>
      <c r="B24" s="41" t="s">
        <v>625</v>
      </c>
      <c r="C24" s="42" t="s">
        <v>632</v>
      </c>
      <c r="D24" s="7"/>
      <c r="E24" s="30">
        <f t="shared" si="76"/>
        <v>46191</v>
      </c>
      <c r="F24" s="6">
        <v>46335</v>
      </c>
      <c r="G24" s="6"/>
      <c r="H24" s="34">
        <f t="shared" si="77"/>
        <v>144</v>
      </c>
      <c r="I24" s="3"/>
      <c r="J24" s="30">
        <f t="shared" si="78"/>
        <v>46192</v>
      </c>
      <c r="K24" s="30">
        <f t="shared" si="79"/>
        <v>46199</v>
      </c>
      <c r="L24" s="37">
        <v>7</v>
      </c>
      <c r="M24" s="6">
        <f t="shared" si="80"/>
        <v>46342</v>
      </c>
      <c r="N24" s="6"/>
      <c r="O24" s="29">
        <f t="shared" si="81"/>
        <v>143</v>
      </c>
      <c r="P24" s="7"/>
      <c r="Q24" s="3"/>
      <c r="R24" s="30">
        <f t="shared" si="73"/>
        <v>46200</v>
      </c>
      <c r="S24" s="30">
        <f t="shared" si="82"/>
        <v>46230</v>
      </c>
      <c r="T24" s="37">
        <v>30</v>
      </c>
      <c r="U24" s="6">
        <f t="shared" si="83"/>
        <v>46372</v>
      </c>
      <c r="V24" s="6"/>
      <c r="W24" s="29">
        <f t="shared" si="84"/>
        <v>142</v>
      </c>
      <c r="X24" s="3"/>
      <c r="Y24" s="31"/>
      <c r="Z24" s="7"/>
      <c r="AA24" s="6"/>
      <c r="AB24" s="25"/>
      <c r="AC24" s="31">
        <f t="shared" si="101"/>
        <v>46231</v>
      </c>
      <c r="AD24" s="31">
        <f t="shared" si="102"/>
        <v>46276</v>
      </c>
      <c r="AE24" s="37">
        <v>45</v>
      </c>
      <c r="AF24" s="15">
        <f t="shared" si="85"/>
        <v>46417</v>
      </c>
      <c r="AG24" s="15"/>
      <c r="AH24" s="34">
        <f t="shared" si="86"/>
        <v>141</v>
      </c>
      <c r="AI24" s="3"/>
      <c r="AJ24" s="31">
        <f t="shared" si="103"/>
        <v>46277</v>
      </c>
      <c r="AK24" s="31">
        <f t="shared" si="74"/>
        <v>46297</v>
      </c>
      <c r="AL24" s="37">
        <v>20</v>
      </c>
      <c r="AM24" s="15">
        <f t="shared" si="75"/>
        <v>46437</v>
      </c>
      <c r="AN24" s="15"/>
      <c r="AO24" s="34">
        <f t="shared" si="87"/>
        <v>140</v>
      </c>
      <c r="AP24" s="7"/>
      <c r="AQ24" s="7"/>
      <c r="AR24" s="7"/>
      <c r="AS24" s="7"/>
      <c r="AT24" s="7"/>
      <c r="AU24" s="3"/>
      <c r="AV24" s="31">
        <f t="shared" si="104"/>
        <v>46298</v>
      </c>
      <c r="AW24" s="31">
        <f t="shared" si="72"/>
        <v>46418</v>
      </c>
      <c r="AX24" s="124">
        <v>120</v>
      </c>
      <c r="AY24" s="15">
        <f t="shared" si="88"/>
        <v>46557</v>
      </c>
      <c r="AZ24" s="15"/>
      <c r="BA24" s="7">
        <f t="shared" si="89"/>
        <v>139</v>
      </c>
      <c r="BB24" s="3"/>
      <c r="BC24" s="31">
        <f t="shared" si="105"/>
        <v>46419</v>
      </c>
      <c r="BD24" s="31">
        <f t="shared" si="106"/>
        <v>46419</v>
      </c>
      <c r="BE24" s="32">
        <v>0</v>
      </c>
      <c r="BF24" s="15">
        <f t="shared" si="90"/>
        <v>46557</v>
      </c>
      <c r="BG24" s="15"/>
      <c r="BH24" s="34">
        <f t="shared" si="91"/>
        <v>138</v>
      </c>
      <c r="BI24" s="3"/>
      <c r="BJ24" s="31">
        <f t="shared" si="92"/>
        <v>46419</v>
      </c>
      <c r="BK24" s="31">
        <f t="shared" si="93"/>
        <v>46419</v>
      </c>
      <c r="BL24" s="32">
        <v>0</v>
      </c>
      <c r="BM24" s="15">
        <f t="shared" si="94"/>
        <v>46557</v>
      </c>
      <c r="BN24" s="15"/>
      <c r="BO24" s="34">
        <f t="shared" si="95"/>
        <v>138</v>
      </c>
      <c r="BP24" s="3"/>
      <c r="BQ24" s="31">
        <f t="shared" si="96"/>
        <v>46419</v>
      </c>
      <c r="BR24" s="31">
        <f t="shared" si="97"/>
        <v>46426</v>
      </c>
      <c r="BS24" s="37">
        <v>7</v>
      </c>
      <c r="BT24" s="15">
        <f t="shared" si="98"/>
        <v>46564</v>
      </c>
      <c r="BU24" s="15"/>
      <c r="BV24" s="7">
        <f t="shared" si="99"/>
        <v>138</v>
      </c>
      <c r="BW24" s="11" t="s">
        <v>2500</v>
      </c>
      <c r="BX24" s="130">
        <v>46426</v>
      </c>
      <c r="BY24" s="7">
        <f t="shared" si="100"/>
        <v>138</v>
      </c>
      <c r="BZ24" s="2"/>
      <c r="CA24" t="s">
        <v>2504</v>
      </c>
    </row>
    <row r="25" spans="1:79" ht="22.5" x14ac:dyDescent="0.25">
      <c r="A25" s="40" t="s">
        <v>246</v>
      </c>
      <c r="B25" s="41" t="s">
        <v>625</v>
      </c>
      <c r="C25" s="128" t="s">
        <v>2505</v>
      </c>
      <c r="D25" s="7"/>
      <c r="E25" s="30">
        <f t="shared" ref="E25:E26" si="107">+J25-1</f>
        <v>46102</v>
      </c>
      <c r="F25" s="6">
        <v>46104</v>
      </c>
      <c r="G25" s="6"/>
      <c r="H25" s="34">
        <f t="shared" ref="H25:H26" si="108">+F25-E25</f>
        <v>2</v>
      </c>
      <c r="I25" s="3"/>
      <c r="J25" s="30">
        <f t="shared" ref="J25:J26" si="109">+K25-L25</f>
        <v>46103</v>
      </c>
      <c r="K25" s="30">
        <f t="shared" ref="K25:K26" si="110">+R25-1</f>
        <v>46110</v>
      </c>
      <c r="L25" s="37">
        <v>7</v>
      </c>
      <c r="M25" s="6">
        <f t="shared" ref="M25:M26" si="111">+F25+L25</f>
        <v>46111</v>
      </c>
      <c r="N25" s="6"/>
      <c r="O25" s="29">
        <f t="shared" ref="O25:O26" si="112">+M25-K25</f>
        <v>1</v>
      </c>
      <c r="P25" s="7"/>
      <c r="Q25" s="3"/>
      <c r="R25" s="30">
        <f t="shared" ref="R25:R26" si="113">+S25-T25</f>
        <v>46111</v>
      </c>
      <c r="S25" s="30">
        <f t="shared" ref="S25:S26" si="114">+AC25-1</f>
        <v>46141</v>
      </c>
      <c r="T25" s="37">
        <v>30</v>
      </c>
      <c r="U25" s="6">
        <f t="shared" ref="U25:U26" si="115">+M25+T25</f>
        <v>46141</v>
      </c>
      <c r="V25" s="6"/>
      <c r="W25" s="29">
        <f t="shared" ref="W25:W26" si="116">+U25-S25</f>
        <v>0</v>
      </c>
      <c r="X25" s="3"/>
      <c r="Y25" s="31"/>
      <c r="Z25" s="7"/>
      <c r="AA25" s="6"/>
      <c r="AB25" s="25"/>
      <c r="AC25" s="31">
        <f t="shared" ref="AC25:AC26" si="117">+AD25-AE25</f>
        <v>46142</v>
      </c>
      <c r="AD25" s="31">
        <f t="shared" ref="AD25:AD26" si="118">+AJ25-1</f>
        <v>46187</v>
      </c>
      <c r="AE25" s="37">
        <v>45</v>
      </c>
      <c r="AF25" s="15">
        <f t="shared" ref="AF25:AF26" si="119">+IF(V25=0,U25,V25)+AE25</f>
        <v>46186</v>
      </c>
      <c r="AG25" s="15"/>
      <c r="AH25" s="34">
        <f t="shared" ref="AH25:AH26" si="120">+AF25-AD25</f>
        <v>-1</v>
      </c>
      <c r="AI25" s="3"/>
      <c r="AJ25" s="31">
        <f t="shared" ref="AJ25:AJ26" si="121">+AK25-AL25</f>
        <v>46188</v>
      </c>
      <c r="AK25" s="31">
        <f t="shared" ref="AK25:AK26" si="122">+AV25-1</f>
        <v>46208</v>
      </c>
      <c r="AL25" s="37">
        <v>20</v>
      </c>
      <c r="AM25" s="15">
        <f t="shared" ref="AM25:AM26" si="123">+IF(AG25=0,AF25,AG25)+AL25</f>
        <v>46206</v>
      </c>
      <c r="AN25" s="15"/>
      <c r="AO25" s="34">
        <f t="shared" ref="AO25:AO26" si="124">+AM25-AK25</f>
        <v>-2</v>
      </c>
      <c r="AP25" s="7"/>
      <c r="AQ25" s="7"/>
      <c r="AR25" s="7"/>
      <c r="AS25" s="7"/>
      <c r="AT25" s="7"/>
      <c r="AU25" s="3"/>
      <c r="AV25" s="31">
        <f t="shared" ref="AV25:AV26" si="125">+AW25-AX25</f>
        <v>46209</v>
      </c>
      <c r="AW25" s="31">
        <f t="shared" si="72"/>
        <v>46359</v>
      </c>
      <c r="AX25" s="24">
        <v>150</v>
      </c>
      <c r="AY25" s="15">
        <f t="shared" ref="AY25:AY26" si="126">+IF(AN25=0,AM25,AN25)+AX25</f>
        <v>46356</v>
      </c>
      <c r="AZ25" s="15"/>
      <c r="BA25" s="7">
        <f t="shared" ref="BA25:BA26" si="127">+AY25-AW25</f>
        <v>-3</v>
      </c>
      <c r="BB25" s="3"/>
      <c r="BC25" s="31">
        <f t="shared" ref="BC25:BC26" si="128">+BD25-BE25</f>
        <v>46360</v>
      </c>
      <c r="BD25" s="31">
        <f t="shared" ref="BD25:BD26" si="129">+BJ25</f>
        <v>46360</v>
      </c>
      <c r="BE25" s="32">
        <v>0</v>
      </c>
      <c r="BF25" s="15">
        <f t="shared" ref="BF25:BF26" si="130">+IF(AZ25=0,AY25,AZ25)+BE25</f>
        <v>46356</v>
      </c>
      <c r="BG25" s="15"/>
      <c r="BH25" s="34">
        <f t="shared" ref="BH25:BH26" si="131">+BF25-BD25</f>
        <v>-4</v>
      </c>
      <c r="BI25" s="3"/>
      <c r="BJ25" s="31">
        <f t="shared" ref="BJ25:BJ26" si="132">+BK25-BL25</f>
        <v>46360</v>
      </c>
      <c r="BK25" s="31">
        <f t="shared" ref="BK25:BK26" si="133">+BQ25</f>
        <v>46360</v>
      </c>
      <c r="BL25" s="32">
        <v>0</v>
      </c>
      <c r="BM25" s="15">
        <f t="shared" ref="BM25:BM26" si="134">+IF(BG25=0,BF25,BG25)+BL25</f>
        <v>46356</v>
      </c>
      <c r="BN25" s="15"/>
      <c r="BO25" s="34">
        <f t="shared" ref="BO25:BO26" si="135">+BM25-BK25</f>
        <v>-4</v>
      </c>
      <c r="BP25" s="3"/>
      <c r="BQ25" s="31">
        <f t="shared" ref="BQ25:BQ26" si="136">+BR25-BS25</f>
        <v>46360</v>
      </c>
      <c r="BR25" s="31">
        <f t="shared" ref="BR25:BR26" si="137">+BX25</f>
        <v>46367</v>
      </c>
      <c r="BS25" s="37">
        <v>7</v>
      </c>
      <c r="BT25" s="15">
        <f t="shared" ref="BT25:BT26" si="138">+IF(BN25=0,BM25,BN25)+BS25</f>
        <v>46363</v>
      </c>
      <c r="BU25" s="15"/>
      <c r="BV25" s="7">
        <f t="shared" ref="BV25:BV26" si="139">+BT25-BR25</f>
        <v>-4</v>
      </c>
      <c r="BW25" s="11" t="s">
        <v>2506</v>
      </c>
      <c r="BX25" s="130">
        <v>46367</v>
      </c>
      <c r="BY25" s="7">
        <f t="shared" ref="BY25:BY26" si="140">+BT25-BX25</f>
        <v>-4</v>
      </c>
      <c r="BZ25" s="2"/>
      <c r="CA25" t="s">
        <v>2507</v>
      </c>
    </row>
    <row r="26" spans="1:79" ht="22.5" x14ac:dyDescent="0.25">
      <c r="A26" s="40" t="s">
        <v>246</v>
      </c>
      <c r="B26" s="41" t="s">
        <v>625</v>
      </c>
      <c r="C26" s="128" t="s">
        <v>2508</v>
      </c>
      <c r="D26" s="7"/>
      <c r="E26" s="30">
        <f t="shared" si="107"/>
        <v>46206</v>
      </c>
      <c r="F26" s="138"/>
      <c r="G26" s="6"/>
      <c r="H26" s="34">
        <f t="shared" si="108"/>
        <v>-46206</v>
      </c>
      <c r="I26" s="3"/>
      <c r="J26" s="30">
        <f t="shared" si="109"/>
        <v>46207</v>
      </c>
      <c r="K26" s="30">
        <f t="shared" si="110"/>
        <v>46214</v>
      </c>
      <c r="L26" s="37">
        <v>7</v>
      </c>
      <c r="M26" s="6">
        <f t="shared" si="111"/>
        <v>7</v>
      </c>
      <c r="N26" s="6"/>
      <c r="O26" s="29">
        <f t="shared" si="112"/>
        <v>-46207</v>
      </c>
      <c r="P26" s="7"/>
      <c r="Q26" s="3"/>
      <c r="R26" s="30">
        <f t="shared" si="113"/>
        <v>46215</v>
      </c>
      <c r="S26" s="30">
        <f t="shared" si="114"/>
        <v>46245</v>
      </c>
      <c r="T26" s="37">
        <v>30</v>
      </c>
      <c r="U26" s="6">
        <f t="shared" si="115"/>
        <v>37</v>
      </c>
      <c r="V26" s="6"/>
      <c r="W26" s="29">
        <f t="shared" si="116"/>
        <v>-46208</v>
      </c>
      <c r="X26" s="3"/>
      <c r="Y26" s="31"/>
      <c r="Z26" s="7"/>
      <c r="AA26" s="6"/>
      <c r="AB26" s="25"/>
      <c r="AC26" s="31">
        <f t="shared" si="117"/>
        <v>46246</v>
      </c>
      <c r="AD26" s="31">
        <f t="shared" si="118"/>
        <v>46291</v>
      </c>
      <c r="AE26" s="37">
        <v>45</v>
      </c>
      <c r="AF26" s="15">
        <f t="shared" si="119"/>
        <v>82</v>
      </c>
      <c r="AG26" s="15"/>
      <c r="AH26" s="34">
        <f t="shared" si="120"/>
        <v>-46209</v>
      </c>
      <c r="AI26" s="3"/>
      <c r="AJ26" s="31">
        <f t="shared" si="121"/>
        <v>46292</v>
      </c>
      <c r="AK26" s="31">
        <f t="shared" si="122"/>
        <v>46312</v>
      </c>
      <c r="AL26" s="37">
        <v>20</v>
      </c>
      <c r="AM26" s="15">
        <f t="shared" si="123"/>
        <v>102</v>
      </c>
      <c r="AN26" s="15"/>
      <c r="AO26" s="34">
        <f t="shared" si="124"/>
        <v>-46210</v>
      </c>
      <c r="AP26" s="7"/>
      <c r="AQ26" s="7"/>
      <c r="AR26" s="7"/>
      <c r="AS26" s="7"/>
      <c r="AT26" s="7"/>
      <c r="AU26" s="3"/>
      <c r="AV26" s="31">
        <f t="shared" si="125"/>
        <v>46313</v>
      </c>
      <c r="AW26" s="31">
        <f t="shared" si="72"/>
        <v>46463</v>
      </c>
      <c r="AX26" s="24">
        <v>150</v>
      </c>
      <c r="AY26" s="15">
        <f t="shared" si="126"/>
        <v>252</v>
      </c>
      <c r="AZ26" s="15"/>
      <c r="BA26" s="7">
        <f t="shared" si="127"/>
        <v>-46211</v>
      </c>
      <c r="BB26" s="3"/>
      <c r="BC26" s="31">
        <f t="shared" si="128"/>
        <v>46464</v>
      </c>
      <c r="BD26" s="31">
        <f t="shared" si="129"/>
        <v>46464</v>
      </c>
      <c r="BE26" s="32">
        <v>0</v>
      </c>
      <c r="BF26" s="15">
        <f t="shared" si="130"/>
        <v>252</v>
      </c>
      <c r="BG26" s="15"/>
      <c r="BH26" s="34">
        <f t="shared" si="131"/>
        <v>-46212</v>
      </c>
      <c r="BI26" s="3"/>
      <c r="BJ26" s="31">
        <f t="shared" si="132"/>
        <v>46464</v>
      </c>
      <c r="BK26" s="31">
        <f t="shared" si="133"/>
        <v>46464</v>
      </c>
      <c r="BL26" s="32">
        <v>0</v>
      </c>
      <c r="BM26" s="15">
        <f t="shared" si="134"/>
        <v>252</v>
      </c>
      <c r="BN26" s="15"/>
      <c r="BO26" s="34">
        <f t="shared" si="135"/>
        <v>-46212</v>
      </c>
      <c r="BP26" s="3"/>
      <c r="BQ26" s="31">
        <f t="shared" si="136"/>
        <v>46464</v>
      </c>
      <c r="BR26" s="31">
        <f t="shared" si="137"/>
        <v>46471</v>
      </c>
      <c r="BS26" s="37">
        <v>7</v>
      </c>
      <c r="BT26" s="15">
        <f t="shared" si="138"/>
        <v>259</v>
      </c>
      <c r="BU26" s="15"/>
      <c r="BV26" s="7">
        <f t="shared" si="139"/>
        <v>-46212</v>
      </c>
      <c r="BW26" s="11" t="s">
        <v>2506</v>
      </c>
      <c r="BX26" s="130">
        <v>46471</v>
      </c>
      <c r="BY26" s="7">
        <f t="shared" si="140"/>
        <v>-46212</v>
      </c>
      <c r="BZ26" s="2"/>
      <c r="CA26" t="s">
        <v>2509</v>
      </c>
    </row>
    <row r="27" spans="1:79" ht="22.5" x14ac:dyDescent="0.25">
      <c r="A27" s="40" t="s">
        <v>246</v>
      </c>
      <c r="B27" s="41" t="s">
        <v>625</v>
      </c>
      <c r="C27" s="128" t="s">
        <v>2510</v>
      </c>
      <c r="D27" s="7"/>
      <c r="E27" s="30">
        <f t="shared" si="76"/>
        <v>46298</v>
      </c>
      <c r="F27" s="138"/>
      <c r="G27" s="6"/>
      <c r="H27" s="34">
        <f t="shared" si="77"/>
        <v>-46298</v>
      </c>
      <c r="I27" s="3"/>
      <c r="J27" s="30">
        <f t="shared" si="78"/>
        <v>46299</v>
      </c>
      <c r="K27" s="30">
        <f t="shared" si="79"/>
        <v>46306</v>
      </c>
      <c r="L27" s="37">
        <v>7</v>
      </c>
      <c r="M27" s="6">
        <f t="shared" si="80"/>
        <v>7</v>
      </c>
      <c r="N27" s="6"/>
      <c r="O27" s="29">
        <f t="shared" si="81"/>
        <v>-46299</v>
      </c>
      <c r="P27" s="7"/>
      <c r="Q27" s="3"/>
      <c r="R27" s="30">
        <f t="shared" si="73"/>
        <v>46307</v>
      </c>
      <c r="S27" s="30">
        <f t="shared" si="82"/>
        <v>46337</v>
      </c>
      <c r="T27" s="37">
        <v>30</v>
      </c>
      <c r="U27" s="6">
        <f t="shared" si="83"/>
        <v>37</v>
      </c>
      <c r="V27" s="6"/>
      <c r="W27" s="29">
        <f t="shared" si="84"/>
        <v>-46300</v>
      </c>
      <c r="X27" s="3"/>
      <c r="Y27" s="31"/>
      <c r="Z27" s="7"/>
      <c r="AA27" s="6"/>
      <c r="AB27" s="25"/>
      <c r="AC27" s="31">
        <f t="shared" si="101"/>
        <v>46338</v>
      </c>
      <c r="AD27" s="31">
        <f t="shared" si="102"/>
        <v>46383</v>
      </c>
      <c r="AE27" s="37">
        <v>45</v>
      </c>
      <c r="AF27" s="15">
        <f t="shared" si="85"/>
        <v>82</v>
      </c>
      <c r="AG27" s="15"/>
      <c r="AH27" s="34">
        <f t="shared" si="86"/>
        <v>-46301</v>
      </c>
      <c r="AI27" s="3"/>
      <c r="AJ27" s="31">
        <f t="shared" si="103"/>
        <v>46384</v>
      </c>
      <c r="AK27" s="31">
        <f t="shared" si="74"/>
        <v>46404</v>
      </c>
      <c r="AL27" s="37">
        <v>20</v>
      </c>
      <c r="AM27" s="15">
        <f t="shared" si="75"/>
        <v>102</v>
      </c>
      <c r="AN27" s="15"/>
      <c r="AO27" s="34">
        <f t="shared" si="87"/>
        <v>-46302</v>
      </c>
      <c r="AP27" s="7"/>
      <c r="AQ27" s="7"/>
      <c r="AR27" s="7"/>
      <c r="AS27" s="7"/>
      <c r="AT27" s="7"/>
      <c r="AU27" s="3"/>
      <c r="AV27" s="31">
        <f t="shared" si="104"/>
        <v>46405</v>
      </c>
      <c r="AW27" s="31">
        <f t="shared" si="72"/>
        <v>46555</v>
      </c>
      <c r="AX27" s="24">
        <v>150</v>
      </c>
      <c r="AY27" s="15">
        <f t="shared" si="88"/>
        <v>252</v>
      </c>
      <c r="AZ27" s="15"/>
      <c r="BA27" s="7">
        <f t="shared" si="89"/>
        <v>-46303</v>
      </c>
      <c r="BB27" s="3"/>
      <c r="BC27" s="31">
        <f t="shared" si="105"/>
        <v>46556</v>
      </c>
      <c r="BD27" s="31">
        <f t="shared" si="106"/>
        <v>46556</v>
      </c>
      <c r="BE27" s="32">
        <v>0</v>
      </c>
      <c r="BF27" s="15">
        <f t="shared" si="90"/>
        <v>252</v>
      </c>
      <c r="BG27" s="15"/>
      <c r="BH27" s="34">
        <f t="shared" si="91"/>
        <v>-46304</v>
      </c>
      <c r="BI27" s="3"/>
      <c r="BJ27" s="31">
        <f t="shared" si="92"/>
        <v>46556</v>
      </c>
      <c r="BK27" s="31">
        <f t="shared" si="93"/>
        <v>46556</v>
      </c>
      <c r="BL27" s="32">
        <v>0</v>
      </c>
      <c r="BM27" s="15">
        <f t="shared" si="94"/>
        <v>252</v>
      </c>
      <c r="BN27" s="15"/>
      <c r="BO27" s="34">
        <f t="shared" si="95"/>
        <v>-46304</v>
      </c>
      <c r="BP27" s="3"/>
      <c r="BQ27" s="31">
        <f t="shared" si="96"/>
        <v>46556</v>
      </c>
      <c r="BR27" s="31">
        <f t="shared" si="97"/>
        <v>46563</v>
      </c>
      <c r="BS27" s="37">
        <v>7</v>
      </c>
      <c r="BT27" s="15">
        <f t="shared" si="98"/>
        <v>259</v>
      </c>
      <c r="BU27" s="15"/>
      <c r="BV27" s="7">
        <f t="shared" si="99"/>
        <v>-46304</v>
      </c>
      <c r="BW27" s="11" t="s">
        <v>2506</v>
      </c>
      <c r="BX27" s="130">
        <v>46563</v>
      </c>
      <c r="BY27" s="7">
        <f t="shared" si="100"/>
        <v>-46304</v>
      </c>
      <c r="BZ27" s="2"/>
      <c r="CA27" t="s">
        <v>2511</v>
      </c>
    </row>
    <row r="28" spans="1:79" x14ac:dyDescent="0.25">
      <c r="A28" s="40" t="s">
        <v>246</v>
      </c>
      <c r="B28" s="41" t="s">
        <v>625</v>
      </c>
      <c r="C28" s="42" t="s">
        <v>634</v>
      </c>
      <c r="D28" s="7"/>
      <c r="E28" s="30">
        <f t="shared" si="76"/>
        <v>46113</v>
      </c>
      <c r="F28" s="6">
        <v>46059</v>
      </c>
      <c r="G28" s="6"/>
      <c r="H28" s="34">
        <f t="shared" si="77"/>
        <v>-54</v>
      </c>
      <c r="I28" s="3"/>
      <c r="J28" s="30">
        <f t="shared" si="78"/>
        <v>46114</v>
      </c>
      <c r="K28" s="30">
        <f t="shared" si="79"/>
        <v>46121</v>
      </c>
      <c r="L28" s="37">
        <v>7</v>
      </c>
      <c r="M28" s="6">
        <f t="shared" si="80"/>
        <v>46066</v>
      </c>
      <c r="N28" s="6"/>
      <c r="O28" s="29">
        <f t="shared" si="81"/>
        <v>-55</v>
      </c>
      <c r="P28" s="7"/>
      <c r="Q28" s="3"/>
      <c r="R28" s="30">
        <f t="shared" si="73"/>
        <v>46122</v>
      </c>
      <c r="S28" s="30">
        <f t="shared" si="82"/>
        <v>46152</v>
      </c>
      <c r="T28" s="37">
        <v>30</v>
      </c>
      <c r="U28" s="6">
        <f t="shared" si="83"/>
        <v>46096</v>
      </c>
      <c r="V28" s="6"/>
      <c r="W28" s="29">
        <f t="shared" si="84"/>
        <v>-56</v>
      </c>
      <c r="X28" s="3"/>
      <c r="Y28" s="31"/>
      <c r="Z28" s="7"/>
      <c r="AA28" s="6"/>
      <c r="AB28" s="25"/>
      <c r="AC28" s="31">
        <f t="shared" si="101"/>
        <v>46153</v>
      </c>
      <c r="AD28" s="31">
        <f t="shared" si="102"/>
        <v>46198</v>
      </c>
      <c r="AE28" s="37">
        <v>45</v>
      </c>
      <c r="AF28" s="15">
        <f t="shared" si="85"/>
        <v>46141</v>
      </c>
      <c r="AG28" s="15"/>
      <c r="AH28" s="34">
        <f t="shared" si="86"/>
        <v>-57</v>
      </c>
      <c r="AI28" s="3"/>
      <c r="AJ28" s="31">
        <f t="shared" si="103"/>
        <v>46199</v>
      </c>
      <c r="AK28" s="31">
        <f t="shared" si="74"/>
        <v>46219</v>
      </c>
      <c r="AL28" s="37">
        <v>20</v>
      </c>
      <c r="AM28" s="15">
        <f t="shared" si="75"/>
        <v>46161</v>
      </c>
      <c r="AN28" s="15"/>
      <c r="AO28" s="34">
        <f t="shared" si="87"/>
        <v>-58</v>
      </c>
      <c r="AP28" s="7"/>
      <c r="AQ28" s="7"/>
      <c r="AR28" s="7"/>
      <c r="AS28" s="7"/>
      <c r="AT28" s="7"/>
      <c r="AU28" s="3"/>
      <c r="AV28" s="31">
        <f t="shared" si="104"/>
        <v>46220</v>
      </c>
      <c r="AW28" s="31">
        <f t="shared" si="72"/>
        <v>46340</v>
      </c>
      <c r="AX28" s="124">
        <v>120</v>
      </c>
      <c r="AY28" s="15">
        <f t="shared" si="88"/>
        <v>46281</v>
      </c>
      <c r="AZ28" s="15"/>
      <c r="BA28" s="7">
        <f t="shared" si="89"/>
        <v>-59</v>
      </c>
      <c r="BB28" s="3"/>
      <c r="BC28" s="31">
        <f t="shared" si="105"/>
        <v>46341</v>
      </c>
      <c r="BD28" s="31">
        <f t="shared" si="106"/>
        <v>46341</v>
      </c>
      <c r="BE28" s="32">
        <v>0</v>
      </c>
      <c r="BF28" s="15">
        <f t="shared" si="90"/>
        <v>46281</v>
      </c>
      <c r="BG28" s="15"/>
      <c r="BH28" s="34">
        <f t="shared" si="91"/>
        <v>-60</v>
      </c>
      <c r="BI28" s="3"/>
      <c r="BJ28" s="31">
        <f t="shared" si="92"/>
        <v>46341</v>
      </c>
      <c r="BK28" s="31">
        <f t="shared" si="93"/>
        <v>46341</v>
      </c>
      <c r="BL28" s="32">
        <v>0</v>
      </c>
      <c r="BM28" s="15">
        <f t="shared" si="94"/>
        <v>46281</v>
      </c>
      <c r="BN28" s="15"/>
      <c r="BO28" s="34">
        <f t="shared" si="95"/>
        <v>-60</v>
      </c>
      <c r="BP28" s="3"/>
      <c r="BQ28" s="31">
        <f t="shared" si="96"/>
        <v>46341</v>
      </c>
      <c r="BR28" s="31">
        <f t="shared" si="97"/>
        <v>46348</v>
      </c>
      <c r="BS28" s="37">
        <v>7</v>
      </c>
      <c r="BT28" s="15">
        <f t="shared" si="98"/>
        <v>46288</v>
      </c>
      <c r="BU28" s="15"/>
      <c r="BV28" s="7">
        <f t="shared" si="99"/>
        <v>-60</v>
      </c>
      <c r="BW28" s="11" t="s">
        <v>2491</v>
      </c>
      <c r="BX28" s="130">
        <v>46348</v>
      </c>
      <c r="BY28" s="7">
        <f t="shared" si="100"/>
        <v>-60</v>
      </c>
      <c r="BZ28" s="2"/>
      <c r="CA28" t="s">
        <v>2492</v>
      </c>
    </row>
    <row r="29" spans="1:79" x14ac:dyDescent="0.25">
      <c r="A29" s="40" t="s">
        <v>246</v>
      </c>
      <c r="B29" s="41" t="s">
        <v>625</v>
      </c>
      <c r="C29" s="42" t="s">
        <v>635</v>
      </c>
      <c r="D29" s="7"/>
      <c r="E29" s="30">
        <f t="shared" si="76"/>
        <v>46221</v>
      </c>
      <c r="F29" s="6">
        <v>46059</v>
      </c>
      <c r="G29" s="6"/>
      <c r="H29" s="34">
        <f t="shared" si="77"/>
        <v>-162</v>
      </c>
      <c r="I29" s="3"/>
      <c r="J29" s="30">
        <f t="shared" si="78"/>
        <v>46222</v>
      </c>
      <c r="K29" s="30">
        <f t="shared" si="79"/>
        <v>46229</v>
      </c>
      <c r="L29" s="37">
        <v>7</v>
      </c>
      <c r="M29" s="6">
        <f t="shared" si="80"/>
        <v>46066</v>
      </c>
      <c r="N29" s="6"/>
      <c r="O29" s="29">
        <f t="shared" si="81"/>
        <v>-163</v>
      </c>
      <c r="P29" s="7"/>
      <c r="Q29" s="3"/>
      <c r="R29" s="30">
        <f t="shared" si="73"/>
        <v>46230</v>
      </c>
      <c r="S29" s="30">
        <f t="shared" si="82"/>
        <v>46260</v>
      </c>
      <c r="T29" s="37">
        <v>30</v>
      </c>
      <c r="U29" s="6">
        <f t="shared" si="83"/>
        <v>46096</v>
      </c>
      <c r="V29" s="6"/>
      <c r="W29" s="29">
        <f t="shared" si="84"/>
        <v>-164</v>
      </c>
      <c r="X29" s="3"/>
      <c r="Y29" s="31"/>
      <c r="Z29" s="7"/>
      <c r="AA29" s="6"/>
      <c r="AB29" s="25"/>
      <c r="AC29" s="31">
        <f t="shared" si="101"/>
        <v>46261</v>
      </c>
      <c r="AD29" s="31">
        <f t="shared" si="102"/>
        <v>46306</v>
      </c>
      <c r="AE29" s="37">
        <v>45</v>
      </c>
      <c r="AF29" s="15">
        <f t="shared" si="85"/>
        <v>46141</v>
      </c>
      <c r="AG29" s="15"/>
      <c r="AH29" s="34">
        <f t="shared" si="86"/>
        <v>-165</v>
      </c>
      <c r="AI29" s="3"/>
      <c r="AJ29" s="31">
        <f t="shared" si="103"/>
        <v>46307</v>
      </c>
      <c r="AK29" s="31">
        <f t="shared" si="74"/>
        <v>46327</v>
      </c>
      <c r="AL29" s="37">
        <v>20</v>
      </c>
      <c r="AM29" s="15">
        <f t="shared" si="75"/>
        <v>46161</v>
      </c>
      <c r="AN29" s="15"/>
      <c r="AO29" s="34">
        <f t="shared" si="87"/>
        <v>-166</v>
      </c>
      <c r="AP29" s="7"/>
      <c r="AQ29" s="7"/>
      <c r="AR29" s="7"/>
      <c r="AS29" s="7"/>
      <c r="AT29" s="7"/>
      <c r="AU29" s="3"/>
      <c r="AV29" s="31">
        <f t="shared" si="104"/>
        <v>46328</v>
      </c>
      <c r="AW29" s="31">
        <f t="shared" si="72"/>
        <v>46418</v>
      </c>
      <c r="AX29" s="124">
        <v>90</v>
      </c>
      <c r="AY29" s="15">
        <f t="shared" si="88"/>
        <v>46251</v>
      </c>
      <c r="AZ29" s="15"/>
      <c r="BA29" s="7">
        <f t="shared" si="89"/>
        <v>-167</v>
      </c>
      <c r="BB29" s="3"/>
      <c r="BC29" s="31">
        <f t="shared" si="105"/>
        <v>46419</v>
      </c>
      <c r="BD29" s="31">
        <f t="shared" si="106"/>
        <v>46419</v>
      </c>
      <c r="BE29" s="32">
        <v>0</v>
      </c>
      <c r="BF29" s="15">
        <f t="shared" si="90"/>
        <v>46251</v>
      </c>
      <c r="BG29" s="15"/>
      <c r="BH29" s="34">
        <f t="shared" si="91"/>
        <v>-168</v>
      </c>
      <c r="BI29" s="3"/>
      <c r="BJ29" s="31">
        <f t="shared" si="92"/>
        <v>46419</v>
      </c>
      <c r="BK29" s="31">
        <f t="shared" si="93"/>
        <v>46419</v>
      </c>
      <c r="BL29" s="32">
        <v>0</v>
      </c>
      <c r="BM29" s="15">
        <f t="shared" si="94"/>
        <v>46251</v>
      </c>
      <c r="BN29" s="15"/>
      <c r="BO29" s="34">
        <f t="shared" si="95"/>
        <v>-168</v>
      </c>
      <c r="BP29" s="3"/>
      <c r="BQ29" s="31">
        <f t="shared" si="96"/>
        <v>46419</v>
      </c>
      <c r="BR29" s="31">
        <f t="shared" si="97"/>
        <v>46426</v>
      </c>
      <c r="BS29" s="37">
        <v>7</v>
      </c>
      <c r="BT29" s="15">
        <f t="shared" si="98"/>
        <v>46258</v>
      </c>
      <c r="BU29" s="15"/>
      <c r="BV29" s="7">
        <f t="shared" si="99"/>
        <v>-168</v>
      </c>
      <c r="BW29" s="11" t="s">
        <v>2500</v>
      </c>
      <c r="BX29" s="130">
        <v>46426</v>
      </c>
      <c r="BY29" s="7">
        <f t="shared" si="100"/>
        <v>-168</v>
      </c>
      <c r="BZ29" s="2"/>
      <c r="CA29" t="s">
        <v>2504</v>
      </c>
    </row>
    <row r="30" spans="1:79" x14ac:dyDescent="0.25">
      <c r="A30" s="40" t="s">
        <v>246</v>
      </c>
      <c r="B30" s="41" t="s">
        <v>625</v>
      </c>
      <c r="C30" s="42" t="s">
        <v>636</v>
      </c>
      <c r="D30" s="7"/>
      <c r="E30" s="30">
        <f t="shared" si="76"/>
        <v>46191</v>
      </c>
      <c r="F30" s="6">
        <v>46059</v>
      </c>
      <c r="G30" s="6"/>
      <c r="H30" s="34">
        <f t="shared" si="77"/>
        <v>-132</v>
      </c>
      <c r="I30" s="3"/>
      <c r="J30" s="30">
        <f t="shared" si="78"/>
        <v>46192</v>
      </c>
      <c r="K30" s="30">
        <f t="shared" si="79"/>
        <v>46199</v>
      </c>
      <c r="L30" s="37">
        <v>7</v>
      </c>
      <c r="M30" s="6">
        <f t="shared" si="80"/>
        <v>46066</v>
      </c>
      <c r="N30" s="6"/>
      <c r="O30" s="29">
        <f t="shared" si="81"/>
        <v>-133</v>
      </c>
      <c r="P30" s="7"/>
      <c r="Q30" s="3"/>
      <c r="R30" s="30">
        <f t="shared" si="73"/>
        <v>46200</v>
      </c>
      <c r="S30" s="30">
        <f t="shared" si="82"/>
        <v>46230</v>
      </c>
      <c r="T30" s="37">
        <v>30</v>
      </c>
      <c r="U30" s="6">
        <f t="shared" si="83"/>
        <v>46096</v>
      </c>
      <c r="V30" s="6"/>
      <c r="W30" s="29">
        <f t="shared" si="84"/>
        <v>-134</v>
      </c>
      <c r="X30" s="3"/>
      <c r="Y30" s="31"/>
      <c r="Z30" s="7"/>
      <c r="AA30" s="6"/>
      <c r="AB30" s="25"/>
      <c r="AC30" s="31">
        <f t="shared" si="101"/>
        <v>46231</v>
      </c>
      <c r="AD30" s="31">
        <f t="shared" si="102"/>
        <v>46276</v>
      </c>
      <c r="AE30" s="37">
        <v>45</v>
      </c>
      <c r="AF30" s="15">
        <f t="shared" si="85"/>
        <v>46141</v>
      </c>
      <c r="AG30" s="15"/>
      <c r="AH30" s="34">
        <f t="shared" si="86"/>
        <v>-135</v>
      </c>
      <c r="AI30" s="3"/>
      <c r="AJ30" s="31">
        <f t="shared" si="103"/>
        <v>46277</v>
      </c>
      <c r="AK30" s="31">
        <f t="shared" si="74"/>
        <v>46297</v>
      </c>
      <c r="AL30" s="37">
        <v>20</v>
      </c>
      <c r="AM30" s="15">
        <f t="shared" si="75"/>
        <v>46161</v>
      </c>
      <c r="AN30" s="15"/>
      <c r="AO30" s="34">
        <f t="shared" si="87"/>
        <v>-136</v>
      </c>
      <c r="AP30" s="7"/>
      <c r="AQ30" s="7"/>
      <c r="AR30" s="7"/>
      <c r="AS30" s="7"/>
      <c r="AT30" s="7"/>
      <c r="AU30" s="3"/>
      <c r="AV30" s="31">
        <f t="shared" si="104"/>
        <v>46298</v>
      </c>
      <c r="AW30" s="31">
        <f t="shared" si="72"/>
        <v>46418</v>
      </c>
      <c r="AX30" s="124">
        <v>120</v>
      </c>
      <c r="AY30" s="15">
        <f t="shared" si="88"/>
        <v>46281</v>
      </c>
      <c r="AZ30" s="15"/>
      <c r="BA30" s="7">
        <f t="shared" si="89"/>
        <v>-137</v>
      </c>
      <c r="BB30" s="3"/>
      <c r="BC30" s="31">
        <f t="shared" si="105"/>
        <v>46419</v>
      </c>
      <c r="BD30" s="31">
        <f t="shared" si="106"/>
        <v>46419</v>
      </c>
      <c r="BE30" s="32">
        <v>0</v>
      </c>
      <c r="BF30" s="15">
        <f t="shared" si="90"/>
        <v>46281</v>
      </c>
      <c r="BG30" s="15"/>
      <c r="BH30" s="34">
        <f t="shared" si="91"/>
        <v>-138</v>
      </c>
      <c r="BI30" s="3"/>
      <c r="BJ30" s="31">
        <f t="shared" si="92"/>
        <v>46419</v>
      </c>
      <c r="BK30" s="31">
        <f t="shared" si="93"/>
        <v>46419</v>
      </c>
      <c r="BL30" s="32">
        <v>0</v>
      </c>
      <c r="BM30" s="15">
        <f t="shared" si="94"/>
        <v>46281</v>
      </c>
      <c r="BN30" s="15"/>
      <c r="BO30" s="34">
        <f t="shared" si="95"/>
        <v>-138</v>
      </c>
      <c r="BP30" s="3"/>
      <c r="BQ30" s="31">
        <f t="shared" si="96"/>
        <v>46419</v>
      </c>
      <c r="BR30" s="31">
        <f t="shared" si="97"/>
        <v>46426</v>
      </c>
      <c r="BS30" s="37">
        <v>7</v>
      </c>
      <c r="BT30" s="15">
        <f t="shared" si="98"/>
        <v>46288</v>
      </c>
      <c r="BU30" s="15"/>
      <c r="BV30" s="7">
        <f t="shared" si="99"/>
        <v>-138</v>
      </c>
      <c r="BW30" s="11" t="s">
        <v>2500</v>
      </c>
      <c r="BX30" s="130">
        <v>46426</v>
      </c>
      <c r="BY30" s="7">
        <f t="shared" si="100"/>
        <v>-138</v>
      </c>
      <c r="BZ30" s="2"/>
      <c r="CA30" t="s">
        <v>2504</v>
      </c>
    </row>
    <row r="31" spans="1:79" ht="22.5" x14ac:dyDescent="0.25">
      <c r="A31" s="40" t="s">
        <v>246</v>
      </c>
      <c r="B31" s="41" t="s">
        <v>620</v>
      </c>
      <c r="C31" s="42" t="s">
        <v>637</v>
      </c>
      <c r="D31" s="7"/>
      <c r="E31" s="30">
        <f t="shared" si="76"/>
        <v>46144</v>
      </c>
      <c r="F31" s="6">
        <v>46000</v>
      </c>
      <c r="G31" s="6"/>
      <c r="H31" s="34">
        <f t="shared" si="77"/>
        <v>-144</v>
      </c>
      <c r="I31" s="3"/>
      <c r="J31" s="30">
        <f t="shared" si="78"/>
        <v>46145</v>
      </c>
      <c r="K31" s="30">
        <f t="shared" si="79"/>
        <v>46152</v>
      </c>
      <c r="L31" s="37">
        <v>7</v>
      </c>
      <c r="M31" s="6">
        <f t="shared" si="80"/>
        <v>46007</v>
      </c>
      <c r="N31" s="6"/>
      <c r="O31" s="29">
        <f t="shared" si="81"/>
        <v>-145</v>
      </c>
      <c r="P31" s="7"/>
      <c r="Q31" s="3"/>
      <c r="R31" s="30">
        <f t="shared" si="73"/>
        <v>46153</v>
      </c>
      <c r="S31" s="30">
        <f t="shared" si="82"/>
        <v>46183</v>
      </c>
      <c r="T31" s="37">
        <v>30</v>
      </c>
      <c r="U31" s="6">
        <f t="shared" si="83"/>
        <v>46037</v>
      </c>
      <c r="V31" s="6"/>
      <c r="W31" s="29">
        <f t="shared" si="84"/>
        <v>-146</v>
      </c>
      <c r="X31" s="3"/>
      <c r="Y31" s="31"/>
      <c r="Z31" s="7"/>
      <c r="AA31" s="6"/>
      <c r="AB31" s="25"/>
      <c r="AC31" s="31">
        <f t="shared" si="101"/>
        <v>46184</v>
      </c>
      <c r="AD31" s="31">
        <f t="shared" si="102"/>
        <v>46229</v>
      </c>
      <c r="AE31" s="37">
        <v>45</v>
      </c>
      <c r="AF31" s="15">
        <f t="shared" si="85"/>
        <v>46082</v>
      </c>
      <c r="AG31" s="15"/>
      <c r="AH31" s="34">
        <f t="shared" si="86"/>
        <v>-147</v>
      </c>
      <c r="AI31" s="3"/>
      <c r="AJ31" s="31">
        <f t="shared" si="103"/>
        <v>46230</v>
      </c>
      <c r="AK31" s="31">
        <f t="shared" si="74"/>
        <v>46250</v>
      </c>
      <c r="AL31" s="37">
        <v>20</v>
      </c>
      <c r="AM31" s="15">
        <f t="shared" si="75"/>
        <v>46102</v>
      </c>
      <c r="AN31" s="15"/>
      <c r="AO31" s="34">
        <f t="shared" si="87"/>
        <v>-148</v>
      </c>
      <c r="AP31" s="7"/>
      <c r="AQ31" s="7"/>
      <c r="AR31" s="7"/>
      <c r="AS31" s="7"/>
      <c r="AT31" s="7"/>
      <c r="AU31" s="3"/>
      <c r="AV31" s="31">
        <f t="shared" si="104"/>
        <v>46251</v>
      </c>
      <c r="AW31" s="31">
        <f t="shared" si="72"/>
        <v>46431</v>
      </c>
      <c r="AX31" s="124">
        <v>180</v>
      </c>
      <c r="AY31" s="15">
        <f t="shared" si="88"/>
        <v>46282</v>
      </c>
      <c r="AZ31" s="15"/>
      <c r="BA31" s="7">
        <f t="shared" si="89"/>
        <v>-149</v>
      </c>
      <c r="BB31" s="3"/>
      <c r="BC31" s="31">
        <f t="shared" si="105"/>
        <v>46432</v>
      </c>
      <c r="BD31" s="31">
        <f t="shared" si="106"/>
        <v>46432</v>
      </c>
      <c r="BE31" s="32">
        <v>0</v>
      </c>
      <c r="BF31" s="15">
        <f t="shared" si="90"/>
        <v>46282</v>
      </c>
      <c r="BG31" s="15"/>
      <c r="BH31" s="34">
        <f t="shared" si="91"/>
        <v>-150</v>
      </c>
      <c r="BI31" s="3"/>
      <c r="BJ31" s="31">
        <f t="shared" si="92"/>
        <v>46432</v>
      </c>
      <c r="BK31" s="31">
        <f t="shared" si="93"/>
        <v>46432</v>
      </c>
      <c r="BL31" s="32">
        <v>0</v>
      </c>
      <c r="BM31" s="15">
        <f t="shared" si="94"/>
        <v>46282</v>
      </c>
      <c r="BN31" s="15"/>
      <c r="BO31" s="34">
        <f t="shared" si="95"/>
        <v>-150</v>
      </c>
      <c r="BP31" s="3"/>
      <c r="BQ31" s="31">
        <f t="shared" si="96"/>
        <v>46432</v>
      </c>
      <c r="BR31" s="31">
        <f t="shared" si="97"/>
        <v>46439</v>
      </c>
      <c r="BS31" s="37">
        <v>7</v>
      </c>
      <c r="BT31" s="15">
        <f t="shared" si="98"/>
        <v>46289</v>
      </c>
      <c r="BU31" s="15"/>
      <c r="BV31" s="7">
        <f t="shared" si="99"/>
        <v>-150</v>
      </c>
      <c r="BW31" s="11"/>
      <c r="BX31" s="39">
        <v>46439</v>
      </c>
      <c r="BY31" s="7">
        <f t="shared" si="100"/>
        <v>-150</v>
      </c>
      <c r="BZ31" s="2"/>
      <c r="CA31" t="s">
        <v>2512</v>
      </c>
    </row>
    <row r="32" spans="1:79" ht="22.5" x14ac:dyDescent="0.25">
      <c r="A32" s="136" t="s">
        <v>246</v>
      </c>
      <c r="B32" s="131" t="s">
        <v>623</v>
      </c>
      <c r="C32" s="42" t="s">
        <v>638</v>
      </c>
      <c r="D32" s="7"/>
      <c r="E32" s="30">
        <f t="shared" si="76"/>
        <v>45869</v>
      </c>
      <c r="F32" s="135">
        <v>45894</v>
      </c>
      <c r="G32" s="6"/>
      <c r="H32" s="34">
        <f t="shared" si="77"/>
        <v>25</v>
      </c>
      <c r="I32" s="3"/>
      <c r="J32" s="30">
        <f t="shared" si="78"/>
        <v>45870</v>
      </c>
      <c r="K32" s="30">
        <f t="shared" si="79"/>
        <v>45877</v>
      </c>
      <c r="L32" s="37">
        <v>7</v>
      </c>
      <c r="M32" s="6">
        <f t="shared" si="80"/>
        <v>45901</v>
      </c>
      <c r="N32" s="6"/>
      <c r="O32" s="29">
        <f t="shared" si="81"/>
        <v>24</v>
      </c>
      <c r="P32" s="7"/>
      <c r="Q32" s="3"/>
      <c r="R32" s="30">
        <f t="shared" si="73"/>
        <v>45878</v>
      </c>
      <c r="S32" s="30">
        <f t="shared" si="82"/>
        <v>45908</v>
      </c>
      <c r="T32" s="37">
        <v>30</v>
      </c>
      <c r="U32" s="6">
        <f t="shared" si="83"/>
        <v>45931</v>
      </c>
      <c r="V32" s="6"/>
      <c r="W32" s="29">
        <f t="shared" si="84"/>
        <v>23</v>
      </c>
      <c r="X32" s="3"/>
      <c r="Y32" s="31"/>
      <c r="Z32" s="7"/>
      <c r="AA32" s="6"/>
      <c r="AB32" s="25"/>
      <c r="AC32" s="31">
        <f t="shared" si="101"/>
        <v>45909</v>
      </c>
      <c r="AD32" s="31">
        <f t="shared" si="102"/>
        <v>45969</v>
      </c>
      <c r="AE32" s="37">
        <v>60</v>
      </c>
      <c r="AF32" s="15">
        <f t="shared" si="85"/>
        <v>45991</v>
      </c>
      <c r="AG32" s="15"/>
      <c r="AH32" s="34">
        <f t="shared" si="86"/>
        <v>22</v>
      </c>
      <c r="AI32" s="3"/>
      <c r="AJ32" s="31">
        <f t="shared" si="103"/>
        <v>45970</v>
      </c>
      <c r="AK32" s="31">
        <f t="shared" si="74"/>
        <v>46010</v>
      </c>
      <c r="AL32" s="37">
        <v>40</v>
      </c>
      <c r="AM32" s="15">
        <f t="shared" si="75"/>
        <v>46031</v>
      </c>
      <c r="AN32" s="15"/>
      <c r="AO32" s="34">
        <f t="shared" si="87"/>
        <v>21</v>
      </c>
      <c r="AP32" s="7"/>
      <c r="AQ32" s="7"/>
      <c r="AR32" s="7"/>
      <c r="AS32" s="7"/>
      <c r="AT32" s="7"/>
      <c r="AU32" s="3"/>
      <c r="AV32" s="31">
        <f t="shared" si="104"/>
        <v>46011</v>
      </c>
      <c r="AW32" s="31">
        <f t="shared" si="72"/>
        <v>46431</v>
      </c>
      <c r="AX32" s="124">
        <v>420</v>
      </c>
      <c r="AY32" s="15">
        <f t="shared" si="88"/>
        <v>46451</v>
      </c>
      <c r="AZ32" s="15"/>
      <c r="BA32" s="7">
        <f t="shared" si="89"/>
        <v>20</v>
      </c>
      <c r="BB32" s="3"/>
      <c r="BC32" s="31">
        <f t="shared" si="105"/>
        <v>46432</v>
      </c>
      <c r="BD32" s="31">
        <f t="shared" si="106"/>
        <v>46432</v>
      </c>
      <c r="BE32" s="32">
        <v>0</v>
      </c>
      <c r="BF32" s="15">
        <f t="shared" si="90"/>
        <v>46451</v>
      </c>
      <c r="BG32" s="15"/>
      <c r="BH32" s="34">
        <f t="shared" si="91"/>
        <v>19</v>
      </c>
      <c r="BI32" s="3"/>
      <c r="BJ32" s="31">
        <f t="shared" si="92"/>
        <v>46432</v>
      </c>
      <c r="BK32" s="31">
        <f t="shared" si="93"/>
        <v>46432</v>
      </c>
      <c r="BL32" s="32">
        <v>0</v>
      </c>
      <c r="BM32" s="15">
        <f t="shared" si="94"/>
        <v>46451</v>
      </c>
      <c r="BN32" s="15"/>
      <c r="BO32" s="34">
        <f t="shared" si="95"/>
        <v>19</v>
      </c>
      <c r="BP32" s="3"/>
      <c r="BQ32" s="31">
        <f t="shared" si="96"/>
        <v>46432</v>
      </c>
      <c r="BR32" s="31">
        <f t="shared" si="97"/>
        <v>46439</v>
      </c>
      <c r="BS32" s="37">
        <v>7</v>
      </c>
      <c r="BT32" s="15">
        <f t="shared" si="98"/>
        <v>46458</v>
      </c>
      <c r="BU32" s="15"/>
      <c r="BV32" s="7">
        <f t="shared" si="99"/>
        <v>19</v>
      </c>
      <c r="BW32" s="11" t="s">
        <v>2493</v>
      </c>
      <c r="BX32" s="130">
        <v>46439</v>
      </c>
      <c r="BY32" s="7">
        <f t="shared" si="100"/>
        <v>19</v>
      </c>
      <c r="BZ32" s="2"/>
      <c r="CA32" t="s">
        <v>2513</v>
      </c>
    </row>
    <row r="33" spans="1:79" ht="22.5" x14ac:dyDescent="0.25">
      <c r="A33" s="136" t="s">
        <v>246</v>
      </c>
      <c r="B33" s="131" t="s">
        <v>623</v>
      </c>
      <c r="C33" s="42" t="s">
        <v>639</v>
      </c>
      <c r="D33" s="7"/>
      <c r="E33" s="30">
        <f t="shared" si="76"/>
        <v>45929</v>
      </c>
      <c r="F33" s="135">
        <v>45925</v>
      </c>
      <c r="G33" s="6"/>
      <c r="H33" s="34">
        <f t="shared" si="77"/>
        <v>-4</v>
      </c>
      <c r="I33" s="3"/>
      <c r="J33" s="30">
        <f t="shared" si="78"/>
        <v>45930</v>
      </c>
      <c r="K33" s="30">
        <f t="shared" si="79"/>
        <v>45937</v>
      </c>
      <c r="L33" s="37">
        <v>7</v>
      </c>
      <c r="M33" s="6">
        <f t="shared" si="80"/>
        <v>45932</v>
      </c>
      <c r="N33" s="6"/>
      <c r="O33" s="29">
        <f t="shared" si="81"/>
        <v>-5</v>
      </c>
      <c r="P33" s="7"/>
      <c r="Q33" s="3"/>
      <c r="R33" s="30">
        <f t="shared" si="73"/>
        <v>45938</v>
      </c>
      <c r="S33" s="30">
        <f t="shared" si="82"/>
        <v>45968</v>
      </c>
      <c r="T33" s="37">
        <v>30</v>
      </c>
      <c r="U33" s="6">
        <f t="shared" si="83"/>
        <v>45962</v>
      </c>
      <c r="V33" s="6"/>
      <c r="W33" s="29">
        <f t="shared" si="84"/>
        <v>-6</v>
      </c>
      <c r="X33" s="3"/>
      <c r="Y33" s="31"/>
      <c r="Z33" s="7"/>
      <c r="AA33" s="6"/>
      <c r="AB33" s="25"/>
      <c r="AC33" s="31">
        <f t="shared" si="101"/>
        <v>45969</v>
      </c>
      <c r="AD33" s="31">
        <f t="shared" si="102"/>
        <v>46029</v>
      </c>
      <c r="AE33" s="37">
        <v>60</v>
      </c>
      <c r="AF33" s="15">
        <f t="shared" si="85"/>
        <v>46022</v>
      </c>
      <c r="AG33" s="15"/>
      <c r="AH33" s="34">
        <f t="shared" si="86"/>
        <v>-7</v>
      </c>
      <c r="AI33" s="3"/>
      <c r="AJ33" s="31">
        <f t="shared" si="103"/>
        <v>46030</v>
      </c>
      <c r="AK33" s="31">
        <f t="shared" si="74"/>
        <v>46070</v>
      </c>
      <c r="AL33" s="37">
        <v>40</v>
      </c>
      <c r="AM33" s="15">
        <f t="shared" si="75"/>
        <v>46062</v>
      </c>
      <c r="AN33" s="15"/>
      <c r="AO33" s="34">
        <f t="shared" si="87"/>
        <v>-8</v>
      </c>
      <c r="AP33" s="7"/>
      <c r="AQ33" s="7"/>
      <c r="AR33" s="7"/>
      <c r="AS33" s="7"/>
      <c r="AT33" s="7"/>
      <c r="AU33" s="3"/>
      <c r="AV33" s="31">
        <f t="shared" si="104"/>
        <v>46071</v>
      </c>
      <c r="AW33" s="31">
        <f t="shared" si="72"/>
        <v>46431</v>
      </c>
      <c r="AX33" s="124">
        <v>360</v>
      </c>
      <c r="AY33" s="15">
        <f t="shared" si="88"/>
        <v>46422</v>
      </c>
      <c r="AZ33" s="15"/>
      <c r="BA33" s="7">
        <f t="shared" si="89"/>
        <v>-9</v>
      </c>
      <c r="BB33" s="3"/>
      <c r="BC33" s="31">
        <f t="shared" si="105"/>
        <v>46432</v>
      </c>
      <c r="BD33" s="31">
        <f t="shared" si="106"/>
        <v>46432</v>
      </c>
      <c r="BE33" s="32">
        <v>0</v>
      </c>
      <c r="BF33" s="15">
        <f t="shared" si="90"/>
        <v>46422</v>
      </c>
      <c r="BG33" s="15"/>
      <c r="BH33" s="34">
        <f t="shared" si="91"/>
        <v>-10</v>
      </c>
      <c r="BI33" s="3"/>
      <c r="BJ33" s="31">
        <f t="shared" si="92"/>
        <v>46432</v>
      </c>
      <c r="BK33" s="31">
        <f t="shared" si="93"/>
        <v>46432</v>
      </c>
      <c r="BL33" s="32">
        <v>0</v>
      </c>
      <c r="BM33" s="15">
        <f t="shared" si="94"/>
        <v>46422</v>
      </c>
      <c r="BN33" s="15"/>
      <c r="BO33" s="34">
        <f t="shared" si="95"/>
        <v>-10</v>
      </c>
      <c r="BP33" s="3"/>
      <c r="BQ33" s="31">
        <f t="shared" si="96"/>
        <v>46432</v>
      </c>
      <c r="BR33" s="31">
        <f t="shared" si="97"/>
        <v>46439</v>
      </c>
      <c r="BS33" s="37">
        <v>7</v>
      </c>
      <c r="BT33" s="15">
        <f t="shared" si="98"/>
        <v>46429</v>
      </c>
      <c r="BU33" s="15"/>
      <c r="BV33" s="7">
        <f t="shared" si="99"/>
        <v>-10</v>
      </c>
      <c r="BW33" s="11" t="s">
        <v>2514</v>
      </c>
      <c r="BX33" s="130">
        <v>46439</v>
      </c>
      <c r="BY33" s="7">
        <f t="shared" si="100"/>
        <v>-10</v>
      </c>
      <c r="BZ33" s="2"/>
      <c r="CA33" t="s">
        <v>2513</v>
      </c>
    </row>
    <row r="34" spans="1:79" ht="22.5" x14ac:dyDescent="0.25">
      <c r="A34" s="40" t="s">
        <v>640</v>
      </c>
      <c r="B34" s="134" t="s">
        <v>743</v>
      </c>
      <c r="C34" s="42" t="s">
        <v>744</v>
      </c>
      <c r="D34" s="7"/>
      <c r="E34" s="30">
        <f t="shared" si="76"/>
        <v>45998</v>
      </c>
      <c r="F34" s="6">
        <v>46003</v>
      </c>
      <c r="G34" s="6"/>
      <c r="H34" s="34">
        <f t="shared" si="77"/>
        <v>5</v>
      </c>
      <c r="I34" s="3"/>
      <c r="J34" s="30">
        <f t="shared" si="78"/>
        <v>45999</v>
      </c>
      <c r="K34" s="30">
        <f t="shared" si="79"/>
        <v>46006</v>
      </c>
      <c r="L34" s="37">
        <v>7</v>
      </c>
      <c r="M34" s="6">
        <f t="shared" si="80"/>
        <v>46010</v>
      </c>
      <c r="N34" s="6"/>
      <c r="O34" s="29">
        <f t="shared" si="81"/>
        <v>4</v>
      </c>
      <c r="P34" s="7"/>
      <c r="Q34" s="3"/>
      <c r="R34" s="30">
        <f t="shared" si="73"/>
        <v>46007</v>
      </c>
      <c r="S34" s="30">
        <f t="shared" si="82"/>
        <v>46037</v>
      </c>
      <c r="T34" s="37">
        <v>30</v>
      </c>
      <c r="U34" s="6">
        <f t="shared" si="83"/>
        <v>46040</v>
      </c>
      <c r="V34" s="6"/>
      <c r="W34" s="29">
        <f t="shared" si="84"/>
        <v>3</v>
      </c>
      <c r="X34" s="3"/>
      <c r="Y34" s="31"/>
      <c r="Z34" s="7"/>
      <c r="AA34" s="6"/>
      <c r="AB34" s="25"/>
      <c r="AC34" s="31">
        <f t="shared" si="101"/>
        <v>46038</v>
      </c>
      <c r="AD34" s="31">
        <f t="shared" si="102"/>
        <v>46083</v>
      </c>
      <c r="AE34" s="37">
        <v>45</v>
      </c>
      <c r="AF34" s="15">
        <f t="shared" si="85"/>
        <v>46085</v>
      </c>
      <c r="AG34" s="15"/>
      <c r="AH34" s="34">
        <f t="shared" si="86"/>
        <v>2</v>
      </c>
      <c r="AI34" s="3"/>
      <c r="AJ34" s="31">
        <f t="shared" si="103"/>
        <v>46084</v>
      </c>
      <c r="AK34" s="31">
        <f t="shared" si="74"/>
        <v>46104</v>
      </c>
      <c r="AL34" s="37">
        <v>20</v>
      </c>
      <c r="AM34" s="15">
        <f t="shared" si="75"/>
        <v>46105</v>
      </c>
      <c r="AN34" s="15"/>
      <c r="AO34" s="34">
        <f t="shared" si="87"/>
        <v>1</v>
      </c>
      <c r="AP34" s="7"/>
      <c r="AQ34" s="7"/>
      <c r="AR34" s="7"/>
      <c r="AS34" s="7"/>
      <c r="AT34" s="7"/>
      <c r="AU34" s="3"/>
      <c r="AV34" s="31">
        <f t="shared" si="104"/>
        <v>46105</v>
      </c>
      <c r="AW34" s="31">
        <f t="shared" si="72"/>
        <v>46405</v>
      </c>
      <c r="AX34" s="124">
        <v>300</v>
      </c>
      <c r="AY34" s="15">
        <f t="shared" si="88"/>
        <v>46405</v>
      </c>
      <c r="AZ34" s="15"/>
      <c r="BA34" s="7">
        <f t="shared" si="89"/>
        <v>0</v>
      </c>
      <c r="BB34" s="3"/>
      <c r="BC34" s="31">
        <f t="shared" si="105"/>
        <v>46406</v>
      </c>
      <c r="BD34" s="31">
        <f t="shared" si="106"/>
        <v>46406</v>
      </c>
      <c r="BE34" s="32">
        <v>0</v>
      </c>
      <c r="BF34" s="15">
        <f t="shared" si="90"/>
        <v>46405</v>
      </c>
      <c r="BG34" s="15"/>
      <c r="BH34" s="34">
        <f t="shared" si="91"/>
        <v>-1</v>
      </c>
      <c r="BI34" s="3"/>
      <c r="BJ34" s="31">
        <f t="shared" si="92"/>
        <v>46406</v>
      </c>
      <c r="BK34" s="31">
        <f t="shared" si="93"/>
        <v>46406</v>
      </c>
      <c r="BL34" s="32">
        <v>0</v>
      </c>
      <c r="BM34" s="15">
        <f t="shared" si="94"/>
        <v>46405</v>
      </c>
      <c r="BN34" s="15"/>
      <c r="BO34" s="34">
        <f t="shared" si="95"/>
        <v>-1</v>
      </c>
      <c r="BP34" s="3"/>
      <c r="BQ34" s="31">
        <f t="shared" si="96"/>
        <v>46406</v>
      </c>
      <c r="BR34" s="31">
        <f t="shared" si="97"/>
        <v>46413</v>
      </c>
      <c r="BS34" s="37">
        <v>7</v>
      </c>
      <c r="BT34" s="15">
        <f t="shared" si="98"/>
        <v>46412</v>
      </c>
      <c r="BU34" s="15"/>
      <c r="BV34" s="7">
        <f t="shared" si="99"/>
        <v>-1</v>
      </c>
      <c r="BW34" s="11" t="s">
        <v>2515</v>
      </c>
      <c r="BX34" s="130">
        <v>46413</v>
      </c>
      <c r="BY34" s="7">
        <f t="shared" si="100"/>
        <v>-1</v>
      </c>
      <c r="BZ34" s="2"/>
    </row>
    <row r="35" spans="1:79" x14ac:dyDescent="0.25">
      <c r="A35" s="40" t="s">
        <v>640</v>
      </c>
      <c r="B35" s="41" t="s">
        <v>743</v>
      </c>
      <c r="C35" s="42" t="s">
        <v>745</v>
      </c>
      <c r="D35" s="7"/>
      <c r="E35" s="30">
        <f t="shared" si="76"/>
        <v>46148</v>
      </c>
      <c r="F35" s="6">
        <v>46007</v>
      </c>
      <c r="G35" s="6"/>
      <c r="H35" s="34">
        <f t="shared" si="77"/>
        <v>-141</v>
      </c>
      <c r="I35" s="3"/>
      <c r="J35" s="30">
        <f t="shared" si="78"/>
        <v>46149</v>
      </c>
      <c r="K35" s="30">
        <f t="shared" si="79"/>
        <v>46156</v>
      </c>
      <c r="L35" s="37">
        <v>7</v>
      </c>
      <c r="M35" s="6">
        <f t="shared" si="80"/>
        <v>46014</v>
      </c>
      <c r="N35" s="6"/>
      <c r="O35" s="29">
        <f t="shared" si="81"/>
        <v>-142</v>
      </c>
      <c r="P35" s="7"/>
      <c r="Q35" s="3"/>
      <c r="R35" s="30">
        <f t="shared" si="73"/>
        <v>46157</v>
      </c>
      <c r="S35" s="30">
        <f t="shared" si="82"/>
        <v>46187</v>
      </c>
      <c r="T35" s="37">
        <v>30</v>
      </c>
      <c r="U35" s="6">
        <f t="shared" si="83"/>
        <v>46044</v>
      </c>
      <c r="V35" s="6"/>
      <c r="W35" s="29">
        <f t="shared" si="84"/>
        <v>-143</v>
      </c>
      <c r="X35" s="3"/>
      <c r="Y35" s="31"/>
      <c r="Z35" s="7"/>
      <c r="AA35" s="6"/>
      <c r="AB35" s="25"/>
      <c r="AC35" s="31">
        <f t="shared" si="101"/>
        <v>46188</v>
      </c>
      <c r="AD35" s="31">
        <f t="shared" si="102"/>
        <v>46233</v>
      </c>
      <c r="AE35" s="37">
        <v>45</v>
      </c>
      <c r="AF35" s="15">
        <f t="shared" si="85"/>
        <v>46089</v>
      </c>
      <c r="AG35" s="15"/>
      <c r="AH35" s="34">
        <f t="shared" si="86"/>
        <v>-144</v>
      </c>
      <c r="AI35" s="3"/>
      <c r="AJ35" s="31">
        <f t="shared" si="103"/>
        <v>46234</v>
      </c>
      <c r="AK35" s="31">
        <f t="shared" si="74"/>
        <v>46254</v>
      </c>
      <c r="AL35" s="37">
        <v>20</v>
      </c>
      <c r="AM35" s="15">
        <f t="shared" si="75"/>
        <v>46109</v>
      </c>
      <c r="AN35" s="15"/>
      <c r="AO35" s="34">
        <f t="shared" si="87"/>
        <v>-145</v>
      </c>
      <c r="AP35" s="7"/>
      <c r="AQ35" s="7"/>
      <c r="AR35" s="7"/>
      <c r="AS35" s="7"/>
      <c r="AT35" s="7"/>
      <c r="AU35" s="3"/>
      <c r="AV35" s="31">
        <f t="shared" si="104"/>
        <v>46255</v>
      </c>
      <c r="AW35" s="31">
        <f t="shared" si="72"/>
        <v>46405</v>
      </c>
      <c r="AX35" s="124">
        <v>150</v>
      </c>
      <c r="AY35" s="15">
        <f t="shared" si="88"/>
        <v>46259</v>
      </c>
      <c r="AZ35" s="15"/>
      <c r="BA35" s="7">
        <f t="shared" si="89"/>
        <v>-146</v>
      </c>
      <c r="BB35" s="3"/>
      <c r="BC35" s="31">
        <f t="shared" si="105"/>
        <v>46406</v>
      </c>
      <c r="BD35" s="31">
        <f t="shared" si="106"/>
        <v>46406</v>
      </c>
      <c r="BE35" s="32">
        <v>0</v>
      </c>
      <c r="BF35" s="15">
        <f t="shared" si="90"/>
        <v>46259</v>
      </c>
      <c r="BG35" s="15"/>
      <c r="BH35" s="34">
        <f t="shared" si="91"/>
        <v>-147</v>
      </c>
      <c r="BI35" s="3"/>
      <c r="BJ35" s="31">
        <f t="shared" si="92"/>
        <v>46406</v>
      </c>
      <c r="BK35" s="31">
        <f t="shared" si="93"/>
        <v>46406</v>
      </c>
      <c r="BL35" s="32">
        <v>0</v>
      </c>
      <c r="BM35" s="15">
        <f t="shared" si="94"/>
        <v>46259</v>
      </c>
      <c r="BN35" s="15"/>
      <c r="BO35" s="34">
        <f t="shared" si="95"/>
        <v>-147</v>
      </c>
      <c r="BP35" s="3"/>
      <c r="BQ35" s="31">
        <f t="shared" si="96"/>
        <v>46406</v>
      </c>
      <c r="BR35" s="31">
        <f t="shared" si="97"/>
        <v>46413</v>
      </c>
      <c r="BS35" s="37">
        <v>7</v>
      </c>
      <c r="BT35" s="15">
        <f t="shared" si="98"/>
        <v>46266</v>
      </c>
      <c r="BU35" s="15"/>
      <c r="BV35" s="7">
        <f t="shared" si="99"/>
        <v>-147</v>
      </c>
      <c r="BW35" s="11" t="s">
        <v>2515</v>
      </c>
      <c r="BX35" s="130">
        <v>46413</v>
      </c>
      <c r="BY35" s="7">
        <f t="shared" si="100"/>
        <v>-147</v>
      </c>
      <c r="BZ35" s="2"/>
    </row>
    <row r="36" spans="1:79" ht="22.5" x14ac:dyDescent="0.25">
      <c r="A36" s="40" t="s">
        <v>640</v>
      </c>
      <c r="B36" s="41" t="s">
        <v>746</v>
      </c>
      <c r="C36" s="42" t="s">
        <v>747</v>
      </c>
      <c r="D36" s="7"/>
      <c r="E36" s="30">
        <f t="shared" si="76"/>
        <v>46117</v>
      </c>
      <c r="F36" s="6">
        <v>46062</v>
      </c>
      <c r="G36" s="6"/>
      <c r="H36" s="34">
        <f t="shared" si="77"/>
        <v>-55</v>
      </c>
      <c r="I36" s="3"/>
      <c r="J36" s="30">
        <f t="shared" si="78"/>
        <v>46118</v>
      </c>
      <c r="K36" s="30">
        <f t="shared" si="79"/>
        <v>46125</v>
      </c>
      <c r="L36" s="37">
        <v>7</v>
      </c>
      <c r="M36" s="6">
        <f t="shared" si="80"/>
        <v>46069</v>
      </c>
      <c r="N36" s="6"/>
      <c r="O36" s="29">
        <f t="shared" si="81"/>
        <v>-56</v>
      </c>
      <c r="P36" s="7"/>
      <c r="Q36" s="3"/>
      <c r="R36" s="30">
        <f t="shared" si="73"/>
        <v>46126</v>
      </c>
      <c r="S36" s="30">
        <f t="shared" si="82"/>
        <v>46156</v>
      </c>
      <c r="T36" s="37">
        <v>30</v>
      </c>
      <c r="U36" s="6">
        <f t="shared" si="83"/>
        <v>46099</v>
      </c>
      <c r="V36" s="6"/>
      <c r="W36" s="29">
        <f t="shared" si="84"/>
        <v>-57</v>
      </c>
      <c r="X36" s="3"/>
      <c r="Y36" s="31"/>
      <c r="Z36" s="7"/>
      <c r="AA36" s="6"/>
      <c r="AB36" s="25"/>
      <c r="AC36" s="31">
        <f t="shared" si="101"/>
        <v>46157</v>
      </c>
      <c r="AD36" s="31">
        <f t="shared" si="102"/>
        <v>46202</v>
      </c>
      <c r="AE36" s="37">
        <v>45</v>
      </c>
      <c r="AF36" s="15">
        <f t="shared" si="85"/>
        <v>46144</v>
      </c>
      <c r="AG36" s="15"/>
      <c r="AH36" s="34">
        <f t="shared" si="86"/>
        <v>-58</v>
      </c>
      <c r="AI36" s="3"/>
      <c r="AJ36" s="31">
        <f t="shared" si="103"/>
        <v>46203</v>
      </c>
      <c r="AK36" s="31">
        <f t="shared" si="74"/>
        <v>46223</v>
      </c>
      <c r="AL36" s="37">
        <v>20</v>
      </c>
      <c r="AM36" s="15">
        <f t="shared" si="75"/>
        <v>46164</v>
      </c>
      <c r="AN36" s="15"/>
      <c r="AO36" s="34">
        <f t="shared" si="87"/>
        <v>-59</v>
      </c>
      <c r="AP36" s="7"/>
      <c r="AQ36" s="7"/>
      <c r="AR36" s="7"/>
      <c r="AS36" s="7"/>
      <c r="AT36" s="7"/>
      <c r="AU36" s="3"/>
      <c r="AV36" s="31">
        <f t="shared" si="104"/>
        <v>46224</v>
      </c>
      <c r="AW36" s="31">
        <f t="shared" si="72"/>
        <v>46374</v>
      </c>
      <c r="AX36" s="124">
        <v>150</v>
      </c>
      <c r="AY36" s="15">
        <f t="shared" si="88"/>
        <v>46314</v>
      </c>
      <c r="AZ36" s="15"/>
      <c r="BA36" s="7">
        <f t="shared" si="89"/>
        <v>-60</v>
      </c>
      <c r="BB36" s="3"/>
      <c r="BC36" s="31">
        <f t="shared" si="105"/>
        <v>46375</v>
      </c>
      <c r="BD36" s="31">
        <f t="shared" si="106"/>
        <v>46375</v>
      </c>
      <c r="BE36" s="32">
        <v>0</v>
      </c>
      <c r="BF36" s="15">
        <f t="shared" si="90"/>
        <v>46314</v>
      </c>
      <c r="BG36" s="15"/>
      <c r="BH36" s="34">
        <f t="shared" si="91"/>
        <v>-61</v>
      </c>
      <c r="BI36" s="3"/>
      <c r="BJ36" s="31">
        <f t="shared" si="92"/>
        <v>46375</v>
      </c>
      <c r="BK36" s="31">
        <f t="shared" si="93"/>
        <v>46375</v>
      </c>
      <c r="BL36" s="32">
        <v>0</v>
      </c>
      <c r="BM36" s="15">
        <f t="shared" si="94"/>
        <v>46314</v>
      </c>
      <c r="BN36" s="15"/>
      <c r="BO36" s="34">
        <f t="shared" si="95"/>
        <v>-61</v>
      </c>
      <c r="BP36" s="3"/>
      <c r="BQ36" s="31">
        <f t="shared" si="96"/>
        <v>46375</v>
      </c>
      <c r="BR36" s="31">
        <f t="shared" si="97"/>
        <v>46382</v>
      </c>
      <c r="BS36" s="37">
        <v>7</v>
      </c>
      <c r="BT36" s="15">
        <f t="shared" si="98"/>
        <v>46321</v>
      </c>
      <c r="BU36" s="15"/>
      <c r="BV36" s="7">
        <f t="shared" si="99"/>
        <v>-61</v>
      </c>
      <c r="BW36" s="11" t="s">
        <v>2516</v>
      </c>
      <c r="BX36" s="130">
        <v>46382</v>
      </c>
      <c r="BY36" s="7">
        <f t="shared" si="100"/>
        <v>-61</v>
      </c>
      <c r="BZ36" s="2"/>
    </row>
    <row r="37" spans="1:79" x14ac:dyDescent="0.25">
      <c r="A37" s="40" t="s">
        <v>640</v>
      </c>
      <c r="B37" s="41" t="s">
        <v>743</v>
      </c>
      <c r="C37" s="42" t="s">
        <v>748</v>
      </c>
      <c r="D37" s="7"/>
      <c r="E37" s="30">
        <f t="shared" si="76"/>
        <v>46058</v>
      </c>
      <c r="F37" s="6">
        <v>46006</v>
      </c>
      <c r="G37" s="6"/>
      <c r="H37" s="34">
        <f t="shared" si="77"/>
        <v>-52</v>
      </c>
      <c r="I37" s="3"/>
      <c r="J37" s="30">
        <f t="shared" si="78"/>
        <v>46059</v>
      </c>
      <c r="K37" s="30">
        <f t="shared" si="79"/>
        <v>46066</v>
      </c>
      <c r="L37" s="37">
        <v>7</v>
      </c>
      <c r="M37" s="6">
        <f t="shared" si="80"/>
        <v>46013</v>
      </c>
      <c r="N37" s="6"/>
      <c r="O37" s="29">
        <f t="shared" si="81"/>
        <v>-53</v>
      </c>
      <c r="P37" s="7"/>
      <c r="Q37" s="3"/>
      <c r="R37" s="30">
        <f t="shared" si="73"/>
        <v>46067</v>
      </c>
      <c r="S37" s="30">
        <f t="shared" si="82"/>
        <v>46097</v>
      </c>
      <c r="T37" s="37">
        <v>30</v>
      </c>
      <c r="U37" s="6">
        <f t="shared" si="83"/>
        <v>46043</v>
      </c>
      <c r="V37" s="6"/>
      <c r="W37" s="29">
        <f t="shared" si="84"/>
        <v>-54</v>
      </c>
      <c r="X37" s="3"/>
      <c r="Y37" s="31"/>
      <c r="Z37" s="7"/>
      <c r="AA37" s="6"/>
      <c r="AB37" s="25"/>
      <c r="AC37" s="31">
        <f t="shared" si="101"/>
        <v>46098</v>
      </c>
      <c r="AD37" s="31">
        <f t="shared" si="102"/>
        <v>46143</v>
      </c>
      <c r="AE37" s="37">
        <v>45</v>
      </c>
      <c r="AF37" s="15">
        <f t="shared" si="85"/>
        <v>46088</v>
      </c>
      <c r="AG37" s="15"/>
      <c r="AH37" s="34">
        <f t="shared" si="86"/>
        <v>-55</v>
      </c>
      <c r="AI37" s="3"/>
      <c r="AJ37" s="31">
        <f t="shared" si="103"/>
        <v>46144</v>
      </c>
      <c r="AK37" s="31">
        <f t="shared" si="74"/>
        <v>46164</v>
      </c>
      <c r="AL37" s="37">
        <v>20</v>
      </c>
      <c r="AM37" s="15">
        <f t="shared" si="75"/>
        <v>46108</v>
      </c>
      <c r="AN37" s="15"/>
      <c r="AO37" s="34">
        <f t="shared" si="87"/>
        <v>-56</v>
      </c>
      <c r="AP37" s="7"/>
      <c r="AQ37" s="7"/>
      <c r="AR37" s="7"/>
      <c r="AS37" s="7"/>
      <c r="AT37" s="7"/>
      <c r="AU37" s="3"/>
      <c r="AV37" s="31">
        <f t="shared" si="104"/>
        <v>46165</v>
      </c>
      <c r="AW37" s="31">
        <f t="shared" si="72"/>
        <v>46405</v>
      </c>
      <c r="AX37" s="124">
        <v>240</v>
      </c>
      <c r="AY37" s="15">
        <f t="shared" si="88"/>
        <v>46348</v>
      </c>
      <c r="AZ37" s="15"/>
      <c r="BA37" s="7">
        <f t="shared" si="89"/>
        <v>-57</v>
      </c>
      <c r="BB37" s="3"/>
      <c r="BC37" s="31">
        <f t="shared" si="105"/>
        <v>46406</v>
      </c>
      <c r="BD37" s="31">
        <f t="shared" si="106"/>
        <v>46406</v>
      </c>
      <c r="BE37" s="32">
        <v>0</v>
      </c>
      <c r="BF37" s="15">
        <f t="shared" si="90"/>
        <v>46348</v>
      </c>
      <c r="BG37" s="15"/>
      <c r="BH37" s="34">
        <f t="shared" si="91"/>
        <v>-58</v>
      </c>
      <c r="BI37" s="3"/>
      <c r="BJ37" s="31">
        <f t="shared" si="92"/>
        <v>46406</v>
      </c>
      <c r="BK37" s="31">
        <f t="shared" si="93"/>
        <v>46406</v>
      </c>
      <c r="BL37" s="32">
        <v>0</v>
      </c>
      <c r="BM37" s="15">
        <f t="shared" si="94"/>
        <v>46348</v>
      </c>
      <c r="BN37" s="15"/>
      <c r="BO37" s="34">
        <f t="shared" si="95"/>
        <v>-58</v>
      </c>
      <c r="BP37" s="3"/>
      <c r="BQ37" s="31">
        <f t="shared" si="96"/>
        <v>46406</v>
      </c>
      <c r="BR37" s="31">
        <f t="shared" si="97"/>
        <v>46413</v>
      </c>
      <c r="BS37" s="37">
        <v>7</v>
      </c>
      <c r="BT37" s="15">
        <f t="shared" si="98"/>
        <v>46355</v>
      </c>
      <c r="BU37" s="15"/>
      <c r="BV37" s="7">
        <f t="shared" si="99"/>
        <v>-58</v>
      </c>
      <c r="BW37" s="11" t="s">
        <v>2515</v>
      </c>
      <c r="BX37" s="130">
        <v>46413</v>
      </c>
      <c r="BY37" s="7">
        <f t="shared" si="100"/>
        <v>-58</v>
      </c>
      <c r="BZ37" s="2"/>
    </row>
    <row r="38" spans="1:79" x14ac:dyDescent="0.25">
      <c r="A38" s="40" t="s">
        <v>640</v>
      </c>
      <c r="B38" s="41" t="s">
        <v>743</v>
      </c>
      <c r="C38" s="42" t="s">
        <v>749</v>
      </c>
      <c r="D38" s="7"/>
      <c r="E38" s="30">
        <f t="shared" si="76"/>
        <v>46177</v>
      </c>
      <c r="F38" s="6">
        <v>46112</v>
      </c>
      <c r="G38" s="6"/>
      <c r="H38" s="34">
        <f t="shared" si="77"/>
        <v>-65</v>
      </c>
      <c r="I38" s="3"/>
      <c r="J38" s="30">
        <f t="shared" si="78"/>
        <v>46178</v>
      </c>
      <c r="K38" s="30">
        <f t="shared" si="79"/>
        <v>46185</v>
      </c>
      <c r="L38" s="37">
        <v>7</v>
      </c>
      <c r="M38" s="6">
        <f t="shared" si="80"/>
        <v>46119</v>
      </c>
      <c r="N38" s="6"/>
      <c r="O38" s="29">
        <f t="shared" si="81"/>
        <v>-66</v>
      </c>
      <c r="P38" s="7"/>
      <c r="Q38" s="3"/>
      <c r="R38" s="30">
        <f t="shared" si="73"/>
        <v>46186</v>
      </c>
      <c r="S38" s="30">
        <f t="shared" si="82"/>
        <v>46216</v>
      </c>
      <c r="T38" s="37">
        <v>30</v>
      </c>
      <c r="U38" s="6">
        <f t="shared" si="83"/>
        <v>46149</v>
      </c>
      <c r="V38" s="6"/>
      <c r="W38" s="29">
        <f t="shared" si="84"/>
        <v>-67</v>
      </c>
      <c r="X38" s="3"/>
      <c r="Y38" s="31"/>
      <c r="Z38" s="7"/>
      <c r="AA38" s="6"/>
      <c r="AB38" s="25"/>
      <c r="AC38" s="31">
        <f t="shared" si="101"/>
        <v>46217</v>
      </c>
      <c r="AD38" s="31">
        <f t="shared" si="102"/>
        <v>46262</v>
      </c>
      <c r="AE38" s="37">
        <v>45</v>
      </c>
      <c r="AF38" s="15">
        <f t="shared" si="85"/>
        <v>46194</v>
      </c>
      <c r="AG38" s="15"/>
      <c r="AH38" s="34">
        <f t="shared" si="86"/>
        <v>-68</v>
      </c>
      <c r="AI38" s="3"/>
      <c r="AJ38" s="31">
        <f t="shared" si="103"/>
        <v>46263</v>
      </c>
      <c r="AK38" s="31">
        <f t="shared" si="74"/>
        <v>46283</v>
      </c>
      <c r="AL38" s="37">
        <v>20</v>
      </c>
      <c r="AM38" s="15">
        <f t="shared" si="75"/>
        <v>46214</v>
      </c>
      <c r="AN38" s="15"/>
      <c r="AO38" s="34">
        <f t="shared" si="87"/>
        <v>-69</v>
      </c>
      <c r="AP38" s="7"/>
      <c r="AQ38" s="7"/>
      <c r="AR38" s="7"/>
      <c r="AS38" s="7"/>
      <c r="AT38" s="7"/>
      <c r="AU38" s="3"/>
      <c r="AV38" s="31">
        <f t="shared" si="104"/>
        <v>46284</v>
      </c>
      <c r="AW38" s="31">
        <f t="shared" si="72"/>
        <v>46374</v>
      </c>
      <c r="AX38" s="124">
        <v>90</v>
      </c>
      <c r="AY38" s="15">
        <f t="shared" si="88"/>
        <v>46304</v>
      </c>
      <c r="AZ38" s="15"/>
      <c r="BA38" s="7">
        <f t="shared" si="89"/>
        <v>-70</v>
      </c>
      <c r="BB38" s="3"/>
      <c r="BC38" s="31">
        <f t="shared" si="105"/>
        <v>46375</v>
      </c>
      <c r="BD38" s="31">
        <f t="shared" si="106"/>
        <v>46375</v>
      </c>
      <c r="BE38" s="32">
        <v>0</v>
      </c>
      <c r="BF38" s="15">
        <f t="shared" si="90"/>
        <v>46304</v>
      </c>
      <c r="BG38" s="15"/>
      <c r="BH38" s="34">
        <f t="shared" si="91"/>
        <v>-71</v>
      </c>
      <c r="BI38" s="3"/>
      <c r="BJ38" s="31">
        <f t="shared" si="92"/>
        <v>46375</v>
      </c>
      <c r="BK38" s="31">
        <f t="shared" si="93"/>
        <v>46375</v>
      </c>
      <c r="BL38" s="32">
        <v>0</v>
      </c>
      <c r="BM38" s="15">
        <f t="shared" si="94"/>
        <v>46304</v>
      </c>
      <c r="BN38" s="15"/>
      <c r="BO38" s="34">
        <f t="shared" si="95"/>
        <v>-71</v>
      </c>
      <c r="BP38" s="3"/>
      <c r="BQ38" s="31">
        <f t="shared" si="96"/>
        <v>46375</v>
      </c>
      <c r="BR38" s="31">
        <f t="shared" si="97"/>
        <v>46382</v>
      </c>
      <c r="BS38" s="37">
        <v>7</v>
      </c>
      <c r="BT38" s="15">
        <f t="shared" si="98"/>
        <v>46311</v>
      </c>
      <c r="BU38" s="15"/>
      <c r="BV38" s="7">
        <f t="shared" si="99"/>
        <v>-71</v>
      </c>
      <c r="BW38" s="11" t="s">
        <v>2516</v>
      </c>
      <c r="BX38" s="130">
        <v>46382</v>
      </c>
      <c r="BY38" s="7">
        <f t="shared" si="100"/>
        <v>-71</v>
      </c>
      <c r="BZ38" s="2"/>
    </row>
    <row r="39" spans="1:79" x14ac:dyDescent="0.25">
      <c r="A39" s="40" t="s">
        <v>640</v>
      </c>
      <c r="B39" s="41" t="s">
        <v>743</v>
      </c>
      <c r="C39" s="42" t="s">
        <v>750</v>
      </c>
      <c r="D39" s="7"/>
      <c r="E39" s="30">
        <f t="shared" si="76"/>
        <v>46117</v>
      </c>
      <c r="F39" s="6">
        <v>46073</v>
      </c>
      <c r="G39" s="6"/>
      <c r="H39" s="34">
        <f t="shared" si="77"/>
        <v>-44</v>
      </c>
      <c r="I39" s="3"/>
      <c r="J39" s="30">
        <f t="shared" si="78"/>
        <v>46118</v>
      </c>
      <c r="K39" s="30">
        <f t="shared" si="79"/>
        <v>46125</v>
      </c>
      <c r="L39" s="37">
        <v>7</v>
      </c>
      <c r="M39" s="6">
        <f t="shared" si="80"/>
        <v>46080</v>
      </c>
      <c r="N39" s="6"/>
      <c r="O39" s="29">
        <f t="shared" si="81"/>
        <v>-45</v>
      </c>
      <c r="P39" s="7"/>
      <c r="Q39" s="3"/>
      <c r="R39" s="30">
        <f t="shared" si="73"/>
        <v>46126</v>
      </c>
      <c r="S39" s="30">
        <f t="shared" si="82"/>
        <v>46156</v>
      </c>
      <c r="T39" s="37">
        <v>30</v>
      </c>
      <c r="U39" s="6">
        <f t="shared" si="83"/>
        <v>46110</v>
      </c>
      <c r="V39" s="6"/>
      <c r="W39" s="29">
        <f t="shared" si="84"/>
        <v>-46</v>
      </c>
      <c r="X39" s="3"/>
      <c r="Y39" s="31"/>
      <c r="Z39" s="7"/>
      <c r="AA39" s="6"/>
      <c r="AB39" s="25"/>
      <c r="AC39" s="31">
        <f t="shared" si="101"/>
        <v>46157</v>
      </c>
      <c r="AD39" s="31">
        <f t="shared" si="102"/>
        <v>46202</v>
      </c>
      <c r="AE39" s="37">
        <v>45</v>
      </c>
      <c r="AF39" s="15">
        <f t="shared" si="85"/>
        <v>46155</v>
      </c>
      <c r="AG39" s="15"/>
      <c r="AH39" s="34">
        <f t="shared" si="86"/>
        <v>-47</v>
      </c>
      <c r="AI39" s="3"/>
      <c r="AJ39" s="31">
        <f t="shared" si="103"/>
        <v>46203</v>
      </c>
      <c r="AK39" s="31">
        <f t="shared" si="74"/>
        <v>46223</v>
      </c>
      <c r="AL39" s="37">
        <v>20</v>
      </c>
      <c r="AM39" s="15">
        <f t="shared" si="75"/>
        <v>46175</v>
      </c>
      <c r="AN39" s="15"/>
      <c r="AO39" s="34">
        <f t="shared" si="87"/>
        <v>-48</v>
      </c>
      <c r="AP39" s="7"/>
      <c r="AQ39" s="7"/>
      <c r="AR39" s="7"/>
      <c r="AS39" s="7"/>
      <c r="AT39" s="7"/>
      <c r="AU39" s="3"/>
      <c r="AV39" s="31">
        <f t="shared" si="104"/>
        <v>46224</v>
      </c>
      <c r="AW39" s="31">
        <f t="shared" si="72"/>
        <v>46374</v>
      </c>
      <c r="AX39" s="124">
        <v>150</v>
      </c>
      <c r="AY39" s="15">
        <f t="shared" si="88"/>
        <v>46325</v>
      </c>
      <c r="AZ39" s="15"/>
      <c r="BA39" s="7">
        <f t="shared" si="89"/>
        <v>-49</v>
      </c>
      <c r="BB39" s="3"/>
      <c r="BC39" s="31">
        <f t="shared" si="105"/>
        <v>46375</v>
      </c>
      <c r="BD39" s="31">
        <f t="shared" si="106"/>
        <v>46375</v>
      </c>
      <c r="BE39" s="32">
        <v>0</v>
      </c>
      <c r="BF39" s="15">
        <f t="shared" si="90"/>
        <v>46325</v>
      </c>
      <c r="BG39" s="15"/>
      <c r="BH39" s="34">
        <f t="shared" si="91"/>
        <v>-50</v>
      </c>
      <c r="BI39" s="3"/>
      <c r="BJ39" s="31">
        <f t="shared" si="92"/>
        <v>46375</v>
      </c>
      <c r="BK39" s="31">
        <f t="shared" si="93"/>
        <v>46375</v>
      </c>
      <c r="BL39" s="32">
        <v>0</v>
      </c>
      <c r="BM39" s="15">
        <f t="shared" si="94"/>
        <v>46325</v>
      </c>
      <c r="BN39" s="15"/>
      <c r="BO39" s="34">
        <f t="shared" si="95"/>
        <v>-50</v>
      </c>
      <c r="BP39" s="3"/>
      <c r="BQ39" s="31">
        <f t="shared" si="96"/>
        <v>46375</v>
      </c>
      <c r="BR39" s="31">
        <f t="shared" si="97"/>
        <v>46382</v>
      </c>
      <c r="BS39" s="37">
        <v>7</v>
      </c>
      <c r="BT39" s="15">
        <f t="shared" si="98"/>
        <v>46332</v>
      </c>
      <c r="BU39" s="15"/>
      <c r="BV39" s="7">
        <f t="shared" si="99"/>
        <v>-50</v>
      </c>
      <c r="BW39" s="11" t="s">
        <v>2516</v>
      </c>
      <c r="BX39" s="130">
        <v>46382</v>
      </c>
      <c r="BY39" s="7">
        <f t="shared" si="100"/>
        <v>-50</v>
      </c>
      <c r="BZ39" s="2"/>
    </row>
    <row r="40" spans="1:79" x14ac:dyDescent="0.25">
      <c r="A40" s="40" t="s">
        <v>640</v>
      </c>
      <c r="B40" s="41" t="s">
        <v>743</v>
      </c>
      <c r="C40" s="42" t="s">
        <v>751</v>
      </c>
      <c r="D40" s="7"/>
      <c r="E40" s="30">
        <f t="shared" si="76"/>
        <v>46117</v>
      </c>
      <c r="F40" s="6">
        <v>46076</v>
      </c>
      <c r="G40" s="6"/>
      <c r="H40" s="34">
        <f t="shared" si="77"/>
        <v>-41</v>
      </c>
      <c r="I40" s="3"/>
      <c r="J40" s="30">
        <f t="shared" si="78"/>
        <v>46118</v>
      </c>
      <c r="K40" s="30">
        <f t="shared" si="79"/>
        <v>46125</v>
      </c>
      <c r="L40" s="37">
        <v>7</v>
      </c>
      <c r="M40" s="6">
        <f t="shared" si="80"/>
        <v>46083</v>
      </c>
      <c r="N40" s="6"/>
      <c r="O40" s="29">
        <f t="shared" si="81"/>
        <v>-42</v>
      </c>
      <c r="P40" s="7"/>
      <c r="Q40" s="3"/>
      <c r="R40" s="30">
        <f t="shared" si="73"/>
        <v>46126</v>
      </c>
      <c r="S40" s="30">
        <f t="shared" si="82"/>
        <v>46156</v>
      </c>
      <c r="T40" s="37">
        <v>30</v>
      </c>
      <c r="U40" s="6">
        <f t="shared" si="83"/>
        <v>46113</v>
      </c>
      <c r="V40" s="6"/>
      <c r="W40" s="29">
        <f t="shared" si="84"/>
        <v>-43</v>
      </c>
      <c r="X40" s="3"/>
      <c r="Y40" s="31"/>
      <c r="Z40" s="7"/>
      <c r="AA40" s="6"/>
      <c r="AB40" s="25"/>
      <c r="AC40" s="31">
        <f t="shared" si="101"/>
        <v>46157</v>
      </c>
      <c r="AD40" s="31">
        <f t="shared" si="102"/>
        <v>46202</v>
      </c>
      <c r="AE40" s="37">
        <v>45</v>
      </c>
      <c r="AF40" s="15">
        <f t="shared" si="85"/>
        <v>46158</v>
      </c>
      <c r="AG40" s="15"/>
      <c r="AH40" s="34">
        <f t="shared" si="86"/>
        <v>-44</v>
      </c>
      <c r="AI40" s="3"/>
      <c r="AJ40" s="31">
        <f t="shared" si="103"/>
        <v>46203</v>
      </c>
      <c r="AK40" s="31">
        <f t="shared" si="74"/>
        <v>46223</v>
      </c>
      <c r="AL40" s="37">
        <v>20</v>
      </c>
      <c r="AM40" s="15">
        <f t="shared" si="75"/>
        <v>46178</v>
      </c>
      <c r="AN40" s="15"/>
      <c r="AO40" s="34">
        <f t="shared" si="87"/>
        <v>-45</v>
      </c>
      <c r="AP40" s="7"/>
      <c r="AQ40" s="7"/>
      <c r="AR40" s="7"/>
      <c r="AS40" s="7"/>
      <c r="AT40" s="7"/>
      <c r="AU40" s="3"/>
      <c r="AV40" s="31">
        <f t="shared" si="104"/>
        <v>46224</v>
      </c>
      <c r="AW40" s="31">
        <f t="shared" si="72"/>
        <v>46374</v>
      </c>
      <c r="AX40" s="124">
        <v>150</v>
      </c>
      <c r="AY40" s="15">
        <f t="shared" si="88"/>
        <v>46328</v>
      </c>
      <c r="AZ40" s="15"/>
      <c r="BA40" s="7">
        <f t="shared" si="89"/>
        <v>-46</v>
      </c>
      <c r="BB40" s="3"/>
      <c r="BC40" s="31">
        <f t="shared" si="105"/>
        <v>46375</v>
      </c>
      <c r="BD40" s="31">
        <f t="shared" si="106"/>
        <v>46375</v>
      </c>
      <c r="BE40" s="32">
        <v>0</v>
      </c>
      <c r="BF40" s="15">
        <f t="shared" si="90"/>
        <v>46328</v>
      </c>
      <c r="BG40" s="15"/>
      <c r="BH40" s="34">
        <f t="shared" si="91"/>
        <v>-47</v>
      </c>
      <c r="BI40" s="3"/>
      <c r="BJ40" s="31">
        <f t="shared" si="92"/>
        <v>46375</v>
      </c>
      <c r="BK40" s="31">
        <f t="shared" si="93"/>
        <v>46375</v>
      </c>
      <c r="BL40" s="32">
        <v>0</v>
      </c>
      <c r="BM40" s="15">
        <f t="shared" si="94"/>
        <v>46328</v>
      </c>
      <c r="BN40" s="15"/>
      <c r="BO40" s="34">
        <f t="shared" si="95"/>
        <v>-47</v>
      </c>
      <c r="BP40" s="3"/>
      <c r="BQ40" s="31">
        <f t="shared" si="96"/>
        <v>46375</v>
      </c>
      <c r="BR40" s="31">
        <f t="shared" si="97"/>
        <v>46382</v>
      </c>
      <c r="BS40" s="37">
        <v>7</v>
      </c>
      <c r="BT40" s="15">
        <f t="shared" si="98"/>
        <v>46335</v>
      </c>
      <c r="BU40" s="15"/>
      <c r="BV40" s="7">
        <f t="shared" si="99"/>
        <v>-47</v>
      </c>
      <c r="BW40" s="11" t="s">
        <v>2516</v>
      </c>
      <c r="BX40" s="130">
        <v>46382</v>
      </c>
      <c r="BY40" s="7">
        <f t="shared" si="100"/>
        <v>-47</v>
      </c>
      <c r="BZ40" s="2"/>
    </row>
    <row r="41" spans="1:79" x14ac:dyDescent="0.25">
      <c r="A41" s="40" t="s">
        <v>640</v>
      </c>
      <c r="B41" s="41" t="s">
        <v>743</v>
      </c>
      <c r="C41" s="42" t="s">
        <v>752</v>
      </c>
      <c r="D41" s="7"/>
      <c r="E41" s="30">
        <f t="shared" si="76"/>
        <v>46147</v>
      </c>
      <c r="F41" s="6">
        <v>46113</v>
      </c>
      <c r="G41" s="6"/>
      <c r="H41" s="34">
        <f t="shared" si="77"/>
        <v>-34</v>
      </c>
      <c r="I41" s="3"/>
      <c r="J41" s="30">
        <f t="shared" si="78"/>
        <v>46148</v>
      </c>
      <c r="K41" s="30">
        <f t="shared" si="79"/>
        <v>46155</v>
      </c>
      <c r="L41" s="37">
        <v>7</v>
      </c>
      <c r="M41" s="6">
        <f t="shared" si="80"/>
        <v>46120</v>
      </c>
      <c r="N41" s="6"/>
      <c r="O41" s="29">
        <f t="shared" si="81"/>
        <v>-35</v>
      </c>
      <c r="P41" s="7"/>
      <c r="Q41" s="3"/>
      <c r="R41" s="30">
        <f t="shared" si="73"/>
        <v>46156</v>
      </c>
      <c r="S41" s="30">
        <f t="shared" si="82"/>
        <v>46186</v>
      </c>
      <c r="T41" s="37">
        <v>30</v>
      </c>
      <c r="U41" s="6">
        <f t="shared" si="83"/>
        <v>46150</v>
      </c>
      <c r="V41" s="6"/>
      <c r="W41" s="29">
        <f t="shared" si="84"/>
        <v>-36</v>
      </c>
      <c r="X41" s="3"/>
      <c r="Y41" s="31"/>
      <c r="Z41" s="7"/>
      <c r="AA41" s="6"/>
      <c r="AB41" s="25"/>
      <c r="AC41" s="31">
        <f t="shared" si="101"/>
        <v>46187</v>
      </c>
      <c r="AD41" s="31">
        <f t="shared" si="102"/>
        <v>46232</v>
      </c>
      <c r="AE41" s="37">
        <v>45</v>
      </c>
      <c r="AF41" s="15">
        <f t="shared" si="85"/>
        <v>46195</v>
      </c>
      <c r="AG41" s="15"/>
      <c r="AH41" s="34">
        <f t="shared" si="86"/>
        <v>-37</v>
      </c>
      <c r="AI41" s="3"/>
      <c r="AJ41" s="31">
        <f t="shared" si="103"/>
        <v>46233</v>
      </c>
      <c r="AK41" s="31">
        <f t="shared" si="74"/>
        <v>46253</v>
      </c>
      <c r="AL41" s="37">
        <v>20</v>
      </c>
      <c r="AM41" s="15">
        <f t="shared" si="75"/>
        <v>46215</v>
      </c>
      <c r="AN41" s="15"/>
      <c r="AO41" s="34">
        <f t="shared" si="87"/>
        <v>-38</v>
      </c>
      <c r="AP41" s="7"/>
      <c r="AQ41" s="7"/>
      <c r="AR41" s="7"/>
      <c r="AS41" s="7"/>
      <c r="AT41" s="7"/>
      <c r="AU41" s="3"/>
      <c r="AV41" s="31">
        <f t="shared" si="104"/>
        <v>46254</v>
      </c>
      <c r="AW41" s="31">
        <f t="shared" si="72"/>
        <v>46374</v>
      </c>
      <c r="AX41" s="124">
        <v>120</v>
      </c>
      <c r="AY41" s="15">
        <f t="shared" si="88"/>
        <v>46335</v>
      </c>
      <c r="AZ41" s="15"/>
      <c r="BA41" s="7">
        <f t="shared" si="89"/>
        <v>-39</v>
      </c>
      <c r="BB41" s="3"/>
      <c r="BC41" s="31">
        <f t="shared" si="105"/>
        <v>46375</v>
      </c>
      <c r="BD41" s="31">
        <f t="shared" si="106"/>
        <v>46375</v>
      </c>
      <c r="BE41" s="32">
        <v>0</v>
      </c>
      <c r="BF41" s="15">
        <f t="shared" si="90"/>
        <v>46335</v>
      </c>
      <c r="BG41" s="15"/>
      <c r="BH41" s="34">
        <f t="shared" si="91"/>
        <v>-40</v>
      </c>
      <c r="BI41" s="3"/>
      <c r="BJ41" s="31">
        <f t="shared" si="92"/>
        <v>46375</v>
      </c>
      <c r="BK41" s="31">
        <f t="shared" si="93"/>
        <v>46375</v>
      </c>
      <c r="BL41" s="32">
        <v>0</v>
      </c>
      <c r="BM41" s="15">
        <f t="shared" si="94"/>
        <v>46335</v>
      </c>
      <c r="BN41" s="15"/>
      <c r="BO41" s="34">
        <f t="shared" si="95"/>
        <v>-40</v>
      </c>
      <c r="BP41" s="3"/>
      <c r="BQ41" s="31">
        <f t="shared" si="96"/>
        <v>46375</v>
      </c>
      <c r="BR41" s="31">
        <f t="shared" si="97"/>
        <v>46382</v>
      </c>
      <c r="BS41" s="37">
        <v>7</v>
      </c>
      <c r="BT41" s="15">
        <f t="shared" si="98"/>
        <v>46342</v>
      </c>
      <c r="BU41" s="15"/>
      <c r="BV41" s="7">
        <f t="shared" si="99"/>
        <v>-40</v>
      </c>
      <c r="BW41" s="11" t="s">
        <v>2516</v>
      </c>
      <c r="BX41" s="130">
        <v>46382</v>
      </c>
      <c r="BY41" s="7">
        <f t="shared" si="100"/>
        <v>-40</v>
      </c>
      <c r="BZ41" s="2"/>
    </row>
    <row r="42" spans="1:79" x14ac:dyDescent="0.25">
      <c r="A42" s="40" t="s">
        <v>640</v>
      </c>
      <c r="B42" s="41" t="s">
        <v>743</v>
      </c>
      <c r="C42" s="42" t="s">
        <v>753</v>
      </c>
      <c r="D42" s="7"/>
      <c r="E42" s="30">
        <f t="shared" si="76"/>
        <v>46117</v>
      </c>
      <c r="F42" s="6">
        <v>46078</v>
      </c>
      <c r="G42" s="6"/>
      <c r="H42" s="34">
        <f t="shared" si="77"/>
        <v>-39</v>
      </c>
      <c r="I42" s="3"/>
      <c r="J42" s="30">
        <f t="shared" si="78"/>
        <v>46118</v>
      </c>
      <c r="K42" s="30">
        <f t="shared" si="79"/>
        <v>46125</v>
      </c>
      <c r="L42" s="37">
        <v>7</v>
      </c>
      <c r="M42" s="6">
        <f t="shared" si="80"/>
        <v>46085</v>
      </c>
      <c r="N42" s="6"/>
      <c r="O42" s="29">
        <f t="shared" si="81"/>
        <v>-40</v>
      </c>
      <c r="P42" s="7"/>
      <c r="Q42" s="3"/>
      <c r="R42" s="30">
        <f t="shared" si="73"/>
        <v>46126</v>
      </c>
      <c r="S42" s="30">
        <f t="shared" si="82"/>
        <v>46156</v>
      </c>
      <c r="T42" s="37">
        <v>30</v>
      </c>
      <c r="U42" s="6">
        <f t="shared" si="83"/>
        <v>46115</v>
      </c>
      <c r="V42" s="6"/>
      <c r="W42" s="29">
        <f t="shared" si="84"/>
        <v>-41</v>
      </c>
      <c r="X42" s="3"/>
      <c r="Y42" s="31"/>
      <c r="Z42" s="7"/>
      <c r="AA42" s="6"/>
      <c r="AB42" s="25"/>
      <c r="AC42" s="31">
        <f t="shared" si="101"/>
        <v>46157</v>
      </c>
      <c r="AD42" s="31">
        <f t="shared" si="102"/>
        <v>46202</v>
      </c>
      <c r="AE42" s="37">
        <v>45</v>
      </c>
      <c r="AF42" s="15">
        <f t="shared" si="85"/>
        <v>46160</v>
      </c>
      <c r="AG42" s="15"/>
      <c r="AH42" s="34">
        <f t="shared" si="86"/>
        <v>-42</v>
      </c>
      <c r="AI42" s="3"/>
      <c r="AJ42" s="31">
        <f t="shared" si="103"/>
        <v>46203</v>
      </c>
      <c r="AK42" s="31">
        <f t="shared" si="74"/>
        <v>46223</v>
      </c>
      <c r="AL42" s="37">
        <v>20</v>
      </c>
      <c r="AM42" s="15">
        <f t="shared" si="75"/>
        <v>46180</v>
      </c>
      <c r="AN42" s="15"/>
      <c r="AO42" s="34">
        <f t="shared" si="87"/>
        <v>-43</v>
      </c>
      <c r="AP42" s="7"/>
      <c r="AQ42" s="7"/>
      <c r="AR42" s="7"/>
      <c r="AS42" s="7"/>
      <c r="AT42" s="7"/>
      <c r="AU42" s="3"/>
      <c r="AV42" s="31">
        <f t="shared" si="104"/>
        <v>46224</v>
      </c>
      <c r="AW42" s="31">
        <f t="shared" si="72"/>
        <v>46374</v>
      </c>
      <c r="AX42" s="124">
        <v>150</v>
      </c>
      <c r="AY42" s="15">
        <f t="shared" si="88"/>
        <v>46330</v>
      </c>
      <c r="AZ42" s="15"/>
      <c r="BA42" s="7">
        <f t="shared" si="89"/>
        <v>-44</v>
      </c>
      <c r="BB42" s="3"/>
      <c r="BC42" s="31">
        <f t="shared" si="105"/>
        <v>46375</v>
      </c>
      <c r="BD42" s="31">
        <f t="shared" si="106"/>
        <v>46375</v>
      </c>
      <c r="BE42" s="32">
        <v>0</v>
      </c>
      <c r="BF42" s="15">
        <f t="shared" si="90"/>
        <v>46330</v>
      </c>
      <c r="BG42" s="15"/>
      <c r="BH42" s="34">
        <f t="shared" si="91"/>
        <v>-45</v>
      </c>
      <c r="BI42" s="3"/>
      <c r="BJ42" s="31">
        <f t="shared" si="92"/>
        <v>46375</v>
      </c>
      <c r="BK42" s="31">
        <f t="shared" si="93"/>
        <v>46375</v>
      </c>
      <c r="BL42" s="32">
        <v>0</v>
      </c>
      <c r="BM42" s="15">
        <f t="shared" si="94"/>
        <v>46330</v>
      </c>
      <c r="BN42" s="15"/>
      <c r="BO42" s="34">
        <f t="shared" si="95"/>
        <v>-45</v>
      </c>
      <c r="BP42" s="3"/>
      <c r="BQ42" s="31">
        <f t="shared" si="96"/>
        <v>46375</v>
      </c>
      <c r="BR42" s="31">
        <f t="shared" si="97"/>
        <v>46382</v>
      </c>
      <c r="BS42" s="37">
        <v>7</v>
      </c>
      <c r="BT42" s="15">
        <f t="shared" si="98"/>
        <v>46337</v>
      </c>
      <c r="BU42" s="15"/>
      <c r="BV42" s="7">
        <f t="shared" si="99"/>
        <v>-45</v>
      </c>
      <c r="BW42" s="11" t="s">
        <v>2516</v>
      </c>
      <c r="BX42" s="130">
        <v>46382</v>
      </c>
      <c r="BY42" s="7">
        <f t="shared" si="100"/>
        <v>-45</v>
      </c>
      <c r="BZ42" s="2"/>
    </row>
    <row r="43" spans="1:79" x14ac:dyDescent="0.25">
      <c r="A43" s="40" t="s">
        <v>640</v>
      </c>
      <c r="B43" s="41" t="s">
        <v>743</v>
      </c>
      <c r="C43" s="42" t="s">
        <v>754</v>
      </c>
      <c r="D43" s="7"/>
      <c r="E43" s="30">
        <f t="shared" si="76"/>
        <v>46087</v>
      </c>
      <c r="F43" s="6">
        <v>46080</v>
      </c>
      <c r="G43" s="6"/>
      <c r="H43" s="34">
        <f t="shared" si="77"/>
        <v>-7</v>
      </c>
      <c r="I43" s="3"/>
      <c r="J43" s="30">
        <f t="shared" si="78"/>
        <v>46088</v>
      </c>
      <c r="K43" s="30">
        <f t="shared" si="79"/>
        <v>46095</v>
      </c>
      <c r="L43" s="37">
        <v>7</v>
      </c>
      <c r="M43" s="6">
        <f t="shared" si="80"/>
        <v>46087</v>
      </c>
      <c r="N43" s="6"/>
      <c r="O43" s="29">
        <f t="shared" si="81"/>
        <v>-8</v>
      </c>
      <c r="P43" s="7"/>
      <c r="Q43" s="3"/>
      <c r="R43" s="30">
        <f t="shared" si="73"/>
        <v>46096</v>
      </c>
      <c r="S43" s="30">
        <f t="shared" si="82"/>
        <v>46126</v>
      </c>
      <c r="T43" s="37">
        <v>30</v>
      </c>
      <c r="U43" s="6">
        <f t="shared" si="83"/>
        <v>46117</v>
      </c>
      <c r="V43" s="6"/>
      <c r="W43" s="29">
        <f t="shared" si="84"/>
        <v>-9</v>
      </c>
      <c r="X43" s="3"/>
      <c r="Y43" s="31"/>
      <c r="Z43" s="7"/>
      <c r="AA43" s="6"/>
      <c r="AB43" s="25"/>
      <c r="AC43" s="31">
        <f t="shared" si="101"/>
        <v>46127</v>
      </c>
      <c r="AD43" s="31">
        <f t="shared" si="102"/>
        <v>46172</v>
      </c>
      <c r="AE43" s="37">
        <v>45</v>
      </c>
      <c r="AF43" s="15">
        <f t="shared" si="85"/>
        <v>46162</v>
      </c>
      <c r="AG43" s="15"/>
      <c r="AH43" s="34">
        <f t="shared" si="86"/>
        <v>-10</v>
      </c>
      <c r="AI43" s="3"/>
      <c r="AJ43" s="31">
        <f t="shared" si="103"/>
        <v>46173</v>
      </c>
      <c r="AK43" s="31">
        <f t="shared" si="74"/>
        <v>46193</v>
      </c>
      <c r="AL43" s="37">
        <v>20</v>
      </c>
      <c r="AM43" s="15">
        <f t="shared" si="75"/>
        <v>46182</v>
      </c>
      <c r="AN43" s="15"/>
      <c r="AO43" s="34">
        <f t="shared" si="87"/>
        <v>-11</v>
      </c>
      <c r="AP43" s="7"/>
      <c r="AQ43" s="7"/>
      <c r="AR43" s="7"/>
      <c r="AS43" s="7"/>
      <c r="AT43" s="7"/>
      <c r="AU43" s="3"/>
      <c r="AV43" s="31">
        <f t="shared" si="104"/>
        <v>46194</v>
      </c>
      <c r="AW43" s="31">
        <f t="shared" si="72"/>
        <v>46374</v>
      </c>
      <c r="AX43" s="124">
        <v>180</v>
      </c>
      <c r="AY43" s="15">
        <f t="shared" si="88"/>
        <v>46362</v>
      </c>
      <c r="AZ43" s="15"/>
      <c r="BA43" s="7">
        <f t="shared" si="89"/>
        <v>-12</v>
      </c>
      <c r="BB43" s="3"/>
      <c r="BC43" s="31">
        <f t="shared" si="105"/>
        <v>46375</v>
      </c>
      <c r="BD43" s="31">
        <f t="shared" si="106"/>
        <v>46375</v>
      </c>
      <c r="BE43" s="32">
        <v>0</v>
      </c>
      <c r="BF43" s="15">
        <f t="shared" si="90"/>
        <v>46362</v>
      </c>
      <c r="BG43" s="15"/>
      <c r="BH43" s="34">
        <f t="shared" si="91"/>
        <v>-13</v>
      </c>
      <c r="BI43" s="3"/>
      <c r="BJ43" s="31">
        <f t="shared" si="92"/>
        <v>46375</v>
      </c>
      <c r="BK43" s="31">
        <f t="shared" si="93"/>
        <v>46375</v>
      </c>
      <c r="BL43" s="32">
        <v>0</v>
      </c>
      <c r="BM43" s="15">
        <f t="shared" si="94"/>
        <v>46362</v>
      </c>
      <c r="BN43" s="15"/>
      <c r="BO43" s="34">
        <f t="shared" si="95"/>
        <v>-13</v>
      </c>
      <c r="BP43" s="3"/>
      <c r="BQ43" s="31">
        <f t="shared" si="96"/>
        <v>46375</v>
      </c>
      <c r="BR43" s="31">
        <f t="shared" si="97"/>
        <v>46382</v>
      </c>
      <c r="BS43" s="37">
        <v>7</v>
      </c>
      <c r="BT43" s="15">
        <f t="shared" si="98"/>
        <v>46369</v>
      </c>
      <c r="BU43" s="15"/>
      <c r="BV43" s="7">
        <f t="shared" si="99"/>
        <v>-13</v>
      </c>
      <c r="BW43" s="11" t="s">
        <v>2516</v>
      </c>
      <c r="BX43" s="130">
        <v>46382</v>
      </c>
      <c r="BY43" s="7">
        <f t="shared" si="100"/>
        <v>-13</v>
      </c>
      <c r="BZ43" s="2"/>
    </row>
    <row r="44" spans="1:79" x14ac:dyDescent="0.25">
      <c r="A44" s="40" t="s">
        <v>640</v>
      </c>
      <c r="B44" s="41" t="s">
        <v>743</v>
      </c>
      <c r="C44" s="42" t="s">
        <v>755</v>
      </c>
      <c r="D44" s="7"/>
      <c r="E44" s="30">
        <f t="shared" si="76"/>
        <v>46117</v>
      </c>
      <c r="F44" s="6">
        <v>46113</v>
      </c>
      <c r="G44" s="6"/>
      <c r="H44" s="34">
        <f t="shared" si="77"/>
        <v>-4</v>
      </c>
      <c r="I44" s="3"/>
      <c r="J44" s="30">
        <f t="shared" si="78"/>
        <v>46118</v>
      </c>
      <c r="K44" s="30">
        <f t="shared" si="79"/>
        <v>46125</v>
      </c>
      <c r="L44" s="37">
        <v>7</v>
      </c>
      <c r="M44" s="6">
        <f t="shared" si="80"/>
        <v>46120</v>
      </c>
      <c r="N44" s="6"/>
      <c r="O44" s="29">
        <f t="shared" si="81"/>
        <v>-5</v>
      </c>
      <c r="P44" s="7"/>
      <c r="Q44" s="3"/>
      <c r="R44" s="30">
        <f t="shared" si="73"/>
        <v>46126</v>
      </c>
      <c r="S44" s="30">
        <f t="shared" si="82"/>
        <v>46156</v>
      </c>
      <c r="T44" s="37">
        <v>30</v>
      </c>
      <c r="U44" s="6">
        <f t="shared" si="83"/>
        <v>46150</v>
      </c>
      <c r="V44" s="6"/>
      <c r="W44" s="29">
        <f t="shared" si="84"/>
        <v>-6</v>
      </c>
      <c r="X44" s="3"/>
      <c r="Y44" s="31"/>
      <c r="Z44" s="7"/>
      <c r="AA44" s="6"/>
      <c r="AB44" s="25"/>
      <c r="AC44" s="31">
        <f t="shared" si="101"/>
        <v>46157</v>
      </c>
      <c r="AD44" s="31">
        <f t="shared" si="102"/>
        <v>46202</v>
      </c>
      <c r="AE44" s="37">
        <v>45</v>
      </c>
      <c r="AF44" s="15">
        <f t="shared" si="85"/>
        <v>46195</v>
      </c>
      <c r="AG44" s="15"/>
      <c r="AH44" s="34">
        <f t="shared" si="86"/>
        <v>-7</v>
      </c>
      <c r="AI44" s="3"/>
      <c r="AJ44" s="31">
        <f t="shared" si="103"/>
        <v>46203</v>
      </c>
      <c r="AK44" s="31">
        <f t="shared" si="74"/>
        <v>46223</v>
      </c>
      <c r="AL44" s="37">
        <v>20</v>
      </c>
      <c r="AM44" s="15">
        <f t="shared" si="75"/>
        <v>46215</v>
      </c>
      <c r="AN44" s="15"/>
      <c r="AO44" s="34">
        <f t="shared" si="87"/>
        <v>-8</v>
      </c>
      <c r="AP44" s="7"/>
      <c r="AQ44" s="7"/>
      <c r="AR44" s="7"/>
      <c r="AS44" s="7"/>
      <c r="AT44" s="7"/>
      <c r="AU44" s="3"/>
      <c r="AV44" s="31">
        <f t="shared" si="104"/>
        <v>46224</v>
      </c>
      <c r="AW44" s="31">
        <f t="shared" si="72"/>
        <v>46374</v>
      </c>
      <c r="AX44" s="124">
        <v>150</v>
      </c>
      <c r="AY44" s="15">
        <f t="shared" si="88"/>
        <v>46365</v>
      </c>
      <c r="AZ44" s="15"/>
      <c r="BA44" s="7">
        <f t="shared" si="89"/>
        <v>-9</v>
      </c>
      <c r="BB44" s="3"/>
      <c r="BC44" s="31">
        <f t="shared" si="105"/>
        <v>46375</v>
      </c>
      <c r="BD44" s="31">
        <f t="shared" si="106"/>
        <v>46375</v>
      </c>
      <c r="BE44" s="32">
        <v>0</v>
      </c>
      <c r="BF44" s="15">
        <f t="shared" si="90"/>
        <v>46365</v>
      </c>
      <c r="BG44" s="15"/>
      <c r="BH44" s="34">
        <f t="shared" si="91"/>
        <v>-10</v>
      </c>
      <c r="BI44" s="3"/>
      <c r="BJ44" s="31">
        <f t="shared" si="92"/>
        <v>46375</v>
      </c>
      <c r="BK44" s="31">
        <f t="shared" si="93"/>
        <v>46375</v>
      </c>
      <c r="BL44" s="32">
        <v>0</v>
      </c>
      <c r="BM44" s="15">
        <f t="shared" si="94"/>
        <v>46365</v>
      </c>
      <c r="BN44" s="15"/>
      <c r="BO44" s="34">
        <f t="shared" si="95"/>
        <v>-10</v>
      </c>
      <c r="BP44" s="3"/>
      <c r="BQ44" s="31">
        <f t="shared" si="96"/>
        <v>46375</v>
      </c>
      <c r="BR44" s="31">
        <f t="shared" si="97"/>
        <v>46382</v>
      </c>
      <c r="BS44" s="37">
        <v>7</v>
      </c>
      <c r="BT44" s="15">
        <f t="shared" si="98"/>
        <v>46372</v>
      </c>
      <c r="BU44" s="15"/>
      <c r="BV44" s="7">
        <f t="shared" si="99"/>
        <v>-10</v>
      </c>
      <c r="BW44" s="11" t="s">
        <v>2516</v>
      </c>
      <c r="BX44" s="130">
        <v>46382</v>
      </c>
      <c r="BY44" s="7">
        <f t="shared" si="100"/>
        <v>-10</v>
      </c>
      <c r="BZ44" s="2"/>
    </row>
    <row r="45" spans="1:79" x14ac:dyDescent="0.25">
      <c r="A45" s="40" t="s">
        <v>640</v>
      </c>
      <c r="B45" s="41" t="s">
        <v>743</v>
      </c>
      <c r="C45" s="42" t="s">
        <v>756</v>
      </c>
      <c r="D45" s="7"/>
      <c r="E45" s="30">
        <f t="shared" si="76"/>
        <v>46117</v>
      </c>
      <c r="F45" s="6">
        <v>46084</v>
      </c>
      <c r="G45" s="6"/>
      <c r="H45" s="34">
        <f t="shared" si="77"/>
        <v>-33</v>
      </c>
      <c r="I45" s="3"/>
      <c r="J45" s="30">
        <f t="shared" si="78"/>
        <v>46118</v>
      </c>
      <c r="K45" s="30">
        <f t="shared" si="79"/>
        <v>46125</v>
      </c>
      <c r="L45" s="37">
        <v>7</v>
      </c>
      <c r="M45" s="6">
        <f t="shared" si="80"/>
        <v>46091</v>
      </c>
      <c r="N45" s="6"/>
      <c r="O45" s="29">
        <f t="shared" si="81"/>
        <v>-34</v>
      </c>
      <c r="P45" s="7"/>
      <c r="Q45" s="3"/>
      <c r="R45" s="30">
        <f t="shared" si="73"/>
        <v>46126</v>
      </c>
      <c r="S45" s="30">
        <f t="shared" si="82"/>
        <v>46156</v>
      </c>
      <c r="T45" s="37">
        <v>30</v>
      </c>
      <c r="U45" s="6">
        <f t="shared" si="83"/>
        <v>46121</v>
      </c>
      <c r="V45" s="6"/>
      <c r="W45" s="29">
        <f t="shared" si="84"/>
        <v>-35</v>
      </c>
      <c r="X45" s="3"/>
      <c r="Y45" s="31"/>
      <c r="Z45" s="7"/>
      <c r="AA45" s="6"/>
      <c r="AB45" s="25"/>
      <c r="AC45" s="31">
        <f t="shared" si="101"/>
        <v>46157</v>
      </c>
      <c r="AD45" s="31">
        <f t="shared" si="102"/>
        <v>46202</v>
      </c>
      <c r="AE45" s="37">
        <v>45</v>
      </c>
      <c r="AF45" s="15">
        <f t="shared" si="85"/>
        <v>46166</v>
      </c>
      <c r="AG45" s="15"/>
      <c r="AH45" s="34">
        <f t="shared" si="86"/>
        <v>-36</v>
      </c>
      <c r="AI45" s="3"/>
      <c r="AJ45" s="31">
        <f t="shared" si="103"/>
        <v>46203</v>
      </c>
      <c r="AK45" s="31">
        <f t="shared" si="74"/>
        <v>46223</v>
      </c>
      <c r="AL45" s="37">
        <v>20</v>
      </c>
      <c r="AM45" s="15">
        <f t="shared" si="75"/>
        <v>46186</v>
      </c>
      <c r="AN45" s="15"/>
      <c r="AO45" s="34">
        <f t="shared" si="87"/>
        <v>-37</v>
      </c>
      <c r="AP45" s="7"/>
      <c r="AQ45" s="7"/>
      <c r="AR45" s="7"/>
      <c r="AS45" s="7"/>
      <c r="AT45" s="7"/>
      <c r="AU45" s="3"/>
      <c r="AV45" s="31">
        <f t="shared" si="104"/>
        <v>46224</v>
      </c>
      <c r="AW45" s="31">
        <f t="shared" si="72"/>
        <v>46374</v>
      </c>
      <c r="AX45" s="124">
        <v>150</v>
      </c>
      <c r="AY45" s="15">
        <f t="shared" si="88"/>
        <v>46336</v>
      </c>
      <c r="AZ45" s="15"/>
      <c r="BA45" s="7">
        <f t="shared" si="89"/>
        <v>-38</v>
      </c>
      <c r="BB45" s="3"/>
      <c r="BC45" s="31">
        <f t="shared" si="105"/>
        <v>46375</v>
      </c>
      <c r="BD45" s="31">
        <f t="shared" si="106"/>
        <v>46375</v>
      </c>
      <c r="BE45" s="32">
        <v>0</v>
      </c>
      <c r="BF45" s="15">
        <f t="shared" si="90"/>
        <v>46336</v>
      </c>
      <c r="BG45" s="15"/>
      <c r="BH45" s="34">
        <f t="shared" si="91"/>
        <v>-39</v>
      </c>
      <c r="BI45" s="3"/>
      <c r="BJ45" s="31">
        <f t="shared" si="92"/>
        <v>46375</v>
      </c>
      <c r="BK45" s="31">
        <f t="shared" si="93"/>
        <v>46375</v>
      </c>
      <c r="BL45" s="32">
        <v>0</v>
      </c>
      <c r="BM45" s="15">
        <f t="shared" si="94"/>
        <v>46336</v>
      </c>
      <c r="BN45" s="15"/>
      <c r="BO45" s="34">
        <f t="shared" si="95"/>
        <v>-39</v>
      </c>
      <c r="BP45" s="3"/>
      <c r="BQ45" s="31">
        <f t="shared" si="96"/>
        <v>46375</v>
      </c>
      <c r="BR45" s="31">
        <f t="shared" si="97"/>
        <v>46382</v>
      </c>
      <c r="BS45" s="37">
        <v>7</v>
      </c>
      <c r="BT45" s="15">
        <f t="shared" si="98"/>
        <v>46343</v>
      </c>
      <c r="BU45" s="15"/>
      <c r="BV45" s="7">
        <f t="shared" si="99"/>
        <v>-39</v>
      </c>
      <c r="BW45" s="11" t="s">
        <v>2516</v>
      </c>
      <c r="BX45" s="130">
        <v>46382</v>
      </c>
      <c r="BY45" s="7">
        <f t="shared" si="100"/>
        <v>-39</v>
      </c>
      <c r="BZ45" s="2"/>
    </row>
    <row r="46" spans="1:79" ht="22.5" x14ac:dyDescent="0.25">
      <c r="A46" s="40" t="s">
        <v>640</v>
      </c>
      <c r="B46" s="41" t="s">
        <v>743</v>
      </c>
      <c r="C46" s="42" t="s">
        <v>757</v>
      </c>
      <c r="D46" s="7"/>
      <c r="E46" s="30">
        <f t="shared" si="76"/>
        <v>46147</v>
      </c>
      <c r="F46" s="6">
        <v>46118</v>
      </c>
      <c r="G46" s="6"/>
      <c r="H46" s="34">
        <f t="shared" si="77"/>
        <v>-29</v>
      </c>
      <c r="I46" s="3"/>
      <c r="J46" s="30">
        <f t="shared" si="78"/>
        <v>46148</v>
      </c>
      <c r="K46" s="30">
        <f t="shared" si="79"/>
        <v>46155</v>
      </c>
      <c r="L46" s="37">
        <v>7</v>
      </c>
      <c r="M46" s="6">
        <f t="shared" si="80"/>
        <v>46125</v>
      </c>
      <c r="N46" s="6"/>
      <c r="O46" s="29">
        <f t="shared" si="81"/>
        <v>-30</v>
      </c>
      <c r="P46" s="7"/>
      <c r="Q46" s="3"/>
      <c r="R46" s="30">
        <f t="shared" si="73"/>
        <v>46156</v>
      </c>
      <c r="S46" s="30">
        <f t="shared" si="82"/>
        <v>46186</v>
      </c>
      <c r="T46" s="37">
        <v>30</v>
      </c>
      <c r="U46" s="6">
        <f t="shared" si="83"/>
        <v>46155</v>
      </c>
      <c r="V46" s="6"/>
      <c r="W46" s="29">
        <f t="shared" si="84"/>
        <v>-31</v>
      </c>
      <c r="X46" s="3"/>
      <c r="Y46" s="31"/>
      <c r="Z46" s="7"/>
      <c r="AA46" s="6"/>
      <c r="AB46" s="25"/>
      <c r="AC46" s="31">
        <f t="shared" si="101"/>
        <v>46187</v>
      </c>
      <c r="AD46" s="31">
        <f t="shared" si="102"/>
        <v>46232</v>
      </c>
      <c r="AE46" s="37">
        <v>45</v>
      </c>
      <c r="AF46" s="15">
        <f t="shared" si="85"/>
        <v>46200</v>
      </c>
      <c r="AG46" s="15"/>
      <c r="AH46" s="34">
        <f t="shared" si="86"/>
        <v>-32</v>
      </c>
      <c r="AI46" s="3"/>
      <c r="AJ46" s="31">
        <f t="shared" si="103"/>
        <v>46233</v>
      </c>
      <c r="AK46" s="31">
        <f t="shared" si="74"/>
        <v>46253</v>
      </c>
      <c r="AL46" s="37">
        <v>20</v>
      </c>
      <c r="AM46" s="15">
        <f t="shared" si="75"/>
        <v>46220</v>
      </c>
      <c r="AN46" s="15"/>
      <c r="AO46" s="34">
        <f t="shared" si="87"/>
        <v>-33</v>
      </c>
      <c r="AP46" s="7"/>
      <c r="AQ46" s="7"/>
      <c r="AR46" s="7"/>
      <c r="AS46" s="7"/>
      <c r="AT46" s="7"/>
      <c r="AU46" s="3"/>
      <c r="AV46" s="31">
        <f t="shared" si="104"/>
        <v>46254</v>
      </c>
      <c r="AW46" s="31">
        <f t="shared" si="72"/>
        <v>46374</v>
      </c>
      <c r="AX46" s="124">
        <v>120</v>
      </c>
      <c r="AY46" s="15">
        <f t="shared" si="88"/>
        <v>46340</v>
      </c>
      <c r="AZ46" s="15"/>
      <c r="BA46" s="7">
        <f t="shared" si="89"/>
        <v>-34</v>
      </c>
      <c r="BB46" s="3"/>
      <c r="BC46" s="31">
        <f t="shared" si="105"/>
        <v>46375</v>
      </c>
      <c r="BD46" s="31">
        <f t="shared" si="106"/>
        <v>46375</v>
      </c>
      <c r="BE46" s="32">
        <v>0</v>
      </c>
      <c r="BF46" s="15">
        <f t="shared" si="90"/>
        <v>46340</v>
      </c>
      <c r="BG46" s="15"/>
      <c r="BH46" s="34">
        <f t="shared" si="91"/>
        <v>-35</v>
      </c>
      <c r="BI46" s="3"/>
      <c r="BJ46" s="31">
        <f t="shared" si="92"/>
        <v>46375</v>
      </c>
      <c r="BK46" s="31">
        <f t="shared" si="93"/>
        <v>46375</v>
      </c>
      <c r="BL46" s="32">
        <v>0</v>
      </c>
      <c r="BM46" s="15">
        <f t="shared" si="94"/>
        <v>46340</v>
      </c>
      <c r="BN46" s="15"/>
      <c r="BO46" s="34">
        <f t="shared" si="95"/>
        <v>-35</v>
      </c>
      <c r="BP46" s="3"/>
      <c r="BQ46" s="31">
        <f t="shared" si="96"/>
        <v>46375</v>
      </c>
      <c r="BR46" s="31">
        <f t="shared" si="97"/>
        <v>46382</v>
      </c>
      <c r="BS46" s="37">
        <v>7</v>
      </c>
      <c r="BT46" s="15">
        <f t="shared" si="98"/>
        <v>46347</v>
      </c>
      <c r="BU46" s="15"/>
      <c r="BV46" s="7">
        <f t="shared" si="99"/>
        <v>-35</v>
      </c>
      <c r="BW46" s="11" t="s">
        <v>2516</v>
      </c>
      <c r="BX46" s="130">
        <v>46382</v>
      </c>
      <c r="BY46" s="7">
        <f t="shared" si="100"/>
        <v>-35</v>
      </c>
      <c r="BZ46" s="2"/>
    </row>
    <row r="47" spans="1:79" x14ac:dyDescent="0.25">
      <c r="A47" s="40" t="s">
        <v>640</v>
      </c>
      <c r="B47" s="41" t="s">
        <v>743</v>
      </c>
      <c r="C47" s="42" t="s">
        <v>758</v>
      </c>
      <c r="D47" s="7"/>
      <c r="E47" s="30">
        <f t="shared" si="76"/>
        <v>46117</v>
      </c>
      <c r="F47" s="6">
        <v>46118</v>
      </c>
      <c r="G47" s="6"/>
      <c r="H47" s="34">
        <f t="shared" si="77"/>
        <v>1</v>
      </c>
      <c r="I47" s="3"/>
      <c r="J47" s="30">
        <f t="shared" si="78"/>
        <v>46118</v>
      </c>
      <c r="K47" s="30">
        <f t="shared" si="79"/>
        <v>46125</v>
      </c>
      <c r="L47" s="37">
        <v>7</v>
      </c>
      <c r="M47" s="6">
        <f t="shared" si="80"/>
        <v>46125</v>
      </c>
      <c r="N47" s="6"/>
      <c r="O47" s="29">
        <f t="shared" si="81"/>
        <v>0</v>
      </c>
      <c r="P47" s="7"/>
      <c r="Q47" s="3"/>
      <c r="R47" s="30">
        <f t="shared" si="73"/>
        <v>46126</v>
      </c>
      <c r="S47" s="30">
        <f t="shared" si="82"/>
        <v>46156</v>
      </c>
      <c r="T47" s="37">
        <v>30</v>
      </c>
      <c r="U47" s="6">
        <f t="shared" si="83"/>
        <v>46155</v>
      </c>
      <c r="V47" s="6"/>
      <c r="W47" s="29">
        <f t="shared" si="84"/>
        <v>-1</v>
      </c>
      <c r="X47" s="3"/>
      <c r="Y47" s="31"/>
      <c r="Z47" s="7"/>
      <c r="AA47" s="6"/>
      <c r="AB47" s="25"/>
      <c r="AC47" s="31">
        <f t="shared" si="101"/>
        <v>46157</v>
      </c>
      <c r="AD47" s="31">
        <f t="shared" si="102"/>
        <v>46202</v>
      </c>
      <c r="AE47" s="37">
        <v>45</v>
      </c>
      <c r="AF47" s="15">
        <f t="shared" si="85"/>
        <v>46200</v>
      </c>
      <c r="AG47" s="15"/>
      <c r="AH47" s="34">
        <f t="shared" si="86"/>
        <v>-2</v>
      </c>
      <c r="AI47" s="3"/>
      <c r="AJ47" s="31">
        <f t="shared" si="103"/>
        <v>46203</v>
      </c>
      <c r="AK47" s="31">
        <f t="shared" si="74"/>
        <v>46223</v>
      </c>
      <c r="AL47" s="37">
        <v>20</v>
      </c>
      <c r="AM47" s="15">
        <f t="shared" si="75"/>
        <v>46220</v>
      </c>
      <c r="AN47" s="15"/>
      <c r="AO47" s="34">
        <f t="shared" si="87"/>
        <v>-3</v>
      </c>
      <c r="AP47" s="7"/>
      <c r="AQ47" s="7"/>
      <c r="AR47" s="7"/>
      <c r="AS47" s="7"/>
      <c r="AT47" s="7"/>
      <c r="AU47" s="3"/>
      <c r="AV47" s="31">
        <f t="shared" si="104"/>
        <v>46224</v>
      </c>
      <c r="AW47" s="31">
        <f t="shared" si="72"/>
        <v>46374</v>
      </c>
      <c r="AX47" s="124">
        <v>150</v>
      </c>
      <c r="AY47" s="15">
        <f t="shared" si="88"/>
        <v>46370</v>
      </c>
      <c r="AZ47" s="15"/>
      <c r="BA47" s="7">
        <f t="shared" si="89"/>
        <v>-4</v>
      </c>
      <c r="BB47" s="3"/>
      <c r="BC47" s="31">
        <f t="shared" si="105"/>
        <v>46375</v>
      </c>
      <c r="BD47" s="31">
        <f t="shared" si="106"/>
        <v>46375</v>
      </c>
      <c r="BE47" s="32">
        <v>0</v>
      </c>
      <c r="BF47" s="15">
        <f t="shared" si="90"/>
        <v>46370</v>
      </c>
      <c r="BG47" s="15"/>
      <c r="BH47" s="34">
        <f t="shared" si="91"/>
        <v>-5</v>
      </c>
      <c r="BI47" s="3"/>
      <c r="BJ47" s="31">
        <f t="shared" si="92"/>
        <v>46375</v>
      </c>
      <c r="BK47" s="31">
        <f t="shared" si="93"/>
        <v>46375</v>
      </c>
      <c r="BL47" s="32">
        <v>0</v>
      </c>
      <c r="BM47" s="15">
        <f t="shared" si="94"/>
        <v>46370</v>
      </c>
      <c r="BN47" s="15"/>
      <c r="BO47" s="34">
        <f t="shared" si="95"/>
        <v>-5</v>
      </c>
      <c r="BP47" s="3"/>
      <c r="BQ47" s="31">
        <f t="shared" si="96"/>
        <v>46375</v>
      </c>
      <c r="BR47" s="31">
        <f t="shared" si="97"/>
        <v>46382</v>
      </c>
      <c r="BS47" s="37">
        <v>7</v>
      </c>
      <c r="BT47" s="15">
        <f t="shared" si="98"/>
        <v>46377</v>
      </c>
      <c r="BU47" s="15"/>
      <c r="BV47" s="7">
        <f t="shared" si="99"/>
        <v>-5</v>
      </c>
      <c r="BW47" s="11" t="s">
        <v>2516</v>
      </c>
      <c r="BX47" s="130">
        <v>46382</v>
      </c>
      <c r="BY47" s="7">
        <f t="shared" si="100"/>
        <v>-5</v>
      </c>
      <c r="BZ47" s="2"/>
    </row>
    <row r="48" spans="1:79" x14ac:dyDescent="0.25">
      <c r="A48" s="40" t="s">
        <v>640</v>
      </c>
      <c r="B48" s="41" t="s">
        <v>743</v>
      </c>
      <c r="C48" s="42" t="s">
        <v>759</v>
      </c>
      <c r="D48" s="7"/>
      <c r="E48" s="30">
        <f t="shared" si="76"/>
        <v>46147</v>
      </c>
      <c r="F48" s="6">
        <v>46118</v>
      </c>
      <c r="G48" s="6"/>
      <c r="H48" s="34">
        <f t="shared" si="77"/>
        <v>-29</v>
      </c>
      <c r="I48" s="3"/>
      <c r="J48" s="30">
        <f t="shared" si="78"/>
        <v>46148</v>
      </c>
      <c r="K48" s="30">
        <f t="shared" si="79"/>
        <v>46155</v>
      </c>
      <c r="L48" s="37">
        <v>7</v>
      </c>
      <c r="M48" s="6">
        <f t="shared" si="80"/>
        <v>46125</v>
      </c>
      <c r="N48" s="6"/>
      <c r="O48" s="29">
        <f t="shared" si="81"/>
        <v>-30</v>
      </c>
      <c r="P48" s="7"/>
      <c r="Q48" s="3"/>
      <c r="R48" s="30">
        <f t="shared" si="73"/>
        <v>46156</v>
      </c>
      <c r="S48" s="30">
        <f t="shared" si="82"/>
        <v>46186</v>
      </c>
      <c r="T48" s="37">
        <v>30</v>
      </c>
      <c r="U48" s="6">
        <f t="shared" si="83"/>
        <v>46155</v>
      </c>
      <c r="V48" s="6"/>
      <c r="W48" s="29">
        <f t="shared" si="84"/>
        <v>-31</v>
      </c>
      <c r="X48" s="3"/>
      <c r="Y48" s="31"/>
      <c r="Z48" s="7"/>
      <c r="AA48" s="6"/>
      <c r="AB48" s="25"/>
      <c r="AC48" s="31">
        <f t="shared" si="101"/>
        <v>46187</v>
      </c>
      <c r="AD48" s="31">
        <f t="shared" si="102"/>
        <v>46232</v>
      </c>
      <c r="AE48" s="37">
        <v>45</v>
      </c>
      <c r="AF48" s="15">
        <f t="shared" si="85"/>
        <v>46200</v>
      </c>
      <c r="AG48" s="15"/>
      <c r="AH48" s="34">
        <f t="shared" si="86"/>
        <v>-32</v>
      </c>
      <c r="AI48" s="3"/>
      <c r="AJ48" s="31">
        <f t="shared" si="103"/>
        <v>46233</v>
      </c>
      <c r="AK48" s="31">
        <f t="shared" si="74"/>
        <v>46253</v>
      </c>
      <c r="AL48" s="37">
        <v>20</v>
      </c>
      <c r="AM48" s="15">
        <f t="shared" si="75"/>
        <v>46220</v>
      </c>
      <c r="AN48" s="15"/>
      <c r="AO48" s="34">
        <f t="shared" si="87"/>
        <v>-33</v>
      </c>
      <c r="AP48" s="7"/>
      <c r="AQ48" s="7"/>
      <c r="AR48" s="7"/>
      <c r="AS48" s="7"/>
      <c r="AT48" s="7"/>
      <c r="AU48" s="3"/>
      <c r="AV48" s="31">
        <f t="shared" si="104"/>
        <v>46254</v>
      </c>
      <c r="AW48" s="31">
        <f t="shared" si="72"/>
        <v>46374</v>
      </c>
      <c r="AX48" s="124">
        <v>120</v>
      </c>
      <c r="AY48" s="15">
        <f t="shared" si="88"/>
        <v>46340</v>
      </c>
      <c r="AZ48" s="15"/>
      <c r="BA48" s="7">
        <f t="shared" si="89"/>
        <v>-34</v>
      </c>
      <c r="BB48" s="3"/>
      <c r="BC48" s="31">
        <f t="shared" si="105"/>
        <v>46375</v>
      </c>
      <c r="BD48" s="31">
        <f t="shared" si="106"/>
        <v>46375</v>
      </c>
      <c r="BE48" s="32">
        <v>0</v>
      </c>
      <c r="BF48" s="15">
        <f t="shared" si="90"/>
        <v>46340</v>
      </c>
      <c r="BG48" s="15"/>
      <c r="BH48" s="34">
        <f t="shared" si="91"/>
        <v>-35</v>
      </c>
      <c r="BI48" s="3"/>
      <c r="BJ48" s="31">
        <f t="shared" si="92"/>
        <v>46375</v>
      </c>
      <c r="BK48" s="31">
        <f t="shared" si="93"/>
        <v>46375</v>
      </c>
      <c r="BL48" s="32">
        <v>0</v>
      </c>
      <c r="BM48" s="15">
        <f t="shared" si="94"/>
        <v>46340</v>
      </c>
      <c r="BN48" s="15"/>
      <c r="BO48" s="34">
        <f t="shared" si="95"/>
        <v>-35</v>
      </c>
      <c r="BP48" s="3"/>
      <c r="BQ48" s="31">
        <f t="shared" si="96"/>
        <v>46375</v>
      </c>
      <c r="BR48" s="31">
        <f t="shared" si="97"/>
        <v>46382</v>
      </c>
      <c r="BS48" s="37">
        <v>7</v>
      </c>
      <c r="BT48" s="15">
        <f t="shared" si="98"/>
        <v>46347</v>
      </c>
      <c r="BU48" s="15"/>
      <c r="BV48" s="7">
        <f t="shared" si="99"/>
        <v>-35</v>
      </c>
      <c r="BW48" s="11" t="s">
        <v>2516</v>
      </c>
      <c r="BX48" s="130">
        <v>46382</v>
      </c>
      <c r="BY48" s="7">
        <f t="shared" si="100"/>
        <v>-35</v>
      </c>
      <c r="BZ48" s="2"/>
    </row>
    <row r="49" spans="1:79" x14ac:dyDescent="0.25">
      <c r="A49" s="40" t="s">
        <v>640</v>
      </c>
      <c r="B49" s="41" t="s">
        <v>743</v>
      </c>
      <c r="C49" s="42" t="s">
        <v>760</v>
      </c>
      <c r="D49" s="7"/>
      <c r="E49" s="30">
        <f t="shared" si="76"/>
        <v>46148</v>
      </c>
      <c r="F49" s="6">
        <v>46001</v>
      </c>
      <c r="G49" s="6"/>
      <c r="H49" s="34">
        <f t="shared" si="77"/>
        <v>-147</v>
      </c>
      <c r="I49" s="3"/>
      <c r="J49" s="30">
        <f t="shared" si="78"/>
        <v>46149</v>
      </c>
      <c r="K49" s="30">
        <f t="shared" si="79"/>
        <v>46156</v>
      </c>
      <c r="L49" s="37">
        <v>7</v>
      </c>
      <c r="M49" s="6">
        <f t="shared" si="80"/>
        <v>46008</v>
      </c>
      <c r="N49" s="6"/>
      <c r="O49" s="29">
        <f t="shared" si="81"/>
        <v>-148</v>
      </c>
      <c r="P49" s="7"/>
      <c r="Q49" s="3"/>
      <c r="R49" s="30">
        <f t="shared" si="73"/>
        <v>46157</v>
      </c>
      <c r="S49" s="30">
        <f t="shared" si="82"/>
        <v>46187</v>
      </c>
      <c r="T49" s="37">
        <v>30</v>
      </c>
      <c r="U49" s="6">
        <f t="shared" si="83"/>
        <v>46038</v>
      </c>
      <c r="V49" s="6"/>
      <c r="W49" s="29">
        <f t="shared" si="84"/>
        <v>-149</v>
      </c>
      <c r="X49" s="3"/>
      <c r="Y49" s="31"/>
      <c r="Z49" s="7"/>
      <c r="AA49" s="6"/>
      <c r="AB49" s="25"/>
      <c r="AC49" s="31">
        <f t="shared" si="101"/>
        <v>46188</v>
      </c>
      <c r="AD49" s="31">
        <f t="shared" si="102"/>
        <v>46233</v>
      </c>
      <c r="AE49" s="37">
        <v>45</v>
      </c>
      <c r="AF49" s="15">
        <f t="shared" si="85"/>
        <v>46083</v>
      </c>
      <c r="AG49" s="15"/>
      <c r="AH49" s="34">
        <f t="shared" si="86"/>
        <v>-150</v>
      </c>
      <c r="AI49" s="3"/>
      <c r="AJ49" s="31">
        <f t="shared" si="103"/>
        <v>46234</v>
      </c>
      <c r="AK49" s="31">
        <f t="shared" si="74"/>
        <v>46254</v>
      </c>
      <c r="AL49" s="37">
        <v>20</v>
      </c>
      <c r="AM49" s="15">
        <f t="shared" si="75"/>
        <v>46103</v>
      </c>
      <c r="AN49" s="15"/>
      <c r="AO49" s="34">
        <f t="shared" si="87"/>
        <v>-151</v>
      </c>
      <c r="AP49" s="7"/>
      <c r="AQ49" s="7"/>
      <c r="AR49" s="7"/>
      <c r="AS49" s="7"/>
      <c r="AT49" s="7"/>
      <c r="AU49" s="3"/>
      <c r="AV49" s="31">
        <f t="shared" si="104"/>
        <v>46255</v>
      </c>
      <c r="AW49" s="31">
        <f t="shared" si="72"/>
        <v>46405</v>
      </c>
      <c r="AX49" s="124">
        <v>150</v>
      </c>
      <c r="AY49" s="15">
        <f t="shared" si="88"/>
        <v>46253</v>
      </c>
      <c r="AZ49" s="15"/>
      <c r="BA49" s="7">
        <f t="shared" si="89"/>
        <v>-152</v>
      </c>
      <c r="BB49" s="3"/>
      <c r="BC49" s="31">
        <f t="shared" si="105"/>
        <v>46406</v>
      </c>
      <c r="BD49" s="31">
        <f t="shared" si="106"/>
        <v>46406</v>
      </c>
      <c r="BE49" s="32">
        <v>0</v>
      </c>
      <c r="BF49" s="15">
        <f t="shared" si="90"/>
        <v>46253</v>
      </c>
      <c r="BG49" s="15"/>
      <c r="BH49" s="34">
        <f t="shared" si="91"/>
        <v>-153</v>
      </c>
      <c r="BI49" s="3"/>
      <c r="BJ49" s="31">
        <f t="shared" si="92"/>
        <v>46406</v>
      </c>
      <c r="BK49" s="31">
        <f t="shared" si="93"/>
        <v>46406</v>
      </c>
      <c r="BL49" s="32">
        <v>0</v>
      </c>
      <c r="BM49" s="15">
        <f t="shared" si="94"/>
        <v>46253</v>
      </c>
      <c r="BN49" s="15"/>
      <c r="BO49" s="34">
        <f t="shared" si="95"/>
        <v>-153</v>
      </c>
      <c r="BP49" s="3"/>
      <c r="BQ49" s="31">
        <f t="shared" si="96"/>
        <v>46406</v>
      </c>
      <c r="BR49" s="31">
        <f t="shared" si="97"/>
        <v>46413</v>
      </c>
      <c r="BS49" s="37">
        <v>7</v>
      </c>
      <c r="BT49" s="15">
        <f t="shared" si="98"/>
        <v>46260</v>
      </c>
      <c r="BU49" s="15"/>
      <c r="BV49" s="7">
        <f t="shared" si="99"/>
        <v>-153</v>
      </c>
      <c r="BW49" s="11" t="s">
        <v>2515</v>
      </c>
      <c r="BX49" s="130">
        <v>46413</v>
      </c>
      <c r="BY49" s="7">
        <f t="shared" si="100"/>
        <v>-153</v>
      </c>
      <c r="BZ49" s="2"/>
    </row>
    <row r="50" spans="1:79" x14ac:dyDescent="0.25">
      <c r="A50" s="40" t="s">
        <v>640</v>
      </c>
      <c r="B50" s="41" t="s">
        <v>743</v>
      </c>
      <c r="C50" s="42" t="s">
        <v>761</v>
      </c>
      <c r="D50" s="7"/>
      <c r="E50" s="30">
        <f t="shared" si="76"/>
        <v>46117</v>
      </c>
      <c r="F50" s="6">
        <v>46087</v>
      </c>
      <c r="G50" s="6"/>
      <c r="H50" s="34">
        <f t="shared" si="77"/>
        <v>-30</v>
      </c>
      <c r="I50" s="3"/>
      <c r="J50" s="30">
        <f t="shared" si="78"/>
        <v>46118</v>
      </c>
      <c r="K50" s="30">
        <f t="shared" si="79"/>
        <v>46125</v>
      </c>
      <c r="L50" s="37">
        <v>7</v>
      </c>
      <c r="M50" s="6">
        <f t="shared" si="80"/>
        <v>46094</v>
      </c>
      <c r="N50" s="6"/>
      <c r="O50" s="29">
        <f t="shared" si="81"/>
        <v>-31</v>
      </c>
      <c r="P50" s="7"/>
      <c r="Q50" s="3"/>
      <c r="R50" s="30">
        <f t="shared" si="73"/>
        <v>46126</v>
      </c>
      <c r="S50" s="30">
        <f t="shared" si="82"/>
        <v>46156</v>
      </c>
      <c r="T50" s="37">
        <v>30</v>
      </c>
      <c r="U50" s="6">
        <f t="shared" si="83"/>
        <v>46124</v>
      </c>
      <c r="V50" s="6"/>
      <c r="W50" s="29">
        <f t="shared" si="84"/>
        <v>-32</v>
      </c>
      <c r="X50" s="3"/>
      <c r="Y50" s="31"/>
      <c r="Z50" s="7"/>
      <c r="AA50" s="6"/>
      <c r="AB50" s="25"/>
      <c r="AC50" s="31">
        <f t="shared" si="101"/>
        <v>46157</v>
      </c>
      <c r="AD50" s="31">
        <f t="shared" si="102"/>
        <v>46202</v>
      </c>
      <c r="AE50" s="37">
        <v>45</v>
      </c>
      <c r="AF50" s="15">
        <f t="shared" si="85"/>
        <v>46169</v>
      </c>
      <c r="AG50" s="15"/>
      <c r="AH50" s="34">
        <f t="shared" si="86"/>
        <v>-33</v>
      </c>
      <c r="AI50" s="3"/>
      <c r="AJ50" s="31">
        <f t="shared" si="103"/>
        <v>46203</v>
      </c>
      <c r="AK50" s="31">
        <f t="shared" si="74"/>
        <v>46223</v>
      </c>
      <c r="AL50" s="37">
        <v>20</v>
      </c>
      <c r="AM50" s="15">
        <f t="shared" si="75"/>
        <v>46189</v>
      </c>
      <c r="AN50" s="15"/>
      <c r="AO50" s="34">
        <f t="shared" si="87"/>
        <v>-34</v>
      </c>
      <c r="AP50" s="7"/>
      <c r="AQ50" s="7"/>
      <c r="AR50" s="7"/>
      <c r="AS50" s="7"/>
      <c r="AT50" s="7"/>
      <c r="AU50" s="3"/>
      <c r="AV50" s="31">
        <f t="shared" si="104"/>
        <v>46224</v>
      </c>
      <c r="AW50" s="31">
        <f t="shared" si="72"/>
        <v>46374</v>
      </c>
      <c r="AX50" s="124">
        <v>150</v>
      </c>
      <c r="AY50" s="15">
        <f t="shared" si="88"/>
        <v>46339</v>
      </c>
      <c r="AZ50" s="15"/>
      <c r="BA50" s="7">
        <f t="shared" si="89"/>
        <v>-35</v>
      </c>
      <c r="BB50" s="3"/>
      <c r="BC50" s="31">
        <f t="shared" si="105"/>
        <v>46375</v>
      </c>
      <c r="BD50" s="31">
        <f t="shared" si="106"/>
        <v>46375</v>
      </c>
      <c r="BE50" s="32">
        <v>0</v>
      </c>
      <c r="BF50" s="15">
        <f t="shared" si="90"/>
        <v>46339</v>
      </c>
      <c r="BG50" s="15"/>
      <c r="BH50" s="34">
        <f t="shared" si="91"/>
        <v>-36</v>
      </c>
      <c r="BI50" s="3"/>
      <c r="BJ50" s="31">
        <f t="shared" si="92"/>
        <v>46375</v>
      </c>
      <c r="BK50" s="31">
        <f t="shared" si="93"/>
        <v>46375</v>
      </c>
      <c r="BL50" s="32">
        <v>0</v>
      </c>
      <c r="BM50" s="15">
        <f t="shared" si="94"/>
        <v>46339</v>
      </c>
      <c r="BN50" s="15"/>
      <c r="BO50" s="34">
        <f t="shared" si="95"/>
        <v>-36</v>
      </c>
      <c r="BP50" s="3"/>
      <c r="BQ50" s="31">
        <f t="shared" si="96"/>
        <v>46375</v>
      </c>
      <c r="BR50" s="31">
        <f t="shared" si="97"/>
        <v>46382</v>
      </c>
      <c r="BS50" s="37">
        <v>7</v>
      </c>
      <c r="BT50" s="15">
        <f t="shared" si="98"/>
        <v>46346</v>
      </c>
      <c r="BU50" s="15"/>
      <c r="BV50" s="7">
        <f t="shared" si="99"/>
        <v>-36</v>
      </c>
      <c r="BW50" s="11" t="s">
        <v>2516</v>
      </c>
      <c r="BX50" s="130">
        <v>46382</v>
      </c>
      <c r="BY50" s="7">
        <f t="shared" si="100"/>
        <v>-36</v>
      </c>
      <c r="BZ50" s="2"/>
    </row>
    <row r="51" spans="1:79" x14ac:dyDescent="0.25">
      <c r="A51" s="40" t="s">
        <v>640</v>
      </c>
      <c r="B51" s="41" t="s">
        <v>743</v>
      </c>
      <c r="C51" s="42" t="s">
        <v>762</v>
      </c>
      <c r="D51" s="7"/>
      <c r="E51" s="30">
        <f t="shared" si="76"/>
        <v>46147</v>
      </c>
      <c r="F51" s="6">
        <v>46091</v>
      </c>
      <c r="G51" s="6"/>
      <c r="H51" s="34">
        <f t="shared" si="77"/>
        <v>-56</v>
      </c>
      <c r="I51" s="3"/>
      <c r="J51" s="30">
        <f t="shared" si="78"/>
        <v>46148</v>
      </c>
      <c r="K51" s="30">
        <f t="shared" si="79"/>
        <v>46155</v>
      </c>
      <c r="L51" s="37">
        <v>7</v>
      </c>
      <c r="M51" s="6">
        <f t="shared" si="80"/>
        <v>46098</v>
      </c>
      <c r="N51" s="6"/>
      <c r="O51" s="29">
        <f t="shared" si="81"/>
        <v>-57</v>
      </c>
      <c r="P51" s="7"/>
      <c r="Q51" s="3"/>
      <c r="R51" s="30">
        <f t="shared" si="73"/>
        <v>46156</v>
      </c>
      <c r="S51" s="30">
        <f t="shared" si="82"/>
        <v>46186</v>
      </c>
      <c r="T51" s="37">
        <v>30</v>
      </c>
      <c r="U51" s="6">
        <f t="shared" si="83"/>
        <v>46128</v>
      </c>
      <c r="V51" s="6"/>
      <c r="W51" s="29">
        <f t="shared" si="84"/>
        <v>-58</v>
      </c>
      <c r="X51" s="3"/>
      <c r="Y51" s="31"/>
      <c r="Z51" s="7"/>
      <c r="AA51" s="6"/>
      <c r="AB51" s="25"/>
      <c r="AC51" s="31">
        <f t="shared" si="101"/>
        <v>46187</v>
      </c>
      <c r="AD51" s="31">
        <f t="shared" si="102"/>
        <v>46232</v>
      </c>
      <c r="AE51" s="37">
        <v>45</v>
      </c>
      <c r="AF51" s="15">
        <f t="shared" si="85"/>
        <v>46173</v>
      </c>
      <c r="AG51" s="15"/>
      <c r="AH51" s="34">
        <f t="shared" si="86"/>
        <v>-59</v>
      </c>
      <c r="AI51" s="3"/>
      <c r="AJ51" s="31">
        <f t="shared" si="103"/>
        <v>46233</v>
      </c>
      <c r="AK51" s="31">
        <f t="shared" si="74"/>
        <v>46253</v>
      </c>
      <c r="AL51" s="37">
        <v>20</v>
      </c>
      <c r="AM51" s="15">
        <f t="shared" si="75"/>
        <v>46193</v>
      </c>
      <c r="AN51" s="15"/>
      <c r="AO51" s="34">
        <f t="shared" si="87"/>
        <v>-60</v>
      </c>
      <c r="AP51" s="7"/>
      <c r="AQ51" s="7"/>
      <c r="AR51" s="7"/>
      <c r="AS51" s="7"/>
      <c r="AT51" s="7"/>
      <c r="AU51" s="3"/>
      <c r="AV51" s="31">
        <f t="shared" si="104"/>
        <v>46254</v>
      </c>
      <c r="AW51" s="31">
        <f t="shared" si="72"/>
        <v>46374</v>
      </c>
      <c r="AX51" s="124">
        <v>120</v>
      </c>
      <c r="AY51" s="15">
        <f t="shared" si="88"/>
        <v>46313</v>
      </c>
      <c r="AZ51" s="15"/>
      <c r="BA51" s="7">
        <f t="shared" si="89"/>
        <v>-61</v>
      </c>
      <c r="BB51" s="3"/>
      <c r="BC51" s="31">
        <f t="shared" si="105"/>
        <v>46375</v>
      </c>
      <c r="BD51" s="31">
        <f t="shared" si="106"/>
        <v>46375</v>
      </c>
      <c r="BE51" s="32">
        <v>0</v>
      </c>
      <c r="BF51" s="15">
        <f t="shared" si="90"/>
        <v>46313</v>
      </c>
      <c r="BG51" s="15"/>
      <c r="BH51" s="34">
        <f t="shared" si="91"/>
        <v>-62</v>
      </c>
      <c r="BI51" s="3"/>
      <c r="BJ51" s="31">
        <f t="shared" si="92"/>
        <v>46375</v>
      </c>
      <c r="BK51" s="31">
        <f t="shared" si="93"/>
        <v>46375</v>
      </c>
      <c r="BL51" s="32">
        <v>0</v>
      </c>
      <c r="BM51" s="15">
        <f t="shared" si="94"/>
        <v>46313</v>
      </c>
      <c r="BN51" s="15"/>
      <c r="BO51" s="34">
        <f t="shared" si="95"/>
        <v>-62</v>
      </c>
      <c r="BP51" s="3"/>
      <c r="BQ51" s="31">
        <f t="shared" si="96"/>
        <v>46375</v>
      </c>
      <c r="BR51" s="31">
        <f t="shared" si="97"/>
        <v>46382</v>
      </c>
      <c r="BS51" s="37">
        <v>7</v>
      </c>
      <c r="BT51" s="15">
        <f t="shared" si="98"/>
        <v>46320</v>
      </c>
      <c r="BU51" s="15"/>
      <c r="BV51" s="7">
        <f t="shared" si="99"/>
        <v>-62</v>
      </c>
      <c r="BW51" s="11" t="s">
        <v>2516</v>
      </c>
      <c r="BX51" s="130">
        <v>46382</v>
      </c>
      <c r="BY51" s="7">
        <f t="shared" si="100"/>
        <v>-62</v>
      </c>
      <c r="BZ51" s="2"/>
    </row>
    <row r="52" spans="1:79" x14ac:dyDescent="0.25">
      <c r="A52" s="40" t="s">
        <v>640</v>
      </c>
      <c r="B52" s="41" t="s">
        <v>743</v>
      </c>
      <c r="C52" s="42" t="s">
        <v>763</v>
      </c>
      <c r="D52" s="7"/>
      <c r="E52" s="30">
        <f t="shared" si="76"/>
        <v>46087</v>
      </c>
      <c r="F52" s="6">
        <v>46093</v>
      </c>
      <c r="G52" s="6"/>
      <c r="H52" s="34">
        <f t="shared" si="77"/>
        <v>6</v>
      </c>
      <c r="I52" s="3"/>
      <c r="J52" s="30">
        <f t="shared" si="78"/>
        <v>46088</v>
      </c>
      <c r="K52" s="30">
        <f t="shared" si="79"/>
        <v>46095</v>
      </c>
      <c r="L52" s="37">
        <v>7</v>
      </c>
      <c r="M52" s="6">
        <f t="shared" si="80"/>
        <v>46100</v>
      </c>
      <c r="N52" s="6"/>
      <c r="O52" s="29">
        <f t="shared" si="81"/>
        <v>5</v>
      </c>
      <c r="P52" s="7"/>
      <c r="Q52" s="3"/>
      <c r="R52" s="30">
        <f t="shared" si="73"/>
        <v>46096</v>
      </c>
      <c r="S52" s="30">
        <f t="shared" si="82"/>
        <v>46126</v>
      </c>
      <c r="T52" s="37">
        <v>30</v>
      </c>
      <c r="U52" s="6">
        <f t="shared" si="83"/>
        <v>46130</v>
      </c>
      <c r="V52" s="6"/>
      <c r="W52" s="29">
        <f t="shared" si="84"/>
        <v>4</v>
      </c>
      <c r="X52" s="3"/>
      <c r="Y52" s="31"/>
      <c r="Z52" s="7"/>
      <c r="AA52" s="6"/>
      <c r="AB52" s="25"/>
      <c r="AC52" s="31">
        <f t="shared" si="101"/>
        <v>46127</v>
      </c>
      <c r="AD52" s="31">
        <f t="shared" si="102"/>
        <v>46172</v>
      </c>
      <c r="AE52" s="37">
        <v>45</v>
      </c>
      <c r="AF52" s="15">
        <f t="shared" si="85"/>
        <v>46175</v>
      </c>
      <c r="AG52" s="15"/>
      <c r="AH52" s="34">
        <f t="shared" si="86"/>
        <v>3</v>
      </c>
      <c r="AI52" s="3"/>
      <c r="AJ52" s="31">
        <f t="shared" si="103"/>
        <v>46173</v>
      </c>
      <c r="AK52" s="31">
        <f t="shared" si="74"/>
        <v>46193</v>
      </c>
      <c r="AL52" s="37">
        <v>20</v>
      </c>
      <c r="AM52" s="15">
        <f t="shared" si="75"/>
        <v>46195</v>
      </c>
      <c r="AN52" s="15"/>
      <c r="AO52" s="34">
        <f t="shared" si="87"/>
        <v>2</v>
      </c>
      <c r="AP52" s="7"/>
      <c r="AQ52" s="7"/>
      <c r="AR52" s="7"/>
      <c r="AS52" s="7"/>
      <c r="AT52" s="7"/>
      <c r="AU52" s="3"/>
      <c r="AV52" s="31">
        <f t="shared" si="104"/>
        <v>46194</v>
      </c>
      <c r="AW52" s="31">
        <f t="shared" si="72"/>
        <v>46374</v>
      </c>
      <c r="AX52" s="124">
        <v>180</v>
      </c>
      <c r="AY52" s="15">
        <f t="shared" si="88"/>
        <v>46375</v>
      </c>
      <c r="AZ52" s="15"/>
      <c r="BA52" s="7">
        <f t="shared" si="89"/>
        <v>1</v>
      </c>
      <c r="BB52" s="3"/>
      <c r="BC52" s="31">
        <f t="shared" si="105"/>
        <v>46375</v>
      </c>
      <c r="BD52" s="31">
        <f t="shared" si="106"/>
        <v>46375</v>
      </c>
      <c r="BE52" s="32">
        <v>0</v>
      </c>
      <c r="BF52" s="15">
        <f t="shared" si="90"/>
        <v>46375</v>
      </c>
      <c r="BG52" s="15"/>
      <c r="BH52" s="34">
        <f t="shared" si="91"/>
        <v>0</v>
      </c>
      <c r="BI52" s="3"/>
      <c r="BJ52" s="31">
        <f t="shared" si="92"/>
        <v>46375</v>
      </c>
      <c r="BK52" s="31">
        <f t="shared" si="93"/>
        <v>46375</v>
      </c>
      <c r="BL52" s="32">
        <v>0</v>
      </c>
      <c r="BM52" s="15">
        <f t="shared" si="94"/>
        <v>46375</v>
      </c>
      <c r="BN52" s="15"/>
      <c r="BO52" s="34">
        <f t="shared" si="95"/>
        <v>0</v>
      </c>
      <c r="BP52" s="3"/>
      <c r="BQ52" s="31">
        <f t="shared" si="96"/>
        <v>46375</v>
      </c>
      <c r="BR52" s="31">
        <f t="shared" si="97"/>
        <v>46382</v>
      </c>
      <c r="BS52" s="37">
        <v>7</v>
      </c>
      <c r="BT52" s="15">
        <f t="shared" si="98"/>
        <v>46382</v>
      </c>
      <c r="BU52" s="15"/>
      <c r="BV52" s="7">
        <f t="shared" si="99"/>
        <v>0</v>
      </c>
      <c r="BW52" s="11" t="s">
        <v>2516</v>
      </c>
      <c r="BX52" s="130">
        <v>46382</v>
      </c>
      <c r="BY52" s="7">
        <f t="shared" si="100"/>
        <v>0</v>
      </c>
      <c r="BZ52" s="2"/>
    </row>
    <row r="53" spans="1:79" ht="22.5" x14ac:dyDescent="0.25">
      <c r="A53" s="40" t="s">
        <v>640</v>
      </c>
      <c r="B53" s="41" t="s">
        <v>743</v>
      </c>
      <c r="C53" s="42" t="s">
        <v>764</v>
      </c>
      <c r="D53" s="7"/>
      <c r="E53" s="30">
        <f t="shared" si="76"/>
        <v>46148</v>
      </c>
      <c r="F53" s="6">
        <v>46098</v>
      </c>
      <c r="G53" s="6"/>
      <c r="H53" s="34">
        <f t="shared" si="77"/>
        <v>-50</v>
      </c>
      <c r="I53" s="3"/>
      <c r="J53" s="30">
        <f t="shared" si="78"/>
        <v>46149</v>
      </c>
      <c r="K53" s="30">
        <f t="shared" si="79"/>
        <v>46156</v>
      </c>
      <c r="L53" s="37">
        <v>7</v>
      </c>
      <c r="M53" s="6">
        <f t="shared" si="80"/>
        <v>46105</v>
      </c>
      <c r="N53" s="6"/>
      <c r="O53" s="29">
        <f t="shared" si="81"/>
        <v>-51</v>
      </c>
      <c r="P53" s="7"/>
      <c r="Q53" s="3"/>
      <c r="R53" s="30">
        <f t="shared" si="73"/>
        <v>46157</v>
      </c>
      <c r="S53" s="30">
        <f t="shared" si="82"/>
        <v>46187</v>
      </c>
      <c r="T53" s="37">
        <v>30</v>
      </c>
      <c r="U53" s="6">
        <f t="shared" si="83"/>
        <v>46135</v>
      </c>
      <c r="V53" s="6"/>
      <c r="W53" s="29">
        <f t="shared" si="84"/>
        <v>-52</v>
      </c>
      <c r="X53" s="3"/>
      <c r="Y53" s="31"/>
      <c r="Z53" s="7"/>
      <c r="AA53" s="6"/>
      <c r="AB53" s="25"/>
      <c r="AC53" s="31">
        <f t="shared" si="101"/>
        <v>46188</v>
      </c>
      <c r="AD53" s="31">
        <f t="shared" si="102"/>
        <v>46233</v>
      </c>
      <c r="AE53" s="37">
        <v>45</v>
      </c>
      <c r="AF53" s="15">
        <f t="shared" si="85"/>
        <v>46180</v>
      </c>
      <c r="AG53" s="15"/>
      <c r="AH53" s="34">
        <f t="shared" si="86"/>
        <v>-53</v>
      </c>
      <c r="AI53" s="3"/>
      <c r="AJ53" s="31">
        <f t="shared" si="103"/>
        <v>46234</v>
      </c>
      <c r="AK53" s="31">
        <f t="shared" si="74"/>
        <v>46254</v>
      </c>
      <c r="AL53" s="37">
        <v>20</v>
      </c>
      <c r="AM53" s="15">
        <f t="shared" si="75"/>
        <v>46200</v>
      </c>
      <c r="AN53" s="15"/>
      <c r="AO53" s="34">
        <f t="shared" si="87"/>
        <v>-54</v>
      </c>
      <c r="AP53" s="7"/>
      <c r="AQ53" s="7"/>
      <c r="AR53" s="7"/>
      <c r="AS53" s="7"/>
      <c r="AT53" s="7"/>
      <c r="AU53" s="3"/>
      <c r="AV53" s="31">
        <f t="shared" si="104"/>
        <v>46255</v>
      </c>
      <c r="AW53" s="31">
        <f t="shared" si="72"/>
        <v>46405</v>
      </c>
      <c r="AX53" s="124">
        <v>150</v>
      </c>
      <c r="AY53" s="15">
        <f t="shared" si="88"/>
        <v>46350</v>
      </c>
      <c r="AZ53" s="15"/>
      <c r="BA53" s="7">
        <f t="shared" si="89"/>
        <v>-55</v>
      </c>
      <c r="BB53" s="3"/>
      <c r="BC53" s="31">
        <f t="shared" si="105"/>
        <v>46406</v>
      </c>
      <c r="BD53" s="31">
        <f t="shared" si="106"/>
        <v>46406</v>
      </c>
      <c r="BE53" s="32">
        <v>0</v>
      </c>
      <c r="BF53" s="15">
        <f t="shared" si="90"/>
        <v>46350</v>
      </c>
      <c r="BG53" s="15"/>
      <c r="BH53" s="34">
        <f t="shared" si="91"/>
        <v>-56</v>
      </c>
      <c r="BI53" s="3"/>
      <c r="BJ53" s="31">
        <f t="shared" si="92"/>
        <v>46406</v>
      </c>
      <c r="BK53" s="31">
        <f t="shared" si="93"/>
        <v>46406</v>
      </c>
      <c r="BL53" s="32">
        <v>0</v>
      </c>
      <c r="BM53" s="15">
        <f t="shared" si="94"/>
        <v>46350</v>
      </c>
      <c r="BN53" s="15"/>
      <c r="BO53" s="34">
        <f t="shared" si="95"/>
        <v>-56</v>
      </c>
      <c r="BP53" s="3"/>
      <c r="BQ53" s="31">
        <f t="shared" si="96"/>
        <v>46406</v>
      </c>
      <c r="BR53" s="31">
        <f t="shared" si="97"/>
        <v>46413</v>
      </c>
      <c r="BS53" s="37">
        <v>7</v>
      </c>
      <c r="BT53" s="15">
        <f t="shared" si="98"/>
        <v>46357</v>
      </c>
      <c r="BU53" s="15"/>
      <c r="BV53" s="7">
        <f t="shared" si="99"/>
        <v>-56</v>
      </c>
      <c r="BW53" s="11" t="s">
        <v>2515</v>
      </c>
      <c r="BX53" s="130">
        <v>46413</v>
      </c>
      <c r="BY53" s="7">
        <f t="shared" si="100"/>
        <v>-56</v>
      </c>
      <c r="BZ53" s="2"/>
    </row>
    <row r="54" spans="1:79" x14ac:dyDescent="0.25">
      <c r="A54" s="40" t="s">
        <v>640</v>
      </c>
      <c r="B54" s="41" t="s">
        <v>743</v>
      </c>
      <c r="C54" s="42" t="s">
        <v>765</v>
      </c>
      <c r="D54" s="7"/>
      <c r="E54" s="30">
        <f t="shared" si="76"/>
        <v>46147</v>
      </c>
      <c r="F54" s="6">
        <v>46094</v>
      </c>
      <c r="G54" s="6"/>
      <c r="H54" s="34">
        <f t="shared" si="77"/>
        <v>-53</v>
      </c>
      <c r="I54" s="3"/>
      <c r="J54" s="30">
        <f t="shared" si="78"/>
        <v>46148</v>
      </c>
      <c r="K54" s="30">
        <f t="shared" si="79"/>
        <v>46155</v>
      </c>
      <c r="L54" s="37">
        <v>7</v>
      </c>
      <c r="M54" s="6">
        <f t="shared" si="80"/>
        <v>46101</v>
      </c>
      <c r="N54" s="6"/>
      <c r="O54" s="29">
        <f t="shared" si="81"/>
        <v>-54</v>
      </c>
      <c r="P54" s="7"/>
      <c r="Q54" s="3"/>
      <c r="R54" s="30">
        <f t="shared" si="73"/>
        <v>46156</v>
      </c>
      <c r="S54" s="30">
        <f t="shared" si="82"/>
        <v>46186</v>
      </c>
      <c r="T54" s="37">
        <v>30</v>
      </c>
      <c r="U54" s="6">
        <f t="shared" si="83"/>
        <v>46131</v>
      </c>
      <c r="V54" s="6"/>
      <c r="W54" s="29">
        <f t="shared" si="84"/>
        <v>-55</v>
      </c>
      <c r="X54" s="3"/>
      <c r="Y54" s="31"/>
      <c r="Z54" s="7"/>
      <c r="AA54" s="6"/>
      <c r="AB54" s="25"/>
      <c r="AC54" s="31">
        <f t="shared" si="101"/>
        <v>46187</v>
      </c>
      <c r="AD54" s="31">
        <f t="shared" si="102"/>
        <v>46232</v>
      </c>
      <c r="AE54" s="37">
        <v>45</v>
      </c>
      <c r="AF54" s="15">
        <f t="shared" si="85"/>
        <v>46176</v>
      </c>
      <c r="AG54" s="15"/>
      <c r="AH54" s="34">
        <f t="shared" si="86"/>
        <v>-56</v>
      </c>
      <c r="AI54" s="3"/>
      <c r="AJ54" s="31">
        <f t="shared" si="103"/>
        <v>46233</v>
      </c>
      <c r="AK54" s="31">
        <f t="shared" si="74"/>
        <v>46253</v>
      </c>
      <c r="AL54" s="37">
        <v>20</v>
      </c>
      <c r="AM54" s="15">
        <f t="shared" si="75"/>
        <v>46196</v>
      </c>
      <c r="AN54" s="15"/>
      <c r="AO54" s="34">
        <f t="shared" si="87"/>
        <v>-57</v>
      </c>
      <c r="AP54" s="7"/>
      <c r="AQ54" s="7"/>
      <c r="AR54" s="7"/>
      <c r="AS54" s="7"/>
      <c r="AT54" s="7"/>
      <c r="AU54" s="3"/>
      <c r="AV54" s="31">
        <f t="shared" si="104"/>
        <v>46254</v>
      </c>
      <c r="AW54" s="31">
        <f t="shared" si="72"/>
        <v>46374</v>
      </c>
      <c r="AX54" s="124">
        <v>120</v>
      </c>
      <c r="AY54" s="15">
        <f t="shared" si="88"/>
        <v>46316</v>
      </c>
      <c r="AZ54" s="15"/>
      <c r="BA54" s="7">
        <f t="shared" si="89"/>
        <v>-58</v>
      </c>
      <c r="BB54" s="3"/>
      <c r="BC54" s="31">
        <f t="shared" si="105"/>
        <v>46375</v>
      </c>
      <c r="BD54" s="31">
        <f t="shared" si="106"/>
        <v>46375</v>
      </c>
      <c r="BE54" s="32">
        <v>0</v>
      </c>
      <c r="BF54" s="15">
        <f t="shared" si="90"/>
        <v>46316</v>
      </c>
      <c r="BG54" s="15"/>
      <c r="BH54" s="34">
        <f t="shared" si="91"/>
        <v>-59</v>
      </c>
      <c r="BI54" s="3"/>
      <c r="BJ54" s="31">
        <f t="shared" si="92"/>
        <v>46375</v>
      </c>
      <c r="BK54" s="31">
        <f t="shared" si="93"/>
        <v>46375</v>
      </c>
      <c r="BL54" s="32">
        <v>0</v>
      </c>
      <c r="BM54" s="15">
        <f t="shared" si="94"/>
        <v>46316</v>
      </c>
      <c r="BN54" s="15"/>
      <c r="BO54" s="34">
        <f t="shared" si="95"/>
        <v>-59</v>
      </c>
      <c r="BP54" s="3"/>
      <c r="BQ54" s="31">
        <f t="shared" si="96"/>
        <v>46375</v>
      </c>
      <c r="BR54" s="31">
        <f t="shared" si="97"/>
        <v>46382</v>
      </c>
      <c r="BS54" s="37">
        <v>7</v>
      </c>
      <c r="BT54" s="15">
        <f t="shared" si="98"/>
        <v>46323</v>
      </c>
      <c r="BU54" s="15"/>
      <c r="BV54" s="7">
        <f t="shared" si="99"/>
        <v>-59</v>
      </c>
      <c r="BW54" s="11" t="s">
        <v>2516</v>
      </c>
      <c r="BX54" s="130">
        <v>46382</v>
      </c>
      <c r="BY54" s="7">
        <f t="shared" si="100"/>
        <v>-59</v>
      </c>
      <c r="BZ54" s="2"/>
    </row>
    <row r="55" spans="1:79" x14ac:dyDescent="0.25">
      <c r="A55" s="40" t="s">
        <v>640</v>
      </c>
      <c r="B55" s="41" t="s">
        <v>743</v>
      </c>
      <c r="C55" s="42" t="s">
        <v>766</v>
      </c>
      <c r="D55" s="7"/>
      <c r="E55" s="30">
        <f t="shared" si="76"/>
        <v>46117</v>
      </c>
      <c r="F55" s="6">
        <v>46119</v>
      </c>
      <c r="G55" s="6"/>
      <c r="H55" s="34">
        <f t="shared" si="77"/>
        <v>2</v>
      </c>
      <c r="I55" s="3"/>
      <c r="J55" s="30">
        <f t="shared" si="78"/>
        <v>46118</v>
      </c>
      <c r="K55" s="30">
        <f t="shared" si="79"/>
        <v>46125</v>
      </c>
      <c r="L55" s="37">
        <v>7</v>
      </c>
      <c r="M55" s="6">
        <f t="shared" si="80"/>
        <v>46126</v>
      </c>
      <c r="N55" s="6"/>
      <c r="O55" s="29">
        <f t="shared" si="81"/>
        <v>1</v>
      </c>
      <c r="P55" s="7"/>
      <c r="Q55" s="3"/>
      <c r="R55" s="30">
        <f t="shared" si="73"/>
        <v>46126</v>
      </c>
      <c r="S55" s="30">
        <f t="shared" si="82"/>
        <v>46156</v>
      </c>
      <c r="T55" s="37">
        <v>30</v>
      </c>
      <c r="U55" s="6">
        <f t="shared" si="83"/>
        <v>46156</v>
      </c>
      <c r="V55" s="6"/>
      <c r="W55" s="29">
        <f t="shared" si="84"/>
        <v>0</v>
      </c>
      <c r="X55" s="3"/>
      <c r="Y55" s="31"/>
      <c r="Z55" s="7"/>
      <c r="AA55" s="6"/>
      <c r="AB55" s="25"/>
      <c r="AC55" s="31">
        <f t="shared" si="101"/>
        <v>46157</v>
      </c>
      <c r="AD55" s="31">
        <f t="shared" si="102"/>
        <v>46202</v>
      </c>
      <c r="AE55" s="37">
        <v>45</v>
      </c>
      <c r="AF55" s="15">
        <f t="shared" si="85"/>
        <v>46201</v>
      </c>
      <c r="AG55" s="15"/>
      <c r="AH55" s="34">
        <f t="shared" si="86"/>
        <v>-1</v>
      </c>
      <c r="AI55" s="3"/>
      <c r="AJ55" s="31">
        <f t="shared" si="103"/>
        <v>46203</v>
      </c>
      <c r="AK55" s="31">
        <f t="shared" si="74"/>
        <v>46223</v>
      </c>
      <c r="AL55" s="37">
        <v>20</v>
      </c>
      <c r="AM55" s="15">
        <f t="shared" si="75"/>
        <v>46221</v>
      </c>
      <c r="AN55" s="15"/>
      <c r="AO55" s="34">
        <f t="shared" si="87"/>
        <v>-2</v>
      </c>
      <c r="AP55" s="7"/>
      <c r="AQ55" s="7"/>
      <c r="AR55" s="7"/>
      <c r="AS55" s="7"/>
      <c r="AT55" s="7"/>
      <c r="AU55" s="3"/>
      <c r="AV55" s="31">
        <f t="shared" si="104"/>
        <v>46224</v>
      </c>
      <c r="AW55" s="31">
        <f t="shared" si="72"/>
        <v>46374</v>
      </c>
      <c r="AX55" s="124">
        <v>150</v>
      </c>
      <c r="AY55" s="15">
        <f t="shared" si="88"/>
        <v>46371</v>
      </c>
      <c r="AZ55" s="15"/>
      <c r="BA55" s="7">
        <f t="shared" si="89"/>
        <v>-3</v>
      </c>
      <c r="BB55" s="3"/>
      <c r="BC55" s="31">
        <f t="shared" si="105"/>
        <v>46375</v>
      </c>
      <c r="BD55" s="31">
        <f t="shared" si="106"/>
        <v>46375</v>
      </c>
      <c r="BE55" s="32">
        <v>0</v>
      </c>
      <c r="BF55" s="15">
        <f t="shared" si="90"/>
        <v>46371</v>
      </c>
      <c r="BG55" s="15"/>
      <c r="BH55" s="34">
        <f t="shared" si="91"/>
        <v>-4</v>
      </c>
      <c r="BI55" s="3"/>
      <c r="BJ55" s="31">
        <f t="shared" si="92"/>
        <v>46375</v>
      </c>
      <c r="BK55" s="31">
        <f t="shared" si="93"/>
        <v>46375</v>
      </c>
      <c r="BL55" s="32">
        <v>0</v>
      </c>
      <c r="BM55" s="15">
        <f t="shared" si="94"/>
        <v>46371</v>
      </c>
      <c r="BN55" s="15"/>
      <c r="BO55" s="34">
        <f t="shared" si="95"/>
        <v>-4</v>
      </c>
      <c r="BP55" s="3"/>
      <c r="BQ55" s="31">
        <f t="shared" si="96"/>
        <v>46375</v>
      </c>
      <c r="BR55" s="31">
        <f t="shared" si="97"/>
        <v>46382</v>
      </c>
      <c r="BS55" s="37">
        <v>7</v>
      </c>
      <c r="BT55" s="15">
        <f t="shared" si="98"/>
        <v>46378</v>
      </c>
      <c r="BU55" s="15"/>
      <c r="BV55" s="7">
        <f t="shared" si="99"/>
        <v>-4</v>
      </c>
      <c r="BW55" s="11" t="s">
        <v>2516</v>
      </c>
      <c r="BX55" s="130">
        <v>46382</v>
      </c>
      <c r="BY55" s="7">
        <f t="shared" si="100"/>
        <v>-4</v>
      </c>
      <c r="BZ55" s="2"/>
    </row>
    <row r="56" spans="1:79" x14ac:dyDescent="0.25">
      <c r="A56" s="40" t="s">
        <v>640</v>
      </c>
      <c r="B56" s="41" t="s">
        <v>743</v>
      </c>
      <c r="C56" s="42" t="s">
        <v>767</v>
      </c>
      <c r="D56" s="7"/>
      <c r="E56" s="30">
        <f t="shared" si="76"/>
        <v>46147</v>
      </c>
      <c r="F56" s="6">
        <v>46295</v>
      </c>
      <c r="G56" s="6"/>
      <c r="H56" s="34">
        <f t="shared" si="77"/>
        <v>148</v>
      </c>
      <c r="I56" s="3"/>
      <c r="J56" s="30">
        <f t="shared" si="78"/>
        <v>46148</v>
      </c>
      <c r="K56" s="30">
        <f t="shared" si="79"/>
        <v>46155</v>
      </c>
      <c r="L56" s="37">
        <v>7</v>
      </c>
      <c r="M56" s="6">
        <f t="shared" si="80"/>
        <v>46302</v>
      </c>
      <c r="N56" s="6"/>
      <c r="O56" s="29">
        <f t="shared" si="81"/>
        <v>147</v>
      </c>
      <c r="P56" s="7"/>
      <c r="Q56" s="3"/>
      <c r="R56" s="30">
        <f t="shared" si="73"/>
        <v>46156</v>
      </c>
      <c r="S56" s="30">
        <f t="shared" si="82"/>
        <v>46186</v>
      </c>
      <c r="T56" s="37">
        <v>30</v>
      </c>
      <c r="U56" s="6">
        <f t="shared" si="83"/>
        <v>46332</v>
      </c>
      <c r="V56" s="6"/>
      <c r="W56" s="29">
        <f t="shared" si="84"/>
        <v>146</v>
      </c>
      <c r="X56" s="3"/>
      <c r="Y56" s="31"/>
      <c r="Z56" s="7"/>
      <c r="AA56" s="6"/>
      <c r="AB56" s="25"/>
      <c r="AC56" s="31">
        <f t="shared" si="101"/>
        <v>46187</v>
      </c>
      <c r="AD56" s="31">
        <f t="shared" si="102"/>
        <v>46232</v>
      </c>
      <c r="AE56" s="37">
        <v>45</v>
      </c>
      <c r="AF56" s="15">
        <f t="shared" si="85"/>
        <v>46377</v>
      </c>
      <c r="AG56" s="15"/>
      <c r="AH56" s="34">
        <f t="shared" si="86"/>
        <v>145</v>
      </c>
      <c r="AI56" s="3"/>
      <c r="AJ56" s="31">
        <f t="shared" si="103"/>
        <v>46233</v>
      </c>
      <c r="AK56" s="31">
        <f t="shared" si="74"/>
        <v>46253</v>
      </c>
      <c r="AL56" s="37">
        <v>20</v>
      </c>
      <c r="AM56" s="15">
        <f t="shared" si="75"/>
        <v>46397</v>
      </c>
      <c r="AN56" s="15"/>
      <c r="AO56" s="34">
        <f t="shared" si="87"/>
        <v>144</v>
      </c>
      <c r="AP56" s="7"/>
      <c r="AQ56" s="7"/>
      <c r="AR56" s="7"/>
      <c r="AS56" s="7"/>
      <c r="AT56" s="7"/>
      <c r="AU56" s="3"/>
      <c r="AV56" s="31">
        <f t="shared" si="104"/>
        <v>46254</v>
      </c>
      <c r="AW56" s="31">
        <f t="shared" si="72"/>
        <v>46374</v>
      </c>
      <c r="AX56" s="124">
        <v>120</v>
      </c>
      <c r="AY56" s="15">
        <f t="shared" si="88"/>
        <v>46517</v>
      </c>
      <c r="AZ56" s="15"/>
      <c r="BA56" s="7">
        <f t="shared" si="89"/>
        <v>143</v>
      </c>
      <c r="BB56" s="3"/>
      <c r="BC56" s="31">
        <f t="shared" si="105"/>
        <v>46375</v>
      </c>
      <c r="BD56" s="31">
        <f t="shared" si="106"/>
        <v>46375</v>
      </c>
      <c r="BE56" s="32">
        <v>0</v>
      </c>
      <c r="BF56" s="15">
        <f t="shared" si="90"/>
        <v>46517</v>
      </c>
      <c r="BG56" s="15"/>
      <c r="BH56" s="34">
        <f t="shared" si="91"/>
        <v>142</v>
      </c>
      <c r="BI56" s="3"/>
      <c r="BJ56" s="31">
        <f t="shared" si="92"/>
        <v>46375</v>
      </c>
      <c r="BK56" s="31">
        <f t="shared" si="93"/>
        <v>46375</v>
      </c>
      <c r="BL56" s="32">
        <v>0</v>
      </c>
      <c r="BM56" s="15">
        <f t="shared" si="94"/>
        <v>46517</v>
      </c>
      <c r="BN56" s="15"/>
      <c r="BO56" s="34">
        <f t="shared" si="95"/>
        <v>142</v>
      </c>
      <c r="BP56" s="3"/>
      <c r="BQ56" s="31">
        <f t="shared" si="96"/>
        <v>46375</v>
      </c>
      <c r="BR56" s="31">
        <f t="shared" si="97"/>
        <v>46382</v>
      </c>
      <c r="BS56" s="37">
        <v>7</v>
      </c>
      <c r="BT56" s="15">
        <f t="shared" si="98"/>
        <v>46524</v>
      </c>
      <c r="BU56" s="15"/>
      <c r="BV56" s="7">
        <f t="shared" si="99"/>
        <v>142</v>
      </c>
      <c r="BW56" s="11" t="s">
        <v>2516</v>
      </c>
      <c r="BX56" s="130">
        <v>46382</v>
      </c>
      <c r="BY56" s="7">
        <f t="shared" si="100"/>
        <v>142</v>
      </c>
      <c r="BZ56" s="2"/>
    </row>
    <row r="57" spans="1:79" x14ac:dyDescent="0.25">
      <c r="A57" s="40" t="s">
        <v>640</v>
      </c>
      <c r="B57" s="41" t="s">
        <v>743</v>
      </c>
      <c r="C57" s="42" t="s">
        <v>768</v>
      </c>
      <c r="D57" s="7"/>
      <c r="E57" s="30">
        <f t="shared" si="76"/>
        <v>46147</v>
      </c>
      <c r="F57" s="6">
        <v>46295</v>
      </c>
      <c r="G57" s="6"/>
      <c r="H57" s="34">
        <f t="shared" si="77"/>
        <v>148</v>
      </c>
      <c r="I57" s="3"/>
      <c r="J57" s="30">
        <f t="shared" si="78"/>
        <v>46148</v>
      </c>
      <c r="K57" s="30">
        <f t="shared" si="79"/>
        <v>46155</v>
      </c>
      <c r="L57" s="37">
        <v>7</v>
      </c>
      <c r="M57" s="6">
        <f t="shared" si="80"/>
        <v>46302</v>
      </c>
      <c r="N57" s="6"/>
      <c r="O57" s="29">
        <f t="shared" si="81"/>
        <v>147</v>
      </c>
      <c r="P57" s="7"/>
      <c r="Q57" s="3"/>
      <c r="R57" s="30">
        <f t="shared" si="73"/>
        <v>46156</v>
      </c>
      <c r="S57" s="30">
        <f t="shared" si="82"/>
        <v>46186</v>
      </c>
      <c r="T57" s="37">
        <v>30</v>
      </c>
      <c r="U57" s="6">
        <f t="shared" si="83"/>
        <v>46332</v>
      </c>
      <c r="V57" s="6"/>
      <c r="W57" s="29">
        <f t="shared" si="84"/>
        <v>146</v>
      </c>
      <c r="X57" s="3"/>
      <c r="Y57" s="31"/>
      <c r="Z57" s="7"/>
      <c r="AA57" s="6"/>
      <c r="AB57" s="25"/>
      <c r="AC57" s="31">
        <f t="shared" si="101"/>
        <v>46187</v>
      </c>
      <c r="AD57" s="31">
        <f t="shared" si="102"/>
        <v>46232</v>
      </c>
      <c r="AE57" s="37">
        <v>45</v>
      </c>
      <c r="AF57" s="15">
        <f t="shared" si="85"/>
        <v>46377</v>
      </c>
      <c r="AG57" s="15"/>
      <c r="AH57" s="34">
        <f t="shared" si="86"/>
        <v>145</v>
      </c>
      <c r="AI57" s="3"/>
      <c r="AJ57" s="31">
        <f t="shared" si="103"/>
        <v>46233</v>
      </c>
      <c r="AK57" s="31">
        <f t="shared" si="74"/>
        <v>46253</v>
      </c>
      <c r="AL57" s="37">
        <v>20</v>
      </c>
      <c r="AM57" s="15">
        <f t="shared" si="75"/>
        <v>46397</v>
      </c>
      <c r="AN57" s="15"/>
      <c r="AO57" s="34">
        <f t="shared" si="87"/>
        <v>144</v>
      </c>
      <c r="AP57" s="7"/>
      <c r="AQ57" s="7"/>
      <c r="AR57" s="7"/>
      <c r="AS57" s="7"/>
      <c r="AT57" s="7"/>
      <c r="AU57" s="3"/>
      <c r="AV57" s="31">
        <f t="shared" si="104"/>
        <v>46254</v>
      </c>
      <c r="AW57" s="31">
        <f t="shared" si="72"/>
        <v>46374</v>
      </c>
      <c r="AX57" s="124">
        <v>120</v>
      </c>
      <c r="AY57" s="15">
        <f t="shared" si="88"/>
        <v>46517</v>
      </c>
      <c r="AZ57" s="15"/>
      <c r="BA57" s="7">
        <f t="shared" si="89"/>
        <v>143</v>
      </c>
      <c r="BB57" s="3"/>
      <c r="BC57" s="31">
        <f t="shared" si="105"/>
        <v>46375</v>
      </c>
      <c r="BD57" s="31">
        <f t="shared" si="106"/>
        <v>46375</v>
      </c>
      <c r="BE57" s="32">
        <v>0</v>
      </c>
      <c r="BF57" s="15">
        <f t="shared" si="90"/>
        <v>46517</v>
      </c>
      <c r="BG57" s="15"/>
      <c r="BH57" s="34">
        <f t="shared" si="91"/>
        <v>142</v>
      </c>
      <c r="BI57" s="3"/>
      <c r="BJ57" s="31">
        <f t="shared" si="92"/>
        <v>46375</v>
      </c>
      <c r="BK57" s="31">
        <f t="shared" si="93"/>
        <v>46375</v>
      </c>
      <c r="BL57" s="32">
        <v>0</v>
      </c>
      <c r="BM57" s="15">
        <f t="shared" si="94"/>
        <v>46517</v>
      </c>
      <c r="BN57" s="15"/>
      <c r="BO57" s="34">
        <f t="shared" si="95"/>
        <v>142</v>
      </c>
      <c r="BP57" s="3"/>
      <c r="BQ57" s="31">
        <f t="shared" si="96"/>
        <v>46375</v>
      </c>
      <c r="BR57" s="31">
        <f t="shared" si="97"/>
        <v>46382</v>
      </c>
      <c r="BS57" s="37">
        <v>7</v>
      </c>
      <c r="BT57" s="15">
        <f t="shared" si="98"/>
        <v>46524</v>
      </c>
      <c r="BU57" s="15"/>
      <c r="BV57" s="7">
        <f t="shared" si="99"/>
        <v>142</v>
      </c>
      <c r="BW57" s="11" t="s">
        <v>2516</v>
      </c>
      <c r="BX57" s="130">
        <v>46382</v>
      </c>
      <c r="BY57" s="7">
        <f t="shared" si="100"/>
        <v>142</v>
      </c>
      <c r="BZ57" s="2"/>
    </row>
    <row r="58" spans="1:79" x14ac:dyDescent="0.25">
      <c r="A58" s="40" t="s">
        <v>640</v>
      </c>
      <c r="B58" s="41" t="s">
        <v>743</v>
      </c>
      <c r="C58" s="128" t="s">
        <v>2517</v>
      </c>
      <c r="D58" s="7"/>
      <c r="E58" s="30">
        <f t="shared" ref="E58:E59" si="141">+J58-1</f>
        <v>46168</v>
      </c>
      <c r="F58" s="6">
        <v>46073</v>
      </c>
      <c r="G58" s="6"/>
      <c r="H58" s="34">
        <f t="shared" ref="H58:H59" si="142">+F58-E58</f>
        <v>-95</v>
      </c>
      <c r="I58" s="3"/>
      <c r="J58" s="30">
        <f t="shared" ref="J58:J59" si="143">+K58-L58</f>
        <v>46169</v>
      </c>
      <c r="K58" s="30">
        <f t="shared" ref="K58:K59" si="144">+R58-1</f>
        <v>46176</v>
      </c>
      <c r="L58" s="37">
        <v>7</v>
      </c>
      <c r="M58" s="6">
        <f t="shared" ref="M58:M59" si="145">+F58+L58</f>
        <v>46080</v>
      </c>
      <c r="N58" s="6"/>
      <c r="O58" s="29">
        <f t="shared" ref="O58:O59" si="146">+M58-K58</f>
        <v>-96</v>
      </c>
      <c r="P58" s="7"/>
      <c r="Q58" s="3"/>
      <c r="R58" s="30">
        <f t="shared" ref="R58:R59" si="147">+S58-T58</f>
        <v>46177</v>
      </c>
      <c r="S58" s="30">
        <f t="shared" ref="S58:S59" si="148">+AC58-1</f>
        <v>46207</v>
      </c>
      <c r="T58" s="37">
        <v>30</v>
      </c>
      <c r="U58" s="6">
        <f t="shared" ref="U58:U59" si="149">+M58+T58</f>
        <v>46110</v>
      </c>
      <c r="V58" s="6"/>
      <c r="W58" s="29">
        <f t="shared" ref="W58:W59" si="150">+U58-S58</f>
        <v>-97</v>
      </c>
      <c r="X58" s="3"/>
      <c r="Y58" s="31"/>
      <c r="Z58" s="7"/>
      <c r="AA58" s="6"/>
      <c r="AB58" s="25"/>
      <c r="AC58" s="31">
        <f t="shared" ref="AC58:AC59" si="151">+AD58-AE58</f>
        <v>46208</v>
      </c>
      <c r="AD58" s="31">
        <f t="shared" ref="AD58:AD59" si="152">+AJ58-1</f>
        <v>46253</v>
      </c>
      <c r="AE58" s="37">
        <v>45</v>
      </c>
      <c r="AF58" s="15">
        <f t="shared" ref="AF58:AF59" si="153">+IF(V58=0,U58,V58)+AE58</f>
        <v>46155</v>
      </c>
      <c r="AG58" s="15"/>
      <c r="AH58" s="34">
        <f t="shared" ref="AH58:AH59" si="154">+AF58-AD58</f>
        <v>-98</v>
      </c>
      <c r="AI58" s="3"/>
      <c r="AJ58" s="31">
        <f t="shared" ref="AJ58:AJ59" si="155">+AK58-AL58</f>
        <v>46254</v>
      </c>
      <c r="AK58" s="31">
        <f t="shared" ref="AK58:AK59" si="156">+AV58-1</f>
        <v>46274</v>
      </c>
      <c r="AL58" s="37">
        <v>20</v>
      </c>
      <c r="AM58" s="15">
        <f t="shared" ref="AM58:AM59" si="157">+IF(AG58=0,AF58,AG58)+AL58</f>
        <v>46175</v>
      </c>
      <c r="AN58" s="15"/>
      <c r="AO58" s="34">
        <f t="shared" ref="AO58:AO59" si="158">+AM58-AK58</f>
        <v>-99</v>
      </c>
      <c r="AP58" s="7"/>
      <c r="AQ58" s="7"/>
      <c r="AR58" s="7"/>
      <c r="AS58" s="7"/>
      <c r="AT58" s="7"/>
      <c r="AU58" s="3"/>
      <c r="AV58" s="31">
        <f t="shared" ref="AV58:AV59" si="159">+AW58-AX58</f>
        <v>46275</v>
      </c>
      <c r="AW58" s="31">
        <f t="shared" si="72"/>
        <v>46395</v>
      </c>
      <c r="AX58" s="124">
        <v>120</v>
      </c>
      <c r="AY58" s="15">
        <f t="shared" ref="AY58:AY59" si="160">+IF(AN58=0,AM58,AN58)+AX58</f>
        <v>46295</v>
      </c>
      <c r="AZ58" s="15"/>
      <c r="BA58" s="7">
        <f t="shared" ref="BA58:BA59" si="161">+AY58-AW58</f>
        <v>-100</v>
      </c>
      <c r="BB58" s="3"/>
      <c r="BC58" s="31">
        <f t="shared" ref="BC58:BC59" si="162">+BD58-BE58</f>
        <v>46396</v>
      </c>
      <c r="BD58" s="31">
        <f t="shared" ref="BD58:BD59" si="163">+BJ58</f>
        <v>46396</v>
      </c>
      <c r="BE58" s="32">
        <v>0</v>
      </c>
      <c r="BF58" s="15">
        <f t="shared" ref="BF58:BF59" si="164">+IF(AZ58=0,AY58,AZ58)+BE58</f>
        <v>46295</v>
      </c>
      <c r="BG58" s="15"/>
      <c r="BH58" s="34">
        <f t="shared" ref="BH58:BH59" si="165">+BF58-BD58</f>
        <v>-101</v>
      </c>
      <c r="BI58" s="3"/>
      <c r="BJ58" s="31">
        <f t="shared" ref="BJ58:BJ59" si="166">+BK58-BL58</f>
        <v>46396</v>
      </c>
      <c r="BK58" s="31">
        <f t="shared" ref="BK58:BK59" si="167">+BQ58</f>
        <v>46396</v>
      </c>
      <c r="BL58" s="32">
        <v>0</v>
      </c>
      <c r="BM58" s="15">
        <f t="shared" ref="BM58:BM59" si="168">+IF(BG58=0,BF58,BG58)+BL58</f>
        <v>46295</v>
      </c>
      <c r="BN58" s="15"/>
      <c r="BO58" s="34">
        <f t="shared" ref="BO58:BO59" si="169">+BM58-BK58</f>
        <v>-101</v>
      </c>
      <c r="BP58" s="3"/>
      <c r="BQ58" s="31">
        <f t="shared" ref="BQ58:BQ59" si="170">+BR58-BS58</f>
        <v>46396</v>
      </c>
      <c r="BR58" s="31">
        <f t="shared" ref="BR58:BR59" si="171">+BX58</f>
        <v>46403</v>
      </c>
      <c r="BS58" s="37">
        <v>7</v>
      </c>
      <c r="BT58" s="15">
        <f t="shared" ref="BT58:BT59" si="172">+IF(BN58=0,BM58,BN58)+BS58</f>
        <v>46302</v>
      </c>
      <c r="BU58" s="15"/>
      <c r="BV58" s="7">
        <f t="shared" ref="BV58:BV59" si="173">+BT58-BR58</f>
        <v>-101</v>
      </c>
      <c r="BW58" s="11" t="s">
        <v>2518</v>
      </c>
      <c r="BX58" s="130">
        <v>46403</v>
      </c>
      <c r="BY58" s="7">
        <f t="shared" ref="BY58:BY59" si="174">+BT58-BX58</f>
        <v>-101</v>
      </c>
      <c r="BZ58" s="2"/>
      <c r="CA58" t="s">
        <v>2519</v>
      </c>
    </row>
    <row r="59" spans="1:79" x14ac:dyDescent="0.25">
      <c r="A59" s="40" t="s">
        <v>640</v>
      </c>
      <c r="B59" s="41" t="s">
        <v>743</v>
      </c>
      <c r="C59" s="128" t="s">
        <v>2520</v>
      </c>
      <c r="D59" s="7"/>
      <c r="E59" s="30">
        <f t="shared" si="141"/>
        <v>46304</v>
      </c>
      <c r="F59" s="138"/>
      <c r="G59" s="6"/>
      <c r="H59" s="34">
        <f t="shared" si="142"/>
        <v>-46304</v>
      </c>
      <c r="I59" s="3"/>
      <c r="J59" s="30">
        <f t="shared" si="143"/>
        <v>46305</v>
      </c>
      <c r="K59" s="30">
        <f t="shared" si="144"/>
        <v>46312</v>
      </c>
      <c r="L59" s="37">
        <v>7</v>
      </c>
      <c r="M59" s="6">
        <f t="shared" si="145"/>
        <v>7</v>
      </c>
      <c r="N59" s="6"/>
      <c r="O59" s="29">
        <f t="shared" si="146"/>
        <v>-46305</v>
      </c>
      <c r="P59" s="7"/>
      <c r="Q59" s="3"/>
      <c r="R59" s="30">
        <f t="shared" si="147"/>
        <v>46313</v>
      </c>
      <c r="S59" s="30">
        <f t="shared" si="148"/>
        <v>46343</v>
      </c>
      <c r="T59" s="37">
        <v>30</v>
      </c>
      <c r="U59" s="6">
        <f t="shared" si="149"/>
        <v>37</v>
      </c>
      <c r="V59" s="6"/>
      <c r="W59" s="29">
        <f t="shared" si="150"/>
        <v>-46306</v>
      </c>
      <c r="X59" s="3"/>
      <c r="Y59" s="31"/>
      <c r="Z59" s="7"/>
      <c r="AA59" s="6"/>
      <c r="AB59" s="25"/>
      <c r="AC59" s="31">
        <f t="shared" si="151"/>
        <v>46344</v>
      </c>
      <c r="AD59" s="31">
        <f t="shared" si="152"/>
        <v>46374</v>
      </c>
      <c r="AE59" s="37">
        <v>30</v>
      </c>
      <c r="AF59" s="15">
        <f t="shared" si="153"/>
        <v>67</v>
      </c>
      <c r="AG59" s="15"/>
      <c r="AH59" s="34">
        <f t="shared" si="154"/>
        <v>-46307</v>
      </c>
      <c r="AI59" s="3"/>
      <c r="AJ59" s="31">
        <f t="shared" si="155"/>
        <v>46375</v>
      </c>
      <c r="AK59" s="31">
        <f t="shared" si="156"/>
        <v>46395</v>
      </c>
      <c r="AL59" s="37">
        <v>20</v>
      </c>
      <c r="AM59" s="15">
        <f t="shared" si="157"/>
        <v>87</v>
      </c>
      <c r="AN59" s="15"/>
      <c r="AO59" s="34">
        <f t="shared" si="158"/>
        <v>-46308</v>
      </c>
      <c r="AP59" s="7"/>
      <c r="AQ59" s="7"/>
      <c r="AR59" s="7"/>
      <c r="AS59" s="7"/>
      <c r="AT59" s="7"/>
      <c r="AU59" s="3"/>
      <c r="AV59" s="31">
        <f t="shared" si="159"/>
        <v>46396</v>
      </c>
      <c r="AW59" s="31">
        <f t="shared" si="72"/>
        <v>46496</v>
      </c>
      <c r="AX59" s="124">
        <v>100</v>
      </c>
      <c r="AY59" s="15">
        <f t="shared" si="160"/>
        <v>187</v>
      </c>
      <c r="AZ59" s="15"/>
      <c r="BA59" s="7">
        <f t="shared" si="161"/>
        <v>-46309</v>
      </c>
      <c r="BB59" s="3"/>
      <c r="BC59" s="31">
        <f t="shared" si="162"/>
        <v>46497</v>
      </c>
      <c r="BD59" s="31">
        <f t="shared" si="163"/>
        <v>46497</v>
      </c>
      <c r="BE59" s="32">
        <v>0</v>
      </c>
      <c r="BF59" s="15">
        <f t="shared" si="164"/>
        <v>187</v>
      </c>
      <c r="BG59" s="15"/>
      <c r="BH59" s="34">
        <f t="shared" si="165"/>
        <v>-46310</v>
      </c>
      <c r="BI59" s="3"/>
      <c r="BJ59" s="31">
        <f t="shared" si="166"/>
        <v>46497</v>
      </c>
      <c r="BK59" s="31">
        <f t="shared" si="167"/>
        <v>46497</v>
      </c>
      <c r="BL59" s="32">
        <v>0</v>
      </c>
      <c r="BM59" s="15">
        <f t="shared" si="168"/>
        <v>187</v>
      </c>
      <c r="BN59" s="15"/>
      <c r="BO59" s="34">
        <f t="shared" si="169"/>
        <v>-46310</v>
      </c>
      <c r="BP59" s="3"/>
      <c r="BQ59" s="31">
        <f t="shared" si="170"/>
        <v>46497</v>
      </c>
      <c r="BR59" s="31">
        <f t="shared" si="171"/>
        <v>46504</v>
      </c>
      <c r="BS59" s="37">
        <v>7</v>
      </c>
      <c r="BT59" s="15">
        <f t="shared" si="172"/>
        <v>194</v>
      </c>
      <c r="BU59" s="15"/>
      <c r="BV59" s="7">
        <f t="shared" si="173"/>
        <v>-46310</v>
      </c>
      <c r="BW59" s="11" t="s">
        <v>2518</v>
      </c>
      <c r="BX59" s="130">
        <v>46504</v>
      </c>
      <c r="BY59" s="7">
        <f t="shared" si="174"/>
        <v>-46310</v>
      </c>
      <c r="BZ59" s="2"/>
      <c r="CA59" t="s">
        <v>2521</v>
      </c>
    </row>
    <row r="60" spans="1:79" x14ac:dyDescent="0.25">
      <c r="A60" s="40" t="s">
        <v>640</v>
      </c>
      <c r="B60" s="41" t="s">
        <v>743</v>
      </c>
      <c r="C60" s="128" t="s">
        <v>2522</v>
      </c>
      <c r="D60" s="7"/>
      <c r="E60" s="30">
        <f t="shared" si="76"/>
        <v>46365</v>
      </c>
      <c r="F60" s="138"/>
      <c r="G60" s="6"/>
      <c r="H60" s="34">
        <f t="shared" si="77"/>
        <v>-46365</v>
      </c>
      <c r="I60" s="3"/>
      <c r="J60" s="30">
        <f t="shared" si="78"/>
        <v>46366</v>
      </c>
      <c r="K60" s="30">
        <f t="shared" si="79"/>
        <v>46373</v>
      </c>
      <c r="L60" s="37">
        <v>7</v>
      </c>
      <c r="M60" s="6">
        <f t="shared" si="80"/>
        <v>7</v>
      </c>
      <c r="N60" s="6"/>
      <c r="O60" s="29">
        <f t="shared" si="81"/>
        <v>-46366</v>
      </c>
      <c r="P60" s="7"/>
      <c r="Q60" s="3"/>
      <c r="R60" s="30">
        <f t="shared" si="73"/>
        <v>46374</v>
      </c>
      <c r="S60" s="30">
        <f t="shared" si="82"/>
        <v>46404</v>
      </c>
      <c r="T60" s="37">
        <v>30</v>
      </c>
      <c r="U60" s="6">
        <f t="shared" si="83"/>
        <v>37</v>
      </c>
      <c r="V60" s="6"/>
      <c r="W60" s="29">
        <f t="shared" si="84"/>
        <v>-46367</v>
      </c>
      <c r="X60" s="3"/>
      <c r="Y60" s="31"/>
      <c r="Z60" s="7"/>
      <c r="AA60" s="6"/>
      <c r="AB60" s="25"/>
      <c r="AC60" s="31">
        <f t="shared" si="101"/>
        <v>46405</v>
      </c>
      <c r="AD60" s="31">
        <f t="shared" si="102"/>
        <v>46435</v>
      </c>
      <c r="AE60" s="37">
        <v>30</v>
      </c>
      <c r="AF60" s="15">
        <f t="shared" si="85"/>
        <v>67</v>
      </c>
      <c r="AG60" s="15"/>
      <c r="AH60" s="34">
        <f t="shared" si="86"/>
        <v>-46368</v>
      </c>
      <c r="AI60" s="3"/>
      <c r="AJ60" s="31">
        <f t="shared" si="103"/>
        <v>46436</v>
      </c>
      <c r="AK60" s="31">
        <f t="shared" si="74"/>
        <v>46456</v>
      </c>
      <c r="AL60" s="37">
        <v>20</v>
      </c>
      <c r="AM60" s="15">
        <f t="shared" si="75"/>
        <v>87</v>
      </c>
      <c r="AN60" s="15"/>
      <c r="AO60" s="34">
        <f t="shared" si="87"/>
        <v>-46369</v>
      </c>
      <c r="AP60" s="7"/>
      <c r="AQ60" s="7"/>
      <c r="AR60" s="7"/>
      <c r="AS60" s="7"/>
      <c r="AT60" s="7"/>
      <c r="AU60" s="3"/>
      <c r="AV60" s="31">
        <f t="shared" si="104"/>
        <v>46457</v>
      </c>
      <c r="AW60" s="31">
        <f t="shared" si="72"/>
        <v>46557</v>
      </c>
      <c r="AX60" s="124">
        <v>100</v>
      </c>
      <c r="AY60" s="15">
        <f t="shared" si="88"/>
        <v>187</v>
      </c>
      <c r="AZ60" s="15"/>
      <c r="BA60" s="7">
        <f t="shared" si="89"/>
        <v>-46370</v>
      </c>
      <c r="BB60" s="3"/>
      <c r="BC60" s="31">
        <f t="shared" si="105"/>
        <v>46558</v>
      </c>
      <c r="BD60" s="31">
        <f t="shared" si="106"/>
        <v>46558</v>
      </c>
      <c r="BE60" s="32">
        <v>0</v>
      </c>
      <c r="BF60" s="15">
        <f t="shared" si="90"/>
        <v>187</v>
      </c>
      <c r="BG60" s="15"/>
      <c r="BH60" s="34">
        <f t="shared" si="91"/>
        <v>-46371</v>
      </c>
      <c r="BI60" s="3"/>
      <c r="BJ60" s="31">
        <f t="shared" si="92"/>
        <v>46558</v>
      </c>
      <c r="BK60" s="31">
        <f t="shared" si="93"/>
        <v>46558</v>
      </c>
      <c r="BL60" s="32">
        <v>0</v>
      </c>
      <c r="BM60" s="15">
        <f t="shared" si="94"/>
        <v>187</v>
      </c>
      <c r="BN60" s="15"/>
      <c r="BO60" s="34">
        <f t="shared" si="95"/>
        <v>-46371</v>
      </c>
      <c r="BP60" s="3"/>
      <c r="BQ60" s="31">
        <f t="shared" si="96"/>
        <v>46558</v>
      </c>
      <c r="BR60" s="31">
        <f t="shared" si="97"/>
        <v>46565</v>
      </c>
      <c r="BS60" s="37">
        <v>7</v>
      </c>
      <c r="BT60" s="15">
        <f t="shared" si="98"/>
        <v>194</v>
      </c>
      <c r="BU60" s="15"/>
      <c r="BV60" s="7">
        <f t="shared" si="99"/>
        <v>-46371</v>
      </c>
      <c r="BW60" s="11" t="s">
        <v>2518</v>
      </c>
      <c r="BX60" s="130">
        <v>46565</v>
      </c>
      <c r="BY60" s="7">
        <f t="shared" si="100"/>
        <v>-46371</v>
      </c>
      <c r="BZ60" s="2"/>
      <c r="CA60" t="s">
        <v>2511</v>
      </c>
    </row>
    <row r="61" spans="1:79" x14ac:dyDescent="0.25">
      <c r="A61" s="40" t="s">
        <v>640</v>
      </c>
      <c r="B61" s="41" t="s">
        <v>743</v>
      </c>
      <c r="C61" s="42" t="s">
        <v>770</v>
      </c>
      <c r="D61" s="7"/>
      <c r="E61" s="30">
        <f t="shared" si="76"/>
        <v>46167</v>
      </c>
      <c r="F61" s="6">
        <v>46138</v>
      </c>
      <c r="G61" s="6"/>
      <c r="H61" s="34">
        <f t="shared" si="77"/>
        <v>-29</v>
      </c>
      <c r="I61" s="3"/>
      <c r="J61" s="30">
        <f t="shared" si="78"/>
        <v>46168</v>
      </c>
      <c r="K61" s="30">
        <f t="shared" si="79"/>
        <v>46175</v>
      </c>
      <c r="L61" s="37">
        <v>7</v>
      </c>
      <c r="M61" s="6">
        <f t="shared" si="80"/>
        <v>46145</v>
      </c>
      <c r="N61" s="6"/>
      <c r="O61" s="29">
        <f t="shared" si="81"/>
        <v>-30</v>
      </c>
      <c r="P61" s="7"/>
      <c r="Q61" s="3"/>
      <c r="R61" s="30">
        <f t="shared" si="73"/>
        <v>46176</v>
      </c>
      <c r="S61" s="30">
        <f t="shared" si="82"/>
        <v>46206</v>
      </c>
      <c r="T61" s="37">
        <v>30</v>
      </c>
      <c r="U61" s="6">
        <f t="shared" si="83"/>
        <v>46175</v>
      </c>
      <c r="V61" s="6"/>
      <c r="W61" s="29">
        <f t="shared" si="84"/>
        <v>-31</v>
      </c>
      <c r="X61" s="3"/>
      <c r="Y61" s="31"/>
      <c r="Z61" s="7"/>
      <c r="AA61" s="6"/>
      <c r="AB61" s="25"/>
      <c r="AC61" s="31">
        <f t="shared" si="101"/>
        <v>46207</v>
      </c>
      <c r="AD61" s="31">
        <f t="shared" si="102"/>
        <v>46252</v>
      </c>
      <c r="AE61" s="37">
        <v>45</v>
      </c>
      <c r="AF61" s="15">
        <f t="shared" si="85"/>
        <v>46220</v>
      </c>
      <c r="AG61" s="15"/>
      <c r="AH61" s="34">
        <f t="shared" si="86"/>
        <v>-32</v>
      </c>
      <c r="AI61" s="3"/>
      <c r="AJ61" s="31">
        <f t="shared" si="103"/>
        <v>46253</v>
      </c>
      <c r="AK61" s="31">
        <f t="shared" si="74"/>
        <v>46273</v>
      </c>
      <c r="AL61" s="37">
        <v>20</v>
      </c>
      <c r="AM61" s="15">
        <f t="shared" si="75"/>
        <v>46240</v>
      </c>
      <c r="AN61" s="15"/>
      <c r="AO61" s="34">
        <f t="shared" si="87"/>
        <v>-33</v>
      </c>
      <c r="AP61" s="7"/>
      <c r="AQ61" s="7"/>
      <c r="AR61" s="7"/>
      <c r="AS61" s="7"/>
      <c r="AT61" s="7"/>
      <c r="AU61" s="3"/>
      <c r="AV61" s="31">
        <f t="shared" si="104"/>
        <v>46274</v>
      </c>
      <c r="AW61" s="31">
        <f t="shared" si="72"/>
        <v>46374</v>
      </c>
      <c r="AX61" s="124">
        <v>100</v>
      </c>
      <c r="AY61" s="15">
        <f t="shared" si="88"/>
        <v>46340</v>
      </c>
      <c r="AZ61" s="15"/>
      <c r="BA61" s="7">
        <f t="shared" si="89"/>
        <v>-34</v>
      </c>
      <c r="BB61" s="3"/>
      <c r="BC61" s="31">
        <f t="shared" si="105"/>
        <v>46375</v>
      </c>
      <c r="BD61" s="31">
        <f t="shared" si="106"/>
        <v>46375</v>
      </c>
      <c r="BE61" s="32">
        <v>0</v>
      </c>
      <c r="BF61" s="15">
        <f t="shared" si="90"/>
        <v>46340</v>
      </c>
      <c r="BG61" s="15"/>
      <c r="BH61" s="34">
        <f t="shared" si="91"/>
        <v>-35</v>
      </c>
      <c r="BI61" s="3"/>
      <c r="BJ61" s="31">
        <f t="shared" si="92"/>
        <v>46375</v>
      </c>
      <c r="BK61" s="31">
        <f t="shared" si="93"/>
        <v>46375</v>
      </c>
      <c r="BL61" s="32">
        <v>0</v>
      </c>
      <c r="BM61" s="15">
        <f t="shared" si="94"/>
        <v>46340</v>
      </c>
      <c r="BN61" s="15"/>
      <c r="BO61" s="34">
        <f t="shared" si="95"/>
        <v>-35</v>
      </c>
      <c r="BP61" s="3"/>
      <c r="BQ61" s="31">
        <f t="shared" si="96"/>
        <v>46375</v>
      </c>
      <c r="BR61" s="31">
        <f t="shared" si="97"/>
        <v>46382</v>
      </c>
      <c r="BS61" s="37">
        <v>7</v>
      </c>
      <c r="BT61" s="15">
        <f t="shared" si="98"/>
        <v>46347</v>
      </c>
      <c r="BU61" s="15"/>
      <c r="BV61" s="7">
        <f t="shared" si="99"/>
        <v>-35</v>
      </c>
      <c r="BW61" s="11" t="s">
        <v>2516</v>
      </c>
      <c r="BX61" s="130">
        <v>46382</v>
      </c>
      <c r="BY61" s="7">
        <f t="shared" si="100"/>
        <v>-35</v>
      </c>
      <c r="BZ61" s="2"/>
    </row>
    <row r="62" spans="1:79" x14ac:dyDescent="0.25">
      <c r="A62" s="40" t="s">
        <v>640</v>
      </c>
      <c r="B62" s="41" t="s">
        <v>746</v>
      </c>
      <c r="C62" s="42" t="s">
        <v>2523</v>
      </c>
      <c r="D62" s="7"/>
      <c r="E62" s="30">
        <f t="shared" ref="E62:E67" si="175">+J62-1</f>
        <v>46117</v>
      </c>
      <c r="F62" s="6">
        <v>46100</v>
      </c>
      <c r="G62" s="6"/>
      <c r="H62" s="34">
        <f t="shared" ref="H62:H67" si="176">+F62-E62</f>
        <v>-17</v>
      </c>
      <c r="I62" s="3"/>
      <c r="J62" s="30">
        <f t="shared" ref="J62:J67" si="177">+K62-L62</f>
        <v>46118</v>
      </c>
      <c r="K62" s="30">
        <f t="shared" ref="K62:K67" si="178">+R62-1</f>
        <v>46125</v>
      </c>
      <c r="L62" s="37">
        <v>7</v>
      </c>
      <c r="M62" s="6">
        <f t="shared" ref="M62:M67" si="179">+F62+L62</f>
        <v>46107</v>
      </c>
      <c r="N62" s="6"/>
      <c r="O62" s="29">
        <f t="shared" ref="O62:O67" si="180">+M62-K62</f>
        <v>-18</v>
      </c>
      <c r="P62" s="7"/>
      <c r="Q62" s="3"/>
      <c r="R62" s="30">
        <f t="shared" ref="R62:R67" si="181">+S62-T62</f>
        <v>46126</v>
      </c>
      <c r="S62" s="30">
        <f t="shared" ref="S62:S67" si="182">+AC62-1</f>
        <v>46156</v>
      </c>
      <c r="T62" s="37">
        <v>30</v>
      </c>
      <c r="U62" s="6">
        <f t="shared" ref="U62:U67" si="183">+M62+T62</f>
        <v>46137</v>
      </c>
      <c r="V62" s="6"/>
      <c r="W62" s="29">
        <f t="shared" ref="W62:W67" si="184">+U62-S62</f>
        <v>-19</v>
      </c>
      <c r="X62" s="3"/>
      <c r="Y62" s="31"/>
      <c r="Z62" s="7"/>
      <c r="AA62" s="6"/>
      <c r="AB62" s="25"/>
      <c r="AC62" s="31">
        <f t="shared" ref="AC62:AC67" si="185">+AD62-AE62</f>
        <v>46157</v>
      </c>
      <c r="AD62" s="31">
        <f t="shared" ref="AD62:AD67" si="186">+AJ62-1</f>
        <v>46202</v>
      </c>
      <c r="AE62" s="37">
        <v>45</v>
      </c>
      <c r="AF62" s="15">
        <f t="shared" ref="AF62:AF67" si="187">+IF(V62=0,U62,V62)+AE62</f>
        <v>46182</v>
      </c>
      <c r="AG62" s="15"/>
      <c r="AH62" s="34">
        <f t="shared" ref="AH62:AH67" si="188">+AF62-AD62</f>
        <v>-20</v>
      </c>
      <c r="AI62" s="3"/>
      <c r="AJ62" s="31">
        <f t="shared" ref="AJ62:AJ67" si="189">+AK62-AL62</f>
        <v>46203</v>
      </c>
      <c r="AK62" s="31">
        <f t="shared" ref="AK62:AK67" si="190">+AV62-1</f>
        <v>46223</v>
      </c>
      <c r="AL62" s="37">
        <v>20</v>
      </c>
      <c r="AM62" s="15">
        <f t="shared" ref="AM62:AM67" si="191">+IF(AG62=0,AF62,AG62)+AL62</f>
        <v>46202</v>
      </c>
      <c r="AN62" s="15"/>
      <c r="AO62" s="34">
        <f t="shared" ref="AO62:AO67" si="192">+AM62-AK62</f>
        <v>-21</v>
      </c>
      <c r="AP62" s="7"/>
      <c r="AQ62" s="7"/>
      <c r="AR62" s="7"/>
      <c r="AS62" s="7"/>
      <c r="AT62" s="7"/>
      <c r="AU62" s="3"/>
      <c r="AV62" s="31">
        <f t="shared" ref="AV62:AV67" si="193">+AW62-AX62</f>
        <v>46224</v>
      </c>
      <c r="AW62" s="31">
        <f t="shared" ref="AW62:AW67" si="194">+BC62-1</f>
        <v>46374</v>
      </c>
      <c r="AX62" s="124">
        <v>150</v>
      </c>
      <c r="AY62" s="15">
        <f t="shared" ref="AY62:AY67" si="195">+IF(AN62=0,AM62,AN62)+AX62</f>
        <v>46352</v>
      </c>
      <c r="AZ62" s="15"/>
      <c r="BA62" s="7">
        <f t="shared" ref="BA62:BA67" si="196">+AY62-AW62</f>
        <v>-22</v>
      </c>
      <c r="BB62" s="3"/>
      <c r="BC62" s="31">
        <f t="shared" ref="BC62:BC67" si="197">+BD62-BE62</f>
        <v>46375</v>
      </c>
      <c r="BD62" s="31">
        <f t="shared" ref="BD62:BD67" si="198">+BJ62</f>
        <v>46375</v>
      </c>
      <c r="BE62" s="32">
        <v>0</v>
      </c>
      <c r="BF62" s="15">
        <f t="shared" ref="BF62:BF67" si="199">+IF(AZ62=0,AY62,AZ62)+BE62</f>
        <v>46352</v>
      </c>
      <c r="BG62" s="15"/>
      <c r="BH62" s="34">
        <f t="shared" ref="BH62:BH67" si="200">+BF62-BD62</f>
        <v>-23</v>
      </c>
      <c r="BI62" s="3"/>
      <c r="BJ62" s="31">
        <f t="shared" ref="BJ62:BJ67" si="201">+BK62-BL62</f>
        <v>46375</v>
      </c>
      <c r="BK62" s="31">
        <f t="shared" ref="BK62:BK67" si="202">+BQ62</f>
        <v>46375</v>
      </c>
      <c r="BL62" s="32">
        <v>0</v>
      </c>
      <c r="BM62" s="15">
        <f t="shared" ref="BM62:BM67" si="203">+IF(BG62=0,BF62,BG62)+BL62</f>
        <v>46352</v>
      </c>
      <c r="BN62" s="15"/>
      <c r="BO62" s="34">
        <f t="shared" ref="BO62:BO67" si="204">+BM62-BK62</f>
        <v>-23</v>
      </c>
      <c r="BP62" s="3"/>
      <c r="BQ62" s="31">
        <f t="shared" ref="BQ62:BQ67" si="205">+BR62-BS62</f>
        <v>46375</v>
      </c>
      <c r="BR62" s="31">
        <f t="shared" ref="BR62:BR67" si="206">+BX62</f>
        <v>46382</v>
      </c>
      <c r="BS62" s="37">
        <v>7</v>
      </c>
      <c r="BT62" s="15">
        <f t="shared" ref="BT62:BT67" si="207">+IF(BN62=0,BM62,BN62)+BS62</f>
        <v>46359</v>
      </c>
      <c r="BU62" s="15"/>
      <c r="BV62" s="7">
        <f t="shared" ref="BV62:BV67" si="208">+BT62-BR62</f>
        <v>-23</v>
      </c>
      <c r="BW62" s="11" t="s">
        <v>2516</v>
      </c>
      <c r="BX62" s="130">
        <v>46382</v>
      </c>
      <c r="BY62" s="7">
        <f t="shared" ref="BY62:BY67" si="209">+BT62-BX62</f>
        <v>-23</v>
      </c>
      <c r="BZ62" s="2"/>
    </row>
    <row r="63" spans="1:79" x14ac:dyDescent="0.25">
      <c r="A63" s="40" t="s">
        <v>640</v>
      </c>
      <c r="B63" s="41" t="s">
        <v>746</v>
      </c>
      <c r="C63" s="42" t="s">
        <v>2524</v>
      </c>
      <c r="D63" s="7"/>
      <c r="E63" s="30">
        <f t="shared" si="175"/>
        <v>46087</v>
      </c>
      <c r="F63" s="6">
        <v>46101</v>
      </c>
      <c r="G63" s="6"/>
      <c r="H63" s="34">
        <f t="shared" si="176"/>
        <v>14</v>
      </c>
      <c r="I63" s="3"/>
      <c r="J63" s="30">
        <f t="shared" si="177"/>
        <v>46088</v>
      </c>
      <c r="K63" s="30">
        <f t="shared" si="178"/>
        <v>46095</v>
      </c>
      <c r="L63" s="37">
        <v>7</v>
      </c>
      <c r="M63" s="6">
        <f t="shared" si="179"/>
        <v>46108</v>
      </c>
      <c r="N63" s="6"/>
      <c r="O63" s="29">
        <f t="shared" si="180"/>
        <v>13</v>
      </c>
      <c r="P63" s="7"/>
      <c r="Q63" s="3"/>
      <c r="R63" s="30">
        <f t="shared" si="181"/>
        <v>46096</v>
      </c>
      <c r="S63" s="30">
        <f t="shared" si="182"/>
        <v>46126</v>
      </c>
      <c r="T63" s="37">
        <v>30</v>
      </c>
      <c r="U63" s="6">
        <f t="shared" si="183"/>
        <v>46138</v>
      </c>
      <c r="V63" s="6"/>
      <c r="W63" s="29">
        <f t="shared" si="184"/>
        <v>12</v>
      </c>
      <c r="X63" s="3"/>
      <c r="Y63" s="31"/>
      <c r="Z63" s="7"/>
      <c r="AA63" s="6"/>
      <c r="AB63" s="25"/>
      <c r="AC63" s="31">
        <f t="shared" si="185"/>
        <v>46127</v>
      </c>
      <c r="AD63" s="31">
        <f t="shared" si="186"/>
        <v>46172</v>
      </c>
      <c r="AE63" s="37">
        <v>45</v>
      </c>
      <c r="AF63" s="15">
        <f t="shared" si="187"/>
        <v>46183</v>
      </c>
      <c r="AG63" s="15"/>
      <c r="AH63" s="34">
        <f t="shared" si="188"/>
        <v>11</v>
      </c>
      <c r="AI63" s="3"/>
      <c r="AJ63" s="31">
        <f t="shared" si="189"/>
        <v>46173</v>
      </c>
      <c r="AK63" s="31">
        <f t="shared" si="190"/>
        <v>46193</v>
      </c>
      <c r="AL63" s="37">
        <v>20</v>
      </c>
      <c r="AM63" s="15">
        <f t="shared" si="191"/>
        <v>46203</v>
      </c>
      <c r="AN63" s="15"/>
      <c r="AO63" s="34">
        <f t="shared" si="192"/>
        <v>10</v>
      </c>
      <c r="AP63" s="7"/>
      <c r="AQ63" s="7"/>
      <c r="AR63" s="7"/>
      <c r="AS63" s="7"/>
      <c r="AT63" s="7"/>
      <c r="AU63" s="3"/>
      <c r="AV63" s="31">
        <f t="shared" si="193"/>
        <v>46194</v>
      </c>
      <c r="AW63" s="31">
        <f t="shared" si="194"/>
        <v>46374</v>
      </c>
      <c r="AX63" s="124">
        <v>180</v>
      </c>
      <c r="AY63" s="15">
        <f t="shared" si="195"/>
        <v>46383</v>
      </c>
      <c r="AZ63" s="15"/>
      <c r="BA63" s="7">
        <f t="shared" si="196"/>
        <v>9</v>
      </c>
      <c r="BB63" s="3"/>
      <c r="BC63" s="31">
        <f t="shared" si="197"/>
        <v>46375</v>
      </c>
      <c r="BD63" s="31">
        <f t="shared" si="198"/>
        <v>46375</v>
      </c>
      <c r="BE63" s="32">
        <v>0</v>
      </c>
      <c r="BF63" s="15">
        <f t="shared" si="199"/>
        <v>46383</v>
      </c>
      <c r="BG63" s="15"/>
      <c r="BH63" s="34">
        <f t="shared" si="200"/>
        <v>8</v>
      </c>
      <c r="BI63" s="3"/>
      <c r="BJ63" s="31">
        <f t="shared" si="201"/>
        <v>46375</v>
      </c>
      <c r="BK63" s="31">
        <f t="shared" si="202"/>
        <v>46375</v>
      </c>
      <c r="BL63" s="32">
        <v>0</v>
      </c>
      <c r="BM63" s="15">
        <f t="shared" si="203"/>
        <v>46383</v>
      </c>
      <c r="BN63" s="15"/>
      <c r="BO63" s="34">
        <f t="shared" si="204"/>
        <v>8</v>
      </c>
      <c r="BP63" s="3"/>
      <c r="BQ63" s="31">
        <f t="shared" si="205"/>
        <v>46375</v>
      </c>
      <c r="BR63" s="31">
        <f t="shared" si="206"/>
        <v>46382</v>
      </c>
      <c r="BS63" s="37">
        <v>7</v>
      </c>
      <c r="BT63" s="15">
        <f t="shared" si="207"/>
        <v>46390</v>
      </c>
      <c r="BU63" s="15"/>
      <c r="BV63" s="7">
        <f t="shared" si="208"/>
        <v>8</v>
      </c>
      <c r="BW63" s="11" t="s">
        <v>2516</v>
      </c>
      <c r="BX63" s="130">
        <v>46382</v>
      </c>
      <c r="BY63" s="7">
        <f t="shared" si="209"/>
        <v>8</v>
      </c>
      <c r="BZ63" s="2"/>
    </row>
    <row r="64" spans="1:79" x14ac:dyDescent="0.25">
      <c r="A64" s="40" t="s">
        <v>640</v>
      </c>
      <c r="B64" s="41" t="s">
        <v>746</v>
      </c>
      <c r="C64" s="42" t="s">
        <v>2525</v>
      </c>
      <c r="D64" s="7"/>
      <c r="E64" s="30">
        <f t="shared" si="175"/>
        <v>46117</v>
      </c>
      <c r="F64" s="6">
        <v>46106</v>
      </c>
      <c r="G64" s="6"/>
      <c r="H64" s="34">
        <f t="shared" si="176"/>
        <v>-11</v>
      </c>
      <c r="I64" s="3"/>
      <c r="J64" s="30">
        <f t="shared" si="177"/>
        <v>46118</v>
      </c>
      <c r="K64" s="30">
        <f t="shared" si="178"/>
        <v>46125</v>
      </c>
      <c r="L64" s="37">
        <v>7</v>
      </c>
      <c r="M64" s="6">
        <f t="shared" si="179"/>
        <v>46113</v>
      </c>
      <c r="N64" s="6"/>
      <c r="O64" s="29">
        <f t="shared" si="180"/>
        <v>-12</v>
      </c>
      <c r="P64" s="7"/>
      <c r="Q64" s="3"/>
      <c r="R64" s="30">
        <f t="shared" si="181"/>
        <v>46126</v>
      </c>
      <c r="S64" s="30">
        <f t="shared" si="182"/>
        <v>46156</v>
      </c>
      <c r="T64" s="37">
        <v>30</v>
      </c>
      <c r="U64" s="6">
        <f t="shared" si="183"/>
        <v>46143</v>
      </c>
      <c r="V64" s="6"/>
      <c r="W64" s="29">
        <f t="shared" si="184"/>
        <v>-13</v>
      </c>
      <c r="X64" s="3"/>
      <c r="Y64" s="31"/>
      <c r="Z64" s="7"/>
      <c r="AA64" s="6"/>
      <c r="AB64" s="25"/>
      <c r="AC64" s="31">
        <f t="shared" si="185"/>
        <v>46157</v>
      </c>
      <c r="AD64" s="31">
        <f t="shared" si="186"/>
        <v>46202</v>
      </c>
      <c r="AE64" s="37">
        <v>45</v>
      </c>
      <c r="AF64" s="15">
        <f t="shared" si="187"/>
        <v>46188</v>
      </c>
      <c r="AG64" s="15"/>
      <c r="AH64" s="34">
        <f t="shared" si="188"/>
        <v>-14</v>
      </c>
      <c r="AI64" s="3"/>
      <c r="AJ64" s="31">
        <f t="shared" si="189"/>
        <v>46203</v>
      </c>
      <c r="AK64" s="31">
        <f t="shared" si="190"/>
        <v>46223</v>
      </c>
      <c r="AL64" s="37">
        <v>20</v>
      </c>
      <c r="AM64" s="15">
        <f t="shared" si="191"/>
        <v>46208</v>
      </c>
      <c r="AN64" s="15"/>
      <c r="AO64" s="34">
        <f t="shared" si="192"/>
        <v>-15</v>
      </c>
      <c r="AP64" s="7"/>
      <c r="AQ64" s="7"/>
      <c r="AR64" s="7"/>
      <c r="AS64" s="7"/>
      <c r="AT64" s="7"/>
      <c r="AU64" s="3"/>
      <c r="AV64" s="31">
        <f t="shared" si="193"/>
        <v>46224</v>
      </c>
      <c r="AW64" s="31">
        <f t="shared" si="194"/>
        <v>46374</v>
      </c>
      <c r="AX64" s="124">
        <v>150</v>
      </c>
      <c r="AY64" s="15">
        <f t="shared" si="195"/>
        <v>46358</v>
      </c>
      <c r="AZ64" s="15"/>
      <c r="BA64" s="7">
        <f t="shared" si="196"/>
        <v>-16</v>
      </c>
      <c r="BB64" s="3"/>
      <c r="BC64" s="31">
        <f t="shared" si="197"/>
        <v>46375</v>
      </c>
      <c r="BD64" s="31">
        <f t="shared" si="198"/>
        <v>46375</v>
      </c>
      <c r="BE64" s="32">
        <v>0</v>
      </c>
      <c r="BF64" s="15">
        <f t="shared" si="199"/>
        <v>46358</v>
      </c>
      <c r="BG64" s="15"/>
      <c r="BH64" s="34">
        <f t="shared" si="200"/>
        <v>-17</v>
      </c>
      <c r="BI64" s="3"/>
      <c r="BJ64" s="31">
        <f t="shared" si="201"/>
        <v>46375</v>
      </c>
      <c r="BK64" s="31">
        <f t="shared" si="202"/>
        <v>46375</v>
      </c>
      <c r="BL64" s="32">
        <v>0</v>
      </c>
      <c r="BM64" s="15">
        <f t="shared" si="203"/>
        <v>46358</v>
      </c>
      <c r="BN64" s="15"/>
      <c r="BO64" s="34">
        <f t="shared" si="204"/>
        <v>-17</v>
      </c>
      <c r="BP64" s="3"/>
      <c r="BQ64" s="31">
        <f t="shared" si="205"/>
        <v>46375</v>
      </c>
      <c r="BR64" s="31">
        <f t="shared" si="206"/>
        <v>46382</v>
      </c>
      <c r="BS64" s="37">
        <v>7</v>
      </c>
      <c r="BT64" s="15">
        <f t="shared" si="207"/>
        <v>46365</v>
      </c>
      <c r="BU64" s="15"/>
      <c r="BV64" s="7">
        <f t="shared" si="208"/>
        <v>-17</v>
      </c>
      <c r="BW64" s="11" t="s">
        <v>2516</v>
      </c>
      <c r="BX64" s="130">
        <v>46382</v>
      </c>
      <c r="BY64" s="7">
        <f t="shared" si="209"/>
        <v>-17</v>
      </c>
      <c r="BZ64" s="2"/>
    </row>
    <row r="65" spans="1:78" x14ac:dyDescent="0.25">
      <c r="A65" s="40" t="s">
        <v>640</v>
      </c>
      <c r="B65" s="41" t="s">
        <v>746</v>
      </c>
      <c r="C65" s="42" t="s">
        <v>2526</v>
      </c>
      <c r="D65" s="7"/>
      <c r="E65" s="30">
        <f t="shared" si="175"/>
        <v>46147</v>
      </c>
      <c r="F65" s="6">
        <v>46062</v>
      </c>
      <c r="G65" s="6"/>
      <c r="H65" s="34">
        <f t="shared" si="176"/>
        <v>-85</v>
      </c>
      <c r="I65" s="3"/>
      <c r="J65" s="30">
        <f t="shared" si="177"/>
        <v>46148</v>
      </c>
      <c r="K65" s="30">
        <f t="shared" si="178"/>
        <v>46155</v>
      </c>
      <c r="L65" s="37">
        <v>7</v>
      </c>
      <c r="M65" s="6">
        <f t="shared" si="179"/>
        <v>46069</v>
      </c>
      <c r="N65" s="6"/>
      <c r="O65" s="29">
        <f t="shared" si="180"/>
        <v>-86</v>
      </c>
      <c r="P65" s="7"/>
      <c r="Q65" s="3"/>
      <c r="R65" s="30">
        <f t="shared" si="181"/>
        <v>46156</v>
      </c>
      <c r="S65" s="30">
        <f t="shared" si="182"/>
        <v>46186</v>
      </c>
      <c r="T65" s="37">
        <v>30</v>
      </c>
      <c r="U65" s="6">
        <f t="shared" si="183"/>
        <v>46099</v>
      </c>
      <c r="V65" s="6"/>
      <c r="W65" s="29">
        <f t="shared" si="184"/>
        <v>-87</v>
      </c>
      <c r="X65" s="3"/>
      <c r="Y65" s="31"/>
      <c r="Z65" s="7"/>
      <c r="AA65" s="6"/>
      <c r="AB65" s="25"/>
      <c r="AC65" s="31">
        <f t="shared" si="185"/>
        <v>46187</v>
      </c>
      <c r="AD65" s="31">
        <f t="shared" si="186"/>
        <v>46232</v>
      </c>
      <c r="AE65" s="37">
        <v>45</v>
      </c>
      <c r="AF65" s="15">
        <f t="shared" si="187"/>
        <v>46144</v>
      </c>
      <c r="AG65" s="15"/>
      <c r="AH65" s="34">
        <f t="shared" si="188"/>
        <v>-88</v>
      </c>
      <c r="AI65" s="3"/>
      <c r="AJ65" s="31">
        <f t="shared" si="189"/>
        <v>46233</v>
      </c>
      <c r="AK65" s="31">
        <f t="shared" si="190"/>
        <v>46253</v>
      </c>
      <c r="AL65" s="37">
        <v>20</v>
      </c>
      <c r="AM65" s="15">
        <f t="shared" si="191"/>
        <v>46164</v>
      </c>
      <c r="AN65" s="15"/>
      <c r="AO65" s="34">
        <f t="shared" si="192"/>
        <v>-89</v>
      </c>
      <c r="AP65" s="7"/>
      <c r="AQ65" s="7"/>
      <c r="AR65" s="7"/>
      <c r="AS65" s="7"/>
      <c r="AT65" s="7"/>
      <c r="AU65" s="3"/>
      <c r="AV65" s="31">
        <f t="shared" si="193"/>
        <v>46254</v>
      </c>
      <c r="AW65" s="31">
        <f t="shared" si="194"/>
        <v>46374</v>
      </c>
      <c r="AX65" s="124">
        <v>120</v>
      </c>
      <c r="AY65" s="15">
        <f t="shared" si="195"/>
        <v>46284</v>
      </c>
      <c r="AZ65" s="15"/>
      <c r="BA65" s="7">
        <f t="shared" si="196"/>
        <v>-90</v>
      </c>
      <c r="BB65" s="3"/>
      <c r="BC65" s="31">
        <f t="shared" si="197"/>
        <v>46375</v>
      </c>
      <c r="BD65" s="31">
        <f t="shared" si="198"/>
        <v>46375</v>
      </c>
      <c r="BE65" s="32">
        <v>0</v>
      </c>
      <c r="BF65" s="15">
        <f t="shared" si="199"/>
        <v>46284</v>
      </c>
      <c r="BG65" s="15"/>
      <c r="BH65" s="34">
        <f t="shared" si="200"/>
        <v>-91</v>
      </c>
      <c r="BI65" s="3"/>
      <c r="BJ65" s="31">
        <f t="shared" si="201"/>
        <v>46375</v>
      </c>
      <c r="BK65" s="31">
        <f t="shared" si="202"/>
        <v>46375</v>
      </c>
      <c r="BL65" s="32">
        <v>0</v>
      </c>
      <c r="BM65" s="15">
        <f t="shared" si="203"/>
        <v>46284</v>
      </c>
      <c r="BN65" s="15"/>
      <c r="BO65" s="34">
        <f t="shared" si="204"/>
        <v>-91</v>
      </c>
      <c r="BP65" s="3"/>
      <c r="BQ65" s="31">
        <f t="shared" si="205"/>
        <v>46375</v>
      </c>
      <c r="BR65" s="31">
        <f t="shared" si="206"/>
        <v>46382</v>
      </c>
      <c r="BS65" s="37">
        <v>7</v>
      </c>
      <c r="BT65" s="15">
        <f t="shared" si="207"/>
        <v>46291</v>
      </c>
      <c r="BU65" s="15"/>
      <c r="BV65" s="7">
        <f t="shared" si="208"/>
        <v>-91</v>
      </c>
      <c r="BW65" s="11" t="s">
        <v>2516</v>
      </c>
      <c r="BX65" s="130">
        <v>46382</v>
      </c>
      <c r="BY65" s="7">
        <f t="shared" si="209"/>
        <v>-91</v>
      </c>
      <c r="BZ65" s="2"/>
    </row>
    <row r="66" spans="1:78" x14ac:dyDescent="0.25">
      <c r="A66" s="40" t="s">
        <v>640</v>
      </c>
      <c r="B66" s="41" t="s">
        <v>746</v>
      </c>
      <c r="C66" s="42" t="s">
        <v>2527</v>
      </c>
      <c r="D66" s="7"/>
      <c r="E66" s="30">
        <f t="shared" si="175"/>
        <v>46147</v>
      </c>
      <c r="F66" s="6">
        <v>46064</v>
      </c>
      <c r="G66" s="6"/>
      <c r="H66" s="34">
        <f t="shared" si="176"/>
        <v>-83</v>
      </c>
      <c r="I66" s="3"/>
      <c r="J66" s="30">
        <f t="shared" si="177"/>
        <v>46148</v>
      </c>
      <c r="K66" s="30">
        <f t="shared" si="178"/>
        <v>46155</v>
      </c>
      <c r="L66" s="37">
        <v>7</v>
      </c>
      <c r="M66" s="6">
        <f t="shared" si="179"/>
        <v>46071</v>
      </c>
      <c r="N66" s="6"/>
      <c r="O66" s="29">
        <f t="shared" si="180"/>
        <v>-84</v>
      </c>
      <c r="P66" s="7"/>
      <c r="Q66" s="3"/>
      <c r="R66" s="30">
        <f t="shared" si="181"/>
        <v>46156</v>
      </c>
      <c r="S66" s="30">
        <f t="shared" si="182"/>
        <v>46186</v>
      </c>
      <c r="T66" s="37">
        <v>30</v>
      </c>
      <c r="U66" s="6">
        <f t="shared" si="183"/>
        <v>46101</v>
      </c>
      <c r="V66" s="6"/>
      <c r="W66" s="29">
        <f t="shared" si="184"/>
        <v>-85</v>
      </c>
      <c r="X66" s="3"/>
      <c r="Y66" s="31"/>
      <c r="Z66" s="7"/>
      <c r="AA66" s="6"/>
      <c r="AB66" s="25"/>
      <c r="AC66" s="31">
        <f t="shared" si="185"/>
        <v>46187</v>
      </c>
      <c r="AD66" s="31">
        <f t="shared" si="186"/>
        <v>46232</v>
      </c>
      <c r="AE66" s="37">
        <v>45</v>
      </c>
      <c r="AF66" s="15">
        <f t="shared" si="187"/>
        <v>46146</v>
      </c>
      <c r="AG66" s="15"/>
      <c r="AH66" s="34">
        <f t="shared" si="188"/>
        <v>-86</v>
      </c>
      <c r="AI66" s="3"/>
      <c r="AJ66" s="31">
        <f t="shared" si="189"/>
        <v>46233</v>
      </c>
      <c r="AK66" s="31">
        <f t="shared" si="190"/>
        <v>46253</v>
      </c>
      <c r="AL66" s="37">
        <v>20</v>
      </c>
      <c r="AM66" s="15">
        <f t="shared" si="191"/>
        <v>46166</v>
      </c>
      <c r="AN66" s="15"/>
      <c r="AO66" s="34">
        <f t="shared" si="192"/>
        <v>-87</v>
      </c>
      <c r="AP66" s="7"/>
      <c r="AQ66" s="7"/>
      <c r="AR66" s="7"/>
      <c r="AS66" s="7"/>
      <c r="AT66" s="7"/>
      <c r="AU66" s="3"/>
      <c r="AV66" s="31">
        <f t="shared" si="193"/>
        <v>46254</v>
      </c>
      <c r="AW66" s="31">
        <f t="shared" si="194"/>
        <v>46374</v>
      </c>
      <c r="AX66" s="124">
        <v>120</v>
      </c>
      <c r="AY66" s="15">
        <f t="shared" si="195"/>
        <v>46286</v>
      </c>
      <c r="AZ66" s="15"/>
      <c r="BA66" s="7">
        <f t="shared" si="196"/>
        <v>-88</v>
      </c>
      <c r="BB66" s="3"/>
      <c r="BC66" s="31">
        <f t="shared" si="197"/>
        <v>46375</v>
      </c>
      <c r="BD66" s="31">
        <f t="shared" si="198"/>
        <v>46375</v>
      </c>
      <c r="BE66" s="32">
        <v>0</v>
      </c>
      <c r="BF66" s="15">
        <f t="shared" si="199"/>
        <v>46286</v>
      </c>
      <c r="BG66" s="15"/>
      <c r="BH66" s="34">
        <f t="shared" si="200"/>
        <v>-89</v>
      </c>
      <c r="BI66" s="3"/>
      <c r="BJ66" s="31">
        <f t="shared" si="201"/>
        <v>46375</v>
      </c>
      <c r="BK66" s="31">
        <f t="shared" si="202"/>
        <v>46375</v>
      </c>
      <c r="BL66" s="32">
        <v>0</v>
      </c>
      <c r="BM66" s="15">
        <f t="shared" si="203"/>
        <v>46286</v>
      </c>
      <c r="BN66" s="15"/>
      <c r="BO66" s="34">
        <f t="shared" si="204"/>
        <v>-89</v>
      </c>
      <c r="BP66" s="3"/>
      <c r="BQ66" s="31">
        <f t="shared" si="205"/>
        <v>46375</v>
      </c>
      <c r="BR66" s="31">
        <f t="shared" si="206"/>
        <v>46382</v>
      </c>
      <c r="BS66" s="37">
        <v>7</v>
      </c>
      <c r="BT66" s="15">
        <f t="shared" si="207"/>
        <v>46293</v>
      </c>
      <c r="BU66" s="15"/>
      <c r="BV66" s="7">
        <f t="shared" si="208"/>
        <v>-89</v>
      </c>
      <c r="BW66" s="11" t="s">
        <v>2516</v>
      </c>
      <c r="BX66" s="130">
        <v>46382</v>
      </c>
      <c r="BY66" s="7">
        <f t="shared" si="209"/>
        <v>-89</v>
      </c>
      <c r="BZ66" s="2"/>
    </row>
    <row r="67" spans="1:78" x14ac:dyDescent="0.25">
      <c r="A67" s="40" t="s">
        <v>640</v>
      </c>
      <c r="B67" s="41" t="s">
        <v>746</v>
      </c>
      <c r="C67" s="42" t="s">
        <v>2528</v>
      </c>
      <c r="D67" s="7"/>
      <c r="E67" s="30">
        <f t="shared" si="175"/>
        <v>46107</v>
      </c>
      <c r="F67" s="6">
        <v>46066</v>
      </c>
      <c r="G67" s="6"/>
      <c r="H67" s="34">
        <f t="shared" si="176"/>
        <v>-41</v>
      </c>
      <c r="I67" s="3"/>
      <c r="J67" s="30">
        <f t="shared" si="177"/>
        <v>46108</v>
      </c>
      <c r="K67" s="30">
        <f t="shared" si="178"/>
        <v>46115</v>
      </c>
      <c r="L67" s="37">
        <v>7</v>
      </c>
      <c r="M67" s="6">
        <f t="shared" si="179"/>
        <v>46073</v>
      </c>
      <c r="N67" s="6"/>
      <c r="O67" s="29">
        <f t="shared" si="180"/>
        <v>-42</v>
      </c>
      <c r="P67" s="7"/>
      <c r="Q67" s="3"/>
      <c r="R67" s="30">
        <f t="shared" si="181"/>
        <v>46116</v>
      </c>
      <c r="S67" s="30">
        <f t="shared" si="182"/>
        <v>46146</v>
      </c>
      <c r="T67" s="37">
        <v>30</v>
      </c>
      <c r="U67" s="6">
        <f t="shared" si="183"/>
        <v>46103</v>
      </c>
      <c r="V67" s="6"/>
      <c r="W67" s="29">
        <f t="shared" si="184"/>
        <v>-43</v>
      </c>
      <c r="X67" s="3"/>
      <c r="Y67" s="31"/>
      <c r="Z67" s="7"/>
      <c r="AA67" s="6"/>
      <c r="AB67" s="25"/>
      <c r="AC67" s="31">
        <f t="shared" si="185"/>
        <v>46147</v>
      </c>
      <c r="AD67" s="31">
        <f t="shared" si="186"/>
        <v>46192</v>
      </c>
      <c r="AE67" s="37">
        <v>45</v>
      </c>
      <c r="AF67" s="15">
        <f t="shared" si="187"/>
        <v>46148</v>
      </c>
      <c r="AG67" s="15"/>
      <c r="AH67" s="34">
        <f t="shared" si="188"/>
        <v>-44</v>
      </c>
      <c r="AI67" s="3"/>
      <c r="AJ67" s="31">
        <f t="shared" si="189"/>
        <v>46193</v>
      </c>
      <c r="AK67" s="31">
        <f t="shared" si="190"/>
        <v>46213</v>
      </c>
      <c r="AL67" s="37">
        <v>20</v>
      </c>
      <c r="AM67" s="15">
        <f t="shared" si="191"/>
        <v>46168</v>
      </c>
      <c r="AN67" s="15"/>
      <c r="AO67" s="34">
        <f t="shared" si="192"/>
        <v>-45</v>
      </c>
      <c r="AP67" s="7"/>
      <c r="AQ67" s="7"/>
      <c r="AR67" s="7"/>
      <c r="AS67" s="7"/>
      <c r="AT67" s="7"/>
      <c r="AU67" s="3"/>
      <c r="AV67" s="31">
        <f t="shared" si="193"/>
        <v>46214</v>
      </c>
      <c r="AW67" s="31">
        <f t="shared" si="194"/>
        <v>46374</v>
      </c>
      <c r="AX67" s="124">
        <v>160</v>
      </c>
      <c r="AY67" s="15">
        <f t="shared" si="195"/>
        <v>46328</v>
      </c>
      <c r="AZ67" s="15"/>
      <c r="BA67" s="7">
        <f t="shared" si="196"/>
        <v>-46</v>
      </c>
      <c r="BB67" s="3"/>
      <c r="BC67" s="31">
        <f t="shared" si="197"/>
        <v>46375</v>
      </c>
      <c r="BD67" s="31">
        <f t="shared" si="198"/>
        <v>46375</v>
      </c>
      <c r="BE67" s="32">
        <v>0</v>
      </c>
      <c r="BF67" s="15">
        <f t="shared" si="199"/>
        <v>46328</v>
      </c>
      <c r="BG67" s="15"/>
      <c r="BH67" s="34">
        <f t="shared" si="200"/>
        <v>-47</v>
      </c>
      <c r="BI67" s="3"/>
      <c r="BJ67" s="31">
        <f t="shared" si="201"/>
        <v>46375</v>
      </c>
      <c r="BK67" s="31">
        <f t="shared" si="202"/>
        <v>46375</v>
      </c>
      <c r="BL67" s="32">
        <v>0</v>
      </c>
      <c r="BM67" s="15">
        <f t="shared" si="203"/>
        <v>46328</v>
      </c>
      <c r="BN67" s="15"/>
      <c r="BO67" s="34">
        <f t="shared" si="204"/>
        <v>-47</v>
      </c>
      <c r="BP67" s="3"/>
      <c r="BQ67" s="31">
        <f t="shared" si="205"/>
        <v>46375</v>
      </c>
      <c r="BR67" s="31">
        <f t="shared" si="206"/>
        <v>46382</v>
      </c>
      <c r="BS67" s="37">
        <v>7</v>
      </c>
      <c r="BT67" s="15">
        <f t="shared" si="207"/>
        <v>46335</v>
      </c>
      <c r="BU67" s="15"/>
      <c r="BV67" s="7">
        <f t="shared" si="208"/>
        <v>-47</v>
      </c>
      <c r="BW67" s="11" t="s">
        <v>2516</v>
      </c>
      <c r="BX67" s="130">
        <v>46382</v>
      </c>
      <c r="BY67" s="7">
        <f t="shared" si="209"/>
        <v>-47</v>
      </c>
      <c r="BZ67" s="2"/>
    </row>
    <row r="68" spans="1:78" x14ac:dyDescent="0.25">
      <c r="A68" s="40" t="s">
        <v>640</v>
      </c>
      <c r="B68" s="41" t="s">
        <v>746</v>
      </c>
      <c r="C68" s="42" t="s">
        <v>2529</v>
      </c>
      <c r="D68" s="7"/>
      <c r="E68" s="30">
        <f t="shared" ref="E68:E73" si="210">+J68-1</f>
        <v>46107</v>
      </c>
      <c r="F68" s="6">
        <v>46108</v>
      </c>
      <c r="G68" s="6"/>
      <c r="H68" s="34">
        <f t="shared" ref="H68:H73" si="211">+F68-E68</f>
        <v>1</v>
      </c>
      <c r="I68" s="3"/>
      <c r="J68" s="30">
        <f t="shared" ref="J68:J73" si="212">+K68-L68</f>
        <v>46108</v>
      </c>
      <c r="K68" s="30">
        <f t="shared" ref="K68:K73" si="213">+R68-1</f>
        <v>46115</v>
      </c>
      <c r="L68" s="37">
        <v>7</v>
      </c>
      <c r="M68" s="6">
        <f t="shared" ref="M68:M73" si="214">+F68+L68</f>
        <v>46115</v>
      </c>
      <c r="N68" s="6"/>
      <c r="O68" s="29">
        <f t="shared" ref="O68:O73" si="215">+M68-K68</f>
        <v>0</v>
      </c>
      <c r="P68" s="7"/>
      <c r="Q68" s="3"/>
      <c r="R68" s="30">
        <f t="shared" ref="R68:R73" si="216">+S68-T68</f>
        <v>46116</v>
      </c>
      <c r="S68" s="30">
        <f t="shared" ref="S68:S73" si="217">+AC68-1</f>
        <v>46146</v>
      </c>
      <c r="T68" s="37">
        <v>30</v>
      </c>
      <c r="U68" s="6">
        <f t="shared" ref="U68:U73" si="218">+M68+T68</f>
        <v>46145</v>
      </c>
      <c r="V68" s="6"/>
      <c r="W68" s="29">
        <f t="shared" ref="W68:W73" si="219">+U68-S68</f>
        <v>-1</v>
      </c>
      <c r="X68" s="3"/>
      <c r="Y68" s="31"/>
      <c r="Z68" s="7"/>
      <c r="AA68" s="6"/>
      <c r="AB68" s="25"/>
      <c r="AC68" s="31">
        <f t="shared" ref="AC68:AC73" si="220">+AD68-AE68</f>
        <v>46147</v>
      </c>
      <c r="AD68" s="31">
        <f t="shared" ref="AD68:AD73" si="221">+AJ68-1</f>
        <v>46192</v>
      </c>
      <c r="AE68" s="37">
        <v>45</v>
      </c>
      <c r="AF68" s="15">
        <f t="shared" ref="AF68:AF73" si="222">+IF(V68=0,U68,V68)+AE68</f>
        <v>46190</v>
      </c>
      <c r="AG68" s="15"/>
      <c r="AH68" s="34">
        <f t="shared" ref="AH68:AH73" si="223">+AF68-AD68</f>
        <v>-2</v>
      </c>
      <c r="AI68" s="3"/>
      <c r="AJ68" s="31">
        <f t="shared" ref="AJ68:AJ73" si="224">+AK68-AL68</f>
        <v>46193</v>
      </c>
      <c r="AK68" s="31">
        <f t="shared" ref="AK68:AK73" si="225">+AV68-1</f>
        <v>46213</v>
      </c>
      <c r="AL68" s="37">
        <v>20</v>
      </c>
      <c r="AM68" s="15">
        <f t="shared" ref="AM68:AM73" si="226">+IF(AG68=0,AF68,AG68)+AL68</f>
        <v>46210</v>
      </c>
      <c r="AN68" s="15"/>
      <c r="AO68" s="34">
        <f t="shared" ref="AO68:AO73" si="227">+AM68-AK68</f>
        <v>-3</v>
      </c>
      <c r="AP68" s="7"/>
      <c r="AQ68" s="7"/>
      <c r="AR68" s="7"/>
      <c r="AS68" s="7"/>
      <c r="AT68" s="7"/>
      <c r="AU68" s="3"/>
      <c r="AV68" s="31">
        <f t="shared" ref="AV68:AV73" si="228">+AW68-AX68</f>
        <v>46214</v>
      </c>
      <c r="AW68" s="31">
        <f t="shared" ref="AW68:AW73" si="229">+BC68-1</f>
        <v>46374</v>
      </c>
      <c r="AX68" s="124">
        <v>160</v>
      </c>
      <c r="AY68" s="15">
        <f t="shared" ref="AY68:AY73" si="230">+IF(AN68=0,AM68,AN68)+AX68</f>
        <v>46370</v>
      </c>
      <c r="AZ68" s="15"/>
      <c r="BA68" s="7">
        <f t="shared" ref="BA68:BA73" si="231">+AY68-AW68</f>
        <v>-4</v>
      </c>
      <c r="BB68" s="3"/>
      <c r="BC68" s="31">
        <f t="shared" ref="BC68:BC73" si="232">+BD68-BE68</f>
        <v>46375</v>
      </c>
      <c r="BD68" s="31">
        <f t="shared" ref="BD68:BD73" si="233">+BJ68</f>
        <v>46375</v>
      </c>
      <c r="BE68" s="32">
        <v>0</v>
      </c>
      <c r="BF68" s="15">
        <f t="shared" ref="BF68:BF73" si="234">+IF(AZ68=0,AY68,AZ68)+BE68</f>
        <v>46370</v>
      </c>
      <c r="BG68" s="15"/>
      <c r="BH68" s="34">
        <f t="shared" ref="BH68:BH73" si="235">+BF68-BD68</f>
        <v>-5</v>
      </c>
      <c r="BI68" s="3"/>
      <c r="BJ68" s="31">
        <f t="shared" ref="BJ68:BJ73" si="236">+BK68-BL68</f>
        <v>46375</v>
      </c>
      <c r="BK68" s="31">
        <f t="shared" ref="BK68:BK73" si="237">+BQ68</f>
        <v>46375</v>
      </c>
      <c r="BL68" s="32">
        <v>0</v>
      </c>
      <c r="BM68" s="15">
        <f t="shared" ref="BM68:BM73" si="238">+IF(BG68=0,BF68,BG68)+BL68</f>
        <v>46370</v>
      </c>
      <c r="BN68" s="15"/>
      <c r="BO68" s="34">
        <f t="shared" ref="BO68:BO73" si="239">+BM68-BK68</f>
        <v>-5</v>
      </c>
      <c r="BP68" s="3"/>
      <c r="BQ68" s="31">
        <f t="shared" ref="BQ68:BQ73" si="240">+BR68-BS68</f>
        <v>46375</v>
      </c>
      <c r="BR68" s="31">
        <f t="shared" ref="BR68:BR73" si="241">+BX68</f>
        <v>46382</v>
      </c>
      <c r="BS68" s="37">
        <v>7</v>
      </c>
      <c r="BT68" s="15">
        <f t="shared" ref="BT68:BT73" si="242">+IF(BN68=0,BM68,BN68)+BS68</f>
        <v>46377</v>
      </c>
      <c r="BU68" s="15"/>
      <c r="BV68" s="7">
        <f t="shared" ref="BV68:BV73" si="243">+BT68-BR68</f>
        <v>-5</v>
      </c>
      <c r="BW68" s="11" t="s">
        <v>2516</v>
      </c>
      <c r="BX68" s="130">
        <v>46382</v>
      </c>
      <c r="BY68" s="7">
        <f t="shared" ref="BY68:BY73" si="244">+BT68-BX68</f>
        <v>-5</v>
      </c>
      <c r="BZ68" s="2"/>
    </row>
    <row r="69" spans="1:78" x14ac:dyDescent="0.25">
      <c r="A69" s="40" t="s">
        <v>640</v>
      </c>
      <c r="B69" s="41" t="s">
        <v>746</v>
      </c>
      <c r="C69" s="42" t="s">
        <v>2530</v>
      </c>
      <c r="D69" s="7"/>
      <c r="E69" s="30">
        <f t="shared" si="210"/>
        <v>46087</v>
      </c>
      <c r="F69" s="6">
        <v>45930</v>
      </c>
      <c r="G69" s="6"/>
      <c r="H69" s="34">
        <f t="shared" si="211"/>
        <v>-157</v>
      </c>
      <c r="I69" s="3"/>
      <c r="J69" s="30">
        <f t="shared" si="212"/>
        <v>46088</v>
      </c>
      <c r="K69" s="30">
        <f t="shared" si="213"/>
        <v>46095</v>
      </c>
      <c r="L69" s="37">
        <v>7</v>
      </c>
      <c r="M69" s="6">
        <f t="shared" si="214"/>
        <v>45937</v>
      </c>
      <c r="N69" s="6"/>
      <c r="O69" s="29">
        <f t="shared" si="215"/>
        <v>-158</v>
      </c>
      <c r="P69" s="7"/>
      <c r="Q69" s="3"/>
      <c r="R69" s="30">
        <f t="shared" si="216"/>
        <v>46096</v>
      </c>
      <c r="S69" s="30">
        <f t="shared" si="217"/>
        <v>46126</v>
      </c>
      <c r="T69" s="37">
        <v>30</v>
      </c>
      <c r="U69" s="6">
        <f t="shared" si="218"/>
        <v>45967</v>
      </c>
      <c r="V69" s="6"/>
      <c r="W69" s="29">
        <f t="shared" si="219"/>
        <v>-159</v>
      </c>
      <c r="X69" s="3"/>
      <c r="Y69" s="31"/>
      <c r="Z69" s="7"/>
      <c r="AA69" s="6"/>
      <c r="AB69" s="25"/>
      <c r="AC69" s="31">
        <f t="shared" si="220"/>
        <v>46127</v>
      </c>
      <c r="AD69" s="31">
        <f t="shared" si="221"/>
        <v>46172</v>
      </c>
      <c r="AE69" s="37">
        <v>45</v>
      </c>
      <c r="AF69" s="15">
        <f t="shared" si="222"/>
        <v>46012</v>
      </c>
      <c r="AG69" s="15"/>
      <c r="AH69" s="34">
        <f t="shared" si="223"/>
        <v>-160</v>
      </c>
      <c r="AI69" s="3"/>
      <c r="AJ69" s="31">
        <f t="shared" si="224"/>
        <v>46173</v>
      </c>
      <c r="AK69" s="31">
        <f t="shared" si="225"/>
        <v>46193</v>
      </c>
      <c r="AL69" s="37">
        <v>20</v>
      </c>
      <c r="AM69" s="15">
        <f t="shared" si="226"/>
        <v>46032</v>
      </c>
      <c r="AN69" s="15"/>
      <c r="AO69" s="34">
        <f t="shared" si="227"/>
        <v>-161</v>
      </c>
      <c r="AP69" s="7"/>
      <c r="AQ69" s="7"/>
      <c r="AR69" s="7"/>
      <c r="AS69" s="7"/>
      <c r="AT69" s="7"/>
      <c r="AU69" s="3"/>
      <c r="AV69" s="31">
        <f t="shared" si="228"/>
        <v>46194</v>
      </c>
      <c r="AW69" s="31">
        <f t="shared" si="229"/>
        <v>46374</v>
      </c>
      <c r="AX69" s="124">
        <v>180</v>
      </c>
      <c r="AY69" s="15">
        <f t="shared" si="230"/>
        <v>46212</v>
      </c>
      <c r="AZ69" s="15"/>
      <c r="BA69" s="7">
        <f t="shared" si="231"/>
        <v>-162</v>
      </c>
      <c r="BB69" s="3"/>
      <c r="BC69" s="31">
        <f t="shared" si="232"/>
        <v>46375</v>
      </c>
      <c r="BD69" s="31">
        <f t="shared" si="233"/>
        <v>46375</v>
      </c>
      <c r="BE69" s="32">
        <v>0</v>
      </c>
      <c r="BF69" s="15">
        <f t="shared" si="234"/>
        <v>46212</v>
      </c>
      <c r="BG69" s="15"/>
      <c r="BH69" s="34">
        <f t="shared" si="235"/>
        <v>-163</v>
      </c>
      <c r="BI69" s="3"/>
      <c r="BJ69" s="31">
        <f t="shared" si="236"/>
        <v>46375</v>
      </c>
      <c r="BK69" s="31">
        <f t="shared" si="237"/>
        <v>46375</v>
      </c>
      <c r="BL69" s="32">
        <v>0</v>
      </c>
      <c r="BM69" s="15">
        <f t="shared" si="238"/>
        <v>46212</v>
      </c>
      <c r="BN69" s="15"/>
      <c r="BO69" s="34">
        <f t="shared" si="239"/>
        <v>-163</v>
      </c>
      <c r="BP69" s="3"/>
      <c r="BQ69" s="31">
        <f t="shared" si="240"/>
        <v>46375</v>
      </c>
      <c r="BR69" s="31">
        <f t="shared" si="241"/>
        <v>46382</v>
      </c>
      <c r="BS69" s="37">
        <v>7</v>
      </c>
      <c r="BT69" s="15">
        <f t="shared" si="242"/>
        <v>46219</v>
      </c>
      <c r="BU69" s="15"/>
      <c r="BV69" s="7">
        <f t="shared" si="243"/>
        <v>-163</v>
      </c>
      <c r="BW69" s="11" t="s">
        <v>2516</v>
      </c>
      <c r="BX69" s="130">
        <v>46382</v>
      </c>
      <c r="BY69" s="7">
        <f t="shared" si="244"/>
        <v>-163</v>
      </c>
      <c r="BZ69" s="2"/>
    </row>
    <row r="70" spans="1:78" x14ac:dyDescent="0.25">
      <c r="A70" s="40" t="s">
        <v>640</v>
      </c>
      <c r="B70" s="41" t="s">
        <v>746</v>
      </c>
      <c r="C70" s="42" t="s">
        <v>2531</v>
      </c>
      <c r="D70" s="7"/>
      <c r="E70" s="30">
        <f t="shared" si="210"/>
        <v>46087</v>
      </c>
      <c r="F70" s="6">
        <v>45930</v>
      </c>
      <c r="G70" s="6"/>
      <c r="H70" s="34">
        <f t="shared" si="211"/>
        <v>-157</v>
      </c>
      <c r="I70" s="3"/>
      <c r="J70" s="30">
        <f t="shared" si="212"/>
        <v>46088</v>
      </c>
      <c r="K70" s="30">
        <f t="shared" si="213"/>
        <v>46095</v>
      </c>
      <c r="L70" s="37">
        <v>7</v>
      </c>
      <c r="M70" s="6">
        <f t="shared" si="214"/>
        <v>45937</v>
      </c>
      <c r="N70" s="6"/>
      <c r="O70" s="29">
        <f t="shared" si="215"/>
        <v>-158</v>
      </c>
      <c r="P70" s="7"/>
      <c r="Q70" s="3"/>
      <c r="R70" s="30">
        <f t="shared" si="216"/>
        <v>46096</v>
      </c>
      <c r="S70" s="30">
        <f t="shared" si="217"/>
        <v>46126</v>
      </c>
      <c r="T70" s="37">
        <v>30</v>
      </c>
      <c r="U70" s="6">
        <f t="shared" si="218"/>
        <v>45967</v>
      </c>
      <c r="V70" s="6"/>
      <c r="W70" s="29">
        <f t="shared" si="219"/>
        <v>-159</v>
      </c>
      <c r="X70" s="3"/>
      <c r="Y70" s="31"/>
      <c r="Z70" s="7"/>
      <c r="AA70" s="6"/>
      <c r="AB70" s="25"/>
      <c r="AC70" s="31">
        <f t="shared" si="220"/>
        <v>46127</v>
      </c>
      <c r="AD70" s="31">
        <f t="shared" si="221"/>
        <v>46172</v>
      </c>
      <c r="AE70" s="37">
        <v>45</v>
      </c>
      <c r="AF70" s="15">
        <f t="shared" si="222"/>
        <v>46012</v>
      </c>
      <c r="AG70" s="15"/>
      <c r="AH70" s="34">
        <f t="shared" si="223"/>
        <v>-160</v>
      </c>
      <c r="AI70" s="3"/>
      <c r="AJ70" s="31">
        <f t="shared" si="224"/>
        <v>46173</v>
      </c>
      <c r="AK70" s="31">
        <f t="shared" si="225"/>
        <v>46193</v>
      </c>
      <c r="AL70" s="37">
        <v>20</v>
      </c>
      <c r="AM70" s="15">
        <f t="shared" si="226"/>
        <v>46032</v>
      </c>
      <c r="AN70" s="15"/>
      <c r="AO70" s="34">
        <f t="shared" si="227"/>
        <v>-161</v>
      </c>
      <c r="AP70" s="7"/>
      <c r="AQ70" s="7"/>
      <c r="AR70" s="7"/>
      <c r="AS70" s="7"/>
      <c r="AT70" s="7"/>
      <c r="AU70" s="3"/>
      <c r="AV70" s="31">
        <f t="shared" si="228"/>
        <v>46194</v>
      </c>
      <c r="AW70" s="31">
        <f t="shared" si="229"/>
        <v>46374</v>
      </c>
      <c r="AX70" s="124">
        <v>180</v>
      </c>
      <c r="AY70" s="15">
        <f t="shared" si="230"/>
        <v>46212</v>
      </c>
      <c r="AZ70" s="15"/>
      <c r="BA70" s="7">
        <f t="shared" si="231"/>
        <v>-162</v>
      </c>
      <c r="BB70" s="3"/>
      <c r="BC70" s="31">
        <f t="shared" si="232"/>
        <v>46375</v>
      </c>
      <c r="BD70" s="31">
        <f t="shared" si="233"/>
        <v>46375</v>
      </c>
      <c r="BE70" s="32">
        <v>0</v>
      </c>
      <c r="BF70" s="15">
        <f t="shared" si="234"/>
        <v>46212</v>
      </c>
      <c r="BG70" s="15"/>
      <c r="BH70" s="34">
        <f t="shared" si="235"/>
        <v>-163</v>
      </c>
      <c r="BI70" s="3"/>
      <c r="BJ70" s="31">
        <f t="shared" si="236"/>
        <v>46375</v>
      </c>
      <c r="BK70" s="31">
        <f t="shared" si="237"/>
        <v>46375</v>
      </c>
      <c r="BL70" s="32">
        <v>0</v>
      </c>
      <c r="BM70" s="15">
        <f t="shared" si="238"/>
        <v>46212</v>
      </c>
      <c r="BN70" s="15"/>
      <c r="BO70" s="34">
        <f t="shared" si="239"/>
        <v>-163</v>
      </c>
      <c r="BP70" s="3"/>
      <c r="BQ70" s="31">
        <f t="shared" si="240"/>
        <v>46375</v>
      </c>
      <c r="BR70" s="31">
        <f t="shared" si="241"/>
        <v>46382</v>
      </c>
      <c r="BS70" s="37">
        <v>7</v>
      </c>
      <c r="BT70" s="15">
        <f t="shared" si="242"/>
        <v>46219</v>
      </c>
      <c r="BU70" s="15"/>
      <c r="BV70" s="7">
        <f t="shared" si="243"/>
        <v>-163</v>
      </c>
      <c r="BW70" s="11" t="s">
        <v>2516</v>
      </c>
      <c r="BX70" s="130">
        <v>46382</v>
      </c>
      <c r="BY70" s="7">
        <f t="shared" si="244"/>
        <v>-163</v>
      </c>
      <c r="BZ70" s="2"/>
    </row>
    <row r="71" spans="1:78" x14ac:dyDescent="0.25">
      <c r="A71" s="40" t="s">
        <v>640</v>
      </c>
      <c r="B71" s="41" t="s">
        <v>746</v>
      </c>
      <c r="C71" s="42" t="s">
        <v>2532</v>
      </c>
      <c r="D71" s="7"/>
      <c r="E71" s="30">
        <f t="shared" si="210"/>
        <v>46087</v>
      </c>
      <c r="F71" s="6">
        <v>45930</v>
      </c>
      <c r="G71" s="6"/>
      <c r="H71" s="34">
        <f t="shared" si="211"/>
        <v>-157</v>
      </c>
      <c r="I71" s="3"/>
      <c r="J71" s="30">
        <f t="shared" si="212"/>
        <v>46088</v>
      </c>
      <c r="K71" s="30">
        <f t="shared" si="213"/>
        <v>46095</v>
      </c>
      <c r="L71" s="37">
        <v>7</v>
      </c>
      <c r="M71" s="6">
        <f t="shared" si="214"/>
        <v>45937</v>
      </c>
      <c r="N71" s="6"/>
      <c r="O71" s="29">
        <f t="shared" si="215"/>
        <v>-158</v>
      </c>
      <c r="P71" s="7"/>
      <c r="Q71" s="3"/>
      <c r="R71" s="30">
        <f t="shared" si="216"/>
        <v>46096</v>
      </c>
      <c r="S71" s="30">
        <f t="shared" si="217"/>
        <v>46126</v>
      </c>
      <c r="T71" s="37">
        <v>30</v>
      </c>
      <c r="U71" s="6">
        <f t="shared" si="218"/>
        <v>45967</v>
      </c>
      <c r="V71" s="6"/>
      <c r="W71" s="29">
        <f t="shared" si="219"/>
        <v>-159</v>
      </c>
      <c r="X71" s="3"/>
      <c r="Y71" s="31"/>
      <c r="Z71" s="7"/>
      <c r="AA71" s="6"/>
      <c r="AB71" s="25"/>
      <c r="AC71" s="31">
        <f t="shared" si="220"/>
        <v>46127</v>
      </c>
      <c r="AD71" s="31">
        <f t="shared" si="221"/>
        <v>46172</v>
      </c>
      <c r="AE71" s="37">
        <v>45</v>
      </c>
      <c r="AF71" s="15">
        <f t="shared" si="222"/>
        <v>46012</v>
      </c>
      <c r="AG71" s="15"/>
      <c r="AH71" s="34">
        <f t="shared" si="223"/>
        <v>-160</v>
      </c>
      <c r="AI71" s="3"/>
      <c r="AJ71" s="31">
        <f t="shared" si="224"/>
        <v>46173</v>
      </c>
      <c r="AK71" s="31">
        <f t="shared" si="225"/>
        <v>46193</v>
      </c>
      <c r="AL71" s="37">
        <v>20</v>
      </c>
      <c r="AM71" s="15">
        <f t="shared" si="226"/>
        <v>46032</v>
      </c>
      <c r="AN71" s="15"/>
      <c r="AO71" s="34">
        <f t="shared" si="227"/>
        <v>-161</v>
      </c>
      <c r="AP71" s="7"/>
      <c r="AQ71" s="7"/>
      <c r="AR71" s="7"/>
      <c r="AS71" s="7"/>
      <c r="AT71" s="7"/>
      <c r="AU71" s="3"/>
      <c r="AV71" s="31">
        <f t="shared" si="228"/>
        <v>46194</v>
      </c>
      <c r="AW71" s="31">
        <f t="shared" si="229"/>
        <v>46374</v>
      </c>
      <c r="AX71" s="124">
        <v>180</v>
      </c>
      <c r="AY71" s="15">
        <f t="shared" si="230"/>
        <v>46212</v>
      </c>
      <c r="AZ71" s="15"/>
      <c r="BA71" s="7">
        <f t="shared" si="231"/>
        <v>-162</v>
      </c>
      <c r="BB71" s="3"/>
      <c r="BC71" s="31">
        <f t="shared" si="232"/>
        <v>46375</v>
      </c>
      <c r="BD71" s="31">
        <f t="shared" si="233"/>
        <v>46375</v>
      </c>
      <c r="BE71" s="32">
        <v>0</v>
      </c>
      <c r="BF71" s="15">
        <f t="shared" si="234"/>
        <v>46212</v>
      </c>
      <c r="BG71" s="15"/>
      <c r="BH71" s="34">
        <f t="shared" si="235"/>
        <v>-163</v>
      </c>
      <c r="BI71" s="3"/>
      <c r="BJ71" s="31">
        <f t="shared" si="236"/>
        <v>46375</v>
      </c>
      <c r="BK71" s="31">
        <f t="shared" si="237"/>
        <v>46375</v>
      </c>
      <c r="BL71" s="32">
        <v>0</v>
      </c>
      <c r="BM71" s="15">
        <f t="shared" si="238"/>
        <v>46212</v>
      </c>
      <c r="BN71" s="15"/>
      <c r="BO71" s="34">
        <f t="shared" si="239"/>
        <v>-163</v>
      </c>
      <c r="BP71" s="3"/>
      <c r="BQ71" s="31">
        <f t="shared" si="240"/>
        <v>46375</v>
      </c>
      <c r="BR71" s="31">
        <f t="shared" si="241"/>
        <v>46382</v>
      </c>
      <c r="BS71" s="37">
        <v>7</v>
      </c>
      <c r="BT71" s="15">
        <f t="shared" si="242"/>
        <v>46219</v>
      </c>
      <c r="BU71" s="15"/>
      <c r="BV71" s="7">
        <f t="shared" si="243"/>
        <v>-163</v>
      </c>
      <c r="BW71" s="11" t="s">
        <v>2516</v>
      </c>
      <c r="BX71" s="130">
        <v>46382</v>
      </c>
      <c r="BY71" s="7">
        <f t="shared" si="244"/>
        <v>-163</v>
      </c>
      <c r="BZ71" s="2"/>
    </row>
    <row r="72" spans="1:78" x14ac:dyDescent="0.25">
      <c r="A72" s="40" t="s">
        <v>640</v>
      </c>
      <c r="B72" s="41" t="s">
        <v>746</v>
      </c>
      <c r="C72" s="42" t="s">
        <v>2533</v>
      </c>
      <c r="D72" s="7"/>
      <c r="E72" s="30">
        <f t="shared" si="210"/>
        <v>-295</v>
      </c>
      <c r="F72" s="6">
        <v>46210</v>
      </c>
      <c r="G72" s="6"/>
      <c r="H72" s="34">
        <f t="shared" si="211"/>
        <v>46505</v>
      </c>
      <c r="I72" s="3"/>
      <c r="J72" s="30">
        <f t="shared" si="212"/>
        <v>-294</v>
      </c>
      <c r="K72" s="30">
        <f t="shared" si="213"/>
        <v>-287</v>
      </c>
      <c r="L72" s="37">
        <v>7</v>
      </c>
      <c r="M72" s="6">
        <f t="shared" si="214"/>
        <v>46217</v>
      </c>
      <c r="N72" s="6"/>
      <c r="O72" s="29">
        <f t="shared" si="215"/>
        <v>46504</v>
      </c>
      <c r="P72" s="7"/>
      <c r="Q72" s="3"/>
      <c r="R72" s="30">
        <f t="shared" si="216"/>
        <v>-286</v>
      </c>
      <c r="S72" s="30">
        <f t="shared" si="217"/>
        <v>-256</v>
      </c>
      <c r="T72" s="37">
        <v>30</v>
      </c>
      <c r="U72" s="6">
        <f t="shared" si="218"/>
        <v>46247</v>
      </c>
      <c r="V72" s="6"/>
      <c r="W72" s="29">
        <f t="shared" si="219"/>
        <v>46503</v>
      </c>
      <c r="X72" s="3"/>
      <c r="Y72" s="31"/>
      <c r="Z72" s="7"/>
      <c r="AA72" s="6"/>
      <c r="AB72" s="25"/>
      <c r="AC72" s="31">
        <f t="shared" si="220"/>
        <v>-255</v>
      </c>
      <c r="AD72" s="31">
        <f t="shared" si="221"/>
        <v>-210</v>
      </c>
      <c r="AE72" s="37">
        <v>45</v>
      </c>
      <c r="AF72" s="15">
        <f t="shared" si="222"/>
        <v>46292</v>
      </c>
      <c r="AG72" s="15"/>
      <c r="AH72" s="34">
        <f t="shared" si="223"/>
        <v>46502</v>
      </c>
      <c r="AI72" s="3"/>
      <c r="AJ72" s="31">
        <f t="shared" si="224"/>
        <v>-209</v>
      </c>
      <c r="AK72" s="31">
        <f t="shared" si="225"/>
        <v>-189</v>
      </c>
      <c r="AL72" s="37">
        <v>20</v>
      </c>
      <c r="AM72" s="15">
        <f t="shared" si="226"/>
        <v>46312</v>
      </c>
      <c r="AN72" s="15"/>
      <c r="AO72" s="34">
        <f t="shared" si="227"/>
        <v>46501</v>
      </c>
      <c r="AP72" s="7"/>
      <c r="AQ72" s="7"/>
      <c r="AR72" s="7"/>
      <c r="AS72" s="7"/>
      <c r="AT72" s="7"/>
      <c r="AU72" s="3"/>
      <c r="AV72" s="31">
        <f t="shared" si="228"/>
        <v>-188</v>
      </c>
      <c r="AW72" s="31">
        <f t="shared" si="229"/>
        <v>-8</v>
      </c>
      <c r="AX72" s="124">
        <v>180</v>
      </c>
      <c r="AY72" s="15">
        <f t="shared" si="230"/>
        <v>46492</v>
      </c>
      <c r="AZ72" s="15"/>
      <c r="BA72" s="7">
        <f t="shared" si="231"/>
        <v>46500</v>
      </c>
      <c r="BB72" s="3"/>
      <c r="BC72" s="31">
        <f t="shared" si="232"/>
        <v>-7</v>
      </c>
      <c r="BD72" s="31">
        <f t="shared" si="233"/>
        <v>-7</v>
      </c>
      <c r="BE72" s="32">
        <v>0</v>
      </c>
      <c r="BF72" s="15">
        <f t="shared" si="234"/>
        <v>46492</v>
      </c>
      <c r="BG72" s="15"/>
      <c r="BH72" s="34">
        <f t="shared" si="235"/>
        <v>46499</v>
      </c>
      <c r="BI72" s="3"/>
      <c r="BJ72" s="31">
        <f t="shared" si="236"/>
        <v>-7</v>
      </c>
      <c r="BK72" s="31">
        <f t="shared" si="237"/>
        <v>-7</v>
      </c>
      <c r="BL72" s="32">
        <v>0</v>
      </c>
      <c r="BM72" s="15">
        <f t="shared" si="238"/>
        <v>46492</v>
      </c>
      <c r="BN72" s="15"/>
      <c r="BO72" s="34">
        <f t="shared" si="239"/>
        <v>46499</v>
      </c>
      <c r="BP72" s="3"/>
      <c r="BQ72" s="31">
        <f t="shared" si="240"/>
        <v>-7</v>
      </c>
      <c r="BR72" s="31">
        <f t="shared" si="241"/>
        <v>0</v>
      </c>
      <c r="BS72" s="37">
        <v>7</v>
      </c>
      <c r="BT72" s="15">
        <f t="shared" si="242"/>
        <v>46499</v>
      </c>
      <c r="BU72" s="15"/>
      <c r="BV72" s="7">
        <f t="shared" si="243"/>
        <v>46499</v>
      </c>
      <c r="BW72" s="11"/>
      <c r="BX72" s="130"/>
      <c r="BY72" s="7">
        <f t="shared" si="244"/>
        <v>46499</v>
      </c>
      <c r="BZ72" s="2"/>
    </row>
    <row r="73" spans="1:78" ht="22.5" x14ac:dyDescent="0.25">
      <c r="A73" s="40" t="s">
        <v>640</v>
      </c>
      <c r="B73" s="41" t="s">
        <v>746</v>
      </c>
      <c r="C73" s="42" t="s">
        <v>2534</v>
      </c>
      <c r="D73" s="7"/>
      <c r="E73" s="30">
        <f t="shared" si="210"/>
        <v>-295</v>
      </c>
      <c r="F73" s="6">
        <v>46210</v>
      </c>
      <c r="G73" s="6"/>
      <c r="H73" s="34">
        <f t="shared" si="211"/>
        <v>46505</v>
      </c>
      <c r="I73" s="3"/>
      <c r="J73" s="30">
        <f t="shared" si="212"/>
        <v>-294</v>
      </c>
      <c r="K73" s="30">
        <f t="shared" si="213"/>
        <v>-287</v>
      </c>
      <c r="L73" s="37">
        <v>7</v>
      </c>
      <c r="M73" s="6">
        <f t="shared" si="214"/>
        <v>46217</v>
      </c>
      <c r="N73" s="6"/>
      <c r="O73" s="29">
        <f t="shared" si="215"/>
        <v>46504</v>
      </c>
      <c r="P73" s="7"/>
      <c r="Q73" s="3"/>
      <c r="R73" s="30">
        <f t="shared" si="216"/>
        <v>-286</v>
      </c>
      <c r="S73" s="30">
        <f t="shared" si="217"/>
        <v>-256</v>
      </c>
      <c r="T73" s="37">
        <v>30</v>
      </c>
      <c r="U73" s="6">
        <f t="shared" si="218"/>
        <v>46247</v>
      </c>
      <c r="V73" s="6"/>
      <c r="W73" s="29">
        <f t="shared" si="219"/>
        <v>46503</v>
      </c>
      <c r="X73" s="3"/>
      <c r="Y73" s="31"/>
      <c r="Z73" s="7"/>
      <c r="AA73" s="6"/>
      <c r="AB73" s="25"/>
      <c r="AC73" s="31">
        <f t="shared" si="220"/>
        <v>-255</v>
      </c>
      <c r="AD73" s="31">
        <f t="shared" si="221"/>
        <v>-210</v>
      </c>
      <c r="AE73" s="37">
        <v>45</v>
      </c>
      <c r="AF73" s="15">
        <f t="shared" si="222"/>
        <v>46292</v>
      </c>
      <c r="AG73" s="15"/>
      <c r="AH73" s="34">
        <f t="shared" si="223"/>
        <v>46502</v>
      </c>
      <c r="AI73" s="3"/>
      <c r="AJ73" s="31">
        <f t="shared" si="224"/>
        <v>-209</v>
      </c>
      <c r="AK73" s="31">
        <f t="shared" si="225"/>
        <v>-189</v>
      </c>
      <c r="AL73" s="37">
        <v>20</v>
      </c>
      <c r="AM73" s="15">
        <f t="shared" si="226"/>
        <v>46312</v>
      </c>
      <c r="AN73" s="15"/>
      <c r="AO73" s="34">
        <f t="shared" si="227"/>
        <v>46501</v>
      </c>
      <c r="AP73" s="7"/>
      <c r="AQ73" s="7"/>
      <c r="AR73" s="7"/>
      <c r="AS73" s="7"/>
      <c r="AT73" s="7"/>
      <c r="AU73" s="3"/>
      <c r="AV73" s="31">
        <f t="shared" si="228"/>
        <v>-188</v>
      </c>
      <c r="AW73" s="31">
        <f t="shared" si="229"/>
        <v>-8</v>
      </c>
      <c r="AX73" s="124">
        <v>180</v>
      </c>
      <c r="AY73" s="15">
        <f t="shared" si="230"/>
        <v>46492</v>
      </c>
      <c r="AZ73" s="15"/>
      <c r="BA73" s="7">
        <f t="shared" si="231"/>
        <v>46500</v>
      </c>
      <c r="BB73" s="3"/>
      <c r="BC73" s="31">
        <f t="shared" si="232"/>
        <v>-7</v>
      </c>
      <c r="BD73" s="31">
        <f t="shared" si="233"/>
        <v>-7</v>
      </c>
      <c r="BE73" s="32">
        <v>0</v>
      </c>
      <c r="BF73" s="15">
        <f t="shared" si="234"/>
        <v>46492</v>
      </c>
      <c r="BG73" s="15"/>
      <c r="BH73" s="34">
        <f t="shared" si="235"/>
        <v>46499</v>
      </c>
      <c r="BI73" s="3"/>
      <c r="BJ73" s="31">
        <f t="shared" si="236"/>
        <v>-7</v>
      </c>
      <c r="BK73" s="31">
        <f t="shared" si="237"/>
        <v>-7</v>
      </c>
      <c r="BL73" s="32">
        <v>0</v>
      </c>
      <c r="BM73" s="15">
        <f t="shared" si="238"/>
        <v>46492</v>
      </c>
      <c r="BN73" s="15"/>
      <c r="BO73" s="34">
        <f t="shared" si="239"/>
        <v>46499</v>
      </c>
      <c r="BP73" s="3"/>
      <c r="BQ73" s="31">
        <f t="shared" si="240"/>
        <v>-7</v>
      </c>
      <c r="BR73" s="31">
        <f t="shared" si="241"/>
        <v>0</v>
      </c>
      <c r="BS73" s="37">
        <v>7</v>
      </c>
      <c r="BT73" s="15">
        <f t="shared" si="242"/>
        <v>46499</v>
      </c>
      <c r="BU73" s="15"/>
      <c r="BV73" s="7">
        <f t="shared" si="243"/>
        <v>46499</v>
      </c>
      <c r="BW73" s="11"/>
      <c r="BX73" s="130"/>
      <c r="BY73" s="7">
        <f t="shared" si="244"/>
        <v>46499</v>
      </c>
      <c r="BZ73" s="2"/>
    </row>
    <row r="74" spans="1:78" x14ac:dyDescent="0.25">
      <c r="A74" s="40" t="s">
        <v>640</v>
      </c>
      <c r="B74" s="41" t="s">
        <v>746</v>
      </c>
      <c r="C74" s="42" t="s">
        <v>756</v>
      </c>
      <c r="D74" s="7"/>
      <c r="E74" s="30">
        <f t="shared" si="76"/>
        <v>46117</v>
      </c>
      <c r="F74" s="6">
        <v>46084</v>
      </c>
      <c r="G74" s="6"/>
      <c r="H74" s="34">
        <f t="shared" si="77"/>
        <v>-33</v>
      </c>
      <c r="I74" s="3"/>
      <c r="J74" s="30">
        <f t="shared" si="78"/>
        <v>46118</v>
      </c>
      <c r="K74" s="30">
        <f t="shared" si="79"/>
        <v>46125</v>
      </c>
      <c r="L74" s="37">
        <v>7</v>
      </c>
      <c r="M74" s="6">
        <f t="shared" si="80"/>
        <v>46091</v>
      </c>
      <c r="N74" s="6"/>
      <c r="O74" s="29">
        <f t="shared" si="81"/>
        <v>-34</v>
      </c>
      <c r="P74" s="7"/>
      <c r="Q74" s="3"/>
      <c r="R74" s="30">
        <f t="shared" si="73"/>
        <v>46126</v>
      </c>
      <c r="S74" s="30">
        <f t="shared" si="82"/>
        <v>46156</v>
      </c>
      <c r="T74" s="37">
        <v>30</v>
      </c>
      <c r="U74" s="6">
        <f t="shared" si="83"/>
        <v>46121</v>
      </c>
      <c r="V74" s="6"/>
      <c r="W74" s="29">
        <f t="shared" si="84"/>
        <v>-35</v>
      </c>
      <c r="X74" s="3"/>
      <c r="Y74" s="31"/>
      <c r="Z74" s="7"/>
      <c r="AA74" s="6"/>
      <c r="AB74" s="25"/>
      <c r="AC74" s="31">
        <f t="shared" si="101"/>
        <v>46157</v>
      </c>
      <c r="AD74" s="31">
        <f t="shared" si="102"/>
        <v>46202</v>
      </c>
      <c r="AE74" s="37">
        <v>45</v>
      </c>
      <c r="AF74" s="15">
        <f t="shared" si="85"/>
        <v>46166</v>
      </c>
      <c r="AG74" s="15"/>
      <c r="AH74" s="34">
        <f t="shared" si="86"/>
        <v>-36</v>
      </c>
      <c r="AI74" s="3"/>
      <c r="AJ74" s="31">
        <f t="shared" si="103"/>
        <v>46203</v>
      </c>
      <c r="AK74" s="31">
        <f t="shared" si="74"/>
        <v>46223</v>
      </c>
      <c r="AL74" s="37">
        <v>20</v>
      </c>
      <c r="AM74" s="15">
        <f t="shared" si="75"/>
        <v>46186</v>
      </c>
      <c r="AN74" s="15"/>
      <c r="AO74" s="34">
        <f t="shared" si="87"/>
        <v>-37</v>
      </c>
      <c r="AP74" s="7"/>
      <c r="AQ74" s="7"/>
      <c r="AR74" s="7"/>
      <c r="AS74" s="7"/>
      <c r="AT74" s="7"/>
      <c r="AU74" s="3"/>
      <c r="AV74" s="31">
        <f t="shared" si="104"/>
        <v>46224</v>
      </c>
      <c r="AW74" s="31">
        <f t="shared" si="72"/>
        <v>46374</v>
      </c>
      <c r="AX74" s="124">
        <v>150</v>
      </c>
      <c r="AY74" s="15">
        <f t="shared" si="88"/>
        <v>46336</v>
      </c>
      <c r="AZ74" s="15"/>
      <c r="BA74" s="7">
        <f t="shared" si="89"/>
        <v>-38</v>
      </c>
      <c r="BB74" s="3"/>
      <c r="BC74" s="31">
        <f t="shared" si="105"/>
        <v>46375</v>
      </c>
      <c r="BD74" s="31">
        <f t="shared" si="106"/>
        <v>46375</v>
      </c>
      <c r="BE74" s="32">
        <v>0</v>
      </c>
      <c r="BF74" s="15">
        <f t="shared" si="90"/>
        <v>46336</v>
      </c>
      <c r="BG74" s="15"/>
      <c r="BH74" s="34">
        <f t="shared" si="91"/>
        <v>-39</v>
      </c>
      <c r="BI74" s="3"/>
      <c r="BJ74" s="31">
        <f t="shared" si="92"/>
        <v>46375</v>
      </c>
      <c r="BK74" s="31">
        <f t="shared" si="93"/>
        <v>46375</v>
      </c>
      <c r="BL74" s="32">
        <v>0</v>
      </c>
      <c r="BM74" s="15">
        <f t="shared" si="94"/>
        <v>46336</v>
      </c>
      <c r="BN74" s="15"/>
      <c r="BO74" s="34">
        <f t="shared" si="95"/>
        <v>-39</v>
      </c>
      <c r="BP74" s="3"/>
      <c r="BQ74" s="31">
        <f t="shared" si="96"/>
        <v>46375</v>
      </c>
      <c r="BR74" s="31">
        <f t="shared" si="97"/>
        <v>46382</v>
      </c>
      <c r="BS74" s="37">
        <v>7</v>
      </c>
      <c r="BT74" s="15">
        <f t="shared" si="98"/>
        <v>46343</v>
      </c>
      <c r="BU74" s="15"/>
      <c r="BV74" s="7">
        <f t="shared" si="99"/>
        <v>-39</v>
      </c>
      <c r="BW74" s="11" t="s">
        <v>2516</v>
      </c>
      <c r="BX74" s="130">
        <v>46382</v>
      </c>
      <c r="BY74" s="7">
        <f t="shared" si="100"/>
        <v>-39</v>
      </c>
      <c r="BZ74" s="2"/>
    </row>
    <row r="75" spans="1:78" x14ac:dyDescent="0.25">
      <c r="A75" s="40" t="s">
        <v>640</v>
      </c>
      <c r="B75" s="41" t="s">
        <v>746</v>
      </c>
      <c r="C75" s="42" t="s">
        <v>771</v>
      </c>
      <c r="D75" s="7"/>
      <c r="E75" s="30">
        <f t="shared" si="76"/>
        <v>46147</v>
      </c>
      <c r="F75" s="6">
        <v>46118</v>
      </c>
      <c r="G75" s="6"/>
      <c r="H75" s="34">
        <f t="shared" si="77"/>
        <v>-29</v>
      </c>
      <c r="I75" s="3"/>
      <c r="J75" s="30">
        <f t="shared" si="78"/>
        <v>46148</v>
      </c>
      <c r="K75" s="30">
        <f t="shared" si="79"/>
        <v>46155</v>
      </c>
      <c r="L75" s="37">
        <v>7</v>
      </c>
      <c r="M75" s="6">
        <f t="shared" si="80"/>
        <v>46125</v>
      </c>
      <c r="N75" s="6"/>
      <c r="O75" s="29">
        <f t="shared" si="81"/>
        <v>-30</v>
      </c>
      <c r="P75" s="7"/>
      <c r="Q75" s="3"/>
      <c r="R75" s="30">
        <f t="shared" si="73"/>
        <v>46156</v>
      </c>
      <c r="S75" s="30">
        <f t="shared" si="82"/>
        <v>46186</v>
      </c>
      <c r="T75" s="37">
        <v>30</v>
      </c>
      <c r="U75" s="6">
        <f t="shared" si="83"/>
        <v>46155</v>
      </c>
      <c r="V75" s="6"/>
      <c r="W75" s="29">
        <f t="shared" si="84"/>
        <v>-31</v>
      </c>
      <c r="X75" s="3"/>
      <c r="Y75" s="31"/>
      <c r="Z75" s="7"/>
      <c r="AA75" s="6"/>
      <c r="AB75" s="25"/>
      <c r="AC75" s="31">
        <f t="shared" si="101"/>
        <v>46187</v>
      </c>
      <c r="AD75" s="31">
        <f t="shared" si="102"/>
        <v>46232</v>
      </c>
      <c r="AE75" s="37">
        <v>45</v>
      </c>
      <c r="AF75" s="15">
        <f t="shared" si="85"/>
        <v>46200</v>
      </c>
      <c r="AG75" s="15"/>
      <c r="AH75" s="34">
        <f t="shared" si="86"/>
        <v>-32</v>
      </c>
      <c r="AI75" s="3"/>
      <c r="AJ75" s="31">
        <f t="shared" si="103"/>
        <v>46233</v>
      </c>
      <c r="AK75" s="31">
        <f t="shared" si="74"/>
        <v>46253</v>
      </c>
      <c r="AL75" s="37">
        <v>20</v>
      </c>
      <c r="AM75" s="15">
        <f t="shared" si="75"/>
        <v>46220</v>
      </c>
      <c r="AN75" s="15"/>
      <c r="AO75" s="34">
        <f t="shared" si="87"/>
        <v>-33</v>
      </c>
      <c r="AP75" s="7"/>
      <c r="AQ75" s="7"/>
      <c r="AR75" s="7"/>
      <c r="AS75" s="7"/>
      <c r="AT75" s="7"/>
      <c r="AU75" s="3"/>
      <c r="AV75" s="31">
        <f t="shared" si="104"/>
        <v>46254</v>
      </c>
      <c r="AW75" s="31">
        <f t="shared" si="72"/>
        <v>46374</v>
      </c>
      <c r="AX75" s="124">
        <v>120</v>
      </c>
      <c r="AY75" s="15">
        <f t="shared" si="88"/>
        <v>46340</v>
      </c>
      <c r="AZ75" s="15"/>
      <c r="BA75" s="7">
        <f t="shared" si="89"/>
        <v>-34</v>
      </c>
      <c r="BB75" s="3"/>
      <c r="BC75" s="31">
        <f t="shared" si="105"/>
        <v>46375</v>
      </c>
      <c r="BD75" s="31">
        <f t="shared" si="106"/>
        <v>46375</v>
      </c>
      <c r="BE75" s="32">
        <v>0</v>
      </c>
      <c r="BF75" s="15">
        <f t="shared" si="90"/>
        <v>46340</v>
      </c>
      <c r="BG75" s="15"/>
      <c r="BH75" s="34">
        <f t="shared" si="91"/>
        <v>-35</v>
      </c>
      <c r="BI75" s="3"/>
      <c r="BJ75" s="31">
        <f t="shared" si="92"/>
        <v>46375</v>
      </c>
      <c r="BK75" s="31">
        <f t="shared" si="93"/>
        <v>46375</v>
      </c>
      <c r="BL75" s="32">
        <v>0</v>
      </c>
      <c r="BM75" s="15">
        <f t="shared" si="94"/>
        <v>46340</v>
      </c>
      <c r="BN75" s="15"/>
      <c r="BO75" s="34">
        <f t="shared" si="95"/>
        <v>-35</v>
      </c>
      <c r="BP75" s="3"/>
      <c r="BQ75" s="31">
        <f t="shared" si="96"/>
        <v>46375</v>
      </c>
      <c r="BR75" s="31">
        <f t="shared" si="97"/>
        <v>46382</v>
      </c>
      <c r="BS75" s="37">
        <v>7</v>
      </c>
      <c r="BT75" s="15">
        <f t="shared" si="98"/>
        <v>46347</v>
      </c>
      <c r="BU75" s="15"/>
      <c r="BV75" s="7">
        <f t="shared" si="99"/>
        <v>-35</v>
      </c>
      <c r="BW75" s="11" t="s">
        <v>2516</v>
      </c>
      <c r="BX75" s="130">
        <v>46382</v>
      </c>
      <c r="BY75" s="7">
        <f t="shared" si="100"/>
        <v>-35</v>
      </c>
      <c r="BZ75" s="2"/>
    </row>
    <row r="76" spans="1:78" x14ac:dyDescent="0.25">
      <c r="A76" s="40" t="s">
        <v>640</v>
      </c>
      <c r="B76" s="41" t="s">
        <v>746</v>
      </c>
      <c r="C76" s="42" t="s">
        <v>772</v>
      </c>
      <c r="D76" s="7"/>
      <c r="E76" s="30">
        <f t="shared" si="76"/>
        <v>46147</v>
      </c>
      <c r="F76" s="6">
        <v>46118</v>
      </c>
      <c r="G76" s="6"/>
      <c r="H76" s="34">
        <f t="shared" si="77"/>
        <v>-29</v>
      </c>
      <c r="I76" s="3"/>
      <c r="J76" s="30">
        <f t="shared" si="78"/>
        <v>46148</v>
      </c>
      <c r="K76" s="30">
        <f t="shared" si="79"/>
        <v>46155</v>
      </c>
      <c r="L76" s="37">
        <v>7</v>
      </c>
      <c r="M76" s="6">
        <f t="shared" si="80"/>
        <v>46125</v>
      </c>
      <c r="N76" s="6"/>
      <c r="O76" s="29">
        <f t="shared" si="81"/>
        <v>-30</v>
      </c>
      <c r="P76" s="7"/>
      <c r="Q76" s="3"/>
      <c r="R76" s="30">
        <f t="shared" si="73"/>
        <v>46156</v>
      </c>
      <c r="S76" s="30">
        <f t="shared" si="82"/>
        <v>46186</v>
      </c>
      <c r="T76" s="37">
        <v>30</v>
      </c>
      <c r="U76" s="6">
        <f t="shared" si="83"/>
        <v>46155</v>
      </c>
      <c r="V76" s="6"/>
      <c r="W76" s="29">
        <f t="shared" si="84"/>
        <v>-31</v>
      </c>
      <c r="X76" s="3"/>
      <c r="Y76" s="31"/>
      <c r="Z76" s="7"/>
      <c r="AA76" s="6"/>
      <c r="AB76" s="25"/>
      <c r="AC76" s="31">
        <f t="shared" si="101"/>
        <v>46187</v>
      </c>
      <c r="AD76" s="31">
        <f t="shared" si="102"/>
        <v>46232</v>
      </c>
      <c r="AE76" s="37">
        <v>45</v>
      </c>
      <c r="AF76" s="15">
        <f t="shared" si="85"/>
        <v>46200</v>
      </c>
      <c r="AG76" s="15"/>
      <c r="AH76" s="34">
        <f t="shared" si="86"/>
        <v>-32</v>
      </c>
      <c r="AI76" s="3"/>
      <c r="AJ76" s="31">
        <f t="shared" si="103"/>
        <v>46233</v>
      </c>
      <c r="AK76" s="31">
        <f t="shared" si="74"/>
        <v>46253</v>
      </c>
      <c r="AL76" s="37">
        <v>20</v>
      </c>
      <c r="AM76" s="15">
        <f t="shared" si="75"/>
        <v>46220</v>
      </c>
      <c r="AN76" s="15"/>
      <c r="AO76" s="34">
        <f t="shared" si="87"/>
        <v>-33</v>
      </c>
      <c r="AP76" s="7"/>
      <c r="AQ76" s="7"/>
      <c r="AR76" s="7"/>
      <c r="AS76" s="7"/>
      <c r="AT76" s="7"/>
      <c r="AU76" s="3"/>
      <c r="AV76" s="31">
        <f t="shared" si="104"/>
        <v>46254</v>
      </c>
      <c r="AW76" s="31">
        <f t="shared" si="72"/>
        <v>46374</v>
      </c>
      <c r="AX76" s="124">
        <v>120</v>
      </c>
      <c r="AY76" s="15">
        <f t="shared" si="88"/>
        <v>46340</v>
      </c>
      <c r="AZ76" s="15"/>
      <c r="BA76" s="7">
        <f t="shared" si="89"/>
        <v>-34</v>
      </c>
      <c r="BB76" s="3"/>
      <c r="BC76" s="31">
        <f t="shared" si="105"/>
        <v>46375</v>
      </c>
      <c r="BD76" s="31">
        <f t="shared" si="106"/>
        <v>46375</v>
      </c>
      <c r="BE76" s="32">
        <v>0</v>
      </c>
      <c r="BF76" s="15">
        <f t="shared" si="90"/>
        <v>46340</v>
      </c>
      <c r="BG76" s="15"/>
      <c r="BH76" s="34">
        <f t="shared" si="91"/>
        <v>-35</v>
      </c>
      <c r="BI76" s="3"/>
      <c r="BJ76" s="31">
        <f t="shared" si="92"/>
        <v>46375</v>
      </c>
      <c r="BK76" s="31">
        <f t="shared" si="93"/>
        <v>46375</v>
      </c>
      <c r="BL76" s="32">
        <v>0</v>
      </c>
      <c r="BM76" s="15">
        <f t="shared" si="94"/>
        <v>46340</v>
      </c>
      <c r="BN76" s="15"/>
      <c r="BO76" s="34">
        <f t="shared" si="95"/>
        <v>-35</v>
      </c>
      <c r="BP76" s="3"/>
      <c r="BQ76" s="31">
        <f t="shared" si="96"/>
        <v>46375</v>
      </c>
      <c r="BR76" s="31">
        <f t="shared" si="97"/>
        <v>46382</v>
      </c>
      <c r="BS76" s="37">
        <v>7</v>
      </c>
      <c r="BT76" s="15">
        <f t="shared" si="98"/>
        <v>46347</v>
      </c>
      <c r="BU76" s="15"/>
      <c r="BV76" s="7">
        <f t="shared" si="99"/>
        <v>-35</v>
      </c>
      <c r="BW76" s="11" t="s">
        <v>2516</v>
      </c>
      <c r="BX76" s="130">
        <v>46382</v>
      </c>
      <c r="BY76" s="7">
        <f t="shared" si="100"/>
        <v>-35</v>
      </c>
      <c r="BZ76" s="2"/>
    </row>
    <row r="77" spans="1:78" x14ac:dyDescent="0.25">
      <c r="A77" s="40" t="s">
        <v>640</v>
      </c>
      <c r="B77" s="41" t="s">
        <v>746</v>
      </c>
      <c r="C77" s="42" t="s">
        <v>762</v>
      </c>
      <c r="D77" s="7"/>
      <c r="E77" s="30">
        <f t="shared" si="76"/>
        <v>46147</v>
      </c>
      <c r="F77" s="6">
        <v>46091</v>
      </c>
      <c r="G77" s="6"/>
      <c r="H77" s="34">
        <f t="shared" si="77"/>
        <v>-56</v>
      </c>
      <c r="I77" s="3"/>
      <c r="J77" s="30">
        <f t="shared" si="78"/>
        <v>46148</v>
      </c>
      <c r="K77" s="30">
        <f t="shared" si="79"/>
        <v>46155</v>
      </c>
      <c r="L77" s="37">
        <v>7</v>
      </c>
      <c r="M77" s="6">
        <f t="shared" si="80"/>
        <v>46098</v>
      </c>
      <c r="N77" s="6"/>
      <c r="O77" s="29">
        <f t="shared" si="81"/>
        <v>-57</v>
      </c>
      <c r="P77" s="7"/>
      <c r="Q77" s="3"/>
      <c r="R77" s="30">
        <f t="shared" si="73"/>
        <v>46156</v>
      </c>
      <c r="S77" s="30">
        <f t="shared" si="82"/>
        <v>46186</v>
      </c>
      <c r="T77" s="37">
        <v>30</v>
      </c>
      <c r="U77" s="6">
        <f t="shared" si="83"/>
        <v>46128</v>
      </c>
      <c r="V77" s="6"/>
      <c r="W77" s="29">
        <f t="shared" si="84"/>
        <v>-58</v>
      </c>
      <c r="X77" s="3"/>
      <c r="Y77" s="31"/>
      <c r="Z77" s="7"/>
      <c r="AA77" s="6"/>
      <c r="AB77" s="25"/>
      <c r="AC77" s="31">
        <f t="shared" si="101"/>
        <v>46187</v>
      </c>
      <c r="AD77" s="31">
        <f t="shared" si="102"/>
        <v>46232</v>
      </c>
      <c r="AE77" s="37">
        <v>45</v>
      </c>
      <c r="AF77" s="15">
        <f t="shared" si="85"/>
        <v>46173</v>
      </c>
      <c r="AG77" s="15"/>
      <c r="AH77" s="34">
        <f t="shared" si="86"/>
        <v>-59</v>
      </c>
      <c r="AI77" s="3"/>
      <c r="AJ77" s="31">
        <f t="shared" si="103"/>
        <v>46233</v>
      </c>
      <c r="AK77" s="31">
        <f t="shared" si="74"/>
        <v>46253</v>
      </c>
      <c r="AL77" s="37">
        <v>20</v>
      </c>
      <c r="AM77" s="15">
        <f t="shared" si="75"/>
        <v>46193</v>
      </c>
      <c r="AN77" s="15"/>
      <c r="AO77" s="34">
        <f t="shared" si="87"/>
        <v>-60</v>
      </c>
      <c r="AP77" s="7"/>
      <c r="AQ77" s="7"/>
      <c r="AR77" s="7"/>
      <c r="AS77" s="7"/>
      <c r="AT77" s="7"/>
      <c r="AU77" s="3"/>
      <c r="AV77" s="31">
        <f t="shared" si="104"/>
        <v>46254</v>
      </c>
      <c r="AW77" s="31">
        <f t="shared" si="72"/>
        <v>46374</v>
      </c>
      <c r="AX77" s="124">
        <v>120</v>
      </c>
      <c r="AY77" s="15">
        <f t="shared" si="88"/>
        <v>46313</v>
      </c>
      <c r="AZ77" s="15"/>
      <c r="BA77" s="7">
        <f t="shared" si="89"/>
        <v>-61</v>
      </c>
      <c r="BB77" s="3"/>
      <c r="BC77" s="31">
        <f t="shared" si="105"/>
        <v>46375</v>
      </c>
      <c r="BD77" s="31">
        <f t="shared" si="106"/>
        <v>46375</v>
      </c>
      <c r="BE77" s="32">
        <v>0</v>
      </c>
      <c r="BF77" s="15">
        <f t="shared" si="90"/>
        <v>46313</v>
      </c>
      <c r="BG77" s="15"/>
      <c r="BH77" s="34">
        <f t="shared" si="91"/>
        <v>-62</v>
      </c>
      <c r="BI77" s="3"/>
      <c r="BJ77" s="31">
        <f t="shared" si="92"/>
        <v>46375</v>
      </c>
      <c r="BK77" s="31">
        <f t="shared" si="93"/>
        <v>46375</v>
      </c>
      <c r="BL77" s="32">
        <v>0</v>
      </c>
      <c r="BM77" s="15">
        <f t="shared" si="94"/>
        <v>46313</v>
      </c>
      <c r="BN77" s="15"/>
      <c r="BO77" s="34">
        <f t="shared" si="95"/>
        <v>-62</v>
      </c>
      <c r="BP77" s="3"/>
      <c r="BQ77" s="31">
        <f t="shared" si="96"/>
        <v>46375</v>
      </c>
      <c r="BR77" s="31">
        <f t="shared" si="97"/>
        <v>46382</v>
      </c>
      <c r="BS77" s="37">
        <v>7</v>
      </c>
      <c r="BT77" s="15">
        <f t="shared" si="98"/>
        <v>46320</v>
      </c>
      <c r="BU77" s="15"/>
      <c r="BV77" s="7">
        <f t="shared" si="99"/>
        <v>-62</v>
      </c>
      <c r="BW77" s="11" t="s">
        <v>2516</v>
      </c>
      <c r="BX77" s="130">
        <v>46382</v>
      </c>
      <c r="BY77" s="7">
        <f t="shared" si="100"/>
        <v>-62</v>
      </c>
      <c r="BZ77" s="2"/>
    </row>
    <row r="78" spans="1:78" x14ac:dyDescent="0.25">
      <c r="A78" s="40" t="s">
        <v>640</v>
      </c>
      <c r="B78" s="41" t="s">
        <v>746</v>
      </c>
      <c r="C78" s="42" t="s">
        <v>751</v>
      </c>
      <c r="D78" s="7"/>
      <c r="E78" s="30">
        <f t="shared" si="76"/>
        <v>46117</v>
      </c>
      <c r="F78" s="6">
        <v>46076</v>
      </c>
      <c r="G78" s="6"/>
      <c r="H78" s="34">
        <f t="shared" si="77"/>
        <v>-41</v>
      </c>
      <c r="I78" s="3"/>
      <c r="J78" s="30">
        <f t="shared" si="78"/>
        <v>46118</v>
      </c>
      <c r="K78" s="30">
        <f t="shared" si="79"/>
        <v>46125</v>
      </c>
      <c r="L78" s="37">
        <v>7</v>
      </c>
      <c r="M78" s="6">
        <f t="shared" si="80"/>
        <v>46083</v>
      </c>
      <c r="N78" s="6"/>
      <c r="O78" s="29">
        <f t="shared" si="81"/>
        <v>-42</v>
      </c>
      <c r="P78" s="7"/>
      <c r="Q78" s="3"/>
      <c r="R78" s="30">
        <f t="shared" si="73"/>
        <v>46126</v>
      </c>
      <c r="S78" s="30">
        <f t="shared" si="82"/>
        <v>46156</v>
      </c>
      <c r="T78" s="37">
        <v>30</v>
      </c>
      <c r="U78" s="6">
        <f t="shared" si="83"/>
        <v>46113</v>
      </c>
      <c r="V78" s="6"/>
      <c r="W78" s="29">
        <f t="shared" si="84"/>
        <v>-43</v>
      </c>
      <c r="X78" s="3"/>
      <c r="Y78" s="31"/>
      <c r="Z78" s="7"/>
      <c r="AA78" s="6"/>
      <c r="AB78" s="25"/>
      <c r="AC78" s="31">
        <f t="shared" si="101"/>
        <v>46157</v>
      </c>
      <c r="AD78" s="31">
        <f t="shared" si="102"/>
        <v>46202</v>
      </c>
      <c r="AE78" s="37">
        <v>45</v>
      </c>
      <c r="AF78" s="15">
        <f t="shared" si="85"/>
        <v>46158</v>
      </c>
      <c r="AG78" s="15"/>
      <c r="AH78" s="34">
        <f t="shared" si="86"/>
        <v>-44</v>
      </c>
      <c r="AI78" s="3"/>
      <c r="AJ78" s="31">
        <f t="shared" si="103"/>
        <v>46203</v>
      </c>
      <c r="AK78" s="31">
        <f t="shared" si="74"/>
        <v>46223</v>
      </c>
      <c r="AL78" s="37">
        <v>20</v>
      </c>
      <c r="AM78" s="15">
        <f t="shared" si="75"/>
        <v>46178</v>
      </c>
      <c r="AN78" s="15"/>
      <c r="AO78" s="34">
        <f t="shared" si="87"/>
        <v>-45</v>
      </c>
      <c r="AP78" s="7"/>
      <c r="AQ78" s="7"/>
      <c r="AR78" s="7"/>
      <c r="AS78" s="7"/>
      <c r="AT78" s="7"/>
      <c r="AU78" s="3"/>
      <c r="AV78" s="31">
        <f t="shared" si="104"/>
        <v>46224</v>
      </c>
      <c r="AW78" s="31">
        <f t="shared" si="72"/>
        <v>46374</v>
      </c>
      <c r="AX78" s="124">
        <v>150</v>
      </c>
      <c r="AY78" s="15">
        <f t="shared" si="88"/>
        <v>46328</v>
      </c>
      <c r="AZ78" s="15"/>
      <c r="BA78" s="7">
        <f t="shared" si="89"/>
        <v>-46</v>
      </c>
      <c r="BB78" s="3"/>
      <c r="BC78" s="31">
        <f t="shared" si="105"/>
        <v>46375</v>
      </c>
      <c r="BD78" s="31">
        <f t="shared" si="106"/>
        <v>46375</v>
      </c>
      <c r="BE78" s="32">
        <v>0</v>
      </c>
      <c r="BF78" s="15">
        <f t="shared" si="90"/>
        <v>46328</v>
      </c>
      <c r="BG78" s="15"/>
      <c r="BH78" s="34">
        <f t="shared" si="91"/>
        <v>-47</v>
      </c>
      <c r="BI78" s="3"/>
      <c r="BJ78" s="31">
        <f t="shared" si="92"/>
        <v>46375</v>
      </c>
      <c r="BK78" s="31">
        <f t="shared" si="93"/>
        <v>46375</v>
      </c>
      <c r="BL78" s="32">
        <v>0</v>
      </c>
      <c r="BM78" s="15">
        <f t="shared" si="94"/>
        <v>46328</v>
      </c>
      <c r="BN78" s="15"/>
      <c r="BO78" s="34">
        <f t="shared" si="95"/>
        <v>-47</v>
      </c>
      <c r="BP78" s="3"/>
      <c r="BQ78" s="31">
        <f t="shared" si="96"/>
        <v>46375</v>
      </c>
      <c r="BR78" s="31">
        <f t="shared" si="97"/>
        <v>46382</v>
      </c>
      <c r="BS78" s="37">
        <v>7</v>
      </c>
      <c r="BT78" s="15">
        <f t="shared" si="98"/>
        <v>46335</v>
      </c>
      <c r="BU78" s="15"/>
      <c r="BV78" s="7">
        <f t="shared" si="99"/>
        <v>-47</v>
      </c>
      <c r="BW78" s="11" t="s">
        <v>2516</v>
      </c>
      <c r="BX78" s="130">
        <v>46382</v>
      </c>
      <c r="BY78" s="7">
        <f t="shared" si="100"/>
        <v>-47</v>
      </c>
      <c r="BZ78" s="2"/>
    </row>
    <row r="79" spans="1:78" x14ac:dyDescent="0.25">
      <c r="A79" s="40" t="s">
        <v>640</v>
      </c>
      <c r="B79" s="41" t="s">
        <v>746</v>
      </c>
      <c r="C79" s="42" t="s">
        <v>748</v>
      </c>
      <c r="D79" s="7"/>
      <c r="E79" s="30">
        <f t="shared" si="76"/>
        <v>46210</v>
      </c>
      <c r="F79" s="6">
        <v>46007</v>
      </c>
      <c r="G79" s="6"/>
      <c r="H79" s="34">
        <f t="shared" si="77"/>
        <v>-203</v>
      </c>
      <c r="I79" s="3"/>
      <c r="J79" s="30">
        <f t="shared" si="78"/>
        <v>46211</v>
      </c>
      <c r="K79" s="30">
        <f t="shared" si="79"/>
        <v>46218</v>
      </c>
      <c r="L79" s="37">
        <v>7</v>
      </c>
      <c r="M79" s="6">
        <f t="shared" si="80"/>
        <v>46014</v>
      </c>
      <c r="N79" s="6"/>
      <c r="O79" s="29">
        <f t="shared" si="81"/>
        <v>-204</v>
      </c>
      <c r="P79" s="7"/>
      <c r="Q79" s="3"/>
      <c r="R79" s="30">
        <f t="shared" si="73"/>
        <v>46219</v>
      </c>
      <c r="S79" s="30">
        <f t="shared" si="82"/>
        <v>46249</v>
      </c>
      <c r="T79" s="37">
        <v>30</v>
      </c>
      <c r="U79" s="6">
        <f t="shared" si="83"/>
        <v>46044</v>
      </c>
      <c r="V79" s="6"/>
      <c r="W79" s="29">
        <f t="shared" si="84"/>
        <v>-205</v>
      </c>
      <c r="X79" s="3"/>
      <c r="Y79" s="31"/>
      <c r="Z79" s="7"/>
      <c r="AA79" s="6"/>
      <c r="AB79" s="25"/>
      <c r="AC79" s="31">
        <f t="shared" si="101"/>
        <v>46250</v>
      </c>
      <c r="AD79" s="31">
        <f t="shared" si="102"/>
        <v>46295</v>
      </c>
      <c r="AE79" s="37">
        <v>45</v>
      </c>
      <c r="AF79" s="15">
        <f t="shared" si="85"/>
        <v>46089</v>
      </c>
      <c r="AG79" s="15"/>
      <c r="AH79" s="34">
        <f t="shared" si="86"/>
        <v>-206</v>
      </c>
      <c r="AI79" s="3"/>
      <c r="AJ79" s="31">
        <f t="shared" si="103"/>
        <v>46296</v>
      </c>
      <c r="AK79" s="31">
        <f t="shared" si="74"/>
        <v>46316</v>
      </c>
      <c r="AL79" s="37">
        <v>20</v>
      </c>
      <c r="AM79" s="15">
        <f t="shared" si="75"/>
        <v>46109</v>
      </c>
      <c r="AN79" s="15"/>
      <c r="AO79" s="34">
        <f t="shared" si="87"/>
        <v>-207</v>
      </c>
      <c r="AP79" s="7"/>
      <c r="AQ79" s="7"/>
      <c r="AR79" s="7"/>
      <c r="AS79" s="7"/>
      <c r="AT79" s="7"/>
      <c r="AU79" s="3"/>
      <c r="AV79" s="31">
        <f t="shared" si="104"/>
        <v>46317</v>
      </c>
      <c r="AW79" s="31">
        <f t="shared" si="72"/>
        <v>46557</v>
      </c>
      <c r="AX79" s="124">
        <v>240</v>
      </c>
      <c r="AY79" s="15">
        <f t="shared" si="88"/>
        <v>46349</v>
      </c>
      <c r="AZ79" s="15"/>
      <c r="BA79" s="7">
        <f t="shared" si="89"/>
        <v>-208</v>
      </c>
      <c r="BB79" s="3"/>
      <c r="BC79" s="31">
        <f t="shared" si="105"/>
        <v>46558</v>
      </c>
      <c r="BD79" s="31">
        <f t="shared" si="106"/>
        <v>46558</v>
      </c>
      <c r="BE79" s="32">
        <v>0</v>
      </c>
      <c r="BF79" s="15">
        <f t="shared" si="90"/>
        <v>46349</v>
      </c>
      <c r="BG79" s="15"/>
      <c r="BH79" s="34">
        <f t="shared" si="91"/>
        <v>-209</v>
      </c>
      <c r="BI79" s="3"/>
      <c r="BJ79" s="31">
        <f t="shared" si="92"/>
        <v>46558</v>
      </c>
      <c r="BK79" s="31">
        <f t="shared" si="93"/>
        <v>46558</v>
      </c>
      <c r="BL79" s="32">
        <v>0</v>
      </c>
      <c r="BM79" s="15">
        <f t="shared" si="94"/>
        <v>46349</v>
      </c>
      <c r="BN79" s="15"/>
      <c r="BO79" s="34">
        <f t="shared" si="95"/>
        <v>-209</v>
      </c>
      <c r="BP79" s="3"/>
      <c r="BQ79" s="31">
        <f t="shared" si="96"/>
        <v>46558</v>
      </c>
      <c r="BR79" s="31">
        <f t="shared" si="97"/>
        <v>46565</v>
      </c>
      <c r="BS79" s="37">
        <v>7</v>
      </c>
      <c r="BT79" s="15">
        <f t="shared" si="98"/>
        <v>46356</v>
      </c>
      <c r="BU79" s="15"/>
      <c r="BV79" s="7">
        <f t="shared" si="99"/>
        <v>-209</v>
      </c>
      <c r="BW79" s="11" t="s">
        <v>2518</v>
      </c>
      <c r="BX79" s="130">
        <v>46565</v>
      </c>
      <c r="BY79" s="7">
        <f t="shared" si="100"/>
        <v>-209</v>
      </c>
      <c r="BZ79" s="2"/>
    </row>
    <row r="80" spans="1:78" x14ac:dyDescent="0.25">
      <c r="A80" s="40" t="s">
        <v>640</v>
      </c>
      <c r="B80" s="41" t="s">
        <v>746</v>
      </c>
      <c r="C80" s="42" t="s">
        <v>749</v>
      </c>
      <c r="D80" s="7"/>
      <c r="E80" s="30">
        <f t="shared" si="76"/>
        <v>46177</v>
      </c>
      <c r="F80" s="6">
        <v>46112</v>
      </c>
      <c r="G80" s="6"/>
      <c r="H80" s="34">
        <f t="shared" si="77"/>
        <v>-65</v>
      </c>
      <c r="I80" s="3"/>
      <c r="J80" s="30">
        <f t="shared" si="78"/>
        <v>46178</v>
      </c>
      <c r="K80" s="30">
        <f t="shared" si="79"/>
        <v>46185</v>
      </c>
      <c r="L80" s="37">
        <v>7</v>
      </c>
      <c r="M80" s="6">
        <f t="shared" si="80"/>
        <v>46119</v>
      </c>
      <c r="N80" s="6"/>
      <c r="O80" s="29">
        <f t="shared" si="81"/>
        <v>-66</v>
      </c>
      <c r="P80" s="7"/>
      <c r="Q80" s="3"/>
      <c r="R80" s="30">
        <f t="shared" si="73"/>
        <v>46186</v>
      </c>
      <c r="S80" s="30">
        <f t="shared" si="82"/>
        <v>46216</v>
      </c>
      <c r="T80" s="37">
        <v>30</v>
      </c>
      <c r="U80" s="6">
        <f t="shared" si="83"/>
        <v>46149</v>
      </c>
      <c r="V80" s="6"/>
      <c r="W80" s="29">
        <f t="shared" si="84"/>
        <v>-67</v>
      </c>
      <c r="X80" s="3"/>
      <c r="Y80" s="31"/>
      <c r="Z80" s="7"/>
      <c r="AA80" s="6"/>
      <c r="AB80" s="25"/>
      <c r="AC80" s="31">
        <f t="shared" si="101"/>
        <v>46217</v>
      </c>
      <c r="AD80" s="31">
        <f t="shared" si="102"/>
        <v>46262</v>
      </c>
      <c r="AE80" s="37">
        <v>45</v>
      </c>
      <c r="AF80" s="15">
        <f t="shared" si="85"/>
        <v>46194</v>
      </c>
      <c r="AG80" s="15"/>
      <c r="AH80" s="34">
        <f t="shared" si="86"/>
        <v>-68</v>
      </c>
      <c r="AI80" s="3"/>
      <c r="AJ80" s="31">
        <f t="shared" si="103"/>
        <v>46263</v>
      </c>
      <c r="AK80" s="31">
        <f t="shared" si="74"/>
        <v>46283</v>
      </c>
      <c r="AL80" s="37">
        <v>20</v>
      </c>
      <c r="AM80" s="15">
        <f t="shared" si="75"/>
        <v>46214</v>
      </c>
      <c r="AN80" s="15"/>
      <c r="AO80" s="34">
        <f t="shared" si="87"/>
        <v>-69</v>
      </c>
      <c r="AP80" s="7"/>
      <c r="AQ80" s="7"/>
      <c r="AR80" s="7"/>
      <c r="AS80" s="7"/>
      <c r="AT80" s="7"/>
      <c r="AU80" s="3"/>
      <c r="AV80" s="31">
        <f t="shared" si="104"/>
        <v>46284</v>
      </c>
      <c r="AW80" s="31">
        <f t="shared" si="72"/>
        <v>46374</v>
      </c>
      <c r="AX80" s="124">
        <v>90</v>
      </c>
      <c r="AY80" s="15">
        <f t="shared" si="88"/>
        <v>46304</v>
      </c>
      <c r="AZ80" s="15"/>
      <c r="BA80" s="7">
        <f t="shared" si="89"/>
        <v>-70</v>
      </c>
      <c r="BB80" s="3"/>
      <c r="BC80" s="31">
        <f t="shared" si="105"/>
        <v>46375</v>
      </c>
      <c r="BD80" s="31">
        <f t="shared" si="106"/>
        <v>46375</v>
      </c>
      <c r="BE80" s="32">
        <v>0</v>
      </c>
      <c r="BF80" s="15">
        <f t="shared" si="90"/>
        <v>46304</v>
      </c>
      <c r="BG80" s="15"/>
      <c r="BH80" s="34">
        <f t="shared" si="91"/>
        <v>-71</v>
      </c>
      <c r="BI80" s="3"/>
      <c r="BJ80" s="31">
        <f t="shared" si="92"/>
        <v>46375</v>
      </c>
      <c r="BK80" s="31">
        <f t="shared" si="93"/>
        <v>46375</v>
      </c>
      <c r="BL80" s="32">
        <v>0</v>
      </c>
      <c r="BM80" s="15">
        <f t="shared" si="94"/>
        <v>46304</v>
      </c>
      <c r="BN80" s="15"/>
      <c r="BO80" s="34">
        <f t="shared" si="95"/>
        <v>-71</v>
      </c>
      <c r="BP80" s="3"/>
      <c r="BQ80" s="31">
        <f t="shared" si="96"/>
        <v>46375</v>
      </c>
      <c r="BR80" s="31">
        <f t="shared" si="97"/>
        <v>46382</v>
      </c>
      <c r="BS80" s="37">
        <v>7</v>
      </c>
      <c r="BT80" s="15">
        <f t="shared" si="98"/>
        <v>46311</v>
      </c>
      <c r="BU80" s="15"/>
      <c r="BV80" s="7">
        <f t="shared" si="99"/>
        <v>-71</v>
      </c>
      <c r="BW80" s="11" t="s">
        <v>2516</v>
      </c>
      <c r="BX80" s="130">
        <v>46382</v>
      </c>
      <c r="BY80" s="7">
        <f t="shared" si="100"/>
        <v>-71</v>
      </c>
      <c r="BZ80" s="2"/>
    </row>
    <row r="81" spans="1:79" x14ac:dyDescent="0.25">
      <c r="A81" s="40" t="s">
        <v>2471</v>
      </c>
      <c r="B81" s="41" t="s">
        <v>805</v>
      </c>
      <c r="C81" s="42" t="s">
        <v>806</v>
      </c>
      <c r="D81" s="7"/>
      <c r="E81" s="30">
        <f t="shared" si="76"/>
        <v>46547</v>
      </c>
      <c r="F81" s="6">
        <v>45905</v>
      </c>
      <c r="G81" s="6"/>
      <c r="H81" s="34">
        <f t="shared" si="77"/>
        <v>-642</v>
      </c>
      <c r="I81" s="3"/>
      <c r="J81" s="30">
        <f t="shared" si="78"/>
        <v>46548</v>
      </c>
      <c r="K81" s="30">
        <f t="shared" si="79"/>
        <v>46555</v>
      </c>
      <c r="L81" s="37">
        <v>7</v>
      </c>
      <c r="M81" s="6">
        <f t="shared" si="80"/>
        <v>45912</v>
      </c>
      <c r="N81" s="6"/>
      <c r="O81" s="29">
        <f t="shared" si="81"/>
        <v>-643</v>
      </c>
      <c r="P81" s="7"/>
      <c r="Q81" s="3"/>
      <c r="R81" s="30">
        <f t="shared" si="73"/>
        <v>46556</v>
      </c>
      <c r="S81" s="30">
        <f t="shared" si="82"/>
        <v>46586</v>
      </c>
      <c r="T81" s="37">
        <v>30</v>
      </c>
      <c r="U81" s="6">
        <f t="shared" si="83"/>
        <v>45942</v>
      </c>
      <c r="V81" s="6"/>
      <c r="W81" s="29">
        <f t="shared" si="84"/>
        <v>-644</v>
      </c>
      <c r="X81" s="3"/>
      <c r="Y81" s="31"/>
      <c r="Z81" s="7"/>
      <c r="AA81" s="6"/>
      <c r="AB81" s="25"/>
      <c r="AC81" s="31">
        <f t="shared" si="101"/>
        <v>46587</v>
      </c>
      <c r="AD81" s="31">
        <f t="shared" si="102"/>
        <v>46632</v>
      </c>
      <c r="AE81" s="37">
        <v>45</v>
      </c>
      <c r="AF81" s="15">
        <f t="shared" si="85"/>
        <v>45987</v>
      </c>
      <c r="AG81" s="15"/>
      <c r="AH81" s="34">
        <f t="shared" si="86"/>
        <v>-645</v>
      </c>
      <c r="AI81" s="3"/>
      <c r="AJ81" s="31">
        <f t="shared" si="103"/>
        <v>46633</v>
      </c>
      <c r="AK81" s="31">
        <f t="shared" si="74"/>
        <v>46653</v>
      </c>
      <c r="AL81" s="37">
        <v>20</v>
      </c>
      <c r="AM81" s="15">
        <f t="shared" si="75"/>
        <v>46007</v>
      </c>
      <c r="AN81" s="15"/>
      <c r="AO81" s="34">
        <f t="shared" si="87"/>
        <v>-646</v>
      </c>
      <c r="AP81" s="7"/>
      <c r="AQ81" s="7"/>
      <c r="AR81" s="7"/>
      <c r="AS81" s="7"/>
      <c r="AT81" s="7"/>
      <c r="AU81" s="3"/>
      <c r="AV81" s="31">
        <f t="shared" si="104"/>
        <v>46654</v>
      </c>
      <c r="AW81" s="31">
        <f t="shared" si="72"/>
        <v>46714</v>
      </c>
      <c r="AX81" s="124">
        <v>60</v>
      </c>
      <c r="AY81" s="15">
        <f t="shared" si="88"/>
        <v>46067</v>
      </c>
      <c r="AZ81" s="15"/>
      <c r="BA81" s="7">
        <f t="shared" si="89"/>
        <v>-647</v>
      </c>
      <c r="BB81" s="3"/>
      <c r="BC81" s="31">
        <f t="shared" si="105"/>
        <v>46715</v>
      </c>
      <c r="BD81" s="31">
        <f t="shared" si="106"/>
        <v>46715</v>
      </c>
      <c r="BE81" s="32">
        <v>0</v>
      </c>
      <c r="BF81" s="15">
        <f t="shared" si="90"/>
        <v>46067</v>
      </c>
      <c r="BG81" s="15"/>
      <c r="BH81" s="34">
        <f t="shared" si="91"/>
        <v>-648</v>
      </c>
      <c r="BI81" s="3"/>
      <c r="BJ81" s="31">
        <f t="shared" si="92"/>
        <v>46715</v>
      </c>
      <c r="BK81" s="31">
        <f t="shared" si="93"/>
        <v>46715</v>
      </c>
      <c r="BL81" s="32">
        <v>0</v>
      </c>
      <c r="BM81" s="15">
        <f t="shared" si="94"/>
        <v>46067</v>
      </c>
      <c r="BN81" s="15"/>
      <c r="BO81" s="34">
        <f t="shared" si="95"/>
        <v>-648</v>
      </c>
      <c r="BP81" s="3"/>
      <c r="BQ81" s="31">
        <f t="shared" si="96"/>
        <v>46715</v>
      </c>
      <c r="BR81" s="31">
        <f t="shared" si="97"/>
        <v>46722</v>
      </c>
      <c r="BS81" s="37">
        <v>7</v>
      </c>
      <c r="BT81" s="15">
        <f t="shared" si="98"/>
        <v>46074</v>
      </c>
      <c r="BU81" s="15"/>
      <c r="BV81" s="7">
        <f t="shared" si="99"/>
        <v>-648</v>
      </c>
      <c r="BW81" s="11"/>
      <c r="BX81" s="39">
        <v>46722</v>
      </c>
      <c r="BY81" s="7">
        <f t="shared" si="100"/>
        <v>-648</v>
      </c>
      <c r="BZ81" s="2"/>
    </row>
    <row r="82" spans="1:79" x14ac:dyDescent="0.25">
      <c r="A82" s="40" t="s">
        <v>2471</v>
      </c>
      <c r="B82" s="41" t="s">
        <v>805</v>
      </c>
      <c r="C82" s="42" t="s">
        <v>807</v>
      </c>
      <c r="D82" s="7"/>
      <c r="E82" s="30">
        <f t="shared" si="76"/>
        <v>46547</v>
      </c>
      <c r="F82" s="6">
        <v>45891</v>
      </c>
      <c r="G82" s="6"/>
      <c r="H82" s="34">
        <f t="shared" si="77"/>
        <v>-656</v>
      </c>
      <c r="I82" s="3"/>
      <c r="J82" s="30">
        <f t="shared" si="78"/>
        <v>46548</v>
      </c>
      <c r="K82" s="30">
        <f t="shared" si="79"/>
        <v>46555</v>
      </c>
      <c r="L82" s="37">
        <v>7</v>
      </c>
      <c r="M82" s="6">
        <f t="shared" si="80"/>
        <v>45898</v>
      </c>
      <c r="N82" s="6"/>
      <c r="O82" s="29">
        <f t="shared" si="81"/>
        <v>-657</v>
      </c>
      <c r="P82" s="7"/>
      <c r="Q82" s="3"/>
      <c r="R82" s="30">
        <f t="shared" si="73"/>
        <v>46556</v>
      </c>
      <c r="S82" s="30">
        <f t="shared" si="82"/>
        <v>46586</v>
      </c>
      <c r="T82" s="37">
        <v>30</v>
      </c>
      <c r="U82" s="6">
        <f t="shared" si="83"/>
        <v>45928</v>
      </c>
      <c r="V82" s="6"/>
      <c r="W82" s="29">
        <f t="shared" si="84"/>
        <v>-658</v>
      </c>
      <c r="X82" s="3"/>
      <c r="Y82" s="31"/>
      <c r="Z82" s="7"/>
      <c r="AA82" s="6"/>
      <c r="AB82" s="25"/>
      <c r="AC82" s="31">
        <f t="shared" si="101"/>
        <v>46587</v>
      </c>
      <c r="AD82" s="31">
        <f t="shared" si="102"/>
        <v>46632</v>
      </c>
      <c r="AE82" s="37">
        <v>45</v>
      </c>
      <c r="AF82" s="15">
        <f t="shared" si="85"/>
        <v>45973</v>
      </c>
      <c r="AG82" s="15"/>
      <c r="AH82" s="34">
        <f t="shared" si="86"/>
        <v>-659</v>
      </c>
      <c r="AI82" s="3"/>
      <c r="AJ82" s="31">
        <f t="shared" si="103"/>
        <v>46633</v>
      </c>
      <c r="AK82" s="31">
        <f t="shared" si="74"/>
        <v>46653</v>
      </c>
      <c r="AL82" s="37">
        <v>20</v>
      </c>
      <c r="AM82" s="15">
        <f t="shared" si="75"/>
        <v>45993</v>
      </c>
      <c r="AN82" s="15"/>
      <c r="AO82" s="34">
        <f t="shared" si="87"/>
        <v>-660</v>
      </c>
      <c r="AP82" s="7"/>
      <c r="AQ82" s="7"/>
      <c r="AR82" s="7"/>
      <c r="AS82" s="7"/>
      <c r="AT82" s="7"/>
      <c r="AU82" s="3"/>
      <c r="AV82" s="31">
        <f t="shared" si="104"/>
        <v>46654</v>
      </c>
      <c r="AW82" s="31">
        <f t="shared" si="72"/>
        <v>46714</v>
      </c>
      <c r="AX82" s="124">
        <v>60</v>
      </c>
      <c r="AY82" s="15">
        <f t="shared" si="88"/>
        <v>46053</v>
      </c>
      <c r="AZ82" s="15"/>
      <c r="BA82" s="7">
        <f t="shared" si="89"/>
        <v>-661</v>
      </c>
      <c r="BB82" s="3"/>
      <c r="BC82" s="31">
        <f t="shared" si="105"/>
        <v>46715</v>
      </c>
      <c r="BD82" s="31">
        <f t="shared" si="106"/>
        <v>46715</v>
      </c>
      <c r="BE82" s="32">
        <v>0</v>
      </c>
      <c r="BF82" s="15">
        <f t="shared" si="90"/>
        <v>46053</v>
      </c>
      <c r="BG82" s="15"/>
      <c r="BH82" s="34">
        <f t="shared" si="91"/>
        <v>-662</v>
      </c>
      <c r="BI82" s="3"/>
      <c r="BJ82" s="31">
        <f t="shared" si="92"/>
        <v>46715</v>
      </c>
      <c r="BK82" s="31">
        <f t="shared" si="93"/>
        <v>46715</v>
      </c>
      <c r="BL82" s="32">
        <v>0</v>
      </c>
      <c r="BM82" s="15">
        <f t="shared" si="94"/>
        <v>46053</v>
      </c>
      <c r="BN82" s="15"/>
      <c r="BO82" s="34">
        <f t="shared" si="95"/>
        <v>-662</v>
      </c>
      <c r="BP82" s="3"/>
      <c r="BQ82" s="31">
        <f t="shared" si="96"/>
        <v>46715</v>
      </c>
      <c r="BR82" s="31">
        <f t="shared" si="97"/>
        <v>46722</v>
      </c>
      <c r="BS82" s="37">
        <v>7</v>
      </c>
      <c r="BT82" s="15">
        <f t="shared" si="98"/>
        <v>46060</v>
      </c>
      <c r="BU82" s="15"/>
      <c r="BV82" s="7">
        <f t="shared" si="99"/>
        <v>-662</v>
      </c>
      <c r="BW82" s="11"/>
      <c r="BX82" s="39">
        <v>46722</v>
      </c>
      <c r="BY82" s="7">
        <f t="shared" si="100"/>
        <v>-662</v>
      </c>
      <c r="BZ82" s="2"/>
    </row>
    <row r="83" spans="1:79" x14ac:dyDescent="0.25">
      <c r="A83" s="136" t="s">
        <v>2471</v>
      </c>
      <c r="B83" s="41" t="s">
        <v>805</v>
      </c>
      <c r="C83" s="42" t="s">
        <v>808</v>
      </c>
      <c r="D83" s="7"/>
      <c r="E83" s="30">
        <f t="shared" si="76"/>
        <v>46547</v>
      </c>
      <c r="F83" s="138"/>
      <c r="G83" s="6"/>
      <c r="H83" s="34">
        <f t="shared" si="77"/>
        <v>-46547</v>
      </c>
      <c r="I83" s="3"/>
      <c r="J83" s="30">
        <f t="shared" si="78"/>
        <v>46548</v>
      </c>
      <c r="K83" s="30">
        <f t="shared" si="79"/>
        <v>46555</v>
      </c>
      <c r="L83" s="37">
        <v>7</v>
      </c>
      <c r="M83" s="6">
        <f t="shared" si="80"/>
        <v>7</v>
      </c>
      <c r="N83" s="6"/>
      <c r="O83" s="29">
        <f t="shared" si="81"/>
        <v>-46548</v>
      </c>
      <c r="P83" s="7"/>
      <c r="Q83" s="3"/>
      <c r="R83" s="30">
        <f t="shared" si="73"/>
        <v>46556</v>
      </c>
      <c r="S83" s="30">
        <f t="shared" si="82"/>
        <v>46586</v>
      </c>
      <c r="T83" s="37">
        <v>30</v>
      </c>
      <c r="U83" s="6">
        <f t="shared" si="83"/>
        <v>37</v>
      </c>
      <c r="V83" s="6"/>
      <c r="W83" s="29">
        <f t="shared" si="84"/>
        <v>-46549</v>
      </c>
      <c r="X83" s="3"/>
      <c r="Y83" s="31"/>
      <c r="Z83" s="7"/>
      <c r="AA83" s="6"/>
      <c r="AB83" s="25"/>
      <c r="AC83" s="31">
        <f t="shared" si="101"/>
        <v>46587</v>
      </c>
      <c r="AD83" s="31">
        <f t="shared" si="102"/>
        <v>46632</v>
      </c>
      <c r="AE83" s="37">
        <v>45</v>
      </c>
      <c r="AF83" s="15">
        <f t="shared" si="85"/>
        <v>82</v>
      </c>
      <c r="AG83" s="15"/>
      <c r="AH83" s="34">
        <f t="shared" si="86"/>
        <v>-46550</v>
      </c>
      <c r="AI83" s="3"/>
      <c r="AJ83" s="31">
        <f t="shared" si="103"/>
        <v>46633</v>
      </c>
      <c r="AK83" s="31">
        <f t="shared" si="74"/>
        <v>46653</v>
      </c>
      <c r="AL83" s="37">
        <v>20</v>
      </c>
      <c r="AM83" s="15">
        <f t="shared" si="75"/>
        <v>102</v>
      </c>
      <c r="AN83" s="15"/>
      <c r="AO83" s="34">
        <f t="shared" si="87"/>
        <v>-46551</v>
      </c>
      <c r="AP83" s="7"/>
      <c r="AQ83" s="7"/>
      <c r="AR83" s="7"/>
      <c r="AS83" s="7"/>
      <c r="AT83" s="7"/>
      <c r="AU83" s="3"/>
      <c r="AV83" s="31">
        <f t="shared" si="104"/>
        <v>46654</v>
      </c>
      <c r="AW83" s="31">
        <f t="shared" si="72"/>
        <v>46714</v>
      </c>
      <c r="AX83" s="124">
        <v>60</v>
      </c>
      <c r="AY83" s="15">
        <f t="shared" si="88"/>
        <v>162</v>
      </c>
      <c r="AZ83" s="15"/>
      <c r="BA83" s="7">
        <f t="shared" si="89"/>
        <v>-46552</v>
      </c>
      <c r="BB83" s="3"/>
      <c r="BC83" s="31">
        <f t="shared" si="105"/>
        <v>46715</v>
      </c>
      <c r="BD83" s="31">
        <f t="shared" si="106"/>
        <v>46715</v>
      </c>
      <c r="BE83" s="32">
        <v>0</v>
      </c>
      <c r="BF83" s="15">
        <f t="shared" si="90"/>
        <v>162</v>
      </c>
      <c r="BG83" s="15"/>
      <c r="BH83" s="34">
        <f t="shared" si="91"/>
        <v>-46553</v>
      </c>
      <c r="BI83" s="3"/>
      <c r="BJ83" s="31">
        <f t="shared" si="92"/>
        <v>46715</v>
      </c>
      <c r="BK83" s="31">
        <f t="shared" si="93"/>
        <v>46715</v>
      </c>
      <c r="BL83" s="32">
        <v>0</v>
      </c>
      <c r="BM83" s="15">
        <f t="shared" si="94"/>
        <v>162</v>
      </c>
      <c r="BN83" s="15"/>
      <c r="BO83" s="34">
        <f t="shared" si="95"/>
        <v>-46553</v>
      </c>
      <c r="BP83" s="3"/>
      <c r="BQ83" s="31">
        <f t="shared" si="96"/>
        <v>46715</v>
      </c>
      <c r="BR83" s="31">
        <f t="shared" si="97"/>
        <v>46722</v>
      </c>
      <c r="BS83" s="37">
        <v>7</v>
      </c>
      <c r="BT83" s="15">
        <f t="shared" si="98"/>
        <v>169</v>
      </c>
      <c r="BU83" s="15"/>
      <c r="BV83" s="7">
        <f t="shared" si="99"/>
        <v>-46553</v>
      </c>
      <c r="BW83" s="11"/>
      <c r="BX83" s="39">
        <v>46722</v>
      </c>
      <c r="BY83" s="7">
        <f t="shared" si="100"/>
        <v>-46553</v>
      </c>
      <c r="BZ83" s="2"/>
    </row>
    <row r="84" spans="1:79" x14ac:dyDescent="0.25">
      <c r="A84" s="136" t="s">
        <v>2471</v>
      </c>
      <c r="B84" s="134" t="s">
        <v>821</v>
      </c>
      <c r="C84" s="42" t="s">
        <v>822</v>
      </c>
      <c r="D84" s="7"/>
      <c r="E84" s="30">
        <f t="shared" si="76"/>
        <v>45946</v>
      </c>
      <c r="F84" s="6">
        <v>45938</v>
      </c>
      <c r="G84" s="6"/>
      <c r="H84" s="34">
        <f t="shared" si="77"/>
        <v>-8</v>
      </c>
      <c r="I84" s="3"/>
      <c r="J84" s="30">
        <f t="shared" si="78"/>
        <v>45947</v>
      </c>
      <c r="K84" s="30">
        <f t="shared" si="79"/>
        <v>45954</v>
      </c>
      <c r="L84" s="37">
        <v>7</v>
      </c>
      <c r="M84" s="6">
        <f t="shared" si="80"/>
        <v>45945</v>
      </c>
      <c r="N84" s="6"/>
      <c r="O84" s="29">
        <f t="shared" si="81"/>
        <v>-9</v>
      </c>
      <c r="P84" s="7"/>
      <c r="Q84" s="3"/>
      <c r="R84" s="30">
        <f t="shared" si="73"/>
        <v>45955</v>
      </c>
      <c r="S84" s="30">
        <f t="shared" si="82"/>
        <v>45985</v>
      </c>
      <c r="T84" s="37">
        <v>30</v>
      </c>
      <c r="U84" s="6">
        <f t="shared" si="83"/>
        <v>45975</v>
      </c>
      <c r="V84" s="6"/>
      <c r="W84" s="29">
        <f t="shared" si="84"/>
        <v>-10</v>
      </c>
      <c r="X84" s="3"/>
      <c r="Y84" s="31"/>
      <c r="Z84" s="7"/>
      <c r="AA84" s="6"/>
      <c r="AB84" s="25"/>
      <c r="AC84" s="31">
        <f t="shared" si="101"/>
        <v>45986</v>
      </c>
      <c r="AD84" s="31">
        <f t="shared" si="102"/>
        <v>46016</v>
      </c>
      <c r="AE84" s="37">
        <v>30</v>
      </c>
      <c r="AF84" s="15">
        <f t="shared" si="85"/>
        <v>46005</v>
      </c>
      <c r="AG84" s="15"/>
      <c r="AH84" s="34">
        <f t="shared" si="86"/>
        <v>-11</v>
      </c>
      <c r="AI84" s="3"/>
      <c r="AJ84" s="31">
        <f t="shared" si="103"/>
        <v>46017</v>
      </c>
      <c r="AK84" s="31">
        <f t="shared" si="74"/>
        <v>46057</v>
      </c>
      <c r="AL84" s="37">
        <v>40</v>
      </c>
      <c r="AM84" s="15">
        <f t="shared" si="75"/>
        <v>46045</v>
      </c>
      <c r="AN84" s="15"/>
      <c r="AO84" s="34">
        <f t="shared" si="87"/>
        <v>-12</v>
      </c>
      <c r="AP84" s="7"/>
      <c r="AQ84" s="7"/>
      <c r="AR84" s="7"/>
      <c r="AS84" s="7"/>
      <c r="AT84" s="7"/>
      <c r="AU84" s="3"/>
      <c r="AV84" s="31">
        <f t="shared" si="104"/>
        <v>46058</v>
      </c>
      <c r="AW84" s="31">
        <f t="shared" si="72"/>
        <v>46058</v>
      </c>
      <c r="AX84" s="124"/>
      <c r="AY84" s="15">
        <f t="shared" si="88"/>
        <v>46045</v>
      </c>
      <c r="AZ84" s="15"/>
      <c r="BA84" s="7">
        <f t="shared" si="89"/>
        <v>-13</v>
      </c>
      <c r="BB84" s="3"/>
      <c r="BC84" s="31">
        <f t="shared" si="105"/>
        <v>46059</v>
      </c>
      <c r="BD84" s="31">
        <f t="shared" si="106"/>
        <v>46059</v>
      </c>
      <c r="BE84" s="32">
        <v>0</v>
      </c>
      <c r="BF84" s="15">
        <f t="shared" si="90"/>
        <v>46045</v>
      </c>
      <c r="BG84" s="15"/>
      <c r="BH84" s="34">
        <f t="shared" si="91"/>
        <v>-14</v>
      </c>
      <c r="BI84" s="3"/>
      <c r="BJ84" s="31">
        <f t="shared" si="92"/>
        <v>46059</v>
      </c>
      <c r="BK84" s="31">
        <f t="shared" si="93"/>
        <v>46059</v>
      </c>
      <c r="BL84" s="32">
        <v>0</v>
      </c>
      <c r="BM84" s="15">
        <f t="shared" si="94"/>
        <v>46045</v>
      </c>
      <c r="BN84" s="15"/>
      <c r="BO84" s="34">
        <f t="shared" si="95"/>
        <v>-14</v>
      </c>
      <c r="BP84" s="3"/>
      <c r="BQ84" s="31">
        <f t="shared" si="96"/>
        <v>46059</v>
      </c>
      <c r="BR84" s="31">
        <f t="shared" si="97"/>
        <v>46059</v>
      </c>
      <c r="BS84" s="37"/>
      <c r="BT84" s="15">
        <f t="shared" si="98"/>
        <v>46045</v>
      </c>
      <c r="BU84" s="15"/>
      <c r="BV84" s="7">
        <f t="shared" si="99"/>
        <v>-14</v>
      </c>
      <c r="BW84" s="11" t="s">
        <v>2484</v>
      </c>
      <c r="BX84" s="130">
        <v>46059</v>
      </c>
      <c r="BY84" s="7">
        <f t="shared" si="100"/>
        <v>-14</v>
      </c>
      <c r="BZ84" s="2"/>
      <c r="CA84" t="s">
        <v>2485</v>
      </c>
    </row>
    <row r="85" spans="1:79" x14ac:dyDescent="0.25">
      <c r="A85" s="136" t="s">
        <v>2471</v>
      </c>
      <c r="B85" s="134" t="s">
        <v>805</v>
      </c>
      <c r="C85" s="42" t="s">
        <v>825</v>
      </c>
      <c r="D85" s="7"/>
      <c r="E85" s="30">
        <f t="shared" si="76"/>
        <v>45931</v>
      </c>
      <c r="F85" s="6">
        <v>45952</v>
      </c>
      <c r="G85" s="6"/>
      <c r="H85" s="34">
        <f t="shared" si="77"/>
        <v>21</v>
      </c>
      <c r="I85" s="3"/>
      <c r="J85" s="30">
        <f t="shared" si="78"/>
        <v>45932</v>
      </c>
      <c r="K85" s="30">
        <f t="shared" si="79"/>
        <v>45939</v>
      </c>
      <c r="L85" s="37">
        <v>7</v>
      </c>
      <c r="M85" s="6">
        <f t="shared" si="80"/>
        <v>45959</v>
      </c>
      <c r="N85" s="6"/>
      <c r="O85" s="29">
        <f t="shared" si="81"/>
        <v>20</v>
      </c>
      <c r="P85" s="7"/>
      <c r="Q85" s="3"/>
      <c r="R85" s="30">
        <f t="shared" si="73"/>
        <v>45940</v>
      </c>
      <c r="S85" s="30">
        <f t="shared" si="82"/>
        <v>45970</v>
      </c>
      <c r="T85" s="37">
        <v>30</v>
      </c>
      <c r="U85" s="6">
        <f t="shared" si="83"/>
        <v>45989</v>
      </c>
      <c r="V85" s="6"/>
      <c r="W85" s="29">
        <f t="shared" si="84"/>
        <v>19</v>
      </c>
      <c r="X85" s="3"/>
      <c r="Y85" s="31"/>
      <c r="Z85" s="7"/>
      <c r="AA85" s="6"/>
      <c r="AB85" s="25"/>
      <c r="AC85" s="31">
        <f t="shared" si="101"/>
        <v>45971</v>
      </c>
      <c r="AD85" s="31">
        <f t="shared" si="102"/>
        <v>46016</v>
      </c>
      <c r="AE85" s="37">
        <v>45</v>
      </c>
      <c r="AF85" s="15">
        <f t="shared" si="85"/>
        <v>46034</v>
      </c>
      <c r="AG85" s="15"/>
      <c r="AH85" s="34">
        <f t="shared" si="86"/>
        <v>18</v>
      </c>
      <c r="AI85" s="3"/>
      <c r="AJ85" s="31">
        <f t="shared" si="103"/>
        <v>46017</v>
      </c>
      <c r="AK85" s="31">
        <f t="shared" si="74"/>
        <v>46057</v>
      </c>
      <c r="AL85" s="37">
        <v>40</v>
      </c>
      <c r="AM85" s="15">
        <f t="shared" si="75"/>
        <v>46074</v>
      </c>
      <c r="AN85" s="15"/>
      <c r="AO85" s="34">
        <f t="shared" si="87"/>
        <v>17</v>
      </c>
      <c r="AP85" s="7"/>
      <c r="AQ85" s="7"/>
      <c r="AR85" s="7"/>
      <c r="AS85" s="7"/>
      <c r="AT85" s="7"/>
      <c r="AU85" s="3"/>
      <c r="AV85" s="31">
        <f t="shared" si="104"/>
        <v>46058</v>
      </c>
      <c r="AW85" s="31">
        <f t="shared" si="72"/>
        <v>46058</v>
      </c>
      <c r="AX85" s="124"/>
      <c r="AY85" s="15">
        <f t="shared" si="88"/>
        <v>46074</v>
      </c>
      <c r="AZ85" s="15"/>
      <c r="BA85" s="7">
        <f t="shared" si="89"/>
        <v>16</v>
      </c>
      <c r="BB85" s="3"/>
      <c r="BC85" s="31">
        <f t="shared" si="105"/>
        <v>46059</v>
      </c>
      <c r="BD85" s="31">
        <f t="shared" si="106"/>
        <v>46059</v>
      </c>
      <c r="BE85" s="32">
        <v>0</v>
      </c>
      <c r="BF85" s="15">
        <f t="shared" si="90"/>
        <v>46074</v>
      </c>
      <c r="BG85" s="15"/>
      <c r="BH85" s="34">
        <f t="shared" si="91"/>
        <v>15</v>
      </c>
      <c r="BI85" s="3"/>
      <c r="BJ85" s="31">
        <f t="shared" si="92"/>
        <v>46059</v>
      </c>
      <c r="BK85" s="31">
        <f t="shared" si="93"/>
        <v>46059</v>
      </c>
      <c r="BL85" s="32">
        <v>0</v>
      </c>
      <c r="BM85" s="15">
        <f t="shared" si="94"/>
        <v>46074</v>
      </c>
      <c r="BN85" s="15"/>
      <c r="BO85" s="34">
        <f t="shared" si="95"/>
        <v>15</v>
      </c>
      <c r="BP85" s="3"/>
      <c r="BQ85" s="31">
        <f t="shared" si="96"/>
        <v>46059</v>
      </c>
      <c r="BR85" s="31">
        <f t="shared" si="97"/>
        <v>46059</v>
      </c>
      <c r="BS85" s="37"/>
      <c r="BT85" s="15">
        <f t="shared" si="98"/>
        <v>46074</v>
      </c>
      <c r="BU85" s="15"/>
      <c r="BV85" s="7">
        <f t="shared" si="99"/>
        <v>15</v>
      </c>
      <c r="BW85" s="11" t="s">
        <v>2535</v>
      </c>
      <c r="BX85" s="130">
        <v>46059</v>
      </c>
      <c r="BY85" s="7">
        <f t="shared" si="100"/>
        <v>15</v>
      </c>
      <c r="BZ85" s="2"/>
      <c r="CA85" t="s">
        <v>2536</v>
      </c>
    </row>
    <row r="86" spans="1:79" x14ac:dyDescent="0.25">
      <c r="A86" s="40" t="s">
        <v>2471</v>
      </c>
      <c r="B86" s="43" t="s">
        <v>1580</v>
      </c>
      <c r="C86" s="44" t="s">
        <v>1581</v>
      </c>
      <c r="D86" s="7"/>
      <c r="E86" s="30">
        <f t="shared" si="76"/>
        <v>45882</v>
      </c>
      <c r="F86" s="6">
        <v>45915</v>
      </c>
      <c r="G86" s="6"/>
      <c r="H86" s="34">
        <f t="shared" si="77"/>
        <v>33</v>
      </c>
      <c r="I86" s="3"/>
      <c r="J86" s="30">
        <f t="shared" si="78"/>
        <v>45883</v>
      </c>
      <c r="K86" s="30">
        <f t="shared" si="79"/>
        <v>45890</v>
      </c>
      <c r="L86" s="37">
        <v>7</v>
      </c>
      <c r="M86" s="6">
        <f t="shared" si="80"/>
        <v>45922</v>
      </c>
      <c r="N86" s="6"/>
      <c r="O86" s="29">
        <f t="shared" si="81"/>
        <v>32</v>
      </c>
      <c r="P86" s="7"/>
      <c r="Q86" s="3"/>
      <c r="R86" s="30">
        <f t="shared" si="73"/>
        <v>45891</v>
      </c>
      <c r="S86" s="30">
        <f t="shared" si="82"/>
        <v>45911</v>
      </c>
      <c r="T86" s="37">
        <v>20</v>
      </c>
      <c r="U86" s="6">
        <f t="shared" si="83"/>
        <v>45942</v>
      </c>
      <c r="V86" s="6"/>
      <c r="W86" s="29">
        <f t="shared" si="84"/>
        <v>31</v>
      </c>
      <c r="X86" s="3"/>
      <c r="Y86" s="31"/>
      <c r="Z86" s="7"/>
      <c r="AA86" s="6"/>
      <c r="AB86" s="25"/>
      <c r="AC86" s="31">
        <f t="shared" si="101"/>
        <v>45912</v>
      </c>
      <c r="AD86" s="31">
        <f t="shared" si="102"/>
        <v>45942</v>
      </c>
      <c r="AE86" s="37">
        <v>30</v>
      </c>
      <c r="AF86" s="15">
        <f t="shared" si="85"/>
        <v>45972</v>
      </c>
      <c r="AG86" s="15"/>
      <c r="AH86" s="34">
        <f t="shared" si="86"/>
        <v>30</v>
      </c>
      <c r="AI86" s="3"/>
      <c r="AJ86" s="31">
        <f t="shared" si="103"/>
        <v>45943</v>
      </c>
      <c r="AK86" s="31">
        <f t="shared" si="74"/>
        <v>45953</v>
      </c>
      <c r="AL86" s="37">
        <v>10</v>
      </c>
      <c r="AM86" s="15">
        <f t="shared" si="75"/>
        <v>45982</v>
      </c>
      <c r="AN86" s="15"/>
      <c r="AO86" s="34">
        <f t="shared" si="87"/>
        <v>29</v>
      </c>
      <c r="AP86" s="7"/>
      <c r="AQ86" s="7"/>
      <c r="AR86" s="7"/>
      <c r="AS86" s="7"/>
      <c r="AT86" s="7"/>
      <c r="AU86" s="3"/>
      <c r="AV86" s="31">
        <f t="shared" si="104"/>
        <v>45954</v>
      </c>
      <c r="AW86" s="31">
        <f t="shared" si="72"/>
        <v>45984</v>
      </c>
      <c r="AX86" s="124">
        <v>30</v>
      </c>
      <c r="AY86" s="15">
        <f t="shared" si="88"/>
        <v>46012</v>
      </c>
      <c r="AZ86" s="15"/>
      <c r="BA86" s="7">
        <f t="shared" si="89"/>
        <v>28</v>
      </c>
      <c r="BB86" s="3"/>
      <c r="BC86" s="31">
        <f t="shared" si="105"/>
        <v>45985</v>
      </c>
      <c r="BD86" s="31">
        <f t="shared" si="106"/>
        <v>45985</v>
      </c>
      <c r="BE86" s="32">
        <v>0</v>
      </c>
      <c r="BF86" s="15">
        <f t="shared" si="90"/>
        <v>46012</v>
      </c>
      <c r="BG86" s="15"/>
      <c r="BH86" s="34">
        <f t="shared" si="91"/>
        <v>27</v>
      </c>
      <c r="BI86" s="3"/>
      <c r="BJ86" s="31">
        <f t="shared" si="92"/>
        <v>45985</v>
      </c>
      <c r="BK86" s="31">
        <f t="shared" si="93"/>
        <v>45985</v>
      </c>
      <c r="BL86" s="32">
        <v>0</v>
      </c>
      <c r="BM86" s="15">
        <f t="shared" si="94"/>
        <v>46012</v>
      </c>
      <c r="BN86" s="15"/>
      <c r="BO86" s="34">
        <f t="shared" si="95"/>
        <v>27</v>
      </c>
      <c r="BP86" s="3"/>
      <c r="BQ86" s="31">
        <f t="shared" si="96"/>
        <v>45985</v>
      </c>
      <c r="BR86" s="31">
        <f t="shared" si="97"/>
        <v>45992</v>
      </c>
      <c r="BS86" s="37">
        <v>7</v>
      </c>
      <c r="BT86" s="15">
        <f t="shared" si="98"/>
        <v>46019</v>
      </c>
      <c r="BU86" s="15"/>
      <c r="BV86" s="7">
        <f t="shared" si="99"/>
        <v>27</v>
      </c>
      <c r="BW86" s="11"/>
      <c r="BX86" s="39">
        <v>45992</v>
      </c>
      <c r="BY86" s="7">
        <f t="shared" si="100"/>
        <v>27</v>
      </c>
      <c r="BZ86" s="2"/>
      <c r="CA86" t="s">
        <v>2537</v>
      </c>
    </row>
    <row r="87" spans="1:79" x14ac:dyDescent="0.25">
      <c r="A87" s="40" t="s">
        <v>2471</v>
      </c>
      <c r="B87" s="45" t="s">
        <v>1583</v>
      </c>
      <c r="C87" s="46" t="s">
        <v>1584</v>
      </c>
      <c r="D87" s="7"/>
      <c r="E87" s="30">
        <f t="shared" si="76"/>
        <v>46612</v>
      </c>
      <c r="F87" s="6">
        <v>45961</v>
      </c>
      <c r="G87" s="6"/>
      <c r="H87" s="34">
        <f t="shared" si="77"/>
        <v>-651</v>
      </c>
      <c r="I87" s="3"/>
      <c r="J87" s="30">
        <f t="shared" si="78"/>
        <v>46613</v>
      </c>
      <c r="K87" s="30">
        <f t="shared" si="79"/>
        <v>46620</v>
      </c>
      <c r="L87" s="37">
        <v>7</v>
      </c>
      <c r="M87" s="6">
        <f t="shared" si="80"/>
        <v>45968</v>
      </c>
      <c r="N87" s="6"/>
      <c r="O87" s="29">
        <f t="shared" si="81"/>
        <v>-652</v>
      </c>
      <c r="P87" s="7"/>
      <c r="Q87" s="3"/>
      <c r="R87" s="30">
        <f t="shared" si="73"/>
        <v>46621</v>
      </c>
      <c r="S87" s="30">
        <f t="shared" si="82"/>
        <v>46641</v>
      </c>
      <c r="T87" s="37">
        <v>20</v>
      </c>
      <c r="U87" s="6">
        <f t="shared" si="83"/>
        <v>45988</v>
      </c>
      <c r="V87" s="6"/>
      <c r="W87" s="29">
        <f t="shared" si="84"/>
        <v>-653</v>
      </c>
      <c r="X87" s="3"/>
      <c r="Y87" s="31"/>
      <c r="Z87" s="7"/>
      <c r="AA87" s="6"/>
      <c r="AB87" s="25"/>
      <c r="AC87" s="31">
        <f t="shared" si="101"/>
        <v>46642</v>
      </c>
      <c r="AD87" s="31">
        <f t="shared" si="102"/>
        <v>46672</v>
      </c>
      <c r="AE87" s="37">
        <v>30</v>
      </c>
      <c r="AF87" s="15">
        <f t="shared" si="85"/>
        <v>46018</v>
      </c>
      <c r="AG87" s="15"/>
      <c r="AH87" s="34">
        <f t="shared" si="86"/>
        <v>-654</v>
      </c>
      <c r="AI87" s="3"/>
      <c r="AJ87" s="31">
        <f t="shared" si="103"/>
        <v>46673</v>
      </c>
      <c r="AK87" s="31">
        <f t="shared" si="74"/>
        <v>46683</v>
      </c>
      <c r="AL87" s="37">
        <v>10</v>
      </c>
      <c r="AM87" s="15">
        <f t="shared" si="75"/>
        <v>46028</v>
      </c>
      <c r="AN87" s="15"/>
      <c r="AO87" s="34">
        <f t="shared" si="87"/>
        <v>-655</v>
      </c>
      <c r="AP87" s="7"/>
      <c r="AQ87" s="7"/>
      <c r="AR87" s="7"/>
      <c r="AS87" s="7"/>
      <c r="AT87" s="7"/>
      <c r="AU87" s="3"/>
      <c r="AV87" s="31">
        <f t="shared" si="104"/>
        <v>46684</v>
      </c>
      <c r="AW87" s="31">
        <f t="shared" si="72"/>
        <v>46714</v>
      </c>
      <c r="AX87" s="124">
        <v>30</v>
      </c>
      <c r="AY87" s="15">
        <f t="shared" si="88"/>
        <v>46058</v>
      </c>
      <c r="AZ87" s="15"/>
      <c r="BA87" s="7">
        <f t="shared" si="89"/>
        <v>-656</v>
      </c>
      <c r="BB87" s="3"/>
      <c r="BC87" s="31">
        <f t="shared" si="105"/>
        <v>46715</v>
      </c>
      <c r="BD87" s="31">
        <f t="shared" si="106"/>
        <v>46715</v>
      </c>
      <c r="BE87" s="32">
        <v>0</v>
      </c>
      <c r="BF87" s="15">
        <f t="shared" si="90"/>
        <v>46058</v>
      </c>
      <c r="BG87" s="15"/>
      <c r="BH87" s="34">
        <f t="shared" si="91"/>
        <v>-657</v>
      </c>
      <c r="BI87" s="3"/>
      <c r="BJ87" s="31">
        <f t="shared" si="92"/>
        <v>46715</v>
      </c>
      <c r="BK87" s="31">
        <f t="shared" si="93"/>
        <v>46715</v>
      </c>
      <c r="BL87" s="32">
        <v>0</v>
      </c>
      <c r="BM87" s="15">
        <f t="shared" si="94"/>
        <v>46058</v>
      </c>
      <c r="BN87" s="15"/>
      <c r="BO87" s="34">
        <f t="shared" si="95"/>
        <v>-657</v>
      </c>
      <c r="BP87" s="3"/>
      <c r="BQ87" s="31">
        <f t="shared" si="96"/>
        <v>46715</v>
      </c>
      <c r="BR87" s="31">
        <f t="shared" si="97"/>
        <v>46722</v>
      </c>
      <c r="BS87" s="37">
        <v>7</v>
      </c>
      <c r="BT87" s="15">
        <f t="shared" si="98"/>
        <v>46065</v>
      </c>
      <c r="BU87" s="15"/>
      <c r="BV87" s="7">
        <f t="shared" si="99"/>
        <v>-657</v>
      </c>
      <c r="BW87" s="11"/>
      <c r="BX87" s="39">
        <v>46722</v>
      </c>
      <c r="BY87" s="7">
        <f t="shared" si="100"/>
        <v>-657</v>
      </c>
      <c r="BZ87" s="2"/>
    </row>
    <row r="88" spans="1:79" x14ac:dyDescent="0.25">
      <c r="A88" s="40" t="s">
        <v>1578</v>
      </c>
      <c r="B88" s="45" t="s">
        <v>1586</v>
      </c>
      <c r="C88" s="46" t="s">
        <v>1587</v>
      </c>
      <c r="D88" s="7"/>
      <c r="E88" s="30">
        <f t="shared" si="76"/>
        <v>46117</v>
      </c>
      <c r="F88" s="6">
        <v>46198</v>
      </c>
      <c r="G88" s="6"/>
      <c r="H88" s="34">
        <f t="shared" si="77"/>
        <v>81</v>
      </c>
      <c r="I88" s="3"/>
      <c r="J88" s="30">
        <f t="shared" si="78"/>
        <v>46118</v>
      </c>
      <c r="K88" s="30">
        <f t="shared" si="79"/>
        <v>46125</v>
      </c>
      <c r="L88" s="37">
        <v>7</v>
      </c>
      <c r="M88" s="6">
        <f t="shared" si="80"/>
        <v>46205</v>
      </c>
      <c r="N88" s="6"/>
      <c r="O88" s="29">
        <f t="shared" si="81"/>
        <v>80</v>
      </c>
      <c r="P88" s="7"/>
      <c r="Q88" s="3"/>
      <c r="R88" s="30">
        <f t="shared" si="73"/>
        <v>46126</v>
      </c>
      <c r="S88" s="30">
        <f t="shared" si="82"/>
        <v>46156</v>
      </c>
      <c r="T88" s="37">
        <v>30</v>
      </c>
      <c r="U88" s="6">
        <f t="shared" si="83"/>
        <v>46235</v>
      </c>
      <c r="V88" s="6"/>
      <c r="W88" s="29">
        <f t="shared" si="84"/>
        <v>79</v>
      </c>
      <c r="X88" s="3"/>
      <c r="Y88" s="31"/>
      <c r="Z88" s="7"/>
      <c r="AA88" s="6"/>
      <c r="AB88" s="25"/>
      <c r="AC88" s="31">
        <f t="shared" si="101"/>
        <v>46157</v>
      </c>
      <c r="AD88" s="31">
        <f t="shared" si="102"/>
        <v>46202</v>
      </c>
      <c r="AE88" s="37">
        <v>45</v>
      </c>
      <c r="AF88" s="15">
        <f t="shared" si="85"/>
        <v>46280</v>
      </c>
      <c r="AG88" s="15"/>
      <c r="AH88" s="34">
        <f t="shared" si="86"/>
        <v>78</v>
      </c>
      <c r="AI88" s="3"/>
      <c r="AJ88" s="31">
        <f t="shared" si="103"/>
        <v>46203</v>
      </c>
      <c r="AK88" s="31">
        <f t="shared" si="74"/>
        <v>46223</v>
      </c>
      <c r="AL88" s="37">
        <v>20</v>
      </c>
      <c r="AM88" s="15">
        <f t="shared" si="75"/>
        <v>46300</v>
      </c>
      <c r="AN88" s="15"/>
      <c r="AO88" s="34">
        <f t="shared" si="87"/>
        <v>77</v>
      </c>
      <c r="AP88" s="7"/>
      <c r="AQ88" s="7"/>
      <c r="AR88" s="7"/>
      <c r="AS88" s="7"/>
      <c r="AT88" s="7"/>
      <c r="AU88" s="3"/>
      <c r="AV88" s="31">
        <f t="shared" si="104"/>
        <v>46224</v>
      </c>
      <c r="AW88" s="31">
        <f t="shared" ref="AW88:AW123" si="245">+BC88-1</f>
        <v>46494</v>
      </c>
      <c r="AX88" s="124">
        <v>270</v>
      </c>
      <c r="AY88" s="15">
        <f t="shared" si="88"/>
        <v>46570</v>
      </c>
      <c r="AZ88" s="15"/>
      <c r="BA88" s="7">
        <f t="shared" si="89"/>
        <v>76</v>
      </c>
      <c r="BB88" s="3"/>
      <c r="BC88" s="31">
        <f t="shared" si="105"/>
        <v>46495</v>
      </c>
      <c r="BD88" s="31">
        <f t="shared" si="106"/>
        <v>46495</v>
      </c>
      <c r="BE88" s="32">
        <v>0</v>
      </c>
      <c r="BF88" s="15">
        <f t="shared" si="90"/>
        <v>46570</v>
      </c>
      <c r="BG88" s="15"/>
      <c r="BH88" s="34">
        <f t="shared" si="91"/>
        <v>75</v>
      </c>
      <c r="BI88" s="3"/>
      <c r="BJ88" s="31">
        <f t="shared" si="92"/>
        <v>46495</v>
      </c>
      <c r="BK88" s="31">
        <f t="shared" si="93"/>
        <v>46495</v>
      </c>
      <c r="BL88" s="32">
        <v>0</v>
      </c>
      <c r="BM88" s="15">
        <f t="shared" si="94"/>
        <v>46570</v>
      </c>
      <c r="BN88" s="15"/>
      <c r="BO88" s="34">
        <f t="shared" si="95"/>
        <v>75</v>
      </c>
      <c r="BP88" s="3"/>
      <c r="BQ88" s="31">
        <f t="shared" si="96"/>
        <v>46495</v>
      </c>
      <c r="BR88" s="31">
        <f t="shared" si="97"/>
        <v>46502</v>
      </c>
      <c r="BS88" s="37">
        <v>7</v>
      </c>
      <c r="BT88" s="15">
        <f t="shared" si="98"/>
        <v>46577</v>
      </c>
      <c r="BU88" s="15"/>
      <c r="BV88" s="7">
        <f t="shared" si="99"/>
        <v>75</v>
      </c>
      <c r="BW88" s="11"/>
      <c r="BX88" s="39">
        <v>46502</v>
      </c>
      <c r="BY88" s="7">
        <f t="shared" si="100"/>
        <v>75</v>
      </c>
      <c r="BZ88" s="2"/>
      <c r="CA88" t="s">
        <v>2538</v>
      </c>
    </row>
    <row r="89" spans="1:79" x14ac:dyDescent="0.25">
      <c r="A89" s="40" t="s">
        <v>1679</v>
      </c>
      <c r="B89" s="41" t="s">
        <v>1826</v>
      </c>
      <c r="C89" s="42" t="s">
        <v>1827</v>
      </c>
      <c r="D89" s="7"/>
      <c r="E89" s="30">
        <f t="shared" si="76"/>
        <v>46016</v>
      </c>
      <c r="F89" s="6">
        <v>46142</v>
      </c>
      <c r="G89" s="6"/>
      <c r="H89" s="34">
        <f t="shared" si="77"/>
        <v>126</v>
      </c>
      <c r="I89" s="3"/>
      <c r="J89" s="30">
        <f t="shared" si="78"/>
        <v>46017</v>
      </c>
      <c r="K89" s="30">
        <f t="shared" si="79"/>
        <v>46024</v>
      </c>
      <c r="L89" s="37">
        <v>7</v>
      </c>
      <c r="M89" s="6">
        <f t="shared" si="80"/>
        <v>46149</v>
      </c>
      <c r="N89" s="6"/>
      <c r="O89" s="29">
        <f t="shared" si="81"/>
        <v>125</v>
      </c>
      <c r="P89" s="7"/>
      <c r="Q89" s="3"/>
      <c r="R89" s="30">
        <f t="shared" si="73"/>
        <v>46025</v>
      </c>
      <c r="S89" s="30">
        <f t="shared" si="82"/>
        <v>46055</v>
      </c>
      <c r="T89" s="37">
        <v>30</v>
      </c>
      <c r="U89" s="6">
        <f t="shared" si="83"/>
        <v>46179</v>
      </c>
      <c r="V89" s="6"/>
      <c r="W89" s="29">
        <f t="shared" si="84"/>
        <v>124</v>
      </c>
      <c r="X89" s="3"/>
      <c r="Y89" s="31"/>
      <c r="Z89" s="7"/>
      <c r="AA89" s="6"/>
      <c r="AB89" s="25"/>
      <c r="AC89" s="31">
        <f t="shared" si="101"/>
        <v>46056</v>
      </c>
      <c r="AD89" s="31">
        <f t="shared" si="102"/>
        <v>46116</v>
      </c>
      <c r="AE89" s="37">
        <v>60</v>
      </c>
      <c r="AF89" s="15">
        <f t="shared" si="85"/>
        <v>46239</v>
      </c>
      <c r="AG89" s="15"/>
      <c r="AH89" s="34">
        <f t="shared" si="86"/>
        <v>123</v>
      </c>
      <c r="AI89" s="3"/>
      <c r="AJ89" s="31">
        <f t="shared" si="103"/>
        <v>46117</v>
      </c>
      <c r="AK89" s="31">
        <f t="shared" si="74"/>
        <v>46137</v>
      </c>
      <c r="AL89" s="37">
        <v>20</v>
      </c>
      <c r="AM89" s="15">
        <f t="shared" si="75"/>
        <v>46259</v>
      </c>
      <c r="AN89" s="15"/>
      <c r="AO89" s="34">
        <f t="shared" si="87"/>
        <v>122</v>
      </c>
      <c r="AP89" s="7"/>
      <c r="AQ89" s="7"/>
      <c r="AR89" s="7"/>
      <c r="AS89" s="7"/>
      <c r="AT89" s="7"/>
      <c r="AU89" s="3"/>
      <c r="AV89" s="31">
        <f t="shared" si="104"/>
        <v>46138</v>
      </c>
      <c r="AW89" s="31">
        <f t="shared" si="245"/>
        <v>46378</v>
      </c>
      <c r="AX89" s="124">
        <v>240</v>
      </c>
      <c r="AY89" s="15">
        <f t="shared" si="88"/>
        <v>46499</v>
      </c>
      <c r="AZ89" s="15"/>
      <c r="BA89" s="7">
        <f t="shared" si="89"/>
        <v>121</v>
      </c>
      <c r="BB89" s="3"/>
      <c r="BC89" s="31">
        <f t="shared" si="105"/>
        <v>46379</v>
      </c>
      <c r="BD89" s="31">
        <f t="shared" si="106"/>
        <v>46379</v>
      </c>
      <c r="BE89" s="32">
        <v>0</v>
      </c>
      <c r="BF89" s="15">
        <f t="shared" si="90"/>
        <v>46499</v>
      </c>
      <c r="BG89" s="15"/>
      <c r="BH89" s="34">
        <f t="shared" si="91"/>
        <v>120</v>
      </c>
      <c r="BI89" s="3"/>
      <c r="BJ89" s="31">
        <f t="shared" si="92"/>
        <v>46379</v>
      </c>
      <c r="BK89" s="31">
        <f t="shared" si="93"/>
        <v>46379</v>
      </c>
      <c r="BL89" s="32">
        <v>0</v>
      </c>
      <c r="BM89" s="15">
        <f t="shared" si="94"/>
        <v>46499</v>
      </c>
      <c r="BN89" s="15"/>
      <c r="BO89" s="34">
        <f t="shared" si="95"/>
        <v>120</v>
      </c>
      <c r="BP89" s="3"/>
      <c r="BQ89" s="31">
        <f t="shared" si="96"/>
        <v>46379</v>
      </c>
      <c r="BR89" s="31">
        <f t="shared" si="97"/>
        <v>46386</v>
      </c>
      <c r="BS89" s="37">
        <v>7</v>
      </c>
      <c r="BT89" s="15">
        <f t="shared" si="98"/>
        <v>46506</v>
      </c>
      <c r="BU89" s="15"/>
      <c r="BV89" s="7">
        <f t="shared" si="99"/>
        <v>120</v>
      </c>
      <c r="BW89" s="11" t="s">
        <v>2539</v>
      </c>
      <c r="BX89" s="130">
        <v>46386</v>
      </c>
      <c r="BY89" s="7">
        <f t="shared" si="100"/>
        <v>120</v>
      </c>
      <c r="BZ89" s="2"/>
    </row>
    <row r="90" spans="1:79" x14ac:dyDescent="0.25">
      <c r="A90" s="40" t="s">
        <v>1679</v>
      </c>
      <c r="B90" s="41" t="s">
        <v>1828</v>
      </c>
      <c r="C90" s="42" t="s">
        <v>1829</v>
      </c>
      <c r="D90" s="7"/>
      <c r="E90" s="30">
        <f t="shared" si="76"/>
        <v>46066</v>
      </c>
      <c r="F90" s="6">
        <v>46192</v>
      </c>
      <c r="G90" s="6"/>
      <c r="H90" s="34">
        <f t="shared" si="77"/>
        <v>126</v>
      </c>
      <c r="I90" s="3"/>
      <c r="J90" s="30">
        <f t="shared" si="78"/>
        <v>46067</v>
      </c>
      <c r="K90" s="30">
        <f t="shared" si="79"/>
        <v>46074</v>
      </c>
      <c r="L90" s="37">
        <v>7</v>
      </c>
      <c r="M90" s="6">
        <f t="shared" si="80"/>
        <v>46199</v>
      </c>
      <c r="N90" s="6"/>
      <c r="O90" s="29">
        <f t="shared" si="81"/>
        <v>125</v>
      </c>
      <c r="P90" s="7"/>
      <c r="Q90" s="3"/>
      <c r="R90" s="30">
        <f t="shared" si="73"/>
        <v>46075</v>
      </c>
      <c r="S90" s="30">
        <f t="shared" si="82"/>
        <v>46105</v>
      </c>
      <c r="T90" s="37">
        <v>30</v>
      </c>
      <c r="U90" s="6">
        <f t="shared" si="83"/>
        <v>46229</v>
      </c>
      <c r="V90" s="6"/>
      <c r="W90" s="29">
        <f t="shared" si="84"/>
        <v>124</v>
      </c>
      <c r="X90" s="3"/>
      <c r="Y90" s="31"/>
      <c r="Z90" s="7"/>
      <c r="AA90" s="6"/>
      <c r="AB90" s="25"/>
      <c r="AC90" s="31">
        <f t="shared" si="101"/>
        <v>46106</v>
      </c>
      <c r="AD90" s="31">
        <f t="shared" si="102"/>
        <v>46166</v>
      </c>
      <c r="AE90" s="37">
        <v>60</v>
      </c>
      <c r="AF90" s="15">
        <f t="shared" si="85"/>
        <v>46289</v>
      </c>
      <c r="AG90" s="15"/>
      <c r="AH90" s="34">
        <f t="shared" si="86"/>
        <v>123</v>
      </c>
      <c r="AI90" s="3"/>
      <c r="AJ90" s="31">
        <f t="shared" si="103"/>
        <v>46167</v>
      </c>
      <c r="AK90" s="31">
        <f t="shared" si="74"/>
        <v>46187</v>
      </c>
      <c r="AL90" s="37">
        <v>20</v>
      </c>
      <c r="AM90" s="15">
        <f t="shared" si="75"/>
        <v>46309</v>
      </c>
      <c r="AN90" s="15"/>
      <c r="AO90" s="34">
        <f t="shared" si="87"/>
        <v>122</v>
      </c>
      <c r="AP90" s="7"/>
      <c r="AQ90" s="7"/>
      <c r="AR90" s="7"/>
      <c r="AS90" s="7"/>
      <c r="AT90" s="7"/>
      <c r="AU90" s="3"/>
      <c r="AV90" s="31">
        <f t="shared" si="104"/>
        <v>46188</v>
      </c>
      <c r="AW90" s="31">
        <f t="shared" si="245"/>
        <v>46428</v>
      </c>
      <c r="AX90" s="124">
        <v>240</v>
      </c>
      <c r="AY90" s="15">
        <f t="shared" si="88"/>
        <v>46549</v>
      </c>
      <c r="AZ90" s="15"/>
      <c r="BA90" s="7">
        <f t="shared" si="89"/>
        <v>121</v>
      </c>
      <c r="BB90" s="3"/>
      <c r="BC90" s="31">
        <f t="shared" si="105"/>
        <v>46429</v>
      </c>
      <c r="BD90" s="31">
        <f t="shared" si="106"/>
        <v>46429</v>
      </c>
      <c r="BE90" s="32">
        <v>0</v>
      </c>
      <c r="BF90" s="15">
        <f t="shared" si="90"/>
        <v>46549</v>
      </c>
      <c r="BG90" s="15"/>
      <c r="BH90" s="34">
        <f t="shared" si="91"/>
        <v>120</v>
      </c>
      <c r="BI90" s="3"/>
      <c r="BJ90" s="31">
        <f t="shared" si="92"/>
        <v>46429</v>
      </c>
      <c r="BK90" s="31">
        <f t="shared" si="93"/>
        <v>46429</v>
      </c>
      <c r="BL90" s="32">
        <v>0</v>
      </c>
      <c r="BM90" s="15">
        <f t="shared" si="94"/>
        <v>46549</v>
      </c>
      <c r="BN90" s="15"/>
      <c r="BO90" s="34">
        <f t="shared" si="95"/>
        <v>120</v>
      </c>
      <c r="BP90" s="3"/>
      <c r="BQ90" s="31">
        <f t="shared" si="96"/>
        <v>46429</v>
      </c>
      <c r="BR90" s="31">
        <f t="shared" si="97"/>
        <v>46436</v>
      </c>
      <c r="BS90" s="37">
        <v>7</v>
      </c>
      <c r="BT90" s="15">
        <f t="shared" si="98"/>
        <v>46556</v>
      </c>
      <c r="BU90" s="15"/>
      <c r="BV90" s="7">
        <f t="shared" si="99"/>
        <v>120</v>
      </c>
      <c r="BW90" s="11" t="s">
        <v>2540</v>
      </c>
      <c r="BX90" s="130">
        <v>46436</v>
      </c>
      <c r="BY90" s="7">
        <f t="shared" si="100"/>
        <v>120</v>
      </c>
      <c r="BZ90" s="2"/>
    </row>
    <row r="91" spans="1:79" x14ac:dyDescent="0.25">
      <c r="A91" s="40" t="s">
        <v>1679</v>
      </c>
      <c r="B91" s="134" t="s">
        <v>1830</v>
      </c>
      <c r="C91" s="42" t="s">
        <v>1831</v>
      </c>
      <c r="D91" s="7"/>
      <c r="E91" s="30">
        <f t="shared" si="76"/>
        <v>45961</v>
      </c>
      <c r="F91" s="6">
        <v>46104</v>
      </c>
      <c r="G91" s="6"/>
      <c r="H91" s="34">
        <f t="shared" si="77"/>
        <v>143</v>
      </c>
      <c r="I91" s="3"/>
      <c r="J91" s="30">
        <f t="shared" si="78"/>
        <v>45962</v>
      </c>
      <c r="K91" s="30">
        <f t="shared" si="79"/>
        <v>45969</v>
      </c>
      <c r="L91" s="37">
        <v>7</v>
      </c>
      <c r="M91" s="6">
        <f t="shared" si="80"/>
        <v>46111</v>
      </c>
      <c r="N91" s="6"/>
      <c r="O91" s="29">
        <f t="shared" si="81"/>
        <v>142</v>
      </c>
      <c r="P91" s="7"/>
      <c r="Q91" s="3"/>
      <c r="R91" s="30">
        <f t="shared" si="73"/>
        <v>45970</v>
      </c>
      <c r="S91" s="30">
        <f t="shared" si="82"/>
        <v>46000</v>
      </c>
      <c r="T91" s="37">
        <v>30</v>
      </c>
      <c r="U91" s="6">
        <f t="shared" si="83"/>
        <v>46141</v>
      </c>
      <c r="V91" s="6"/>
      <c r="W91" s="29">
        <f t="shared" si="84"/>
        <v>141</v>
      </c>
      <c r="X91" s="3"/>
      <c r="Y91" s="31"/>
      <c r="Z91" s="7"/>
      <c r="AA91" s="6"/>
      <c r="AB91" s="25"/>
      <c r="AC91" s="31">
        <f t="shared" si="101"/>
        <v>46001</v>
      </c>
      <c r="AD91" s="31">
        <f t="shared" si="102"/>
        <v>46061</v>
      </c>
      <c r="AE91" s="37">
        <v>60</v>
      </c>
      <c r="AF91" s="15">
        <f t="shared" si="85"/>
        <v>46201</v>
      </c>
      <c r="AG91" s="15"/>
      <c r="AH91" s="34">
        <f t="shared" si="86"/>
        <v>140</v>
      </c>
      <c r="AI91" s="3"/>
      <c r="AJ91" s="31">
        <f t="shared" si="103"/>
        <v>46062</v>
      </c>
      <c r="AK91" s="31">
        <f t="shared" si="74"/>
        <v>46082</v>
      </c>
      <c r="AL91" s="37">
        <v>20</v>
      </c>
      <c r="AM91" s="15">
        <f t="shared" si="75"/>
        <v>46221</v>
      </c>
      <c r="AN91" s="15"/>
      <c r="AO91" s="34">
        <f t="shared" si="87"/>
        <v>139</v>
      </c>
      <c r="AP91" s="7"/>
      <c r="AQ91" s="7"/>
      <c r="AR91" s="7"/>
      <c r="AS91" s="7"/>
      <c r="AT91" s="7"/>
      <c r="AU91" s="3"/>
      <c r="AV91" s="31">
        <f t="shared" si="104"/>
        <v>46083</v>
      </c>
      <c r="AW91" s="31">
        <f t="shared" si="245"/>
        <v>46323</v>
      </c>
      <c r="AX91" s="124">
        <v>240</v>
      </c>
      <c r="AY91" s="15">
        <f t="shared" si="88"/>
        <v>46461</v>
      </c>
      <c r="AZ91" s="15"/>
      <c r="BA91" s="7">
        <f t="shared" si="89"/>
        <v>138</v>
      </c>
      <c r="BB91" s="3"/>
      <c r="BC91" s="31">
        <f t="shared" si="105"/>
        <v>46324</v>
      </c>
      <c r="BD91" s="31">
        <f t="shared" si="106"/>
        <v>46324</v>
      </c>
      <c r="BE91" s="32">
        <v>0</v>
      </c>
      <c r="BF91" s="15">
        <f t="shared" si="90"/>
        <v>46461</v>
      </c>
      <c r="BG91" s="15"/>
      <c r="BH91" s="34">
        <f t="shared" si="91"/>
        <v>137</v>
      </c>
      <c r="BI91" s="3"/>
      <c r="BJ91" s="31">
        <f t="shared" si="92"/>
        <v>46324</v>
      </c>
      <c r="BK91" s="31">
        <f t="shared" si="93"/>
        <v>46324</v>
      </c>
      <c r="BL91" s="32">
        <v>0</v>
      </c>
      <c r="BM91" s="15">
        <f t="shared" si="94"/>
        <v>46461</v>
      </c>
      <c r="BN91" s="15"/>
      <c r="BO91" s="34">
        <f t="shared" si="95"/>
        <v>137</v>
      </c>
      <c r="BP91" s="3"/>
      <c r="BQ91" s="31">
        <f t="shared" si="96"/>
        <v>46324</v>
      </c>
      <c r="BR91" s="31">
        <f t="shared" si="97"/>
        <v>46331</v>
      </c>
      <c r="BS91" s="37">
        <v>7</v>
      </c>
      <c r="BT91" s="15">
        <f t="shared" si="98"/>
        <v>46468</v>
      </c>
      <c r="BU91" s="15"/>
      <c r="BV91" s="7">
        <f t="shared" si="99"/>
        <v>137</v>
      </c>
      <c r="BW91" s="11" t="s">
        <v>2541</v>
      </c>
      <c r="BX91" s="130">
        <v>46331</v>
      </c>
      <c r="BY91" s="7">
        <f t="shared" si="100"/>
        <v>137</v>
      </c>
      <c r="BZ91" s="2"/>
    </row>
    <row r="92" spans="1:79" x14ac:dyDescent="0.25">
      <c r="A92" s="40" t="s">
        <v>1679</v>
      </c>
      <c r="B92" s="41" t="s">
        <v>1832</v>
      </c>
      <c r="C92" s="42" t="s">
        <v>1833</v>
      </c>
      <c r="D92" s="7"/>
      <c r="E92" s="30">
        <f t="shared" si="76"/>
        <v>45976</v>
      </c>
      <c r="F92" s="6">
        <v>46104</v>
      </c>
      <c r="G92" s="6"/>
      <c r="H92" s="34">
        <f t="shared" si="77"/>
        <v>128</v>
      </c>
      <c r="I92" s="3"/>
      <c r="J92" s="30">
        <f t="shared" si="78"/>
        <v>45977</v>
      </c>
      <c r="K92" s="30">
        <f t="shared" si="79"/>
        <v>45984</v>
      </c>
      <c r="L92" s="37">
        <v>7</v>
      </c>
      <c r="M92" s="6">
        <f t="shared" si="80"/>
        <v>46111</v>
      </c>
      <c r="N92" s="6"/>
      <c r="O92" s="29">
        <f t="shared" si="81"/>
        <v>127</v>
      </c>
      <c r="P92" s="7"/>
      <c r="Q92" s="3"/>
      <c r="R92" s="30">
        <f t="shared" si="73"/>
        <v>45985</v>
      </c>
      <c r="S92" s="30">
        <f t="shared" si="82"/>
        <v>46015</v>
      </c>
      <c r="T92" s="37">
        <v>30</v>
      </c>
      <c r="U92" s="6">
        <f t="shared" si="83"/>
        <v>46141</v>
      </c>
      <c r="V92" s="6"/>
      <c r="W92" s="29">
        <f t="shared" si="84"/>
        <v>126</v>
      </c>
      <c r="X92" s="3"/>
      <c r="Y92" s="31"/>
      <c r="Z92" s="7"/>
      <c r="AA92" s="6"/>
      <c r="AB92" s="25"/>
      <c r="AC92" s="31">
        <f t="shared" si="101"/>
        <v>46016</v>
      </c>
      <c r="AD92" s="31">
        <f t="shared" si="102"/>
        <v>46076</v>
      </c>
      <c r="AE92" s="37">
        <v>60</v>
      </c>
      <c r="AF92" s="15">
        <f t="shared" si="85"/>
        <v>46201</v>
      </c>
      <c r="AG92" s="15"/>
      <c r="AH92" s="34">
        <f t="shared" si="86"/>
        <v>125</v>
      </c>
      <c r="AI92" s="3"/>
      <c r="AJ92" s="31">
        <f t="shared" si="103"/>
        <v>46077</v>
      </c>
      <c r="AK92" s="31">
        <f t="shared" si="74"/>
        <v>46097</v>
      </c>
      <c r="AL92" s="37">
        <v>20</v>
      </c>
      <c r="AM92" s="15">
        <f t="shared" si="75"/>
        <v>46221</v>
      </c>
      <c r="AN92" s="15"/>
      <c r="AO92" s="34">
        <f t="shared" si="87"/>
        <v>124</v>
      </c>
      <c r="AP92" s="7"/>
      <c r="AQ92" s="7"/>
      <c r="AR92" s="7"/>
      <c r="AS92" s="7"/>
      <c r="AT92" s="7"/>
      <c r="AU92" s="3"/>
      <c r="AV92" s="31">
        <f t="shared" si="104"/>
        <v>46098</v>
      </c>
      <c r="AW92" s="31">
        <f t="shared" si="245"/>
        <v>46338</v>
      </c>
      <c r="AX92" s="124">
        <v>240</v>
      </c>
      <c r="AY92" s="15">
        <f t="shared" si="88"/>
        <v>46461</v>
      </c>
      <c r="AZ92" s="15"/>
      <c r="BA92" s="7">
        <f t="shared" si="89"/>
        <v>123</v>
      </c>
      <c r="BB92" s="3"/>
      <c r="BC92" s="31">
        <f t="shared" si="105"/>
        <v>46339</v>
      </c>
      <c r="BD92" s="31">
        <f t="shared" si="106"/>
        <v>46339</v>
      </c>
      <c r="BE92" s="32">
        <v>0</v>
      </c>
      <c r="BF92" s="15">
        <f t="shared" si="90"/>
        <v>46461</v>
      </c>
      <c r="BG92" s="15"/>
      <c r="BH92" s="34">
        <f t="shared" si="91"/>
        <v>122</v>
      </c>
      <c r="BI92" s="3"/>
      <c r="BJ92" s="31">
        <f t="shared" si="92"/>
        <v>46339</v>
      </c>
      <c r="BK92" s="31">
        <f t="shared" si="93"/>
        <v>46339</v>
      </c>
      <c r="BL92" s="32">
        <v>0</v>
      </c>
      <c r="BM92" s="15">
        <f t="shared" si="94"/>
        <v>46461</v>
      </c>
      <c r="BN92" s="15"/>
      <c r="BO92" s="34">
        <f t="shared" si="95"/>
        <v>122</v>
      </c>
      <c r="BP92" s="3"/>
      <c r="BQ92" s="31">
        <f t="shared" si="96"/>
        <v>46339</v>
      </c>
      <c r="BR92" s="31">
        <f t="shared" si="97"/>
        <v>46346</v>
      </c>
      <c r="BS92" s="37">
        <v>7</v>
      </c>
      <c r="BT92" s="15">
        <f t="shared" si="98"/>
        <v>46468</v>
      </c>
      <c r="BU92" s="15"/>
      <c r="BV92" s="7">
        <f t="shared" si="99"/>
        <v>122</v>
      </c>
      <c r="BW92" s="11" t="s">
        <v>2542</v>
      </c>
      <c r="BX92" s="130">
        <v>46346</v>
      </c>
      <c r="BY92" s="7">
        <f t="shared" si="100"/>
        <v>122</v>
      </c>
      <c r="BZ92" s="2"/>
    </row>
    <row r="93" spans="1:79" x14ac:dyDescent="0.25">
      <c r="A93" s="40" t="s">
        <v>1679</v>
      </c>
      <c r="B93" s="41" t="s">
        <v>1834</v>
      </c>
      <c r="C93" s="42" t="s">
        <v>1835</v>
      </c>
      <c r="D93" s="7"/>
      <c r="E93" s="30">
        <f t="shared" si="76"/>
        <v>46066</v>
      </c>
      <c r="F93" s="6">
        <v>46104</v>
      </c>
      <c r="G93" s="6"/>
      <c r="H93" s="34">
        <f t="shared" si="77"/>
        <v>38</v>
      </c>
      <c r="I93" s="3"/>
      <c r="J93" s="30">
        <f t="shared" si="78"/>
        <v>46067</v>
      </c>
      <c r="K93" s="30">
        <f t="shared" si="79"/>
        <v>46074</v>
      </c>
      <c r="L93" s="37">
        <v>7</v>
      </c>
      <c r="M93" s="6">
        <f t="shared" si="80"/>
        <v>46111</v>
      </c>
      <c r="N93" s="6"/>
      <c r="O93" s="29">
        <f t="shared" si="81"/>
        <v>37</v>
      </c>
      <c r="P93" s="7"/>
      <c r="Q93" s="3"/>
      <c r="R93" s="30">
        <f t="shared" si="73"/>
        <v>46075</v>
      </c>
      <c r="S93" s="30">
        <f t="shared" si="82"/>
        <v>46105</v>
      </c>
      <c r="T93" s="37">
        <v>30</v>
      </c>
      <c r="U93" s="6">
        <f t="shared" si="83"/>
        <v>46141</v>
      </c>
      <c r="V93" s="6"/>
      <c r="W93" s="29">
        <f t="shared" si="84"/>
        <v>36</v>
      </c>
      <c r="X93" s="3"/>
      <c r="Y93" s="31"/>
      <c r="Z93" s="7"/>
      <c r="AA93" s="6"/>
      <c r="AB93" s="25"/>
      <c r="AC93" s="31">
        <f t="shared" si="101"/>
        <v>46106</v>
      </c>
      <c r="AD93" s="31">
        <f t="shared" si="102"/>
        <v>46166</v>
      </c>
      <c r="AE93" s="37">
        <v>60</v>
      </c>
      <c r="AF93" s="15">
        <f t="shared" si="85"/>
        <v>46201</v>
      </c>
      <c r="AG93" s="15"/>
      <c r="AH93" s="34">
        <f t="shared" si="86"/>
        <v>35</v>
      </c>
      <c r="AI93" s="3"/>
      <c r="AJ93" s="31">
        <f t="shared" si="103"/>
        <v>46167</v>
      </c>
      <c r="AK93" s="31">
        <f t="shared" si="74"/>
        <v>46187</v>
      </c>
      <c r="AL93" s="37">
        <v>20</v>
      </c>
      <c r="AM93" s="15">
        <f t="shared" si="75"/>
        <v>46221</v>
      </c>
      <c r="AN93" s="15"/>
      <c r="AO93" s="34">
        <f t="shared" si="87"/>
        <v>34</v>
      </c>
      <c r="AP93" s="7"/>
      <c r="AQ93" s="7"/>
      <c r="AR93" s="7"/>
      <c r="AS93" s="7"/>
      <c r="AT93" s="7"/>
      <c r="AU93" s="3"/>
      <c r="AV93" s="31">
        <f t="shared" si="104"/>
        <v>46188</v>
      </c>
      <c r="AW93" s="31">
        <f t="shared" si="245"/>
        <v>46338</v>
      </c>
      <c r="AX93" s="124">
        <v>150</v>
      </c>
      <c r="AY93" s="15">
        <f t="shared" si="88"/>
        <v>46371</v>
      </c>
      <c r="AZ93" s="15"/>
      <c r="BA93" s="7">
        <f t="shared" si="89"/>
        <v>33</v>
      </c>
      <c r="BB93" s="3"/>
      <c r="BC93" s="31">
        <f t="shared" si="105"/>
        <v>46339</v>
      </c>
      <c r="BD93" s="31">
        <f t="shared" si="106"/>
        <v>46339</v>
      </c>
      <c r="BE93" s="32">
        <v>0</v>
      </c>
      <c r="BF93" s="15">
        <f t="shared" si="90"/>
        <v>46371</v>
      </c>
      <c r="BG93" s="15"/>
      <c r="BH93" s="34">
        <f t="shared" si="91"/>
        <v>32</v>
      </c>
      <c r="BI93" s="3"/>
      <c r="BJ93" s="31">
        <f t="shared" si="92"/>
        <v>46339</v>
      </c>
      <c r="BK93" s="31">
        <f t="shared" si="93"/>
        <v>46339</v>
      </c>
      <c r="BL93" s="32">
        <v>0</v>
      </c>
      <c r="BM93" s="15">
        <f t="shared" si="94"/>
        <v>46371</v>
      </c>
      <c r="BN93" s="15"/>
      <c r="BO93" s="34">
        <f t="shared" si="95"/>
        <v>32</v>
      </c>
      <c r="BP93" s="3"/>
      <c r="BQ93" s="31">
        <f t="shared" si="96"/>
        <v>46339</v>
      </c>
      <c r="BR93" s="31">
        <f t="shared" si="97"/>
        <v>46346</v>
      </c>
      <c r="BS93" s="37">
        <v>7</v>
      </c>
      <c r="BT93" s="15">
        <f t="shared" si="98"/>
        <v>46378</v>
      </c>
      <c r="BU93" s="15"/>
      <c r="BV93" s="7">
        <f t="shared" si="99"/>
        <v>32</v>
      </c>
      <c r="BW93" s="11" t="s">
        <v>2542</v>
      </c>
      <c r="BX93" s="130">
        <v>46346</v>
      </c>
      <c r="BY93" s="7">
        <f t="shared" si="100"/>
        <v>32</v>
      </c>
      <c r="BZ93" s="2"/>
    </row>
    <row r="94" spans="1:79" x14ac:dyDescent="0.25">
      <c r="A94" s="40" t="s">
        <v>1679</v>
      </c>
      <c r="B94" s="134" t="s">
        <v>1836</v>
      </c>
      <c r="C94" s="42" t="s">
        <v>1837</v>
      </c>
      <c r="D94" s="7"/>
      <c r="E94" s="30">
        <f t="shared" si="76"/>
        <v>45966</v>
      </c>
      <c r="F94" s="6">
        <v>46104</v>
      </c>
      <c r="G94" s="6"/>
      <c r="H94" s="34">
        <f t="shared" si="77"/>
        <v>138</v>
      </c>
      <c r="I94" s="3"/>
      <c r="J94" s="30">
        <f t="shared" si="78"/>
        <v>45967</v>
      </c>
      <c r="K94" s="30">
        <f t="shared" si="79"/>
        <v>45974</v>
      </c>
      <c r="L94" s="37">
        <v>7</v>
      </c>
      <c r="M94" s="6">
        <f t="shared" si="80"/>
        <v>46111</v>
      </c>
      <c r="N94" s="6"/>
      <c r="O94" s="29">
        <f t="shared" si="81"/>
        <v>137</v>
      </c>
      <c r="P94" s="7"/>
      <c r="Q94" s="3"/>
      <c r="R94" s="30">
        <f t="shared" si="73"/>
        <v>45975</v>
      </c>
      <c r="S94" s="30">
        <f t="shared" si="82"/>
        <v>46005</v>
      </c>
      <c r="T94" s="37">
        <v>30</v>
      </c>
      <c r="U94" s="6">
        <f t="shared" si="83"/>
        <v>46141</v>
      </c>
      <c r="V94" s="6"/>
      <c r="W94" s="29">
        <f t="shared" si="84"/>
        <v>136</v>
      </c>
      <c r="X94" s="3"/>
      <c r="Y94" s="31"/>
      <c r="Z94" s="7"/>
      <c r="AA94" s="6"/>
      <c r="AB94" s="25"/>
      <c r="AC94" s="31">
        <f t="shared" si="101"/>
        <v>46006</v>
      </c>
      <c r="AD94" s="31">
        <f t="shared" si="102"/>
        <v>46066</v>
      </c>
      <c r="AE94" s="37">
        <v>60</v>
      </c>
      <c r="AF94" s="15">
        <f t="shared" si="85"/>
        <v>46201</v>
      </c>
      <c r="AG94" s="15"/>
      <c r="AH94" s="34">
        <f t="shared" si="86"/>
        <v>135</v>
      </c>
      <c r="AI94" s="3"/>
      <c r="AJ94" s="31">
        <f t="shared" si="103"/>
        <v>46067</v>
      </c>
      <c r="AK94" s="31">
        <f t="shared" si="74"/>
        <v>46087</v>
      </c>
      <c r="AL94" s="37">
        <v>20</v>
      </c>
      <c r="AM94" s="15">
        <f t="shared" si="75"/>
        <v>46221</v>
      </c>
      <c r="AN94" s="15"/>
      <c r="AO94" s="34">
        <f t="shared" si="87"/>
        <v>134</v>
      </c>
      <c r="AP94" s="7"/>
      <c r="AQ94" s="7"/>
      <c r="AR94" s="7"/>
      <c r="AS94" s="7"/>
      <c r="AT94" s="7"/>
      <c r="AU94" s="3"/>
      <c r="AV94" s="31">
        <f t="shared" si="104"/>
        <v>46088</v>
      </c>
      <c r="AW94" s="31">
        <f t="shared" si="245"/>
        <v>46338</v>
      </c>
      <c r="AX94" s="124">
        <v>250</v>
      </c>
      <c r="AY94" s="15">
        <f t="shared" si="88"/>
        <v>46471</v>
      </c>
      <c r="AZ94" s="15"/>
      <c r="BA94" s="7">
        <f t="shared" si="89"/>
        <v>133</v>
      </c>
      <c r="BB94" s="3"/>
      <c r="BC94" s="31">
        <f t="shared" si="105"/>
        <v>46339</v>
      </c>
      <c r="BD94" s="31">
        <f t="shared" si="106"/>
        <v>46339</v>
      </c>
      <c r="BE94" s="32">
        <v>0</v>
      </c>
      <c r="BF94" s="15">
        <f t="shared" si="90"/>
        <v>46471</v>
      </c>
      <c r="BG94" s="15"/>
      <c r="BH94" s="34">
        <f t="shared" si="91"/>
        <v>132</v>
      </c>
      <c r="BI94" s="3"/>
      <c r="BJ94" s="31">
        <f t="shared" si="92"/>
        <v>46339</v>
      </c>
      <c r="BK94" s="31">
        <f t="shared" si="93"/>
        <v>46339</v>
      </c>
      <c r="BL94" s="32">
        <v>0</v>
      </c>
      <c r="BM94" s="15">
        <f t="shared" si="94"/>
        <v>46471</v>
      </c>
      <c r="BN94" s="15"/>
      <c r="BO94" s="34">
        <f t="shared" si="95"/>
        <v>132</v>
      </c>
      <c r="BP94" s="3"/>
      <c r="BQ94" s="31">
        <f t="shared" si="96"/>
        <v>46339</v>
      </c>
      <c r="BR94" s="31">
        <f t="shared" si="97"/>
        <v>46346</v>
      </c>
      <c r="BS94" s="37">
        <v>7</v>
      </c>
      <c r="BT94" s="15">
        <f t="shared" si="98"/>
        <v>46478</v>
      </c>
      <c r="BU94" s="15"/>
      <c r="BV94" s="7">
        <f t="shared" si="99"/>
        <v>132</v>
      </c>
      <c r="BW94" s="11" t="s">
        <v>2543</v>
      </c>
      <c r="BX94" s="133">
        <v>46346</v>
      </c>
      <c r="BY94" s="7">
        <f t="shared" si="100"/>
        <v>132</v>
      </c>
      <c r="BZ94" s="2"/>
      <c r="CA94" t="s">
        <v>2544</v>
      </c>
    </row>
    <row r="95" spans="1:79" x14ac:dyDescent="0.25">
      <c r="A95" s="40" t="s">
        <v>1679</v>
      </c>
      <c r="B95" s="41" t="s">
        <v>1838</v>
      </c>
      <c r="C95" s="42" t="s">
        <v>1839</v>
      </c>
      <c r="D95" s="7"/>
      <c r="E95" s="30">
        <f t="shared" si="76"/>
        <v>46066</v>
      </c>
      <c r="F95" s="6">
        <v>46192</v>
      </c>
      <c r="G95" s="6"/>
      <c r="H95" s="34">
        <f t="shared" si="77"/>
        <v>126</v>
      </c>
      <c r="I95" s="3"/>
      <c r="J95" s="30">
        <f t="shared" si="78"/>
        <v>46067</v>
      </c>
      <c r="K95" s="30">
        <f t="shared" si="79"/>
        <v>46074</v>
      </c>
      <c r="L95" s="37">
        <v>7</v>
      </c>
      <c r="M95" s="6">
        <f t="shared" si="80"/>
        <v>46199</v>
      </c>
      <c r="N95" s="6"/>
      <c r="O95" s="29">
        <f t="shared" si="81"/>
        <v>125</v>
      </c>
      <c r="P95" s="7"/>
      <c r="Q95" s="3"/>
      <c r="R95" s="30">
        <f t="shared" si="73"/>
        <v>46075</v>
      </c>
      <c r="S95" s="30">
        <f t="shared" si="82"/>
        <v>46105</v>
      </c>
      <c r="T95" s="37">
        <v>30</v>
      </c>
      <c r="U95" s="6">
        <f t="shared" si="83"/>
        <v>46229</v>
      </c>
      <c r="V95" s="6"/>
      <c r="W95" s="29">
        <f t="shared" si="84"/>
        <v>124</v>
      </c>
      <c r="X95" s="3"/>
      <c r="Y95" s="31"/>
      <c r="Z95" s="7"/>
      <c r="AA95" s="6"/>
      <c r="AB95" s="25"/>
      <c r="AC95" s="31">
        <f t="shared" si="101"/>
        <v>46106</v>
      </c>
      <c r="AD95" s="31">
        <f t="shared" si="102"/>
        <v>46166</v>
      </c>
      <c r="AE95" s="37">
        <v>60</v>
      </c>
      <c r="AF95" s="15">
        <f t="shared" si="85"/>
        <v>46289</v>
      </c>
      <c r="AG95" s="15"/>
      <c r="AH95" s="34">
        <f t="shared" si="86"/>
        <v>123</v>
      </c>
      <c r="AI95" s="3"/>
      <c r="AJ95" s="31">
        <f t="shared" si="103"/>
        <v>46167</v>
      </c>
      <c r="AK95" s="31">
        <f t="shared" ref="AK95:AK106" si="246">+AV95-1</f>
        <v>46187</v>
      </c>
      <c r="AL95" s="37">
        <v>20</v>
      </c>
      <c r="AM95" s="15">
        <f t="shared" ref="AM95:AM106" si="247">+IF(AG95=0,AF95,AG95)+AL95</f>
        <v>46309</v>
      </c>
      <c r="AN95" s="15"/>
      <c r="AO95" s="34">
        <f t="shared" si="87"/>
        <v>122</v>
      </c>
      <c r="AP95" s="7"/>
      <c r="AQ95" s="7"/>
      <c r="AR95" s="7"/>
      <c r="AS95" s="7"/>
      <c r="AT95" s="7"/>
      <c r="AU95" s="3"/>
      <c r="AV95" s="31">
        <f t="shared" si="104"/>
        <v>46188</v>
      </c>
      <c r="AW95" s="31">
        <f t="shared" si="245"/>
        <v>46438</v>
      </c>
      <c r="AX95" s="124">
        <v>250</v>
      </c>
      <c r="AY95" s="15">
        <f t="shared" si="88"/>
        <v>46559</v>
      </c>
      <c r="AZ95" s="15"/>
      <c r="BA95" s="7">
        <f t="shared" si="89"/>
        <v>121</v>
      </c>
      <c r="BB95" s="3"/>
      <c r="BC95" s="31">
        <f t="shared" si="105"/>
        <v>46439</v>
      </c>
      <c r="BD95" s="31">
        <f t="shared" si="106"/>
        <v>46439</v>
      </c>
      <c r="BE95" s="32">
        <v>0</v>
      </c>
      <c r="BF95" s="15">
        <f t="shared" si="90"/>
        <v>46559</v>
      </c>
      <c r="BG95" s="15"/>
      <c r="BH95" s="34">
        <f t="shared" si="91"/>
        <v>120</v>
      </c>
      <c r="BI95" s="3"/>
      <c r="BJ95" s="31">
        <f t="shared" si="92"/>
        <v>46439</v>
      </c>
      <c r="BK95" s="31">
        <f t="shared" si="93"/>
        <v>46439</v>
      </c>
      <c r="BL95" s="32">
        <v>0</v>
      </c>
      <c r="BM95" s="15">
        <f t="shared" si="94"/>
        <v>46559</v>
      </c>
      <c r="BN95" s="15"/>
      <c r="BO95" s="34">
        <f t="shared" si="95"/>
        <v>120</v>
      </c>
      <c r="BP95" s="3"/>
      <c r="BQ95" s="31">
        <f t="shared" si="96"/>
        <v>46439</v>
      </c>
      <c r="BR95" s="31">
        <f t="shared" si="97"/>
        <v>46446</v>
      </c>
      <c r="BS95" s="37">
        <v>7</v>
      </c>
      <c r="BT95" s="15">
        <f t="shared" si="98"/>
        <v>46566</v>
      </c>
      <c r="BU95" s="15"/>
      <c r="BV95" s="7">
        <f t="shared" si="99"/>
        <v>120</v>
      </c>
      <c r="BW95" s="11" t="s">
        <v>2545</v>
      </c>
      <c r="BX95" s="130">
        <v>46446</v>
      </c>
      <c r="BY95" s="7">
        <f t="shared" si="100"/>
        <v>120</v>
      </c>
      <c r="BZ95" s="2"/>
    </row>
    <row r="96" spans="1:79" x14ac:dyDescent="0.25">
      <c r="A96" s="40" t="s">
        <v>1679</v>
      </c>
      <c r="B96" s="41" t="s">
        <v>1840</v>
      </c>
      <c r="C96" s="42" t="s">
        <v>1841</v>
      </c>
      <c r="D96" s="7"/>
      <c r="E96" s="30">
        <f t="shared" si="76"/>
        <v>46066</v>
      </c>
      <c r="F96" s="6">
        <v>46192</v>
      </c>
      <c r="G96" s="6"/>
      <c r="H96" s="34">
        <f t="shared" si="77"/>
        <v>126</v>
      </c>
      <c r="I96" s="3"/>
      <c r="J96" s="30">
        <f t="shared" si="78"/>
        <v>46067</v>
      </c>
      <c r="K96" s="30">
        <f t="shared" si="79"/>
        <v>46074</v>
      </c>
      <c r="L96" s="37">
        <v>7</v>
      </c>
      <c r="M96" s="6">
        <f t="shared" si="80"/>
        <v>46199</v>
      </c>
      <c r="N96" s="6"/>
      <c r="O96" s="29">
        <f t="shared" si="81"/>
        <v>125</v>
      </c>
      <c r="P96" s="7"/>
      <c r="Q96" s="3"/>
      <c r="R96" s="30">
        <f t="shared" si="73"/>
        <v>46075</v>
      </c>
      <c r="S96" s="30">
        <f t="shared" si="82"/>
        <v>46105</v>
      </c>
      <c r="T96" s="37">
        <v>30</v>
      </c>
      <c r="U96" s="6">
        <f t="shared" si="83"/>
        <v>46229</v>
      </c>
      <c r="V96" s="6"/>
      <c r="W96" s="29">
        <f t="shared" si="84"/>
        <v>124</v>
      </c>
      <c r="X96" s="3"/>
      <c r="Y96" s="31"/>
      <c r="Z96" s="7"/>
      <c r="AA96" s="6"/>
      <c r="AB96" s="25"/>
      <c r="AC96" s="31">
        <f t="shared" si="101"/>
        <v>46106</v>
      </c>
      <c r="AD96" s="31">
        <f t="shared" si="102"/>
        <v>46166</v>
      </c>
      <c r="AE96" s="37">
        <v>60</v>
      </c>
      <c r="AF96" s="15">
        <f t="shared" si="85"/>
        <v>46289</v>
      </c>
      <c r="AG96" s="15"/>
      <c r="AH96" s="34">
        <f t="shared" si="86"/>
        <v>123</v>
      </c>
      <c r="AI96" s="3"/>
      <c r="AJ96" s="31">
        <f t="shared" si="103"/>
        <v>46167</v>
      </c>
      <c r="AK96" s="31">
        <f t="shared" si="246"/>
        <v>46187</v>
      </c>
      <c r="AL96" s="37">
        <v>20</v>
      </c>
      <c r="AM96" s="15">
        <f t="shared" si="247"/>
        <v>46309</v>
      </c>
      <c r="AN96" s="15"/>
      <c r="AO96" s="34">
        <f t="shared" si="87"/>
        <v>122</v>
      </c>
      <c r="AP96" s="7"/>
      <c r="AQ96" s="7"/>
      <c r="AR96" s="7"/>
      <c r="AS96" s="7"/>
      <c r="AT96" s="7"/>
      <c r="AU96" s="3"/>
      <c r="AV96" s="31">
        <f t="shared" si="104"/>
        <v>46188</v>
      </c>
      <c r="AW96" s="31">
        <f t="shared" si="245"/>
        <v>46438</v>
      </c>
      <c r="AX96" s="124">
        <v>250</v>
      </c>
      <c r="AY96" s="15">
        <f t="shared" si="88"/>
        <v>46559</v>
      </c>
      <c r="AZ96" s="15"/>
      <c r="BA96" s="7">
        <f t="shared" si="89"/>
        <v>121</v>
      </c>
      <c r="BB96" s="3"/>
      <c r="BC96" s="31">
        <f t="shared" si="105"/>
        <v>46439</v>
      </c>
      <c r="BD96" s="31">
        <f t="shared" si="106"/>
        <v>46439</v>
      </c>
      <c r="BE96" s="32">
        <v>0</v>
      </c>
      <c r="BF96" s="15">
        <f t="shared" si="90"/>
        <v>46559</v>
      </c>
      <c r="BG96" s="15"/>
      <c r="BH96" s="34">
        <f t="shared" si="91"/>
        <v>120</v>
      </c>
      <c r="BI96" s="3"/>
      <c r="BJ96" s="31">
        <f t="shared" si="92"/>
        <v>46439</v>
      </c>
      <c r="BK96" s="31">
        <f t="shared" si="93"/>
        <v>46439</v>
      </c>
      <c r="BL96" s="32">
        <v>0</v>
      </c>
      <c r="BM96" s="15">
        <f t="shared" si="94"/>
        <v>46559</v>
      </c>
      <c r="BN96" s="15"/>
      <c r="BO96" s="34">
        <f t="shared" si="95"/>
        <v>120</v>
      </c>
      <c r="BP96" s="3"/>
      <c r="BQ96" s="31">
        <f t="shared" si="96"/>
        <v>46439</v>
      </c>
      <c r="BR96" s="31">
        <f t="shared" si="97"/>
        <v>46446</v>
      </c>
      <c r="BS96" s="37">
        <v>7</v>
      </c>
      <c r="BT96" s="15">
        <f t="shared" si="98"/>
        <v>46566</v>
      </c>
      <c r="BU96" s="15"/>
      <c r="BV96" s="7">
        <f t="shared" si="99"/>
        <v>120</v>
      </c>
      <c r="BW96" s="11" t="s">
        <v>2545</v>
      </c>
      <c r="BX96" s="130">
        <v>46446</v>
      </c>
      <c r="BY96" s="7">
        <f t="shared" si="100"/>
        <v>120</v>
      </c>
      <c r="BZ96" s="2"/>
    </row>
    <row r="97" spans="1:79" x14ac:dyDescent="0.25">
      <c r="A97" s="40" t="s">
        <v>1679</v>
      </c>
      <c r="B97" s="41" t="s">
        <v>1842</v>
      </c>
      <c r="C97" s="42" t="s">
        <v>1843</v>
      </c>
      <c r="D97" s="7"/>
      <c r="E97" s="30">
        <f t="shared" si="76"/>
        <v>46048</v>
      </c>
      <c r="F97" s="6">
        <v>46216</v>
      </c>
      <c r="G97" s="6"/>
      <c r="H97" s="34">
        <f t="shared" si="77"/>
        <v>168</v>
      </c>
      <c r="I97" s="3"/>
      <c r="J97" s="30">
        <f t="shared" si="78"/>
        <v>46049</v>
      </c>
      <c r="K97" s="30">
        <f t="shared" si="79"/>
        <v>46056</v>
      </c>
      <c r="L97" s="37">
        <v>7</v>
      </c>
      <c r="M97" s="6">
        <f t="shared" si="80"/>
        <v>46223</v>
      </c>
      <c r="N97" s="6"/>
      <c r="O97" s="29">
        <f t="shared" si="81"/>
        <v>167</v>
      </c>
      <c r="P97" s="7"/>
      <c r="Q97" s="3"/>
      <c r="R97" s="30">
        <f t="shared" si="73"/>
        <v>46057</v>
      </c>
      <c r="S97" s="30">
        <f t="shared" si="82"/>
        <v>46087</v>
      </c>
      <c r="T97" s="37">
        <v>30</v>
      </c>
      <c r="U97" s="6">
        <f t="shared" si="83"/>
        <v>46253</v>
      </c>
      <c r="V97" s="6"/>
      <c r="W97" s="29">
        <f t="shared" si="84"/>
        <v>166</v>
      </c>
      <c r="X97" s="3"/>
      <c r="Y97" s="31"/>
      <c r="Z97" s="7"/>
      <c r="AA97" s="6"/>
      <c r="AB97" s="25"/>
      <c r="AC97" s="31">
        <f t="shared" si="101"/>
        <v>46088</v>
      </c>
      <c r="AD97" s="31">
        <f t="shared" si="102"/>
        <v>46148</v>
      </c>
      <c r="AE97" s="37">
        <v>60</v>
      </c>
      <c r="AF97" s="15">
        <f t="shared" si="85"/>
        <v>46313</v>
      </c>
      <c r="AG97" s="15"/>
      <c r="AH97" s="34">
        <f t="shared" si="86"/>
        <v>165</v>
      </c>
      <c r="AI97" s="3"/>
      <c r="AJ97" s="31">
        <f t="shared" si="103"/>
        <v>46149</v>
      </c>
      <c r="AK97" s="31">
        <f t="shared" si="246"/>
        <v>46169</v>
      </c>
      <c r="AL97" s="37">
        <v>20</v>
      </c>
      <c r="AM97" s="15">
        <f t="shared" si="247"/>
        <v>46333</v>
      </c>
      <c r="AN97" s="15"/>
      <c r="AO97" s="34">
        <f t="shared" si="87"/>
        <v>164</v>
      </c>
      <c r="AP97" s="7"/>
      <c r="AQ97" s="7"/>
      <c r="AR97" s="7"/>
      <c r="AS97" s="7"/>
      <c r="AT97" s="7"/>
      <c r="AU97" s="3"/>
      <c r="AV97" s="31">
        <f t="shared" si="104"/>
        <v>46170</v>
      </c>
      <c r="AW97" s="31">
        <f t="shared" si="245"/>
        <v>46420</v>
      </c>
      <c r="AX97" s="124">
        <v>250</v>
      </c>
      <c r="AY97" s="15">
        <f t="shared" si="88"/>
        <v>46583</v>
      </c>
      <c r="AZ97" s="15"/>
      <c r="BA97" s="7">
        <f t="shared" si="89"/>
        <v>163</v>
      </c>
      <c r="BB97" s="3"/>
      <c r="BC97" s="31">
        <f t="shared" si="105"/>
        <v>46421</v>
      </c>
      <c r="BD97" s="31">
        <f t="shared" si="106"/>
        <v>46421</v>
      </c>
      <c r="BE97" s="32">
        <v>0</v>
      </c>
      <c r="BF97" s="15">
        <f t="shared" si="90"/>
        <v>46583</v>
      </c>
      <c r="BG97" s="15"/>
      <c r="BH97" s="34">
        <f t="shared" si="91"/>
        <v>162</v>
      </c>
      <c r="BI97" s="3"/>
      <c r="BJ97" s="31">
        <f t="shared" si="92"/>
        <v>46421</v>
      </c>
      <c r="BK97" s="31">
        <f t="shared" si="93"/>
        <v>46421</v>
      </c>
      <c r="BL97" s="32">
        <v>0</v>
      </c>
      <c r="BM97" s="15">
        <f t="shared" si="94"/>
        <v>46583</v>
      </c>
      <c r="BN97" s="15"/>
      <c r="BO97" s="34">
        <f t="shared" si="95"/>
        <v>162</v>
      </c>
      <c r="BP97" s="3"/>
      <c r="BQ97" s="31">
        <f t="shared" si="96"/>
        <v>46421</v>
      </c>
      <c r="BR97" s="31">
        <f t="shared" si="97"/>
        <v>46428</v>
      </c>
      <c r="BS97" s="37">
        <v>7</v>
      </c>
      <c r="BT97" s="15">
        <f t="shared" si="98"/>
        <v>46590</v>
      </c>
      <c r="BU97" s="15"/>
      <c r="BV97" s="7">
        <f t="shared" si="99"/>
        <v>162</v>
      </c>
      <c r="BW97" s="11" t="s">
        <v>2546</v>
      </c>
      <c r="BX97" s="130">
        <v>46428</v>
      </c>
      <c r="BY97" s="7">
        <f t="shared" si="100"/>
        <v>162</v>
      </c>
      <c r="BZ97" s="2"/>
    </row>
    <row r="98" spans="1:79" x14ac:dyDescent="0.25">
      <c r="A98" s="136" t="s">
        <v>2471</v>
      </c>
      <c r="B98" s="131" t="s">
        <v>1844</v>
      </c>
      <c r="C98" s="42" t="s">
        <v>1845</v>
      </c>
      <c r="D98" s="7"/>
      <c r="E98" s="30">
        <f t="shared" si="76"/>
        <v>45900</v>
      </c>
      <c r="F98" s="6">
        <v>46010</v>
      </c>
      <c r="G98" s="6"/>
      <c r="H98" s="34">
        <f t="shared" si="77"/>
        <v>110</v>
      </c>
      <c r="I98" s="3"/>
      <c r="J98" s="30">
        <f t="shared" si="78"/>
        <v>45901</v>
      </c>
      <c r="K98" s="30">
        <f t="shared" si="79"/>
        <v>45908</v>
      </c>
      <c r="L98" s="37">
        <v>7</v>
      </c>
      <c r="M98" s="6">
        <f t="shared" si="80"/>
        <v>46017</v>
      </c>
      <c r="N98" s="6"/>
      <c r="O98" s="29">
        <f t="shared" si="81"/>
        <v>109</v>
      </c>
      <c r="P98" s="7"/>
      <c r="Q98" s="3"/>
      <c r="R98" s="30">
        <f t="shared" si="73"/>
        <v>45909</v>
      </c>
      <c r="S98" s="30">
        <f t="shared" si="82"/>
        <v>45939</v>
      </c>
      <c r="T98" s="37">
        <v>30</v>
      </c>
      <c r="U98" s="6">
        <f t="shared" si="83"/>
        <v>46047</v>
      </c>
      <c r="V98" s="6"/>
      <c r="W98" s="29">
        <f t="shared" si="84"/>
        <v>108</v>
      </c>
      <c r="X98" s="3"/>
      <c r="Y98" s="31"/>
      <c r="Z98" s="7"/>
      <c r="AA98" s="6"/>
      <c r="AB98" s="25"/>
      <c r="AC98" s="31">
        <f t="shared" si="101"/>
        <v>45940</v>
      </c>
      <c r="AD98" s="31">
        <f t="shared" si="102"/>
        <v>46000</v>
      </c>
      <c r="AE98" s="37">
        <v>60</v>
      </c>
      <c r="AF98" s="15">
        <f t="shared" si="85"/>
        <v>46107</v>
      </c>
      <c r="AG98" s="15"/>
      <c r="AH98" s="34">
        <f t="shared" si="86"/>
        <v>107</v>
      </c>
      <c r="AI98" s="3"/>
      <c r="AJ98" s="31">
        <f t="shared" si="103"/>
        <v>46001</v>
      </c>
      <c r="AK98" s="31">
        <f t="shared" si="246"/>
        <v>46041</v>
      </c>
      <c r="AL98" s="37">
        <v>40</v>
      </c>
      <c r="AM98" s="15">
        <f t="shared" si="247"/>
        <v>46147</v>
      </c>
      <c r="AN98" s="15"/>
      <c r="AO98" s="34">
        <f t="shared" si="87"/>
        <v>106</v>
      </c>
      <c r="AP98" s="7"/>
      <c r="AQ98" s="7"/>
      <c r="AR98" s="7"/>
      <c r="AS98" s="7"/>
      <c r="AT98" s="7"/>
      <c r="AU98" s="3"/>
      <c r="AV98" s="31">
        <f t="shared" si="104"/>
        <v>46042</v>
      </c>
      <c r="AW98" s="31">
        <f t="shared" si="245"/>
        <v>46552</v>
      </c>
      <c r="AX98" s="124">
        <v>510</v>
      </c>
      <c r="AY98" s="15">
        <f t="shared" si="88"/>
        <v>46657</v>
      </c>
      <c r="AZ98" s="15"/>
      <c r="BA98" s="7">
        <f t="shared" si="89"/>
        <v>105</v>
      </c>
      <c r="BB98" s="3"/>
      <c r="BC98" s="31">
        <f t="shared" si="105"/>
        <v>46553</v>
      </c>
      <c r="BD98" s="31">
        <f t="shared" si="106"/>
        <v>46553</v>
      </c>
      <c r="BE98" s="32">
        <v>0</v>
      </c>
      <c r="BF98" s="15">
        <f t="shared" si="90"/>
        <v>46657</v>
      </c>
      <c r="BG98" s="15"/>
      <c r="BH98" s="34">
        <f t="shared" si="91"/>
        <v>104</v>
      </c>
      <c r="BI98" s="3"/>
      <c r="BJ98" s="31">
        <f t="shared" si="92"/>
        <v>46553</v>
      </c>
      <c r="BK98" s="31">
        <f t="shared" si="93"/>
        <v>46553</v>
      </c>
      <c r="BL98" s="32">
        <v>0</v>
      </c>
      <c r="BM98" s="15">
        <f t="shared" si="94"/>
        <v>46657</v>
      </c>
      <c r="BN98" s="15"/>
      <c r="BO98" s="34">
        <f t="shared" si="95"/>
        <v>104</v>
      </c>
      <c r="BP98" s="3"/>
      <c r="BQ98" s="31">
        <f t="shared" si="96"/>
        <v>46553</v>
      </c>
      <c r="BR98" s="31">
        <f t="shared" si="97"/>
        <v>46553</v>
      </c>
      <c r="BS98" s="37"/>
      <c r="BT98" s="15">
        <f t="shared" si="98"/>
        <v>46657</v>
      </c>
      <c r="BU98" s="15"/>
      <c r="BV98" s="7">
        <f t="shared" si="99"/>
        <v>104</v>
      </c>
      <c r="BW98" s="11" t="s">
        <v>2547</v>
      </c>
      <c r="BX98" s="130">
        <v>46553</v>
      </c>
      <c r="BY98" s="7">
        <f t="shared" si="100"/>
        <v>104</v>
      </c>
      <c r="BZ98" s="2"/>
      <c r="CA98" t="s">
        <v>2548</v>
      </c>
    </row>
    <row r="99" spans="1:79" ht="22.5" x14ac:dyDescent="0.25">
      <c r="A99" s="40" t="s">
        <v>1679</v>
      </c>
      <c r="B99" s="134" t="s">
        <v>1846</v>
      </c>
      <c r="C99" s="125" t="s">
        <v>2549</v>
      </c>
      <c r="D99" s="7"/>
      <c r="E99" s="30">
        <f t="shared" si="76"/>
        <v>46009</v>
      </c>
      <c r="F99" s="6">
        <v>46120</v>
      </c>
      <c r="G99" s="6"/>
      <c r="H99" s="34">
        <f t="shared" si="77"/>
        <v>111</v>
      </c>
      <c r="I99" s="3"/>
      <c r="J99" s="30">
        <f t="shared" si="78"/>
        <v>46010</v>
      </c>
      <c r="K99" s="30">
        <f t="shared" si="79"/>
        <v>46017</v>
      </c>
      <c r="L99" s="37">
        <v>7</v>
      </c>
      <c r="M99" s="6">
        <f t="shared" si="80"/>
        <v>46127</v>
      </c>
      <c r="N99" s="6"/>
      <c r="O99" s="29">
        <f t="shared" si="81"/>
        <v>110</v>
      </c>
      <c r="P99" s="7"/>
      <c r="Q99" s="3"/>
      <c r="R99" s="30">
        <f t="shared" si="73"/>
        <v>46018</v>
      </c>
      <c r="S99" s="30">
        <f t="shared" si="82"/>
        <v>46048</v>
      </c>
      <c r="T99" s="37">
        <v>30</v>
      </c>
      <c r="U99" s="6">
        <f t="shared" si="83"/>
        <v>46157</v>
      </c>
      <c r="V99" s="6"/>
      <c r="W99" s="29">
        <f t="shared" si="84"/>
        <v>109</v>
      </c>
      <c r="X99" s="3"/>
      <c r="Y99" s="31"/>
      <c r="Z99" s="7"/>
      <c r="AA99" s="6"/>
      <c r="AB99" s="25"/>
      <c r="AC99" s="31">
        <f t="shared" si="101"/>
        <v>46049</v>
      </c>
      <c r="AD99" s="31">
        <f t="shared" si="102"/>
        <v>46109</v>
      </c>
      <c r="AE99" s="37">
        <v>60</v>
      </c>
      <c r="AF99" s="15">
        <f t="shared" si="85"/>
        <v>46217</v>
      </c>
      <c r="AG99" s="15"/>
      <c r="AH99" s="34">
        <f t="shared" si="86"/>
        <v>108</v>
      </c>
      <c r="AI99" s="3"/>
      <c r="AJ99" s="31">
        <f t="shared" si="103"/>
        <v>46110</v>
      </c>
      <c r="AK99" s="31">
        <f t="shared" si="246"/>
        <v>46130</v>
      </c>
      <c r="AL99" s="37">
        <v>20</v>
      </c>
      <c r="AM99" s="15">
        <f t="shared" si="247"/>
        <v>46237</v>
      </c>
      <c r="AN99" s="15"/>
      <c r="AO99" s="34">
        <f t="shared" si="87"/>
        <v>107</v>
      </c>
      <c r="AP99" s="7"/>
      <c r="AQ99" s="7"/>
      <c r="AR99" s="7"/>
      <c r="AS99" s="7"/>
      <c r="AT99" s="7"/>
      <c r="AU99" s="3"/>
      <c r="AV99" s="31">
        <f t="shared" si="104"/>
        <v>46131</v>
      </c>
      <c r="AW99" s="31">
        <f t="shared" si="245"/>
        <v>46381</v>
      </c>
      <c r="AX99" s="124">
        <v>250</v>
      </c>
      <c r="AY99" s="15">
        <f t="shared" si="88"/>
        <v>46487</v>
      </c>
      <c r="AZ99" s="15"/>
      <c r="BA99" s="7">
        <f t="shared" si="89"/>
        <v>106</v>
      </c>
      <c r="BB99" s="3"/>
      <c r="BC99" s="31">
        <f t="shared" si="105"/>
        <v>46382</v>
      </c>
      <c r="BD99" s="31">
        <f t="shared" si="106"/>
        <v>46382</v>
      </c>
      <c r="BE99" s="32">
        <v>0</v>
      </c>
      <c r="BF99" s="15">
        <f t="shared" si="90"/>
        <v>46487</v>
      </c>
      <c r="BG99" s="15"/>
      <c r="BH99" s="34">
        <f t="shared" si="91"/>
        <v>105</v>
      </c>
      <c r="BI99" s="3"/>
      <c r="BJ99" s="31">
        <f t="shared" si="92"/>
        <v>46382</v>
      </c>
      <c r="BK99" s="31">
        <f t="shared" si="93"/>
        <v>46382</v>
      </c>
      <c r="BL99" s="32">
        <v>0</v>
      </c>
      <c r="BM99" s="15">
        <f t="shared" si="94"/>
        <v>46487</v>
      </c>
      <c r="BN99" s="15"/>
      <c r="BO99" s="34">
        <f t="shared" si="95"/>
        <v>105</v>
      </c>
      <c r="BP99" s="3"/>
      <c r="BQ99" s="31">
        <f t="shared" si="96"/>
        <v>46382</v>
      </c>
      <c r="BR99" s="31">
        <f t="shared" si="97"/>
        <v>46412</v>
      </c>
      <c r="BS99" s="37">
        <v>30</v>
      </c>
      <c r="BT99" s="15">
        <f t="shared" si="98"/>
        <v>46517</v>
      </c>
      <c r="BU99" s="15"/>
      <c r="BV99" s="7">
        <f t="shared" si="99"/>
        <v>105</v>
      </c>
      <c r="BW99" s="11" t="s">
        <v>2550</v>
      </c>
      <c r="BX99" s="130">
        <v>46412</v>
      </c>
      <c r="BY99" s="7">
        <f t="shared" si="100"/>
        <v>105</v>
      </c>
      <c r="BZ99" s="2"/>
    </row>
    <row r="100" spans="1:79" x14ac:dyDescent="0.25">
      <c r="A100" s="40" t="s">
        <v>1679</v>
      </c>
      <c r="B100" s="41" t="s">
        <v>1848</v>
      </c>
      <c r="C100" s="42" t="s">
        <v>2551</v>
      </c>
      <c r="D100" s="7"/>
      <c r="E100" s="30">
        <f t="shared" si="76"/>
        <v>46009</v>
      </c>
      <c r="F100" s="6">
        <v>46120</v>
      </c>
      <c r="G100" s="6"/>
      <c r="H100" s="34">
        <f t="shared" si="77"/>
        <v>111</v>
      </c>
      <c r="I100" s="3"/>
      <c r="J100" s="30">
        <f t="shared" si="78"/>
        <v>46010</v>
      </c>
      <c r="K100" s="30">
        <f t="shared" si="79"/>
        <v>46017</v>
      </c>
      <c r="L100" s="37">
        <v>7</v>
      </c>
      <c r="M100" s="6">
        <f t="shared" si="80"/>
        <v>46127</v>
      </c>
      <c r="N100" s="6"/>
      <c r="O100" s="29">
        <f t="shared" si="81"/>
        <v>110</v>
      </c>
      <c r="P100" s="7"/>
      <c r="Q100" s="3"/>
      <c r="R100" s="30">
        <f t="shared" si="73"/>
        <v>46018</v>
      </c>
      <c r="S100" s="30">
        <f t="shared" si="82"/>
        <v>46048</v>
      </c>
      <c r="T100" s="37">
        <v>30</v>
      </c>
      <c r="U100" s="6">
        <f t="shared" si="83"/>
        <v>46157</v>
      </c>
      <c r="V100" s="6"/>
      <c r="W100" s="29">
        <f t="shared" si="84"/>
        <v>109</v>
      </c>
      <c r="X100" s="3"/>
      <c r="Y100" s="31"/>
      <c r="Z100" s="7"/>
      <c r="AA100" s="6"/>
      <c r="AB100" s="25"/>
      <c r="AC100" s="31">
        <f t="shared" si="101"/>
        <v>46049</v>
      </c>
      <c r="AD100" s="31">
        <f t="shared" si="102"/>
        <v>46109</v>
      </c>
      <c r="AE100" s="37">
        <v>60</v>
      </c>
      <c r="AF100" s="15">
        <f t="shared" si="85"/>
        <v>46217</v>
      </c>
      <c r="AG100" s="15"/>
      <c r="AH100" s="34">
        <f t="shared" si="86"/>
        <v>108</v>
      </c>
      <c r="AI100" s="3"/>
      <c r="AJ100" s="31">
        <f t="shared" si="103"/>
        <v>46110</v>
      </c>
      <c r="AK100" s="31">
        <f t="shared" si="246"/>
        <v>46130</v>
      </c>
      <c r="AL100" s="37">
        <v>20</v>
      </c>
      <c r="AM100" s="15">
        <f t="shared" si="247"/>
        <v>46237</v>
      </c>
      <c r="AN100" s="15"/>
      <c r="AO100" s="34">
        <f t="shared" si="87"/>
        <v>107</v>
      </c>
      <c r="AP100" s="7"/>
      <c r="AQ100" s="7"/>
      <c r="AR100" s="7"/>
      <c r="AS100" s="7"/>
      <c r="AT100" s="7"/>
      <c r="AU100" s="3"/>
      <c r="AV100" s="31">
        <f t="shared" si="104"/>
        <v>46131</v>
      </c>
      <c r="AW100" s="31">
        <f t="shared" si="245"/>
        <v>46381</v>
      </c>
      <c r="AX100" s="124">
        <v>250</v>
      </c>
      <c r="AY100" s="15">
        <f t="shared" si="88"/>
        <v>46487</v>
      </c>
      <c r="AZ100" s="15"/>
      <c r="BA100" s="7">
        <f t="shared" si="89"/>
        <v>106</v>
      </c>
      <c r="BB100" s="3"/>
      <c r="BC100" s="31">
        <f t="shared" si="105"/>
        <v>46382</v>
      </c>
      <c r="BD100" s="31">
        <f t="shared" si="106"/>
        <v>46382</v>
      </c>
      <c r="BE100" s="32">
        <v>0</v>
      </c>
      <c r="BF100" s="15">
        <f t="shared" si="90"/>
        <v>46487</v>
      </c>
      <c r="BG100" s="15"/>
      <c r="BH100" s="34">
        <f t="shared" si="91"/>
        <v>105</v>
      </c>
      <c r="BI100" s="3"/>
      <c r="BJ100" s="31">
        <f t="shared" si="92"/>
        <v>46382</v>
      </c>
      <c r="BK100" s="31">
        <f t="shared" si="93"/>
        <v>46382</v>
      </c>
      <c r="BL100" s="32">
        <v>0</v>
      </c>
      <c r="BM100" s="15">
        <f t="shared" si="94"/>
        <v>46487</v>
      </c>
      <c r="BN100" s="15"/>
      <c r="BO100" s="34">
        <f t="shared" si="95"/>
        <v>105</v>
      </c>
      <c r="BP100" s="3"/>
      <c r="BQ100" s="31">
        <f t="shared" si="96"/>
        <v>46382</v>
      </c>
      <c r="BR100" s="31">
        <f t="shared" si="97"/>
        <v>46412</v>
      </c>
      <c r="BS100" s="37">
        <v>30</v>
      </c>
      <c r="BT100" s="15">
        <f t="shared" si="98"/>
        <v>46517</v>
      </c>
      <c r="BU100" s="15"/>
      <c r="BV100" s="7">
        <f t="shared" si="99"/>
        <v>105</v>
      </c>
      <c r="BW100" s="11" t="s">
        <v>2550</v>
      </c>
      <c r="BX100" s="130">
        <v>46412</v>
      </c>
      <c r="BY100" s="7">
        <f t="shared" si="100"/>
        <v>105</v>
      </c>
      <c r="BZ100" s="2"/>
    </row>
    <row r="101" spans="1:79" x14ac:dyDescent="0.25">
      <c r="A101" s="40" t="s">
        <v>1679</v>
      </c>
      <c r="B101" s="41" t="s">
        <v>1850</v>
      </c>
      <c r="C101" s="42" t="s">
        <v>1851</v>
      </c>
      <c r="D101" s="7"/>
      <c r="E101" s="30">
        <f t="shared" si="76"/>
        <v>46072</v>
      </c>
      <c r="F101" s="6">
        <v>46230</v>
      </c>
      <c r="G101" s="6"/>
      <c r="H101" s="34">
        <f t="shared" si="77"/>
        <v>158</v>
      </c>
      <c r="I101" s="3"/>
      <c r="J101" s="30">
        <f t="shared" si="78"/>
        <v>46073</v>
      </c>
      <c r="K101" s="30">
        <f t="shared" si="79"/>
        <v>46080</v>
      </c>
      <c r="L101" s="37">
        <v>7</v>
      </c>
      <c r="M101" s="6">
        <f t="shared" si="80"/>
        <v>46237</v>
      </c>
      <c r="N101" s="6"/>
      <c r="O101" s="29">
        <f t="shared" si="81"/>
        <v>157</v>
      </c>
      <c r="P101" s="7"/>
      <c r="Q101" s="3"/>
      <c r="R101" s="30">
        <f t="shared" si="73"/>
        <v>46081</v>
      </c>
      <c r="S101" s="30">
        <f t="shared" si="82"/>
        <v>46111</v>
      </c>
      <c r="T101" s="37">
        <v>30</v>
      </c>
      <c r="U101" s="6">
        <f t="shared" si="83"/>
        <v>46267</v>
      </c>
      <c r="V101" s="6"/>
      <c r="W101" s="29">
        <f t="shared" si="84"/>
        <v>156</v>
      </c>
      <c r="X101" s="3"/>
      <c r="Y101" s="31"/>
      <c r="Z101" s="7"/>
      <c r="AA101" s="6"/>
      <c r="AB101" s="25"/>
      <c r="AC101" s="31">
        <f t="shared" si="101"/>
        <v>46112</v>
      </c>
      <c r="AD101" s="31">
        <f t="shared" si="102"/>
        <v>46172</v>
      </c>
      <c r="AE101" s="37">
        <v>60</v>
      </c>
      <c r="AF101" s="15">
        <f t="shared" si="85"/>
        <v>46327</v>
      </c>
      <c r="AG101" s="15"/>
      <c r="AH101" s="34">
        <f t="shared" si="86"/>
        <v>155</v>
      </c>
      <c r="AI101" s="3"/>
      <c r="AJ101" s="31">
        <f t="shared" si="103"/>
        <v>46173</v>
      </c>
      <c r="AK101" s="31">
        <f t="shared" si="246"/>
        <v>46193</v>
      </c>
      <c r="AL101" s="37">
        <v>20</v>
      </c>
      <c r="AM101" s="15">
        <f t="shared" si="247"/>
        <v>46347</v>
      </c>
      <c r="AN101" s="15"/>
      <c r="AO101" s="34">
        <f t="shared" si="87"/>
        <v>154</v>
      </c>
      <c r="AP101" s="7"/>
      <c r="AQ101" s="7"/>
      <c r="AR101" s="7"/>
      <c r="AS101" s="7"/>
      <c r="AT101" s="7"/>
      <c r="AU101" s="3"/>
      <c r="AV101" s="31">
        <f t="shared" si="104"/>
        <v>46194</v>
      </c>
      <c r="AW101" s="31">
        <f t="shared" si="245"/>
        <v>46404</v>
      </c>
      <c r="AX101" s="124">
        <v>210</v>
      </c>
      <c r="AY101" s="15">
        <f t="shared" si="88"/>
        <v>46557</v>
      </c>
      <c r="AZ101" s="15"/>
      <c r="BA101" s="7">
        <f t="shared" si="89"/>
        <v>153</v>
      </c>
      <c r="BB101" s="3"/>
      <c r="BC101" s="31">
        <f t="shared" si="105"/>
        <v>46405</v>
      </c>
      <c r="BD101" s="31">
        <f t="shared" si="106"/>
        <v>46405</v>
      </c>
      <c r="BE101" s="32">
        <v>0</v>
      </c>
      <c r="BF101" s="15">
        <f t="shared" si="90"/>
        <v>46557</v>
      </c>
      <c r="BG101" s="15"/>
      <c r="BH101" s="34">
        <f t="shared" si="91"/>
        <v>152</v>
      </c>
      <c r="BI101" s="3"/>
      <c r="BJ101" s="31">
        <f t="shared" si="92"/>
        <v>46405</v>
      </c>
      <c r="BK101" s="31">
        <f t="shared" si="93"/>
        <v>46405</v>
      </c>
      <c r="BL101" s="32">
        <v>0</v>
      </c>
      <c r="BM101" s="15">
        <f t="shared" si="94"/>
        <v>46557</v>
      </c>
      <c r="BN101" s="15"/>
      <c r="BO101" s="34">
        <f t="shared" si="95"/>
        <v>152</v>
      </c>
      <c r="BP101" s="3"/>
      <c r="BQ101" s="31">
        <f t="shared" si="96"/>
        <v>46405</v>
      </c>
      <c r="BR101" s="31">
        <f t="shared" si="97"/>
        <v>46412</v>
      </c>
      <c r="BS101" s="37">
        <v>7</v>
      </c>
      <c r="BT101" s="15">
        <f t="shared" si="98"/>
        <v>46564</v>
      </c>
      <c r="BU101" s="15"/>
      <c r="BV101" s="7">
        <f t="shared" si="99"/>
        <v>152</v>
      </c>
      <c r="BW101" s="11" t="s">
        <v>2550</v>
      </c>
      <c r="BX101" s="130">
        <v>46412</v>
      </c>
      <c r="BY101" s="7">
        <f t="shared" si="100"/>
        <v>152</v>
      </c>
      <c r="BZ101" s="2"/>
    </row>
    <row r="102" spans="1:79" x14ac:dyDescent="0.25">
      <c r="A102" s="40" t="s">
        <v>1679</v>
      </c>
      <c r="B102" s="41" t="s">
        <v>1852</v>
      </c>
      <c r="C102" s="42" t="s">
        <v>1853</v>
      </c>
      <c r="D102" s="7"/>
      <c r="E102" s="30">
        <f t="shared" si="76"/>
        <v>46142</v>
      </c>
      <c r="F102" s="6">
        <v>46230</v>
      </c>
      <c r="G102" s="6"/>
      <c r="H102" s="34">
        <f t="shared" si="77"/>
        <v>88</v>
      </c>
      <c r="I102" s="3"/>
      <c r="J102" s="30">
        <f t="shared" si="78"/>
        <v>46143</v>
      </c>
      <c r="K102" s="30">
        <f t="shared" si="79"/>
        <v>46150</v>
      </c>
      <c r="L102" s="37">
        <v>7</v>
      </c>
      <c r="M102" s="6">
        <f t="shared" si="80"/>
        <v>46237</v>
      </c>
      <c r="N102" s="6"/>
      <c r="O102" s="29">
        <f t="shared" si="81"/>
        <v>87</v>
      </c>
      <c r="P102" s="7"/>
      <c r="Q102" s="3"/>
      <c r="R102" s="30">
        <f t="shared" si="73"/>
        <v>46151</v>
      </c>
      <c r="S102" s="30">
        <f t="shared" si="82"/>
        <v>46181</v>
      </c>
      <c r="T102" s="37">
        <v>30</v>
      </c>
      <c r="U102" s="6">
        <f t="shared" si="83"/>
        <v>46267</v>
      </c>
      <c r="V102" s="6"/>
      <c r="W102" s="29">
        <f t="shared" si="84"/>
        <v>86</v>
      </c>
      <c r="X102" s="3"/>
      <c r="Y102" s="31"/>
      <c r="Z102" s="7"/>
      <c r="AA102" s="6"/>
      <c r="AB102" s="25"/>
      <c r="AC102" s="31">
        <f t="shared" si="101"/>
        <v>46182</v>
      </c>
      <c r="AD102" s="31">
        <f t="shared" si="102"/>
        <v>46242</v>
      </c>
      <c r="AE102" s="37">
        <v>60</v>
      </c>
      <c r="AF102" s="15">
        <f t="shared" si="85"/>
        <v>46327</v>
      </c>
      <c r="AG102" s="15"/>
      <c r="AH102" s="34">
        <f t="shared" si="86"/>
        <v>85</v>
      </c>
      <c r="AI102" s="3"/>
      <c r="AJ102" s="31">
        <f t="shared" si="103"/>
        <v>46243</v>
      </c>
      <c r="AK102" s="31">
        <f t="shared" si="246"/>
        <v>46263</v>
      </c>
      <c r="AL102" s="37">
        <v>20</v>
      </c>
      <c r="AM102" s="15">
        <f t="shared" si="247"/>
        <v>46347</v>
      </c>
      <c r="AN102" s="15"/>
      <c r="AO102" s="34">
        <f t="shared" si="87"/>
        <v>84</v>
      </c>
      <c r="AP102" s="7"/>
      <c r="AQ102" s="7"/>
      <c r="AR102" s="7"/>
      <c r="AS102" s="7"/>
      <c r="AT102" s="7"/>
      <c r="AU102" s="3"/>
      <c r="AV102" s="31">
        <f t="shared" si="104"/>
        <v>46264</v>
      </c>
      <c r="AW102" s="31">
        <f t="shared" si="245"/>
        <v>46414</v>
      </c>
      <c r="AX102" s="124">
        <v>150</v>
      </c>
      <c r="AY102" s="15">
        <f t="shared" si="88"/>
        <v>46497</v>
      </c>
      <c r="AZ102" s="15"/>
      <c r="BA102" s="7">
        <f t="shared" si="89"/>
        <v>83</v>
      </c>
      <c r="BB102" s="3"/>
      <c r="BC102" s="31">
        <f t="shared" si="105"/>
        <v>46415</v>
      </c>
      <c r="BD102" s="31">
        <f t="shared" si="106"/>
        <v>46415</v>
      </c>
      <c r="BE102" s="32">
        <v>0</v>
      </c>
      <c r="BF102" s="15">
        <f t="shared" si="90"/>
        <v>46497</v>
      </c>
      <c r="BG102" s="15"/>
      <c r="BH102" s="34">
        <f t="shared" si="91"/>
        <v>82</v>
      </c>
      <c r="BI102" s="3"/>
      <c r="BJ102" s="31">
        <f t="shared" si="92"/>
        <v>46415</v>
      </c>
      <c r="BK102" s="31">
        <f t="shared" si="93"/>
        <v>46415</v>
      </c>
      <c r="BL102" s="32">
        <v>0</v>
      </c>
      <c r="BM102" s="15">
        <f t="shared" si="94"/>
        <v>46497</v>
      </c>
      <c r="BN102" s="15"/>
      <c r="BO102" s="34">
        <f t="shared" si="95"/>
        <v>82</v>
      </c>
      <c r="BP102" s="3"/>
      <c r="BQ102" s="31">
        <f t="shared" si="96"/>
        <v>46415</v>
      </c>
      <c r="BR102" s="31">
        <f t="shared" si="97"/>
        <v>46422</v>
      </c>
      <c r="BS102" s="37">
        <v>7</v>
      </c>
      <c r="BT102" s="15">
        <f t="shared" si="98"/>
        <v>46504</v>
      </c>
      <c r="BU102" s="15"/>
      <c r="BV102" s="7">
        <f t="shared" si="99"/>
        <v>82</v>
      </c>
      <c r="BW102" s="11" t="s">
        <v>2552</v>
      </c>
      <c r="BX102" s="130">
        <v>46422</v>
      </c>
      <c r="BY102" s="7">
        <f t="shared" si="100"/>
        <v>82</v>
      </c>
      <c r="BZ102" s="2"/>
    </row>
    <row r="103" spans="1:79" x14ac:dyDescent="0.25">
      <c r="A103" s="40" t="s">
        <v>1679</v>
      </c>
      <c r="B103" s="41" t="s">
        <v>1854</v>
      </c>
      <c r="C103" s="42" t="s">
        <v>1855</v>
      </c>
      <c r="D103" s="7"/>
      <c r="E103" s="30">
        <f t="shared" si="76"/>
        <v>46192</v>
      </c>
      <c r="F103" s="6">
        <v>46230</v>
      </c>
      <c r="G103" s="6"/>
      <c r="H103" s="34">
        <f t="shared" si="77"/>
        <v>38</v>
      </c>
      <c r="I103" s="3"/>
      <c r="J103" s="30">
        <f t="shared" si="78"/>
        <v>46193</v>
      </c>
      <c r="K103" s="30">
        <f t="shared" si="79"/>
        <v>46200</v>
      </c>
      <c r="L103" s="37">
        <v>7</v>
      </c>
      <c r="M103" s="6">
        <f t="shared" si="80"/>
        <v>46237</v>
      </c>
      <c r="N103" s="6"/>
      <c r="O103" s="29">
        <f t="shared" si="81"/>
        <v>37</v>
      </c>
      <c r="P103" s="7"/>
      <c r="Q103" s="3"/>
      <c r="R103" s="30">
        <f t="shared" si="73"/>
        <v>46201</v>
      </c>
      <c r="S103" s="30">
        <f t="shared" si="82"/>
        <v>46231</v>
      </c>
      <c r="T103" s="37">
        <v>30</v>
      </c>
      <c r="U103" s="6">
        <f t="shared" si="83"/>
        <v>46267</v>
      </c>
      <c r="V103" s="6"/>
      <c r="W103" s="29">
        <f t="shared" si="84"/>
        <v>36</v>
      </c>
      <c r="X103" s="3"/>
      <c r="Y103" s="31"/>
      <c r="Z103" s="7"/>
      <c r="AA103" s="6"/>
      <c r="AB103" s="25"/>
      <c r="AC103" s="31">
        <f t="shared" si="101"/>
        <v>46232</v>
      </c>
      <c r="AD103" s="31">
        <f t="shared" si="102"/>
        <v>46292</v>
      </c>
      <c r="AE103" s="37">
        <v>60</v>
      </c>
      <c r="AF103" s="15">
        <f t="shared" si="85"/>
        <v>46327</v>
      </c>
      <c r="AG103" s="15"/>
      <c r="AH103" s="34">
        <f t="shared" si="86"/>
        <v>35</v>
      </c>
      <c r="AI103" s="3"/>
      <c r="AJ103" s="31">
        <f t="shared" si="103"/>
        <v>46293</v>
      </c>
      <c r="AK103" s="31">
        <f t="shared" si="246"/>
        <v>46313</v>
      </c>
      <c r="AL103" s="37">
        <v>20</v>
      </c>
      <c r="AM103" s="15">
        <f t="shared" si="247"/>
        <v>46347</v>
      </c>
      <c r="AN103" s="15"/>
      <c r="AO103" s="34">
        <f t="shared" si="87"/>
        <v>34</v>
      </c>
      <c r="AP103" s="7"/>
      <c r="AQ103" s="7"/>
      <c r="AR103" s="7"/>
      <c r="AS103" s="7"/>
      <c r="AT103" s="7"/>
      <c r="AU103" s="3"/>
      <c r="AV103" s="31">
        <f t="shared" si="104"/>
        <v>46314</v>
      </c>
      <c r="AW103" s="31">
        <f t="shared" si="245"/>
        <v>46404</v>
      </c>
      <c r="AX103" s="124">
        <v>90</v>
      </c>
      <c r="AY103" s="15">
        <f t="shared" si="88"/>
        <v>46437</v>
      </c>
      <c r="AZ103" s="15"/>
      <c r="BA103" s="7">
        <f t="shared" si="89"/>
        <v>33</v>
      </c>
      <c r="BB103" s="3"/>
      <c r="BC103" s="31">
        <f t="shared" si="105"/>
        <v>46405</v>
      </c>
      <c r="BD103" s="31">
        <f t="shared" si="106"/>
        <v>46405</v>
      </c>
      <c r="BE103" s="32">
        <v>0</v>
      </c>
      <c r="BF103" s="15">
        <f t="shared" si="90"/>
        <v>46437</v>
      </c>
      <c r="BG103" s="15"/>
      <c r="BH103" s="34">
        <f t="shared" si="91"/>
        <v>32</v>
      </c>
      <c r="BI103" s="3"/>
      <c r="BJ103" s="31">
        <f t="shared" si="92"/>
        <v>46405</v>
      </c>
      <c r="BK103" s="31">
        <f t="shared" si="93"/>
        <v>46405</v>
      </c>
      <c r="BL103" s="32">
        <v>0</v>
      </c>
      <c r="BM103" s="15">
        <f t="shared" si="94"/>
        <v>46437</v>
      </c>
      <c r="BN103" s="15"/>
      <c r="BO103" s="34">
        <f t="shared" si="95"/>
        <v>32</v>
      </c>
      <c r="BP103" s="3"/>
      <c r="BQ103" s="31">
        <f t="shared" si="96"/>
        <v>46405</v>
      </c>
      <c r="BR103" s="31">
        <f t="shared" si="97"/>
        <v>46412</v>
      </c>
      <c r="BS103" s="37">
        <v>7</v>
      </c>
      <c r="BT103" s="15">
        <f t="shared" si="98"/>
        <v>46444</v>
      </c>
      <c r="BU103" s="15"/>
      <c r="BV103" s="7">
        <f t="shared" si="99"/>
        <v>32</v>
      </c>
      <c r="BW103" s="11" t="s">
        <v>2550</v>
      </c>
      <c r="BX103" s="130">
        <v>46412</v>
      </c>
      <c r="BY103" s="7">
        <f t="shared" si="100"/>
        <v>32</v>
      </c>
      <c r="BZ103" s="2"/>
    </row>
    <row r="104" spans="1:79" x14ac:dyDescent="0.25">
      <c r="A104" s="40" t="s">
        <v>1679</v>
      </c>
      <c r="B104" s="131" t="s">
        <v>1856</v>
      </c>
      <c r="C104" s="42" t="s">
        <v>1857</v>
      </c>
      <c r="D104" s="7"/>
      <c r="E104" s="30">
        <f t="shared" si="76"/>
        <v>45892</v>
      </c>
      <c r="F104" s="6">
        <v>46073</v>
      </c>
      <c r="G104" s="6"/>
      <c r="H104" s="34">
        <f t="shared" si="77"/>
        <v>181</v>
      </c>
      <c r="I104" s="3"/>
      <c r="J104" s="30">
        <f t="shared" si="78"/>
        <v>45893</v>
      </c>
      <c r="K104" s="30">
        <f t="shared" si="79"/>
        <v>45900</v>
      </c>
      <c r="L104" s="37">
        <v>7</v>
      </c>
      <c r="M104" s="6">
        <f t="shared" si="80"/>
        <v>46080</v>
      </c>
      <c r="N104" s="6"/>
      <c r="O104" s="29">
        <f t="shared" si="81"/>
        <v>180</v>
      </c>
      <c r="P104" s="7"/>
      <c r="Q104" s="3"/>
      <c r="R104" s="30">
        <f t="shared" si="73"/>
        <v>45901</v>
      </c>
      <c r="S104" s="30">
        <f t="shared" si="82"/>
        <v>45931</v>
      </c>
      <c r="T104" s="37">
        <v>30</v>
      </c>
      <c r="U104" s="6">
        <f t="shared" si="83"/>
        <v>46110</v>
      </c>
      <c r="V104" s="6"/>
      <c r="W104" s="29">
        <f t="shared" si="84"/>
        <v>179</v>
      </c>
      <c r="X104" s="3"/>
      <c r="Y104" s="31"/>
      <c r="Z104" s="7"/>
      <c r="AA104" s="6"/>
      <c r="AB104" s="25"/>
      <c r="AC104" s="31">
        <f t="shared" si="101"/>
        <v>45932</v>
      </c>
      <c r="AD104" s="31">
        <f t="shared" si="102"/>
        <v>45992</v>
      </c>
      <c r="AE104" s="37">
        <v>60</v>
      </c>
      <c r="AF104" s="15">
        <f t="shared" si="85"/>
        <v>46170</v>
      </c>
      <c r="AG104" s="15"/>
      <c r="AH104" s="34">
        <f t="shared" si="86"/>
        <v>178</v>
      </c>
      <c r="AI104" s="3"/>
      <c r="AJ104" s="31">
        <f t="shared" si="103"/>
        <v>45993</v>
      </c>
      <c r="AK104" s="31">
        <f t="shared" si="246"/>
        <v>46013</v>
      </c>
      <c r="AL104" s="37">
        <v>20</v>
      </c>
      <c r="AM104" s="15">
        <f t="shared" si="247"/>
        <v>46190</v>
      </c>
      <c r="AN104" s="15"/>
      <c r="AO104" s="34">
        <f t="shared" si="87"/>
        <v>177</v>
      </c>
      <c r="AP104" s="7"/>
      <c r="AQ104" s="7"/>
      <c r="AR104" s="7"/>
      <c r="AS104" s="7"/>
      <c r="AT104" s="7"/>
      <c r="AU104" s="3"/>
      <c r="AV104" s="31">
        <f t="shared" si="104"/>
        <v>46014</v>
      </c>
      <c r="AW104" s="31">
        <f t="shared" si="245"/>
        <v>46374</v>
      </c>
      <c r="AX104" s="124">
        <v>360</v>
      </c>
      <c r="AY104" s="15">
        <f t="shared" si="88"/>
        <v>46550</v>
      </c>
      <c r="AZ104" s="15"/>
      <c r="BA104" s="7">
        <f t="shared" si="89"/>
        <v>176</v>
      </c>
      <c r="BB104" s="3"/>
      <c r="BC104" s="31">
        <f t="shared" si="105"/>
        <v>46375</v>
      </c>
      <c r="BD104" s="31">
        <f t="shared" si="106"/>
        <v>46375</v>
      </c>
      <c r="BE104" s="32">
        <v>0</v>
      </c>
      <c r="BF104" s="15">
        <f t="shared" si="90"/>
        <v>46550</v>
      </c>
      <c r="BG104" s="15"/>
      <c r="BH104" s="34">
        <f t="shared" si="91"/>
        <v>175</v>
      </c>
      <c r="BI104" s="3"/>
      <c r="BJ104" s="31">
        <f t="shared" si="92"/>
        <v>46375</v>
      </c>
      <c r="BK104" s="31">
        <f t="shared" si="93"/>
        <v>46375</v>
      </c>
      <c r="BL104" s="32">
        <v>0</v>
      </c>
      <c r="BM104" s="15">
        <f t="shared" si="94"/>
        <v>46550</v>
      </c>
      <c r="BN104" s="15"/>
      <c r="BO104" s="34">
        <f t="shared" si="95"/>
        <v>175</v>
      </c>
      <c r="BP104" s="3"/>
      <c r="BQ104" s="31">
        <f t="shared" si="96"/>
        <v>46375</v>
      </c>
      <c r="BR104" s="31">
        <f t="shared" si="97"/>
        <v>46382</v>
      </c>
      <c r="BS104" s="37">
        <v>7</v>
      </c>
      <c r="BT104" s="15">
        <f t="shared" si="98"/>
        <v>46557</v>
      </c>
      <c r="BU104" s="15"/>
      <c r="BV104" s="7">
        <f t="shared" si="99"/>
        <v>175</v>
      </c>
      <c r="BW104" s="11" t="s">
        <v>2553</v>
      </c>
      <c r="BX104" s="130">
        <v>46382</v>
      </c>
      <c r="BY104" s="7">
        <f t="shared" si="100"/>
        <v>175</v>
      </c>
      <c r="BZ104" s="2"/>
    </row>
    <row r="105" spans="1:79" x14ac:dyDescent="0.25">
      <c r="A105" s="40" t="s">
        <v>1679</v>
      </c>
      <c r="B105" s="41" t="s">
        <v>1858</v>
      </c>
      <c r="C105" s="42" t="s">
        <v>1859</v>
      </c>
      <c r="D105" s="7"/>
      <c r="E105" s="30">
        <f t="shared" ref="E105:E106" si="248">+J105-1</f>
        <v>46002</v>
      </c>
      <c r="F105" s="6">
        <v>46119</v>
      </c>
      <c r="G105" s="6"/>
      <c r="H105" s="34">
        <f t="shared" ref="H105:H106" si="249">+F105-E105</f>
        <v>117</v>
      </c>
      <c r="I105" s="3"/>
      <c r="J105" s="30">
        <f t="shared" ref="J105:J106" si="250">+K105-L105</f>
        <v>46003</v>
      </c>
      <c r="K105" s="30">
        <f t="shared" ref="K105:K106" si="251">+R105-1</f>
        <v>46010</v>
      </c>
      <c r="L105" s="37">
        <v>7</v>
      </c>
      <c r="M105" s="6">
        <f t="shared" ref="M105:M106" si="252">+F105+L105</f>
        <v>46126</v>
      </c>
      <c r="N105" s="6"/>
      <c r="O105" s="29">
        <f t="shared" ref="O105:O106" si="253">+M105-K105</f>
        <v>116</v>
      </c>
      <c r="P105" s="7"/>
      <c r="Q105" s="3"/>
      <c r="R105" s="30">
        <f t="shared" ref="R105:R106" si="254">+S105-T105</f>
        <v>46011</v>
      </c>
      <c r="S105" s="30">
        <f t="shared" ref="S105:S106" si="255">+AC105-1</f>
        <v>46041</v>
      </c>
      <c r="T105" s="37">
        <v>30</v>
      </c>
      <c r="U105" s="6">
        <f t="shared" ref="U105:U106" si="256">+M105+T105</f>
        <v>46156</v>
      </c>
      <c r="V105" s="6"/>
      <c r="W105" s="29">
        <f t="shared" ref="W105:W106" si="257">+U105-S105</f>
        <v>115</v>
      </c>
      <c r="X105" s="3"/>
      <c r="Y105" s="31"/>
      <c r="Z105" s="7"/>
      <c r="AA105" s="6"/>
      <c r="AB105" s="25"/>
      <c r="AC105" s="31">
        <f t="shared" ref="AC105:AC106" si="258">+AD105-AE105</f>
        <v>46042</v>
      </c>
      <c r="AD105" s="31">
        <f t="shared" ref="AD105:AD106" si="259">+AJ105-1</f>
        <v>46102</v>
      </c>
      <c r="AE105" s="37">
        <v>60</v>
      </c>
      <c r="AF105" s="15">
        <f t="shared" ref="AF105:AF106" si="260">+IF(V105=0,U105,V105)+AE105</f>
        <v>46216</v>
      </c>
      <c r="AG105" s="15"/>
      <c r="AH105" s="34">
        <f t="shared" ref="AH105:AH106" si="261">+AF105-AD105</f>
        <v>114</v>
      </c>
      <c r="AI105" s="3"/>
      <c r="AJ105" s="31">
        <f t="shared" ref="AJ105:AJ106" si="262">+AK105-AL105</f>
        <v>46103</v>
      </c>
      <c r="AK105" s="31">
        <f t="shared" si="246"/>
        <v>46123</v>
      </c>
      <c r="AL105" s="37">
        <v>20</v>
      </c>
      <c r="AM105" s="15">
        <f t="shared" si="247"/>
        <v>46236</v>
      </c>
      <c r="AN105" s="15"/>
      <c r="AO105" s="34">
        <f t="shared" ref="AO105:AO106" si="263">+AM105-AK105</f>
        <v>113</v>
      </c>
      <c r="AP105" s="7"/>
      <c r="AQ105" s="7"/>
      <c r="AR105" s="7"/>
      <c r="AS105" s="7"/>
      <c r="AT105" s="7"/>
      <c r="AU105" s="3"/>
      <c r="AV105" s="31">
        <f t="shared" ref="AV105:AV106" si="264">+AW105-AX105</f>
        <v>46124</v>
      </c>
      <c r="AW105" s="31">
        <f t="shared" si="245"/>
        <v>46374</v>
      </c>
      <c r="AX105" s="124">
        <v>250</v>
      </c>
      <c r="AY105" s="15">
        <f t="shared" ref="AY105:AY106" si="265">+IF(AN105=0,AM105,AN105)+AX105</f>
        <v>46486</v>
      </c>
      <c r="AZ105" s="15"/>
      <c r="BA105" s="7">
        <f t="shared" ref="BA105:BA106" si="266">+AY105-AW105</f>
        <v>112</v>
      </c>
      <c r="BB105" s="3"/>
      <c r="BC105" s="31">
        <f t="shared" ref="BC105:BC106" si="267">+BD105-BE105</f>
        <v>46375</v>
      </c>
      <c r="BD105" s="31">
        <f t="shared" ref="BD105:BD106" si="268">+BJ105</f>
        <v>46375</v>
      </c>
      <c r="BE105" s="32">
        <v>0</v>
      </c>
      <c r="BF105" s="15">
        <f t="shared" ref="BF105:BF106" si="269">+IF(AZ105=0,AY105,AZ105)+BE105</f>
        <v>46486</v>
      </c>
      <c r="BG105" s="15"/>
      <c r="BH105" s="34">
        <f t="shared" ref="BH105:BH106" si="270">+BF105-BD105</f>
        <v>111</v>
      </c>
      <c r="BI105" s="3"/>
      <c r="BJ105" s="31">
        <f t="shared" ref="BJ105:BJ106" si="271">+BK105-BL105</f>
        <v>46375</v>
      </c>
      <c r="BK105" s="31">
        <f t="shared" ref="BK105:BK106" si="272">+BQ105</f>
        <v>46375</v>
      </c>
      <c r="BL105" s="32">
        <v>0</v>
      </c>
      <c r="BM105" s="15">
        <f t="shared" ref="BM105:BM106" si="273">+IF(BG105=0,BF105,BG105)+BL105</f>
        <v>46486</v>
      </c>
      <c r="BN105" s="15"/>
      <c r="BO105" s="34">
        <f t="shared" ref="BO105:BO106" si="274">+BM105-BK105</f>
        <v>111</v>
      </c>
      <c r="BP105" s="3"/>
      <c r="BQ105" s="31">
        <f t="shared" ref="BQ105:BQ106" si="275">+BR105-BS105</f>
        <v>46375</v>
      </c>
      <c r="BR105" s="31">
        <f t="shared" ref="BR105:BR106" si="276">+BX105</f>
        <v>46382</v>
      </c>
      <c r="BS105" s="37">
        <v>7</v>
      </c>
      <c r="BT105" s="15">
        <f t="shared" ref="BT105:BT106" si="277">+IF(BN105=0,BM105,BN105)+BS105</f>
        <v>46493</v>
      </c>
      <c r="BU105" s="15"/>
      <c r="BV105" s="7">
        <f t="shared" ref="BV105:BV106" si="278">+BT105-BR105</f>
        <v>111</v>
      </c>
      <c r="BW105" s="11" t="s">
        <v>2553</v>
      </c>
      <c r="BX105" s="130">
        <v>46382</v>
      </c>
      <c r="BY105" s="7">
        <f t="shared" ref="BY105:BY106" si="279">+BT105-BX105</f>
        <v>111</v>
      </c>
      <c r="BZ105" s="2"/>
    </row>
    <row r="106" spans="1:79" x14ac:dyDescent="0.25">
      <c r="A106" s="40" t="s">
        <v>1679</v>
      </c>
      <c r="B106" s="131" t="s">
        <v>1860</v>
      </c>
      <c r="C106" s="42" t="s">
        <v>1861</v>
      </c>
      <c r="D106" s="7"/>
      <c r="E106" s="30">
        <f t="shared" si="248"/>
        <v>45892</v>
      </c>
      <c r="F106" s="6">
        <v>46119</v>
      </c>
      <c r="G106" s="6"/>
      <c r="H106" s="34">
        <f t="shared" si="249"/>
        <v>227</v>
      </c>
      <c r="I106" s="3"/>
      <c r="J106" s="30">
        <f t="shared" si="250"/>
        <v>45893</v>
      </c>
      <c r="K106" s="30">
        <f t="shared" si="251"/>
        <v>45900</v>
      </c>
      <c r="L106" s="37">
        <v>7</v>
      </c>
      <c r="M106" s="6">
        <f t="shared" si="252"/>
        <v>46126</v>
      </c>
      <c r="N106" s="6"/>
      <c r="O106" s="29">
        <f t="shared" si="253"/>
        <v>226</v>
      </c>
      <c r="P106" s="7"/>
      <c r="Q106" s="3"/>
      <c r="R106" s="30">
        <f t="shared" si="254"/>
        <v>45901</v>
      </c>
      <c r="S106" s="30">
        <f t="shared" si="255"/>
        <v>45931</v>
      </c>
      <c r="T106" s="37">
        <v>30</v>
      </c>
      <c r="U106" s="6">
        <f t="shared" si="256"/>
        <v>46156</v>
      </c>
      <c r="V106" s="6"/>
      <c r="W106" s="29">
        <f t="shared" si="257"/>
        <v>225</v>
      </c>
      <c r="X106" s="3"/>
      <c r="Y106" s="31"/>
      <c r="Z106" s="7"/>
      <c r="AA106" s="6"/>
      <c r="AB106" s="25"/>
      <c r="AC106" s="31">
        <f t="shared" si="258"/>
        <v>45932</v>
      </c>
      <c r="AD106" s="31">
        <f t="shared" si="259"/>
        <v>45992</v>
      </c>
      <c r="AE106" s="37">
        <v>60</v>
      </c>
      <c r="AF106" s="15">
        <f t="shared" si="260"/>
        <v>46216</v>
      </c>
      <c r="AG106" s="15"/>
      <c r="AH106" s="34">
        <f t="shared" si="261"/>
        <v>224</v>
      </c>
      <c r="AI106" s="3"/>
      <c r="AJ106" s="31">
        <f t="shared" si="262"/>
        <v>45993</v>
      </c>
      <c r="AK106" s="31">
        <f t="shared" si="246"/>
        <v>46013</v>
      </c>
      <c r="AL106" s="37">
        <v>20</v>
      </c>
      <c r="AM106" s="15">
        <f t="shared" si="247"/>
        <v>46236</v>
      </c>
      <c r="AN106" s="15"/>
      <c r="AO106" s="34">
        <f t="shared" si="263"/>
        <v>223</v>
      </c>
      <c r="AP106" s="7"/>
      <c r="AQ106" s="7"/>
      <c r="AR106" s="7"/>
      <c r="AS106" s="7"/>
      <c r="AT106" s="7"/>
      <c r="AU106" s="3"/>
      <c r="AV106" s="31">
        <f t="shared" si="264"/>
        <v>46014</v>
      </c>
      <c r="AW106" s="31">
        <f t="shared" si="245"/>
        <v>46374</v>
      </c>
      <c r="AX106" s="124">
        <v>360</v>
      </c>
      <c r="AY106" s="15">
        <f t="shared" si="265"/>
        <v>46596</v>
      </c>
      <c r="AZ106" s="15"/>
      <c r="BA106" s="7">
        <f t="shared" si="266"/>
        <v>222</v>
      </c>
      <c r="BB106" s="3"/>
      <c r="BC106" s="31">
        <f t="shared" si="267"/>
        <v>46375</v>
      </c>
      <c r="BD106" s="31">
        <f t="shared" si="268"/>
        <v>46375</v>
      </c>
      <c r="BE106" s="32">
        <v>0</v>
      </c>
      <c r="BF106" s="15">
        <f t="shared" si="269"/>
        <v>46596</v>
      </c>
      <c r="BG106" s="15"/>
      <c r="BH106" s="34">
        <f t="shared" si="270"/>
        <v>221</v>
      </c>
      <c r="BI106" s="3"/>
      <c r="BJ106" s="31">
        <f t="shared" si="271"/>
        <v>46375</v>
      </c>
      <c r="BK106" s="31">
        <f t="shared" si="272"/>
        <v>46375</v>
      </c>
      <c r="BL106" s="32">
        <v>0</v>
      </c>
      <c r="BM106" s="15">
        <f t="shared" si="273"/>
        <v>46596</v>
      </c>
      <c r="BN106" s="15"/>
      <c r="BO106" s="34">
        <f t="shared" si="274"/>
        <v>221</v>
      </c>
      <c r="BP106" s="3"/>
      <c r="BQ106" s="31">
        <f t="shared" si="275"/>
        <v>46375</v>
      </c>
      <c r="BR106" s="31">
        <f t="shared" si="276"/>
        <v>46382</v>
      </c>
      <c r="BS106" s="37">
        <v>7</v>
      </c>
      <c r="BT106" s="15">
        <f t="shared" si="277"/>
        <v>46603</v>
      </c>
      <c r="BU106" s="15"/>
      <c r="BV106" s="7">
        <f t="shared" si="278"/>
        <v>221</v>
      </c>
      <c r="BW106" s="11" t="s">
        <v>2553</v>
      </c>
      <c r="BX106" s="130">
        <v>46382</v>
      </c>
      <c r="BY106" s="7">
        <f t="shared" si="279"/>
        <v>221</v>
      </c>
      <c r="BZ106" s="2"/>
    </row>
    <row r="107" spans="1:79" x14ac:dyDescent="0.25">
      <c r="A107" s="40" t="s">
        <v>1679</v>
      </c>
      <c r="B107" s="131" t="s">
        <v>1862</v>
      </c>
      <c r="C107" s="42" t="s">
        <v>1863</v>
      </c>
      <c r="D107" s="7"/>
      <c r="E107" s="30">
        <f t="shared" ref="E107:E123" si="280">+J107-1</f>
        <v>45892</v>
      </c>
      <c r="F107" s="6">
        <v>46155</v>
      </c>
      <c r="G107" s="6"/>
      <c r="H107" s="34">
        <f t="shared" ref="H107:H123" si="281">+F107-E107</f>
        <v>263</v>
      </c>
      <c r="I107" s="3"/>
      <c r="J107" s="30">
        <f t="shared" ref="J107:J123" si="282">+K107-L107</f>
        <v>45893</v>
      </c>
      <c r="K107" s="30">
        <f t="shared" ref="K107:K123" si="283">+R107-1</f>
        <v>45900</v>
      </c>
      <c r="L107" s="37">
        <v>7</v>
      </c>
      <c r="M107" s="6">
        <f t="shared" ref="M107:M123" si="284">+F107+L107</f>
        <v>46162</v>
      </c>
      <c r="N107" s="6"/>
      <c r="O107" s="29">
        <f t="shared" ref="O107:O123" si="285">+M107-K107</f>
        <v>262</v>
      </c>
      <c r="P107" s="7"/>
      <c r="Q107" s="3"/>
      <c r="R107" s="30">
        <f t="shared" ref="R107:R123" si="286">+S107-T107</f>
        <v>45901</v>
      </c>
      <c r="S107" s="30">
        <f t="shared" ref="S107:S123" si="287">+AC107-1</f>
        <v>45931</v>
      </c>
      <c r="T107" s="37">
        <v>30</v>
      </c>
      <c r="U107" s="6">
        <f t="shared" ref="U107:U123" si="288">+M107+T107</f>
        <v>46192</v>
      </c>
      <c r="V107" s="6"/>
      <c r="W107" s="29">
        <f t="shared" ref="W107:W123" si="289">+U107-S107</f>
        <v>261</v>
      </c>
      <c r="X107" s="3"/>
      <c r="Y107" s="31"/>
      <c r="Z107" s="7"/>
      <c r="AA107" s="6"/>
      <c r="AB107" s="25"/>
      <c r="AC107" s="31">
        <f t="shared" ref="AC107:AC123" si="290">+AD107-AE107</f>
        <v>45932</v>
      </c>
      <c r="AD107" s="31">
        <f t="shared" ref="AD107:AD123" si="291">+AJ107-1</f>
        <v>45992</v>
      </c>
      <c r="AE107" s="37">
        <v>60</v>
      </c>
      <c r="AF107" s="15">
        <f t="shared" ref="AF107:AF123" si="292">+IF(V107=0,U107,V107)+AE107</f>
        <v>46252</v>
      </c>
      <c r="AG107" s="15"/>
      <c r="AH107" s="34">
        <f t="shared" ref="AH107:AH123" si="293">+AF107-AD107</f>
        <v>260</v>
      </c>
      <c r="AI107" s="3"/>
      <c r="AJ107" s="31">
        <f t="shared" ref="AJ107:AJ123" si="294">+AK107-AL107</f>
        <v>45993</v>
      </c>
      <c r="AK107" s="31">
        <f t="shared" ref="AK107:AK123" si="295">+AV107-1</f>
        <v>46013</v>
      </c>
      <c r="AL107" s="37">
        <v>20</v>
      </c>
      <c r="AM107" s="15">
        <f t="shared" ref="AM107:AM123" si="296">+IF(AG107=0,AF107,AG107)+AL107</f>
        <v>46272</v>
      </c>
      <c r="AN107" s="15"/>
      <c r="AO107" s="34">
        <f t="shared" ref="AO107:AO123" si="297">+AM107-AK107</f>
        <v>259</v>
      </c>
      <c r="AP107" s="7"/>
      <c r="AQ107" s="7"/>
      <c r="AR107" s="7"/>
      <c r="AS107" s="7"/>
      <c r="AT107" s="7"/>
      <c r="AU107" s="3"/>
      <c r="AV107" s="31">
        <f t="shared" ref="AV107:AV123" si="298">+AW107-AX107</f>
        <v>46014</v>
      </c>
      <c r="AW107" s="31">
        <f t="shared" si="245"/>
        <v>46374</v>
      </c>
      <c r="AX107" s="124">
        <v>360</v>
      </c>
      <c r="AY107" s="15">
        <f t="shared" ref="AY107:AY123" si="299">+IF(AN107=0,AM107,AN107)+AX107</f>
        <v>46632</v>
      </c>
      <c r="AZ107" s="15"/>
      <c r="BA107" s="7">
        <f t="shared" ref="BA107:BA123" si="300">+AY107-AW107</f>
        <v>258</v>
      </c>
      <c r="BB107" s="3"/>
      <c r="BC107" s="31">
        <f t="shared" ref="BC107:BC123" si="301">+BD107-BE107</f>
        <v>46375</v>
      </c>
      <c r="BD107" s="31">
        <f t="shared" ref="BD107:BD123" si="302">+BJ107</f>
        <v>46375</v>
      </c>
      <c r="BE107" s="32">
        <v>0</v>
      </c>
      <c r="BF107" s="15">
        <f t="shared" ref="BF107:BF123" si="303">+IF(AZ107=0,AY107,AZ107)+BE107</f>
        <v>46632</v>
      </c>
      <c r="BG107" s="15"/>
      <c r="BH107" s="34">
        <f t="shared" ref="BH107:BH123" si="304">+BF107-BD107</f>
        <v>257</v>
      </c>
      <c r="BI107" s="3"/>
      <c r="BJ107" s="31">
        <f t="shared" ref="BJ107:BJ123" si="305">+BK107-BL107</f>
        <v>46375</v>
      </c>
      <c r="BK107" s="31">
        <f t="shared" ref="BK107:BK123" si="306">+BQ107</f>
        <v>46375</v>
      </c>
      <c r="BL107" s="32">
        <v>0</v>
      </c>
      <c r="BM107" s="15">
        <f t="shared" ref="BM107:BM123" si="307">+IF(BG107=0,BF107,BG107)+BL107</f>
        <v>46632</v>
      </c>
      <c r="BN107" s="15"/>
      <c r="BO107" s="34">
        <f t="shared" ref="BO107:BO123" si="308">+BM107-BK107</f>
        <v>257</v>
      </c>
      <c r="BP107" s="3"/>
      <c r="BQ107" s="31">
        <f t="shared" ref="BQ107:BQ123" si="309">+BR107-BS107</f>
        <v>46375</v>
      </c>
      <c r="BR107" s="31">
        <f t="shared" ref="BR107:BR123" si="310">+BX107</f>
        <v>46382</v>
      </c>
      <c r="BS107" s="37">
        <v>7</v>
      </c>
      <c r="BT107" s="15">
        <f t="shared" ref="BT107:BT123" si="311">+IF(BN107=0,BM107,BN107)+BS107</f>
        <v>46639</v>
      </c>
      <c r="BU107" s="15"/>
      <c r="BV107" s="7">
        <f t="shared" ref="BV107:BV123" si="312">+BT107-BR107</f>
        <v>257</v>
      </c>
      <c r="BW107" s="11" t="s">
        <v>2553</v>
      </c>
      <c r="BX107" s="130">
        <v>46382</v>
      </c>
      <c r="BY107" s="7">
        <f t="shared" ref="BY107:BY123" si="313">+BT107-BX107</f>
        <v>257</v>
      </c>
      <c r="BZ107" s="2"/>
    </row>
    <row r="108" spans="1:79" s="4" customFormat="1" x14ac:dyDescent="0.25">
      <c r="A108" s="40" t="s">
        <v>1679</v>
      </c>
      <c r="B108" s="41" t="s">
        <v>1864</v>
      </c>
      <c r="C108" s="42" t="s">
        <v>1865</v>
      </c>
      <c r="D108" s="7"/>
      <c r="E108" s="30">
        <f t="shared" si="280"/>
        <v>46042</v>
      </c>
      <c r="F108" s="6">
        <v>46119</v>
      </c>
      <c r="G108" s="6"/>
      <c r="H108" s="34">
        <f t="shared" si="281"/>
        <v>77</v>
      </c>
      <c r="I108" s="3"/>
      <c r="J108" s="30">
        <f t="shared" si="282"/>
        <v>46043</v>
      </c>
      <c r="K108" s="30">
        <f t="shared" si="283"/>
        <v>46050</v>
      </c>
      <c r="L108" s="37">
        <v>7</v>
      </c>
      <c r="M108" s="6">
        <f t="shared" si="284"/>
        <v>46126</v>
      </c>
      <c r="N108" s="6"/>
      <c r="O108" s="29">
        <f t="shared" si="285"/>
        <v>76</v>
      </c>
      <c r="P108" s="7"/>
      <c r="Q108" s="3"/>
      <c r="R108" s="30">
        <f t="shared" si="286"/>
        <v>46051</v>
      </c>
      <c r="S108" s="30">
        <f t="shared" si="287"/>
        <v>46081</v>
      </c>
      <c r="T108" s="37">
        <v>30</v>
      </c>
      <c r="U108" s="6">
        <f t="shared" si="288"/>
        <v>46156</v>
      </c>
      <c r="V108" s="6"/>
      <c r="W108" s="29">
        <f t="shared" si="289"/>
        <v>75</v>
      </c>
      <c r="X108" s="3"/>
      <c r="Y108" s="31"/>
      <c r="Z108" s="7"/>
      <c r="AA108" s="6"/>
      <c r="AB108" s="25"/>
      <c r="AC108" s="31">
        <f t="shared" si="290"/>
        <v>46082</v>
      </c>
      <c r="AD108" s="31">
        <f t="shared" si="291"/>
        <v>46142</v>
      </c>
      <c r="AE108" s="37">
        <v>60</v>
      </c>
      <c r="AF108" s="15">
        <f t="shared" si="292"/>
        <v>46216</v>
      </c>
      <c r="AG108" s="15"/>
      <c r="AH108" s="34">
        <f t="shared" si="293"/>
        <v>74</v>
      </c>
      <c r="AI108" s="3"/>
      <c r="AJ108" s="31">
        <f t="shared" si="294"/>
        <v>46143</v>
      </c>
      <c r="AK108" s="31">
        <f t="shared" si="295"/>
        <v>46163</v>
      </c>
      <c r="AL108" s="37">
        <v>20</v>
      </c>
      <c r="AM108" s="15">
        <f t="shared" si="296"/>
        <v>46236</v>
      </c>
      <c r="AN108" s="15"/>
      <c r="AO108" s="34">
        <f t="shared" si="297"/>
        <v>73</v>
      </c>
      <c r="AP108" s="7"/>
      <c r="AQ108" s="7"/>
      <c r="AR108" s="7"/>
      <c r="AS108" s="7"/>
      <c r="AT108" s="7"/>
      <c r="AU108" s="3"/>
      <c r="AV108" s="31">
        <f t="shared" si="298"/>
        <v>46164</v>
      </c>
      <c r="AW108" s="31">
        <f t="shared" si="245"/>
        <v>46374</v>
      </c>
      <c r="AX108" s="124">
        <v>210</v>
      </c>
      <c r="AY108" s="15">
        <f t="shared" si="299"/>
        <v>46446</v>
      </c>
      <c r="AZ108" s="15"/>
      <c r="BA108" s="7">
        <f t="shared" si="300"/>
        <v>72</v>
      </c>
      <c r="BB108" s="3"/>
      <c r="BC108" s="31">
        <f t="shared" si="301"/>
        <v>46375</v>
      </c>
      <c r="BD108" s="31">
        <f t="shared" si="302"/>
        <v>46375</v>
      </c>
      <c r="BE108" s="32">
        <v>0</v>
      </c>
      <c r="BF108" s="15">
        <f t="shared" si="303"/>
        <v>46446</v>
      </c>
      <c r="BG108" s="15"/>
      <c r="BH108" s="34">
        <f t="shared" si="304"/>
        <v>71</v>
      </c>
      <c r="BI108" s="3"/>
      <c r="BJ108" s="31">
        <f t="shared" si="305"/>
        <v>46375</v>
      </c>
      <c r="BK108" s="31">
        <f t="shared" si="306"/>
        <v>46375</v>
      </c>
      <c r="BL108" s="32">
        <v>0</v>
      </c>
      <c r="BM108" s="15">
        <f t="shared" si="307"/>
        <v>46446</v>
      </c>
      <c r="BN108" s="15"/>
      <c r="BO108" s="34">
        <f t="shared" si="308"/>
        <v>71</v>
      </c>
      <c r="BP108" s="3"/>
      <c r="BQ108" s="31">
        <f t="shared" si="309"/>
        <v>46375</v>
      </c>
      <c r="BR108" s="31">
        <f t="shared" si="310"/>
        <v>46382</v>
      </c>
      <c r="BS108" s="37">
        <v>7</v>
      </c>
      <c r="BT108" s="15">
        <f t="shared" si="311"/>
        <v>46453</v>
      </c>
      <c r="BU108" s="15"/>
      <c r="BV108" s="7">
        <f t="shared" si="312"/>
        <v>71</v>
      </c>
      <c r="BW108" s="11" t="s">
        <v>2553</v>
      </c>
      <c r="BX108" s="130">
        <v>46382</v>
      </c>
      <c r="BY108" s="7">
        <f t="shared" si="313"/>
        <v>71</v>
      </c>
      <c r="BZ108"/>
    </row>
    <row r="109" spans="1:79" s="4" customFormat="1" ht="15" customHeight="1" x14ac:dyDescent="0.25">
      <c r="A109" s="40" t="s">
        <v>1679</v>
      </c>
      <c r="B109" s="131" t="s">
        <v>1866</v>
      </c>
      <c r="C109" s="42" t="s">
        <v>1867</v>
      </c>
      <c r="D109" s="7"/>
      <c r="E109" s="30">
        <f t="shared" si="280"/>
        <v>45892</v>
      </c>
      <c r="F109" s="6">
        <v>46042</v>
      </c>
      <c r="G109" s="6"/>
      <c r="H109" s="34">
        <f t="shared" si="281"/>
        <v>150</v>
      </c>
      <c r="I109" s="3"/>
      <c r="J109" s="30">
        <f t="shared" si="282"/>
        <v>45893</v>
      </c>
      <c r="K109" s="30">
        <f t="shared" si="283"/>
        <v>45900</v>
      </c>
      <c r="L109" s="37">
        <v>7</v>
      </c>
      <c r="M109" s="6">
        <f t="shared" si="284"/>
        <v>46049</v>
      </c>
      <c r="N109" s="6"/>
      <c r="O109" s="29">
        <f t="shared" si="285"/>
        <v>149</v>
      </c>
      <c r="P109" s="7"/>
      <c r="Q109" s="3"/>
      <c r="R109" s="30">
        <f t="shared" si="286"/>
        <v>45901</v>
      </c>
      <c r="S109" s="30">
        <f t="shared" si="287"/>
        <v>45931</v>
      </c>
      <c r="T109" s="37">
        <v>30</v>
      </c>
      <c r="U109" s="6">
        <f t="shared" si="288"/>
        <v>46079</v>
      </c>
      <c r="V109" s="6"/>
      <c r="W109" s="29">
        <f t="shared" si="289"/>
        <v>148</v>
      </c>
      <c r="X109" s="3"/>
      <c r="Y109" s="31"/>
      <c r="Z109" s="7"/>
      <c r="AA109" s="6"/>
      <c r="AB109" s="25"/>
      <c r="AC109" s="31">
        <f t="shared" si="290"/>
        <v>45932</v>
      </c>
      <c r="AD109" s="31">
        <f t="shared" si="291"/>
        <v>45992</v>
      </c>
      <c r="AE109" s="37">
        <v>60</v>
      </c>
      <c r="AF109" s="15">
        <f t="shared" si="292"/>
        <v>46139</v>
      </c>
      <c r="AG109" s="15"/>
      <c r="AH109" s="34">
        <f t="shared" si="293"/>
        <v>147</v>
      </c>
      <c r="AI109" s="3"/>
      <c r="AJ109" s="31">
        <f t="shared" si="294"/>
        <v>45993</v>
      </c>
      <c r="AK109" s="31">
        <f t="shared" si="295"/>
        <v>46013</v>
      </c>
      <c r="AL109" s="37">
        <v>20</v>
      </c>
      <c r="AM109" s="15">
        <f t="shared" si="296"/>
        <v>46159</v>
      </c>
      <c r="AN109" s="15"/>
      <c r="AO109" s="34">
        <f t="shared" si="297"/>
        <v>146</v>
      </c>
      <c r="AP109" s="7"/>
      <c r="AQ109" s="7"/>
      <c r="AR109" s="7"/>
      <c r="AS109" s="7"/>
      <c r="AT109" s="7"/>
      <c r="AU109" s="3"/>
      <c r="AV109" s="31">
        <f t="shared" si="298"/>
        <v>46014</v>
      </c>
      <c r="AW109" s="31">
        <f t="shared" si="245"/>
        <v>46374</v>
      </c>
      <c r="AX109" s="124">
        <v>360</v>
      </c>
      <c r="AY109" s="15">
        <f t="shared" si="299"/>
        <v>46519</v>
      </c>
      <c r="AZ109" s="15"/>
      <c r="BA109" s="7">
        <f t="shared" si="300"/>
        <v>145</v>
      </c>
      <c r="BB109" s="3"/>
      <c r="BC109" s="31">
        <f t="shared" si="301"/>
        <v>46375</v>
      </c>
      <c r="BD109" s="31">
        <f t="shared" si="302"/>
        <v>46375</v>
      </c>
      <c r="BE109" s="32">
        <v>0</v>
      </c>
      <c r="BF109" s="15">
        <f t="shared" si="303"/>
        <v>46519</v>
      </c>
      <c r="BG109" s="15"/>
      <c r="BH109" s="34">
        <f t="shared" si="304"/>
        <v>144</v>
      </c>
      <c r="BI109" s="3"/>
      <c r="BJ109" s="31">
        <f t="shared" si="305"/>
        <v>46375</v>
      </c>
      <c r="BK109" s="31">
        <f t="shared" si="306"/>
        <v>46375</v>
      </c>
      <c r="BL109" s="32">
        <v>0</v>
      </c>
      <c r="BM109" s="15">
        <f t="shared" si="307"/>
        <v>46519</v>
      </c>
      <c r="BN109" s="15"/>
      <c r="BO109" s="34">
        <f t="shared" si="308"/>
        <v>144</v>
      </c>
      <c r="BP109" s="3"/>
      <c r="BQ109" s="31">
        <f t="shared" si="309"/>
        <v>46375</v>
      </c>
      <c r="BR109" s="31">
        <f t="shared" si="310"/>
        <v>46382</v>
      </c>
      <c r="BS109" s="37">
        <v>7</v>
      </c>
      <c r="BT109" s="15">
        <f t="shared" si="311"/>
        <v>46526</v>
      </c>
      <c r="BU109" s="15"/>
      <c r="BV109" s="7">
        <f t="shared" si="312"/>
        <v>144</v>
      </c>
      <c r="BW109" s="11" t="s">
        <v>2553</v>
      </c>
      <c r="BX109" s="130">
        <v>46382</v>
      </c>
      <c r="BY109" s="7">
        <f t="shared" si="313"/>
        <v>144</v>
      </c>
      <c r="BZ109"/>
    </row>
    <row r="110" spans="1:79" s="4" customFormat="1" x14ac:dyDescent="0.25">
      <c r="A110" s="40" t="s">
        <v>1679</v>
      </c>
      <c r="B110" s="41" t="s">
        <v>1868</v>
      </c>
      <c r="C110" s="42" t="s">
        <v>1869</v>
      </c>
      <c r="D110" s="7"/>
      <c r="E110" s="30">
        <f t="shared" si="280"/>
        <v>46064</v>
      </c>
      <c r="F110" s="6">
        <v>46191</v>
      </c>
      <c r="G110" s="6"/>
      <c r="H110" s="34">
        <f t="shared" si="281"/>
        <v>127</v>
      </c>
      <c r="I110" s="3"/>
      <c r="J110" s="30">
        <f t="shared" si="282"/>
        <v>46065</v>
      </c>
      <c r="K110" s="30">
        <f t="shared" si="283"/>
        <v>46072</v>
      </c>
      <c r="L110" s="37">
        <v>7</v>
      </c>
      <c r="M110" s="6">
        <f t="shared" si="284"/>
        <v>46198</v>
      </c>
      <c r="N110" s="6"/>
      <c r="O110" s="29">
        <f t="shared" si="285"/>
        <v>126</v>
      </c>
      <c r="P110" s="7"/>
      <c r="Q110" s="3"/>
      <c r="R110" s="30">
        <f t="shared" si="286"/>
        <v>46073</v>
      </c>
      <c r="S110" s="30">
        <f t="shared" si="287"/>
        <v>46103</v>
      </c>
      <c r="T110" s="37">
        <v>30</v>
      </c>
      <c r="U110" s="6">
        <f t="shared" si="288"/>
        <v>46228</v>
      </c>
      <c r="V110" s="6"/>
      <c r="W110" s="29">
        <f t="shared" si="289"/>
        <v>125</v>
      </c>
      <c r="X110" s="3"/>
      <c r="Y110" s="31"/>
      <c r="Z110" s="7"/>
      <c r="AA110" s="6"/>
      <c r="AB110" s="25"/>
      <c r="AC110" s="31">
        <f t="shared" si="290"/>
        <v>46104</v>
      </c>
      <c r="AD110" s="31">
        <f t="shared" si="291"/>
        <v>46164</v>
      </c>
      <c r="AE110" s="37">
        <v>60</v>
      </c>
      <c r="AF110" s="15">
        <f t="shared" si="292"/>
        <v>46288</v>
      </c>
      <c r="AG110" s="15"/>
      <c r="AH110" s="34">
        <f t="shared" si="293"/>
        <v>124</v>
      </c>
      <c r="AI110" s="3"/>
      <c r="AJ110" s="31">
        <f t="shared" si="294"/>
        <v>46165</v>
      </c>
      <c r="AK110" s="31">
        <f t="shared" si="295"/>
        <v>46185</v>
      </c>
      <c r="AL110" s="37">
        <v>20</v>
      </c>
      <c r="AM110" s="15">
        <f t="shared" si="296"/>
        <v>46308</v>
      </c>
      <c r="AN110" s="15"/>
      <c r="AO110" s="34">
        <f t="shared" si="297"/>
        <v>123</v>
      </c>
      <c r="AP110" s="7"/>
      <c r="AQ110" s="7"/>
      <c r="AR110" s="7"/>
      <c r="AS110" s="7"/>
      <c r="AT110" s="7"/>
      <c r="AU110" s="3"/>
      <c r="AV110" s="31">
        <f t="shared" si="298"/>
        <v>46186</v>
      </c>
      <c r="AW110" s="31">
        <f t="shared" si="245"/>
        <v>46436</v>
      </c>
      <c r="AX110" s="124">
        <v>250</v>
      </c>
      <c r="AY110" s="15">
        <f t="shared" si="299"/>
        <v>46558</v>
      </c>
      <c r="AZ110" s="15"/>
      <c r="BA110" s="7">
        <f t="shared" si="300"/>
        <v>122</v>
      </c>
      <c r="BB110" s="3"/>
      <c r="BC110" s="31">
        <f t="shared" si="301"/>
        <v>46437</v>
      </c>
      <c r="BD110" s="31">
        <f t="shared" si="302"/>
        <v>46437</v>
      </c>
      <c r="BE110" s="32">
        <v>0</v>
      </c>
      <c r="BF110" s="15">
        <f t="shared" si="303"/>
        <v>46558</v>
      </c>
      <c r="BG110" s="15"/>
      <c r="BH110" s="34">
        <f t="shared" si="304"/>
        <v>121</v>
      </c>
      <c r="BI110" s="3"/>
      <c r="BJ110" s="31">
        <f t="shared" si="305"/>
        <v>46437</v>
      </c>
      <c r="BK110" s="31">
        <f t="shared" si="306"/>
        <v>46437</v>
      </c>
      <c r="BL110" s="32">
        <v>0</v>
      </c>
      <c r="BM110" s="15">
        <f t="shared" si="307"/>
        <v>46558</v>
      </c>
      <c r="BN110" s="15"/>
      <c r="BO110" s="34">
        <f t="shared" si="308"/>
        <v>121</v>
      </c>
      <c r="BP110" s="3"/>
      <c r="BQ110" s="31">
        <f t="shared" si="309"/>
        <v>46437</v>
      </c>
      <c r="BR110" s="31">
        <f t="shared" si="310"/>
        <v>46444</v>
      </c>
      <c r="BS110" s="37">
        <v>7</v>
      </c>
      <c r="BT110" s="15">
        <f t="shared" si="311"/>
        <v>46565</v>
      </c>
      <c r="BU110" s="15"/>
      <c r="BV110" s="7">
        <f t="shared" si="312"/>
        <v>121</v>
      </c>
      <c r="BW110" s="11" t="s">
        <v>2545</v>
      </c>
      <c r="BX110" s="39">
        <v>46444</v>
      </c>
      <c r="BY110" s="7">
        <f t="shared" si="313"/>
        <v>121</v>
      </c>
      <c r="BZ110"/>
    </row>
    <row r="111" spans="1:79" s="4" customFormat="1" x14ac:dyDescent="0.25">
      <c r="A111" s="40" t="s">
        <v>1679</v>
      </c>
      <c r="B111" s="41" t="s">
        <v>1870</v>
      </c>
      <c r="C111" s="42" t="s">
        <v>1871</v>
      </c>
      <c r="D111" s="7"/>
      <c r="E111" s="30">
        <f t="shared" si="280"/>
        <v>46006</v>
      </c>
      <c r="F111" s="6">
        <v>46072</v>
      </c>
      <c r="G111" s="6"/>
      <c r="H111" s="34">
        <f t="shared" si="281"/>
        <v>66</v>
      </c>
      <c r="I111" s="3"/>
      <c r="J111" s="30">
        <f t="shared" si="282"/>
        <v>46007</v>
      </c>
      <c r="K111" s="30">
        <f t="shared" si="283"/>
        <v>46014</v>
      </c>
      <c r="L111" s="37">
        <v>7</v>
      </c>
      <c r="M111" s="6">
        <f t="shared" si="284"/>
        <v>46079</v>
      </c>
      <c r="N111" s="6"/>
      <c r="O111" s="29">
        <f t="shared" si="285"/>
        <v>65</v>
      </c>
      <c r="P111" s="7"/>
      <c r="Q111" s="3"/>
      <c r="R111" s="30">
        <f t="shared" si="286"/>
        <v>46015</v>
      </c>
      <c r="S111" s="30">
        <f t="shared" si="287"/>
        <v>46045</v>
      </c>
      <c r="T111" s="37">
        <v>30</v>
      </c>
      <c r="U111" s="6">
        <f t="shared" si="288"/>
        <v>46109</v>
      </c>
      <c r="V111" s="6"/>
      <c r="W111" s="29">
        <f t="shared" si="289"/>
        <v>64</v>
      </c>
      <c r="X111" s="3"/>
      <c r="Y111" s="31"/>
      <c r="Z111" s="7"/>
      <c r="AA111" s="6"/>
      <c r="AB111" s="25"/>
      <c r="AC111" s="31">
        <f t="shared" si="290"/>
        <v>46046</v>
      </c>
      <c r="AD111" s="31">
        <f t="shared" si="291"/>
        <v>46106</v>
      </c>
      <c r="AE111" s="37">
        <v>60</v>
      </c>
      <c r="AF111" s="15">
        <f t="shared" si="292"/>
        <v>46169</v>
      </c>
      <c r="AG111" s="15"/>
      <c r="AH111" s="34">
        <f t="shared" si="293"/>
        <v>63</v>
      </c>
      <c r="AI111" s="3"/>
      <c r="AJ111" s="31">
        <f t="shared" si="294"/>
        <v>46107</v>
      </c>
      <c r="AK111" s="31">
        <f t="shared" si="295"/>
        <v>46127</v>
      </c>
      <c r="AL111" s="37">
        <v>20</v>
      </c>
      <c r="AM111" s="15">
        <f t="shared" si="296"/>
        <v>46189</v>
      </c>
      <c r="AN111" s="15"/>
      <c r="AO111" s="34">
        <f t="shared" si="297"/>
        <v>62</v>
      </c>
      <c r="AP111" s="7"/>
      <c r="AQ111" s="7"/>
      <c r="AR111" s="7"/>
      <c r="AS111" s="7"/>
      <c r="AT111" s="7"/>
      <c r="AU111" s="3"/>
      <c r="AV111" s="31">
        <f t="shared" si="298"/>
        <v>46128</v>
      </c>
      <c r="AW111" s="31">
        <f t="shared" si="245"/>
        <v>46308</v>
      </c>
      <c r="AX111" s="124">
        <v>180</v>
      </c>
      <c r="AY111" s="15">
        <f t="shared" si="299"/>
        <v>46369</v>
      </c>
      <c r="AZ111" s="15"/>
      <c r="BA111" s="7">
        <f t="shared" si="300"/>
        <v>61</v>
      </c>
      <c r="BB111" s="3"/>
      <c r="BC111" s="31">
        <f t="shared" si="301"/>
        <v>46309</v>
      </c>
      <c r="BD111" s="31">
        <f t="shared" si="302"/>
        <v>46309</v>
      </c>
      <c r="BE111" s="32">
        <v>0</v>
      </c>
      <c r="BF111" s="15">
        <f t="shared" si="303"/>
        <v>46369</v>
      </c>
      <c r="BG111" s="15"/>
      <c r="BH111" s="34">
        <f t="shared" si="304"/>
        <v>60</v>
      </c>
      <c r="BI111" s="3"/>
      <c r="BJ111" s="31">
        <f t="shared" si="305"/>
        <v>46309</v>
      </c>
      <c r="BK111" s="31">
        <f t="shared" si="306"/>
        <v>46309</v>
      </c>
      <c r="BL111" s="32">
        <v>0</v>
      </c>
      <c r="BM111" s="15">
        <f t="shared" si="307"/>
        <v>46369</v>
      </c>
      <c r="BN111" s="15"/>
      <c r="BO111" s="34">
        <f t="shared" si="308"/>
        <v>60</v>
      </c>
      <c r="BP111" s="3"/>
      <c r="BQ111" s="31">
        <f t="shared" si="309"/>
        <v>46309</v>
      </c>
      <c r="BR111" s="31">
        <f t="shared" si="310"/>
        <v>46316</v>
      </c>
      <c r="BS111" s="37">
        <v>7</v>
      </c>
      <c r="BT111" s="15">
        <f t="shared" si="311"/>
        <v>46376</v>
      </c>
      <c r="BU111" s="15"/>
      <c r="BV111" s="7">
        <f t="shared" si="312"/>
        <v>60</v>
      </c>
      <c r="BW111" s="11" t="s">
        <v>2554</v>
      </c>
      <c r="BX111" s="130">
        <v>46316</v>
      </c>
      <c r="BY111" s="7">
        <f t="shared" si="313"/>
        <v>60</v>
      </c>
      <c r="BZ111"/>
    </row>
    <row r="112" spans="1:79" s="4" customFormat="1" x14ac:dyDescent="0.25">
      <c r="A112" s="40" t="s">
        <v>1679</v>
      </c>
      <c r="B112" s="134" t="s">
        <v>1872</v>
      </c>
      <c r="C112" s="42" t="s">
        <v>1873</v>
      </c>
      <c r="D112" s="7"/>
      <c r="E112" s="30">
        <f t="shared" si="280"/>
        <v>45996</v>
      </c>
      <c r="F112" s="6">
        <v>46072</v>
      </c>
      <c r="G112" s="6"/>
      <c r="H112" s="34">
        <f t="shared" si="281"/>
        <v>76</v>
      </c>
      <c r="I112" s="3"/>
      <c r="J112" s="30">
        <f t="shared" si="282"/>
        <v>45997</v>
      </c>
      <c r="K112" s="30">
        <f t="shared" si="283"/>
        <v>46004</v>
      </c>
      <c r="L112" s="37">
        <v>7</v>
      </c>
      <c r="M112" s="6">
        <f t="shared" si="284"/>
        <v>46079</v>
      </c>
      <c r="N112" s="6"/>
      <c r="O112" s="29">
        <f t="shared" si="285"/>
        <v>75</v>
      </c>
      <c r="P112" s="7"/>
      <c r="Q112" s="3"/>
      <c r="R112" s="30">
        <f t="shared" si="286"/>
        <v>46005</v>
      </c>
      <c r="S112" s="30">
        <f t="shared" si="287"/>
        <v>46035</v>
      </c>
      <c r="T112" s="37">
        <v>30</v>
      </c>
      <c r="U112" s="6">
        <f t="shared" si="288"/>
        <v>46109</v>
      </c>
      <c r="V112" s="6"/>
      <c r="W112" s="29">
        <f t="shared" si="289"/>
        <v>74</v>
      </c>
      <c r="X112" s="3"/>
      <c r="Y112" s="31"/>
      <c r="Z112" s="7"/>
      <c r="AA112" s="6"/>
      <c r="AB112" s="25"/>
      <c r="AC112" s="31">
        <f t="shared" si="290"/>
        <v>46036</v>
      </c>
      <c r="AD112" s="31">
        <f t="shared" si="291"/>
        <v>46096</v>
      </c>
      <c r="AE112" s="37">
        <v>60</v>
      </c>
      <c r="AF112" s="15">
        <f t="shared" si="292"/>
        <v>46169</v>
      </c>
      <c r="AG112" s="15"/>
      <c r="AH112" s="34">
        <f t="shared" si="293"/>
        <v>73</v>
      </c>
      <c r="AI112" s="3"/>
      <c r="AJ112" s="31">
        <f t="shared" si="294"/>
        <v>46097</v>
      </c>
      <c r="AK112" s="31">
        <f t="shared" si="295"/>
        <v>46117</v>
      </c>
      <c r="AL112" s="37">
        <v>20</v>
      </c>
      <c r="AM112" s="15">
        <f t="shared" si="296"/>
        <v>46189</v>
      </c>
      <c r="AN112" s="15"/>
      <c r="AO112" s="34">
        <f t="shared" si="297"/>
        <v>72</v>
      </c>
      <c r="AP112" s="7"/>
      <c r="AQ112" s="7"/>
      <c r="AR112" s="7"/>
      <c r="AS112" s="7"/>
      <c r="AT112" s="7"/>
      <c r="AU112" s="3"/>
      <c r="AV112" s="31">
        <f t="shared" si="298"/>
        <v>46118</v>
      </c>
      <c r="AW112" s="31">
        <f t="shared" si="245"/>
        <v>46368</v>
      </c>
      <c r="AX112" s="124">
        <v>250</v>
      </c>
      <c r="AY112" s="15">
        <f t="shared" si="299"/>
        <v>46439</v>
      </c>
      <c r="AZ112" s="15"/>
      <c r="BA112" s="7">
        <f t="shared" si="300"/>
        <v>71</v>
      </c>
      <c r="BB112" s="3"/>
      <c r="BC112" s="31">
        <f t="shared" si="301"/>
        <v>46369</v>
      </c>
      <c r="BD112" s="31">
        <f t="shared" si="302"/>
        <v>46369</v>
      </c>
      <c r="BE112" s="32">
        <v>0</v>
      </c>
      <c r="BF112" s="15">
        <f t="shared" si="303"/>
        <v>46439</v>
      </c>
      <c r="BG112" s="15"/>
      <c r="BH112" s="34">
        <f t="shared" si="304"/>
        <v>70</v>
      </c>
      <c r="BI112" s="3"/>
      <c r="BJ112" s="31">
        <f t="shared" si="305"/>
        <v>46369</v>
      </c>
      <c r="BK112" s="31">
        <f t="shared" si="306"/>
        <v>46369</v>
      </c>
      <c r="BL112" s="32">
        <v>0</v>
      </c>
      <c r="BM112" s="15">
        <f t="shared" si="307"/>
        <v>46439</v>
      </c>
      <c r="BN112" s="15"/>
      <c r="BO112" s="34">
        <f t="shared" si="308"/>
        <v>70</v>
      </c>
      <c r="BP112" s="3"/>
      <c r="BQ112" s="31">
        <f t="shared" si="309"/>
        <v>46369</v>
      </c>
      <c r="BR112" s="31">
        <f t="shared" si="310"/>
        <v>46376</v>
      </c>
      <c r="BS112" s="37">
        <v>7</v>
      </c>
      <c r="BT112" s="15">
        <f t="shared" si="311"/>
        <v>46446</v>
      </c>
      <c r="BU112" s="15"/>
      <c r="BV112" s="7">
        <f t="shared" si="312"/>
        <v>70</v>
      </c>
      <c r="BW112" s="11" t="s">
        <v>2555</v>
      </c>
      <c r="BX112" s="130">
        <v>46376</v>
      </c>
      <c r="BY112" s="7">
        <f t="shared" si="313"/>
        <v>70</v>
      </c>
      <c r="BZ112"/>
    </row>
    <row r="113" spans="1:79" s="4" customFormat="1" x14ac:dyDescent="0.25">
      <c r="A113" s="40" t="s">
        <v>1679</v>
      </c>
      <c r="B113" s="134" t="s">
        <v>1874</v>
      </c>
      <c r="C113" s="42" t="s">
        <v>1875</v>
      </c>
      <c r="D113" s="7"/>
      <c r="E113" s="30">
        <f t="shared" si="280"/>
        <v>45951</v>
      </c>
      <c r="F113" s="6">
        <v>46072</v>
      </c>
      <c r="G113" s="6"/>
      <c r="H113" s="34">
        <f t="shared" si="281"/>
        <v>121</v>
      </c>
      <c r="I113" s="3"/>
      <c r="J113" s="30">
        <f t="shared" si="282"/>
        <v>45952</v>
      </c>
      <c r="K113" s="30">
        <f t="shared" si="283"/>
        <v>45959</v>
      </c>
      <c r="L113" s="37">
        <v>7</v>
      </c>
      <c r="M113" s="6">
        <f t="shared" si="284"/>
        <v>46079</v>
      </c>
      <c r="N113" s="6"/>
      <c r="O113" s="29">
        <f t="shared" si="285"/>
        <v>120</v>
      </c>
      <c r="P113" s="7"/>
      <c r="Q113" s="3"/>
      <c r="R113" s="30">
        <f t="shared" si="286"/>
        <v>45960</v>
      </c>
      <c r="S113" s="30">
        <f t="shared" si="287"/>
        <v>45990</v>
      </c>
      <c r="T113" s="37">
        <v>30</v>
      </c>
      <c r="U113" s="6">
        <f t="shared" si="288"/>
        <v>46109</v>
      </c>
      <c r="V113" s="6"/>
      <c r="W113" s="29">
        <f t="shared" si="289"/>
        <v>119</v>
      </c>
      <c r="X113" s="3"/>
      <c r="Y113" s="31"/>
      <c r="Z113" s="7"/>
      <c r="AA113" s="6"/>
      <c r="AB113" s="25"/>
      <c r="AC113" s="31">
        <f t="shared" si="290"/>
        <v>45991</v>
      </c>
      <c r="AD113" s="31">
        <f t="shared" si="291"/>
        <v>46051</v>
      </c>
      <c r="AE113" s="37">
        <v>60</v>
      </c>
      <c r="AF113" s="15">
        <f t="shared" si="292"/>
        <v>46169</v>
      </c>
      <c r="AG113" s="15"/>
      <c r="AH113" s="34">
        <f t="shared" si="293"/>
        <v>118</v>
      </c>
      <c r="AI113" s="3"/>
      <c r="AJ113" s="31">
        <f t="shared" si="294"/>
        <v>46052</v>
      </c>
      <c r="AK113" s="31">
        <f t="shared" si="295"/>
        <v>46072</v>
      </c>
      <c r="AL113" s="37">
        <v>20</v>
      </c>
      <c r="AM113" s="15">
        <f t="shared" si="296"/>
        <v>46189</v>
      </c>
      <c r="AN113" s="15"/>
      <c r="AO113" s="34">
        <f t="shared" si="297"/>
        <v>117</v>
      </c>
      <c r="AP113" s="7"/>
      <c r="AQ113" s="7"/>
      <c r="AR113" s="7"/>
      <c r="AS113" s="7"/>
      <c r="AT113" s="7"/>
      <c r="AU113" s="3"/>
      <c r="AV113" s="31">
        <f t="shared" si="298"/>
        <v>46073</v>
      </c>
      <c r="AW113" s="31">
        <f t="shared" si="245"/>
        <v>46323</v>
      </c>
      <c r="AX113" s="124">
        <v>250</v>
      </c>
      <c r="AY113" s="15">
        <f t="shared" si="299"/>
        <v>46439</v>
      </c>
      <c r="AZ113" s="15"/>
      <c r="BA113" s="7">
        <f t="shared" si="300"/>
        <v>116</v>
      </c>
      <c r="BB113" s="3"/>
      <c r="BC113" s="31">
        <f t="shared" si="301"/>
        <v>46324</v>
      </c>
      <c r="BD113" s="31">
        <f t="shared" si="302"/>
        <v>46324</v>
      </c>
      <c r="BE113" s="32">
        <v>0</v>
      </c>
      <c r="BF113" s="15">
        <f t="shared" si="303"/>
        <v>46439</v>
      </c>
      <c r="BG113" s="15"/>
      <c r="BH113" s="34">
        <f t="shared" si="304"/>
        <v>115</v>
      </c>
      <c r="BI113" s="3"/>
      <c r="BJ113" s="31">
        <f t="shared" si="305"/>
        <v>46324</v>
      </c>
      <c r="BK113" s="31">
        <f t="shared" si="306"/>
        <v>46324</v>
      </c>
      <c r="BL113" s="32">
        <v>0</v>
      </c>
      <c r="BM113" s="15">
        <f t="shared" si="307"/>
        <v>46439</v>
      </c>
      <c r="BN113" s="15"/>
      <c r="BO113" s="34">
        <f t="shared" si="308"/>
        <v>115</v>
      </c>
      <c r="BP113" s="3"/>
      <c r="BQ113" s="31">
        <f t="shared" si="309"/>
        <v>46324</v>
      </c>
      <c r="BR113" s="31">
        <f t="shared" si="310"/>
        <v>46331</v>
      </c>
      <c r="BS113" s="37">
        <v>7</v>
      </c>
      <c r="BT113" s="15">
        <f t="shared" si="311"/>
        <v>46446</v>
      </c>
      <c r="BU113" s="15"/>
      <c r="BV113" s="7">
        <f t="shared" si="312"/>
        <v>115</v>
      </c>
      <c r="BW113" s="11" t="s">
        <v>2541</v>
      </c>
      <c r="BX113" s="130">
        <v>46331</v>
      </c>
      <c r="BY113" s="7">
        <f t="shared" si="313"/>
        <v>115</v>
      </c>
      <c r="BZ113"/>
    </row>
    <row r="114" spans="1:79" s="4" customFormat="1" ht="23.25" x14ac:dyDescent="0.25">
      <c r="A114" s="136" t="s">
        <v>2024</v>
      </c>
      <c r="B114" s="132" t="s">
        <v>2420</v>
      </c>
      <c r="C114" s="127" t="s">
        <v>2556</v>
      </c>
      <c r="D114" s="7"/>
      <c r="E114" s="30">
        <f t="shared" si="280"/>
        <v>45821</v>
      </c>
      <c r="F114" s="135">
        <v>45888</v>
      </c>
      <c r="G114" s="6"/>
      <c r="H114" s="34">
        <f t="shared" si="281"/>
        <v>67</v>
      </c>
      <c r="I114" s="3"/>
      <c r="J114" s="30">
        <f t="shared" si="282"/>
        <v>45822</v>
      </c>
      <c r="K114" s="30">
        <f t="shared" si="283"/>
        <v>45829</v>
      </c>
      <c r="L114" s="37">
        <v>7</v>
      </c>
      <c r="M114" s="6">
        <f t="shared" si="284"/>
        <v>45895</v>
      </c>
      <c r="N114" s="6"/>
      <c r="O114" s="29">
        <f t="shared" si="285"/>
        <v>66</v>
      </c>
      <c r="P114" s="7"/>
      <c r="Q114" s="3"/>
      <c r="R114" s="30">
        <f t="shared" si="286"/>
        <v>45830</v>
      </c>
      <c r="S114" s="30">
        <f t="shared" si="287"/>
        <v>45850</v>
      </c>
      <c r="T114" s="37">
        <v>20</v>
      </c>
      <c r="U114" s="6">
        <f t="shared" si="288"/>
        <v>45915</v>
      </c>
      <c r="V114" s="6"/>
      <c r="W114" s="29">
        <f t="shared" si="289"/>
        <v>65</v>
      </c>
      <c r="X114" s="3"/>
      <c r="Y114" s="31"/>
      <c r="Z114" s="7"/>
      <c r="AA114" s="6"/>
      <c r="AB114" s="25"/>
      <c r="AC114" s="31">
        <f t="shared" si="290"/>
        <v>45851</v>
      </c>
      <c r="AD114" s="31">
        <f t="shared" si="291"/>
        <v>45851</v>
      </c>
      <c r="AE114" s="37"/>
      <c r="AF114" s="15">
        <f t="shared" si="292"/>
        <v>45915</v>
      </c>
      <c r="AG114" s="15"/>
      <c r="AH114" s="34">
        <f t="shared" si="293"/>
        <v>64</v>
      </c>
      <c r="AI114" s="3"/>
      <c r="AJ114" s="31">
        <f t="shared" si="294"/>
        <v>45852</v>
      </c>
      <c r="AK114" s="31">
        <f t="shared" si="295"/>
        <v>45872</v>
      </c>
      <c r="AL114" s="37">
        <v>20</v>
      </c>
      <c r="AM114" s="15">
        <f t="shared" si="296"/>
        <v>45935</v>
      </c>
      <c r="AN114" s="15"/>
      <c r="AO114" s="34">
        <f t="shared" si="297"/>
        <v>63</v>
      </c>
      <c r="AP114" s="7"/>
      <c r="AQ114" s="7"/>
      <c r="AR114" s="7"/>
      <c r="AS114" s="7"/>
      <c r="AT114" s="7"/>
      <c r="AU114" s="3"/>
      <c r="AV114" s="31">
        <f t="shared" si="298"/>
        <v>45873</v>
      </c>
      <c r="AW114" s="31">
        <f t="shared" si="245"/>
        <v>45933</v>
      </c>
      <c r="AX114" s="124">
        <v>60</v>
      </c>
      <c r="AY114" s="15">
        <f t="shared" si="299"/>
        <v>45995</v>
      </c>
      <c r="AZ114" s="15"/>
      <c r="BA114" s="7">
        <f t="shared" si="300"/>
        <v>62</v>
      </c>
      <c r="BB114" s="3"/>
      <c r="BC114" s="31">
        <f t="shared" si="301"/>
        <v>45934</v>
      </c>
      <c r="BD114" s="31">
        <f t="shared" si="302"/>
        <v>46024</v>
      </c>
      <c r="BE114" s="126">
        <v>90</v>
      </c>
      <c r="BF114" s="15">
        <f t="shared" si="303"/>
        <v>46085</v>
      </c>
      <c r="BG114" s="15"/>
      <c r="BH114" s="34">
        <f t="shared" si="304"/>
        <v>61</v>
      </c>
      <c r="BI114" s="3"/>
      <c r="BJ114" s="31">
        <f t="shared" si="305"/>
        <v>46024</v>
      </c>
      <c r="BK114" s="31">
        <f t="shared" si="306"/>
        <v>46034</v>
      </c>
      <c r="BL114" s="126">
        <v>10</v>
      </c>
      <c r="BM114" s="15">
        <f t="shared" si="307"/>
        <v>46095</v>
      </c>
      <c r="BN114" s="15"/>
      <c r="BO114" s="34">
        <f t="shared" si="308"/>
        <v>61</v>
      </c>
      <c r="BP114" s="3"/>
      <c r="BQ114" s="31">
        <f t="shared" si="309"/>
        <v>46034</v>
      </c>
      <c r="BR114" s="31">
        <f t="shared" si="310"/>
        <v>46037</v>
      </c>
      <c r="BS114" s="37">
        <v>3</v>
      </c>
      <c r="BT114" s="15">
        <f t="shared" si="311"/>
        <v>46098</v>
      </c>
      <c r="BU114" s="15"/>
      <c r="BV114" s="7">
        <f t="shared" si="312"/>
        <v>61</v>
      </c>
      <c r="BW114" s="11" t="s">
        <v>2480</v>
      </c>
      <c r="BX114" s="130">
        <v>46037</v>
      </c>
      <c r="BY114" s="7">
        <f t="shared" si="313"/>
        <v>61</v>
      </c>
      <c r="BZ114"/>
      <c r="CA114" s="4" t="s">
        <v>2557</v>
      </c>
    </row>
    <row r="115" spans="1:79" s="4" customFormat="1" ht="23.25" x14ac:dyDescent="0.25">
      <c r="A115" s="40" t="s">
        <v>2024</v>
      </c>
      <c r="B115" s="47" t="s">
        <v>2558</v>
      </c>
      <c r="C115" s="127" t="s">
        <v>2559</v>
      </c>
      <c r="D115" s="7"/>
      <c r="E115" s="30">
        <f t="shared" ref="E115:E117" si="314">+J115-1</f>
        <v>46097</v>
      </c>
      <c r="F115" s="138">
        <v>46006</v>
      </c>
      <c r="G115" s="6"/>
      <c r="H115" s="34">
        <f t="shared" ref="H115:H117" si="315">+F115-E115</f>
        <v>-91</v>
      </c>
      <c r="I115" s="3"/>
      <c r="J115" s="30">
        <f t="shared" ref="J115:J117" si="316">+K115-L115</f>
        <v>46098</v>
      </c>
      <c r="K115" s="30">
        <f t="shared" ref="K115:K117" si="317">+R115-1</f>
        <v>46105</v>
      </c>
      <c r="L115" s="37">
        <v>7</v>
      </c>
      <c r="M115" s="6">
        <f t="shared" ref="M115:M117" si="318">+F115+L115</f>
        <v>46013</v>
      </c>
      <c r="N115" s="6"/>
      <c r="O115" s="29">
        <f t="shared" ref="O115:O117" si="319">+M115-K115</f>
        <v>-92</v>
      </c>
      <c r="P115" s="7"/>
      <c r="Q115" s="3"/>
      <c r="R115" s="30">
        <f t="shared" ref="R115:R117" si="320">+S115-T115</f>
        <v>46106</v>
      </c>
      <c r="S115" s="30">
        <f t="shared" ref="S115:S117" si="321">+AC115-1</f>
        <v>46136</v>
      </c>
      <c r="T115" s="37">
        <v>30</v>
      </c>
      <c r="U115" s="6">
        <f t="shared" ref="U115:U117" si="322">+M115+T115</f>
        <v>46043</v>
      </c>
      <c r="V115" s="6"/>
      <c r="W115" s="29">
        <f t="shared" ref="W115:W117" si="323">+U115-S115</f>
        <v>-93</v>
      </c>
      <c r="X115" s="3"/>
      <c r="Y115" s="31"/>
      <c r="Z115" s="7"/>
      <c r="AA115" s="6"/>
      <c r="AB115" s="25"/>
      <c r="AC115" s="31">
        <f t="shared" ref="AC115:AC117" si="324">+AD115-AE115</f>
        <v>46137</v>
      </c>
      <c r="AD115" s="31">
        <f t="shared" ref="AD115:AD117" si="325">+AJ115-1</f>
        <v>46137</v>
      </c>
      <c r="AE115" s="37"/>
      <c r="AF115" s="15">
        <f t="shared" ref="AF115:AF117" si="326">+IF(V115=0,U115,V115)+AE115</f>
        <v>46043</v>
      </c>
      <c r="AG115" s="15"/>
      <c r="AH115" s="34">
        <f t="shared" ref="AH115:AH117" si="327">+AF115-AD115</f>
        <v>-94</v>
      </c>
      <c r="AI115" s="3"/>
      <c r="AJ115" s="31">
        <f t="shared" ref="AJ115:AJ117" si="328">+AK115-AL115</f>
        <v>46138</v>
      </c>
      <c r="AK115" s="31">
        <f t="shared" ref="AK115:AK117" si="329">+AV115-1</f>
        <v>46158</v>
      </c>
      <c r="AL115" s="37">
        <v>20</v>
      </c>
      <c r="AM115" s="15">
        <f t="shared" ref="AM115:AM117" si="330">+IF(AG115=0,AF115,AG115)+AL115</f>
        <v>46063</v>
      </c>
      <c r="AN115" s="15"/>
      <c r="AO115" s="34">
        <f t="shared" ref="AO115:AO117" si="331">+AM115-AK115</f>
        <v>-95</v>
      </c>
      <c r="AP115" s="7"/>
      <c r="AQ115" s="7"/>
      <c r="AR115" s="7"/>
      <c r="AS115" s="7"/>
      <c r="AT115" s="7"/>
      <c r="AU115" s="3"/>
      <c r="AV115" s="31">
        <f t="shared" ref="AV115:AV117" si="332">+AW115-AX115</f>
        <v>46159</v>
      </c>
      <c r="AW115" s="31">
        <f t="shared" si="245"/>
        <v>46219</v>
      </c>
      <c r="AX115" s="124">
        <v>60</v>
      </c>
      <c r="AY115" s="15">
        <f t="shared" ref="AY115:AY117" si="333">+IF(AN115=0,AM115,AN115)+AX115</f>
        <v>46123</v>
      </c>
      <c r="AZ115" s="15"/>
      <c r="BA115" s="7">
        <f t="shared" ref="BA115:BA117" si="334">+AY115-AW115</f>
        <v>-96</v>
      </c>
      <c r="BB115" s="3"/>
      <c r="BC115" s="31">
        <f t="shared" ref="BC115:BC117" si="335">+BD115-BE115</f>
        <v>46220</v>
      </c>
      <c r="BD115" s="31">
        <f t="shared" ref="BD115:BD117" si="336">+BJ115</f>
        <v>46250</v>
      </c>
      <c r="BE115" s="126">
        <v>30</v>
      </c>
      <c r="BF115" s="15">
        <f t="shared" ref="BF115:BF117" si="337">+IF(AZ115=0,AY115,AZ115)+BE115</f>
        <v>46153</v>
      </c>
      <c r="BG115" s="15"/>
      <c r="BH115" s="34">
        <f t="shared" ref="BH115:BH117" si="338">+BF115-BD115</f>
        <v>-97</v>
      </c>
      <c r="BI115" s="3"/>
      <c r="BJ115" s="31">
        <f t="shared" ref="BJ115:BJ117" si="339">+BK115-BL115</f>
        <v>46250</v>
      </c>
      <c r="BK115" s="31">
        <f t="shared" ref="BK115:BK117" si="340">+BQ115</f>
        <v>46260</v>
      </c>
      <c r="BL115" s="126">
        <v>10</v>
      </c>
      <c r="BM115" s="15">
        <f t="shared" ref="BM115:BM117" si="341">+IF(BG115=0,BF115,BG115)+BL115</f>
        <v>46163</v>
      </c>
      <c r="BN115" s="15"/>
      <c r="BO115" s="34">
        <f t="shared" ref="BO115:BO117" si="342">+BM115-BK115</f>
        <v>-97</v>
      </c>
      <c r="BP115" s="3"/>
      <c r="BQ115" s="31">
        <f t="shared" ref="BQ115:BQ117" si="343">+BR115-BS115</f>
        <v>46260</v>
      </c>
      <c r="BR115" s="31">
        <f t="shared" ref="BR115:BR117" si="344">+BX115</f>
        <v>46267</v>
      </c>
      <c r="BS115" s="37">
        <v>7</v>
      </c>
      <c r="BT115" s="15">
        <f t="shared" ref="BT115:BT117" si="345">+IF(BN115=0,BM115,BN115)+BS115</f>
        <v>46170</v>
      </c>
      <c r="BU115" s="15"/>
      <c r="BV115" s="7">
        <f t="shared" ref="BV115:BV117" si="346">+BT115-BR115</f>
        <v>-97</v>
      </c>
      <c r="BW115" s="11" t="s">
        <v>2480</v>
      </c>
      <c r="BX115" s="130">
        <v>46267</v>
      </c>
      <c r="BY115" s="7">
        <f t="shared" ref="BY115:BY117" si="347">+BT115-BX115</f>
        <v>-97</v>
      </c>
      <c r="BZ115"/>
      <c r="CA115" s="4" t="s">
        <v>2560</v>
      </c>
    </row>
    <row r="116" spans="1:79" s="4" customFormat="1" ht="23.25" x14ac:dyDescent="0.25">
      <c r="A116" s="40" t="s">
        <v>2024</v>
      </c>
      <c r="B116" s="47" t="s">
        <v>2561</v>
      </c>
      <c r="C116" s="127" t="s">
        <v>2562</v>
      </c>
      <c r="D116" s="7"/>
      <c r="E116" s="30">
        <f t="shared" si="314"/>
        <v>46162</v>
      </c>
      <c r="F116" s="138">
        <v>46157</v>
      </c>
      <c r="G116" s="6"/>
      <c r="H116" s="34">
        <f t="shared" si="315"/>
        <v>-5</v>
      </c>
      <c r="I116" s="3"/>
      <c r="J116" s="30">
        <f t="shared" si="316"/>
        <v>46163</v>
      </c>
      <c r="K116" s="30">
        <f t="shared" si="317"/>
        <v>46170</v>
      </c>
      <c r="L116" s="37">
        <v>7</v>
      </c>
      <c r="M116" s="6">
        <f t="shared" si="318"/>
        <v>46164</v>
      </c>
      <c r="N116" s="6"/>
      <c r="O116" s="29">
        <f t="shared" si="319"/>
        <v>-6</v>
      </c>
      <c r="P116" s="7"/>
      <c r="Q116" s="3"/>
      <c r="R116" s="30">
        <f t="shared" si="320"/>
        <v>46171</v>
      </c>
      <c r="S116" s="30">
        <f t="shared" si="321"/>
        <v>46191</v>
      </c>
      <c r="T116" s="37">
        <v>20</v>
      </c>
      <c r="U116" s="6">
        <f t="shared" si="322"/>
        <v>46184</v>
      </c>
      <c r="V116" s="6"/>
      <c r="W116" s="29">
        <f t="shared" si="323"/>
        <v>-7</v>
      </c>
      <c r="X116" s="3"/>
      <c r="Y116" s="31"/>
      <c r="Z116" s="7"/>
      <c r="AA116" s="6"/>
      <c r="AB116" s="25"/>
      <c r="AC116" s="31">
        <f t="shared" si="324"/>
        <v>46192</v>
      </c>
      <c r="AD116" s="31">
        <f t="shared" si="325"/>
        <v>46192</v>
      </c>
      <c r="AE116" s="37"/>
      <c r="AF116" s="15">
        <f t="shared" si="326"/>
        <v>46184</v>
      </c>
      <c r="AG116" s="15"/>
      <c r="AH116" s="34">
        <f t="shared" si="327"/>
        <v>-8</v>
      </c>
      <c r="AI116" s="3"/>
      <c r="AJ116" s="31">
        <f t="shared" si="328"/>
        <v>46193</v>
      </c>
      <c r="AK116" s="31">
        <f t="shared" si="329"/>
        <v>46213</v>
      </c>
      <c r="AL116" s="37">
        <v>20</v>
      </c>
      <c r="AM116" s="15">
        <f t="shared" si="330"/>
        <v>46204</v>
      </c>
      <c r="AN116" s="15"/>
      <c r="AO116" s="34">
        <f t="shared" si="331"/>
        <v>-9</v>
      </c>
      <c r="AP116" s="7"/>
      <c r="AQ116" s="7"/>
      <c r="AR116" s="7"/>
      <c r="AS116" s="7"/>
      <c r="AT116" s="7"/>
      <c r="AU116" s="3"/>
      <c r="AV116" s="31">
        <f t="shared" si="332"/>
        <v>46214</v>
      </c>
      <c r="AW116" s="31">
        <f t="shared" si="245"/>
        <v>46274</v>
      </c>
      <c r="AX116" s="124">
        <v>60</v>
      </c>
      <c r="AY116" s="15">
        <f t="shared" si="333"/>
        <v>46264</v>
      </c>
      <c r="AZ116" s="15"/>
      <c r="BA116" s="7">
        <f t="shared" si="334"/>
        <v>-10</v>
      </c>
      <c r="BB116" s="3"/>
      <c r="BC116" s="31">
        <f t="shared" si="335"/>
        <v>46275</v>
      </c>
      <c r="BD116" s="31">
        <f t="shared" si="336"/>
        <v>46305</v>
      </c>
      <c r="BE116" s="126">
        <v>30</v>
      </c>
      <c r="BF116" s="15">
        <f t="shared" si="337"/>
        <v>46294</v>
      </c>
      <c r="BG116" s="15"/>
      <c r="BH116" s="34">
        <f t="shared" si="338"/>
        <v>-11</v>
      </c>
      <c r="BI116" s="3"/>
      <c r="BJ116" s="31">
        <f t="shared" si="339"/>
        <v>46305</v>
      </c>
      <c r="BK116" s="31">
        <f t="shared" si="340"/>
        <v>46315</v>
      </c>
      <c r="BL116" s="126">
        <v>10</v>
      </c>
      <c r="BM116" s="15">
        <f t="shared" si="341"/>
        <v>46304</v>
      </c>
      <c r="BN116" s="15"/>
      <c r="BO116" s="34">
        <f t="shared" si="342"/>
        <v>-11</v>
      </c>
      <c r="BP116" s="3"/>
      <c r="BQ116" s="31">
        <f t="shared" si="343"/>
        <v>46315</v>
      </c>
      <c r="BR116" s="31">
        <f t="shared" si="344"/>
        <v>46322</v>
      </c>
      <c r="BS116" s="37">
        <v>7</v>
      </c>
      <c r="BT116" s="15">
        <f t="shared" si="345"/>
        <v>46311</v>
      </c>
      <c r="BU116" s="15"/>
      <c r="BV116" s="7">
        <f t="shared" si="346"/>
        <v>-11</v>
      </c>
      <c r="BW116" s="11" t="s">
        <v>2480</v>
      </c>
      <c r="BX116" s="130">
        <v>46322</v>
      </c>
      <c r="BY116" s="7">
        <f t="shared" si="347"/>
        <v>-11</v>
      </c>
      <c r="BZ116"/>
      <c r="CA116" s="4" t="s">
        <v>2563</v>
      </c>
    </row>
    <row r="117" spans="1:79" s="4" customFormat="1" ht="23.25" x14ac:dyDescent="0.25">
      <c r="A117" s="40" t="s">
        <v>2024</v>
      </c>
      <c r="B117" s="47" t="s">
        <v>2564</v>
      </c>
      <c r="C117" s="127" t="s">
        <v>2565</v>
      </c>
      <c r="D117" s="7"/>
      <c r="E117" s="30">
        <f t="shared" si="314"/>
        <v>46300</v>
      </c>
      <c r="F117" s="138">
        <v>46280</v>
      </c>
      <c r="G117" s="6"/>
      <c r="H117" s="34">
        <f t="shared" si="315"/>
        <v>-20</v>
      </c>
      <c r="I117" s="3"/>
      <c r="J117" s="30">
        <f t="shared" si="316"/>
        <v>46301</v>
      </c>
      <c r="K117" s="30">
        <f t="shared" si="317"/>
        <v>46308</v>
      </c>
      <c r="L117" s="37">
        <v>7</v>
      </c>
      <c r="M117" s="6">
        <f t="shared" si="318"/>
        <v>46287</v>
      </c>
      <c r="N117" s="6"/>
      <c r="O117" s="29">
        <f t="shared" si="319"/>
        <v>-21</v>
      </c>
      <c r="P117" s="7"/>
      <c r="Q117" s="3"/>
      <c r="R117" s="30">
        <f t="shared" si="320"/>
        <v>46309</v>
      </c>
      <c r="S117" s="30">
        <f t="shared" si="321"/>
        <v>46329</v>
      </c>
      <c r="T117" s="37">
        <v>20</v>
      </c>
      <c r="U117" s="6">
        <f t="shared" si="322"/>
        <v>46307</v>
      </c>
      <c r="V117" s="6"/>
      <c r="W117" s="29">
        <f t="shared" si="323"/>
        <v>-22</v>
      </c>
      <c r="X117" s="3"/>
      <c r="Y117" s="31"/>
      <c r="Z117" s="7"/>
      <c r="AA117" s="6"/>
      <c r="AB117" s="25"/>
      <c r="AC117" s="31">
        <f t="shared" si="324"/>
        <v>46330</v>
      </c>
      <c r="AD117" s="31">
        <f t="shared" si="325"/>
        <v>46330</v>
      </c>
      <c r="AE117" s="37"/>
      <c r="AF117" s="15">
        <f t="shared" si="326"/>
        <v>46307</v>
      </c>
      <c r="AG117" s="15"/>
      <c r="AH117" s="34">
        <f t="shared" si="327"/>
        <v>-23</v>
      </c>
      <c r="AI117" s="3"/>
      <c r="AJ117" s="31">
        <f t="shared" si="328"/>
        <v>46331</v>
      </c>
      <c r="AK117" s="31">
        <f t="shared" si="329"/>
        <v>46351</v>
      </c>
      <c r="AL117" s="37">
        <v>20</v>
      </c>
      <c r="AM117" s="15">
        <f t="shared" si="330"/>
        <v>46327</v>
      </c>
      <c r="AN117" s="15"/>
      <c r="AO117" s="34">
        <f t="shared" si="331"/>
        <v>-24</v>
      </c>
      <c r="AP117" s="7"/>
      <c r="AQ117" s="7"/>
      <c r="AR117" s="7"/>
      <c r="AS117" s="7"/>
      <c r="AT117" s="7"/>
      <c r="AU117" s="3"/>
      <c r="AV117" s="31">
        <f t="shared" si="332"/>
        <v>46352</v>
      </c>
      <c r="AW117" s="31">
        <f t="shared" ref="AW117" si="348">+BC117-1</f>
        <v>46412</v>
      </c>
      <c r="AX117" s="124">
        <v>60</v>
      </c>
      <c r="AY117" s="15">
        <f t="shared" si="333"/>
        <v>46387</v>
      </c>
      <c r="AZ117" s="15"/>
      <c r="BA117" s="7">
        <f t="shared" si="334"/>
        <v>-25</v>
      </c>
      <c r="BB117" s="3"/>
      <c r="BC117" s="31">
        <f t="shared" si="335"/>
        <v>46413</v>
      </c>
      <c r="BD117" s="31">
        <f t="shared" si="336"/>
        <v>46443</v>
      </c>
      <c r="BE117" s="126">
        <v>30</v>
      </c>
      <c r="BF117" s="15">
        <f t="shared" si="337"/>
        <v>46417</v>
      </c>
      <c r="BG117" s="15"/>
      <c r="BH117" s="34">
        <f t="shared" si="338"/>
        <v>-26</v>
      </c>
      <c r="BI117" s="3"/>
      <c r="BJ117" s="31">
        <f t="shared" si="339"/>
        <v>46443</v>
      </c>
      <c r="BK117" s="31">
        <f t="shared" si="340"/>
        <v>46453</v>
      </c>
      <c r="BL117" s="126">
        <v>10</v>
      </c>
      <c r="BM117" s="15">
        <f t="shared" si="341"/>
        <v>46427</v>
      </c>
      <c r="BN117" s="15"/>
      <c r="BO117" s="34">
        <f t="shared" si="342"/>
        <v>-26</v>
      </c>
      <c r="BP117" s="3"/>
      <c r="BQ117" s="31">
        <f t="shared" si="343"/>
        <v>46453</v>
      </c>
      <c r="BR117" s="31">
        <f t="shared" si="344"/>
        <v>46460</v>
      </c>
      <c r="BS117" s="37">
        <v>7</v>
      </c>
      <c r="BT117" s="15">
        <f t="shared" si="345"/>
        <v>46434</v>
      </c>
      <c r="BU117" s="15"/>
      <c r="BV117" s="7">
        <f t="shared" si="346"/>
        <v>-26</v>
      </c>
      <c r="BW117" s="11" t="s">
        <v>2566</v>
      </c>
      <c r="BX117" s="130">
        <v>46460</v>
      </c>
      <c r="BY117" s="7">
        <f t="shared" si="347"/>
        <v>-26</v>
      </c>
      <c r="BZ117"/>
      <c r="CA117" s="4" t="s">
        <v>2567</v>
      </c>
    </row>
    <row r="118" spans="1:79" x14ac:dyDescent="0.25">
      <c r="A118" s="40" t="s">
        <v>2024</v>
      </c>
      <c r="B118" s="47" t="s">
        <v>2422</v>
      </c>
      <c r="C118" s="48" t="s">
        <v>2423</v>
      </c>
      <c r="D118" s="7"/>
      <c r="E118" s="30">
        <f t="shared" si="280"/>
        <v>46532</v>
      </c>
      <c r="F118" s="6">
        <v>46043</v>
      </c>
      <c r="G118" s="6"/>
      <c r="H118" s="34">
        <f t="shared" si="281"/>
        <v>-489</v>
      </c>
      <c r="I118" s="3"/>
      <c r="J118" s="30">
        <f t="shared" si="282"/>
        <v>46533</v>
      </c>
      <c r="K118" s="30">
        <f t="shared" si="283"/>
        <v>46540</v>
      </c>
      <c r="L118" s="37">
        <v>7</v>
      </c>
      <c r="M118" s="6">
        <f t="shared" si="284"/>
        <v>46050</v>
      </c>
      <c r="N118" s="6"/>
      <c r="O118" s="29">
        <f t="shared" si="285"/>
        <v>-490</v>
      </c>
      <c r="P118" s="7"/>
      <c r="Q118" s="3"/>
      <c r="R118" s="30">
        <f t="shared" si="286"/>
        <v>46541</v>
      </c>
      <c r="S118" s="30">
        <f t="shared" si="287"/>
        <v>46571</v>
      </c>
      <c r="T118" s="37">
        <v>30</v>
      </c>
      <c r="U118" s="6">
        <f t="shared" si="288"/>
        <v>46080</v>
      </c>
      <c r="V118" s="6"/>
      <c r="W118" s="29">
        <f t="shared" si="289"/>
        <v>-491</v>
      </c>
      <c r="X118" s="3"/>
      <c r="Y118" s="31"/>
      <c r="Z118" s="7"/>
      <c r="AA118" s="6"/>
      <c r="AB118" s="25"/>
      <c r="AC118" s="31">
        <f t="shared" si="290"/>
        <v>46572</v>
      </c>
      <c r="AD118" s="31">
        <f t="shared" si="291"/>
        <v>46602</v>
      </c>
      <c r="AE118" s="37">
        <v>30</v>
      </c>
      <c r="AF118" s="15">
        <f t="shared" si="292"/>
        <v>46110</v>
      </c>
      <c r="AG118" s="15"/>
      <c r="AH118" s="34">
        <f t="shared" si="293"/>
        <v>-492</v>
      </c>
      <c r="AI118" s="3"/>
      <c r="AJ118" s="31">
        <f t="shared" si="294"/>
        <v>46603</v>
      </c>
      <c r="AK118" s="31">
        <f t="shared" si="295"/>
        <v>46623</v>
      </c>
      <c r="AL118" s="37">
        <v>20</v>
      </c>
      <c r="AM118" s="15">
        <f t="shared" si="296"/>
        <v>46130</v>
      </c>
      <c r="AN118" s="15"/>
      <c r="AO118" s="34">
        <f t="shared" si="297"/>
        <v>-493</v>
      </c>
      <c r="AP118" s="7"/>
      <c r="AQ118" s="7"/>
      <c r="AR118" s="7"/>
      <c r="AS118" s="7"/>
      <c r="AT118" s="7"/>
      <c r="AU118" s="3"/>
      <c r="AV118" s="31">
        <f t="shared" si="298"/>
        <v>46624</v>
      </c>
      <c r="AW118" s="31">
        <f t="shared" si="245"/>
        <v>46714</v>
      </c>
      <c r="AX118" s="124">
        <v>90</v>
      </c>
      <c r="AY118" s="15">
        <f t="shared" si="299"/>
        <v>46220</v>
      </c>
      <c r="AZ118" s="15"/>
      <c r="BA118" s="7">
        <f t="shared" si="300"/>
        <v>-494</v>
      </c>
      <c r="BB118" s="3"/>
      <c r="BC118" s="31">
        <f t="shared" si="301"/>
        <v>46715</v>
      </c>
      <c r="BD118" s="31">
        <f t="shared" si="302"/>
        <v>46715</v>
      </c>
      <c r="BE118" s="32">
        <v>0</v>
      </c>
      <c r="BF118" s="15">
        <f t="shared" si="303"/>
        <v>46220</v>
      </c>
      <c r="BG118" s="15"/>
      <c r="BH118" s="34">
        <f t="shared" si="304"/>
        <v>-495</v>
      </c>
      <c r="BI118" s="3"/>
      <c r="BJ118" s="31">
        <f t="shared" si="305"/>
        <v>46715</v>
      </c>
      <c r="BK118" s="31">
        <f t="shared" si="306"/>
        <v>46715</v>
      </c>
      <c r="BL118" s="32">
        <v>0</v>
      </c>
      <c r="BM118" s="15">
        <f t="shared" si="307"/>
        <v>46220</v>
      </c>
      <c r="BN118" s="15"/>
      <c r="BO118" s="34">
        <f t="shared" si="308"/>
        <v>-495</v>
      </c>
      <c r="BP118" s="3"/>
      <c r="BQ118" s="31">
        <f t="shared" si="309"/>
        <v>46715</v>
      </c>
      <c r="BR118" s="31">
        <f t="shared" si="310"/>
        <v>46722</v>
      </c>
      <c r="BS118" s="37">
        <v>7</v>
      </c>
      <c r="BT118" s="15">
        <f t="shared" si="311"/>
        <v>46227</v>
      </c>
      <c r="BU118" s="15"/>
      <c r="BV118" s="7">
        <f t="shared" si="312"/>
        <v>-495</v>
      </c>
      <c r="BW118" s="11"/>
      <c r="BX118" s="39">
        <v>46722</v>
      </c>
      <c r="BY118" s="7">
        <f t="shared" si="313"/>
        <v>-495</v>
      </c>
    </row>
    <row r="119" spans="1:79" x14ac:dyDescent="0.25">
      <c r="A119" s="40" t="s">
        <v>2024</v>
      </c>
      <c r="B119" s="47" t="s">
        <v>2424</v>
      </c>
      <c r="C119" s="48" t="s">
        <v>2425</v>
      </c>
      <c r="D119" s="7"/>
      <c r="E119" s="30">
        <f t="shared" si="280"/>
        <v>46457</v>
      </c>
      <c r="F119" s="6">
        <v>46036</v>
      </c>
      <c r="G119" s="6"/>
      <c r="H119" s="34">
        <f t="shared" si="281"/>
        <v>-421</v>
      </c>
      <c r="I119" s="3"/>
      <c r="J119" s="30">
        <f t="shared" si="282"/>
        <v>46458</v>
      </c>
      <c r="K119" s="30">
        <f t="shared" si="283"/>
        <v>46465</v>
      </c>
      <c r="L119" s="37">
        <v>7</v>
      </c>
      <c r="M119" s="6">
        <f t="shared" si="284"/>
        <v>46043</v>
      </c>
      <c r="N119" s="6"/>
      <c r="O119" s="29">
        <f t="shared" si="285"/>
        <v>-422</v>
      </c>
      <c r="P119" s="7"/>
      <c r="Q119" s="3"/>
      <c r="R119" s="30">
        <f t="shared" si="286"/>
        <v>46466</v>
      </c>
      <c r="S119" s="30">
        <f t="shared" si="287"/>
        <v>46496</v>
      </c>
      <c r="T119" s="37">
        <v>30</v>
      </c>
      <c r="U119" s="6">
        <f t="shared" si="288"/>
        <v>46073</v>
      </c>
      <c r="V119" s="6"/>
      <c r="W119" s="29">
        <f t="shared" si="289"/>
        <v>-423</v>
      </c>
      <c r="X119" s="3"/>
      <c r="Y119" s="31"/>
      <c r="Z119" s="7"/>
      <c r="AA119" s="6"/>
      <c r="AB119" s="25"/>
      <c r="AC119" s="31">
        <f t="shared" si="290"/>
        <v>46497</v>
      </c>
      <c r="AD119" s="31">
        <f t="shared" si="291"/>
        <v>46542</v>
      </c>
      <c r="AE119" s="37">
        <v>45</v>
      </c>
      <c r="AF119" s="15">
        <f t="shared" si="292"/>
        <v>46118</v>
      </c>
      <c r="AG119" s="15"/>
      <c r="AH119" s="34">
        <f t="shared" si="293"/>
        <v>-424</v>
      </c>
      <c r="AI119" s="3"/>
      <c r="AJ119" s="31">
        <f t="shared" si="294"/>
        <v>46543</v>
      </c>
      <c r="AK119" s="31">
        <f t="shared" si="295"/>
        <v>46563</v>
      </c>
      <c r="AL119" s="37">
        <v>20</v>
      </c>
      <c r="AM119" s="15">
        <f t="shared" si="296"/>
        <v>46138</v>
      </c>
      <c r="AN119" s="15"/>
      <c r="AO119" s="34">
        <f t="shared" si="297"/>
        <v>-425</v>
      </c>
      <c r="AP119" s="7"/>
      <c r="AQ119" s="7"/>
      <c r="AR119" s="7"/>
      <c r="AS119" s="7"/>
      <c r="AT119" s="7"/>
      <c r="AU119" s="3"/>
      <c r="AV119" s="31">
        <f t="shared" si="298"/>
        <v>46564</v>
      </c>
      <c r="AW119" s="31">
        <f t="shared" si="245"/>
        <v>46714</v>
      </c>
      <c r="AX119" s="124">
        <v>150</v>
      </c>
      <c r="AY119" s="15">
        <f t="shared" si="299"/>
        <v>46288</v>
      </c>
      <c r="AZ119" s="15"/>
      <c r="BA119" s="7">
        <f t="shared" si="300"/>
        <v>-426</v>
      </c>
      <c r="BB119" s="3"/>
      <c r="BC119" s="31">
        <f t="shared" si="301"/>
        <v>46715</v>
      </c>
      <c r="BD119" s="31">
        <f t="shared" si="302"/>
        <v>46715</v>
      </c>
      <c r="BE119" s="32">
        <v>0</v>
      </c>
      <c r="BF119" s="15">
        <f t="shared" si="303"/>
        <v>46288</v>
      </c>
      <c r="BG119" s="15"/>
      <c r="BH119" s="34">
        <f t="shared" si="304"/>
        <v>-427</v>
      </c>
      <c r="BI119" s="3"/>
      <c r="BJ119" s="31">
        <f t="shared" si="305"/>
        <v>46715</v>
      </c>
      <c r="BK119" s="31">
        <f t="shared" si="306"/>
        <v>46715</v>
      </c>
      <c r="BL119" s="32">
        <v>0</v>
      </c>
      <c r="BM119" s="15">
        <f t="shared" si="307"/>
        <v>46288</v>
      </c>
      <c r="BN119" s="15"/>
      <c r="BO119" s="34">
        <f t="shared" si="308"/>
        <v>-427</v>
      </c>
      <c r="BP119" s="3"/>
      <c r="BQ119" s="31">
        <f t="shared" si="309"/>
        <v>46715</v>
      </c>
      <c r="BR119" s="31">
        <f t="shared" si="310"/>
        <v>46722</v>
      </c>
      <c r="BS119" s="37">
        <v>7</v>
      </c>
      <c r="BT119" s="15">
        <f t="shared" si="311"/>
        <v>46295</v>
      </c>
      <c r="BU119" s="15"/>
      <c r="BV119" s="7">
        <f t="shared" si="312"/>
        <v>-427</v>
      </c>
      <c r="BW119" s="11"/>
      <c r="BX119" s="39">
        <v>46722</v>
      </c>
      <c r="BY119" s="7">
        <f t="shared" si="313"/>
        <v>-427</v>
      </c>
    </row>
    <row r="120" spans="1:79" x14ac:dyDescent="0.25">
      <c r="A120" s="40" t="s">
        <v>2024</v>
      </c>
      <c r="B120" s="47" t="s">
        <v>2426</v>
      </c>
      <c r="C120" s="48" t="s">
        <v>2427</v>
      </c>
      <c r="D120" s="7"/>
      <c r="E120" s="30">
        <f t="shared" si="280"/>
        <v>46502</v>
      </c>
      <c r="F120" s="6">
        <v>46076</v>
      </c>
      <c r="G120" s="6"/>
      <c r="H120" s="34">
        <f t="shared" si="281"/>
        <v>-426</v>
      </c>
      <c r="I120" s="3"/>
      <c r="J120" s="30">
        <f t="shared" si="282"/>
        <v>46503</v>
      </c>
      <c r="K120" s="30">
        <f t="shared" si="283"/>
        <v>46510</v>
      </c>
      <c r="L120" s="37">
        <v>7</v>
      </c>
      <c r="M120" s="6">
        <f t="shared" si="284"/>
        <v>46083</v>
      </c>
      <c r="N120" s="6"/>
      <c r="O120" s="29">
        <f t="shared" si="285"/>
        <v>-427</v>
      </c>
      <c r="P120" s="7"/>
      <c r="Q120" s="3"/>
      <c r="R120" s="30">
        <f t="shared" si="286"/>
        <v>46511</v>
      </c>
      <c r="S120" s="30">
        <f t="shared" si="287"/>
        <v>46541</v>
      </c>
      <c r="T120" s="37">
        <v>30</v>
      </c>
      <c r="U120" s="6">
        <f t="shared" si="288"/>
        <v>46113</v>
      </c>
      <c r="V120" s="6"/>
      <c r="W120" s="29">
        <f t="shared" si="289"/>
        <v>-428</v>
      </c>
      <c r="X120" s="3"/>
      <c r="Y120" s="31"/>
      <c r="Z120" s="7"/>
      <c r="AA120" s="6"/>
      <c r="AB120" s="25"/>
      <c r="AC120" s="31">
        <f t="shared" si="290"/>
        <v>46542</v>
      </c>
      <c r="AD120" s="31">
        <f t="shared" si="291"/>
        <v>46572</v>
      </c>
      <c r="AE120" s="37">
        <v>30</v>
      </c>
      <c r="AF120" s="15">
        <f t="shared" si="292"/>
        <v>46143</v>
      </c>
      <c r="AG120" s="15"/>
      <c r="AH120" s="34">
        <f t="shared" si="293"/>
        <v>-429</v>
      </c>
      <c r="AI120" s="3"/>
      <c r="AJ120" s="31">
        <f t="shared" si="294"/>
        <v>46573</v>
      </c>
      <c r="AK120" s="31">
        <f t="shared" si="295"/>
        <v>46593</v>
      </c>
      <c r="AL120" s="37">
        <v>20</v>
      </c>
      <c r="AM120" s="15">
        <f t="shared" si="296"/>
        <v>46163</v>
      </c>
      <c r="AN120" s="15"/>
      <c r="AO120" s="34">
        <f t="shared" si="297"/>
        <v>-430</v>
      </c>
      <c r="AP120" s="7"/>
      <c r="AQ120" s="7"/>
      <c r="AR120" s="7"/>
      <c r="AS120" s="7"/>
      <c r="AT120" s="7"/>
      <c r="AU120" s="3"/>
      <c r="AV120" s="31">
        <f t="shared" si="298"/>
        <v>46594</v>
      </c>
      <c r="AW120" s="31">
        <f t="shared" si="245"/>
        <v>46714</v>
      </c>
      <c r="AX120" s="124">
        <v>120</v>
      </c>
      <c r="AY120" s="15">
        <f t="shared" si="299"/>
        <v>46283</v>
      </c>
      <c r="AZ120" s="15"/>
      <c r="BA120" s="7">
        <f t="shared" si="300"/>
        <v>-431</v>
      </c>
      <c r="BB120" s="3"/>
      <c r="BC120" s="31">
        <f t="shared" si="301"/>
        <v>46715</v>
      </c>
      <c r="BD120" s="31">
        <f t="shared" si="302"/>
        <v>46715</v>
      </c>
      <c r="BE120" s="32">
        <v>0</v>
      </c>
      <c r="BF120" s="15">
        <f t="shared" si="303"/>
        <v>46283</v>
      </c>
      <c r="BG120" s="15"/>
      <c r="BH120" s="34">
        <f t="shared" si="304"/>
        <v>-432</v>
      </c>
      <c r="BI120" s="3"/>
      <c r="BJ120" s="31">
        <f t="shared" si="305"/>
        <v>46715</v>
      </c>
      <c r="BK120" s="31">
        <f t="shared" si="306"/>
        <v>46715</v>
      </c>
      <c r="BL120" s="32">
        <v>0</v>
      </c>
      <c r="BM120" s="15">
        <f t="shared" si="307"/>
        <v>46283</v>
      </c>
      <c r="BN120" s="15"/>
      <c r="BO120" s="34">
        <f t="shared" si="308"/>
        <v>-432</v>
      </c>
      <c r="BP120" s="3"/>
      <c r="BQ120" s="31">
        <f t="shared" si="309"/>
        <v>46715</v>
      </c>
      <c r="BR120" s="31">
        <f t="shared" si="310"/>
        <v>46722</v>
      </c>
      <c r="BS120" s="37">
        <v>7</v>
      </c>
      <c r="BT120" s="15">
        <f t="shared" si="311"/>
        <v>46290</v>
      </c>
      <c r="BU120" s="15"/>
      <c r="BV120" s="7">
        <f t="shared" si="312"/>
        <v>-432</v>
      </c>
      <c r="BW120" s="11"/>
      <c r="BX120" s="39">
        <v>46722</v>
      </c>
      <c r="BY120" s="7">
        <f t="shared" si="313"/>
        <v>-432</v>
      </c>
    </row>
    <row r="121" spans="1:79" ht="23.25" x14ac:dyDescent="0.25">
      <c r="A121" s="40" t="s">
        <v>2024</v>
      </c>
      <c r="B121" s="132" t="s">
        <v>2428</v>
      </c>
      <c r="C121" s="127" t="s">
        <v>2568</v>
      </c>
      <c r="D121" s="7"/>
      <c r="E121" s="30">
        <f t="shared" ref="E121:E122" si="349">+J121-1</f>
        <v>45772</v>
      </c>
      <c r="F121" s="6">
        <v>45917</v>
      </c>
      <c r="G121" s="6"/>
      <c r="H121" s="34">
        <f t="shared" ref="H121:H122" si="350">+F121-E121</f>
        <v>145</v>
      </c>
      <c r="I121" s="3"/>
      <c r="J121" s="30">
        <f t="shared" ref="J121:J122" si="351">+K121-L121</f>
        <v>45773</v>
      </c>
      <c r="K121" s="30">
        <f t="shared" ref="K121:K122" si="352">+R121-1</f>
        <v>45780</v>
      </c>
      <c r="L121" s="37">
        <v>7</v>
      </c>
      <c r="M121" s="6">
        <f t="shared" ref="M121:M122" si="353">+F121+L121</f>
        <v>45924</v>
      </c>
      <c r="N121" s="6"/>
      <c r="O121" s="29">
        <f t="shared" ref="O121:O122" si="354">+M121-K121</f>
        <v>144</v>
      </c>
      <c r="P121" s="7"/>
      <c r="Q121" s="3"/>
      <c r="R121" s="30">
        <f t="shared" ref="R121:R122" si="355">+S121-T121</f>
        <v>45781</v>
      </c>
      <c r="S121" s="30">
        <f t="shared" ref="S121:S122" si="356">+AC121-1</f>
        <v>45811</v>
      </c>
      <c r="T121" s="37">
        <v>30</v>
      </c>
      <c r="U121" s="6">
        <f t="shared" ref="U121:U122" si="357">+M121+T121</f>
        <v>45954</v>
      </c>
      <c r="V121" s="6"/>
      <c r="W121" s="29">
        <f t="shared" ref="W121:W122" si="358">+U121-S121</f>
        <v>143</v>
      </c>
      <c r="X121" s="3"/>
      <c r="Y121" s="31"/>
      <c r="Z121" s="7"/>
      <c r="AA121" s="6"/>
      <c r="AB121" s="25"/>
      <c r="AC121" s="31">
        <f t="shared" ref="AC121:AC122" si="359">+AD121-AE121</f>
        <v>45812</v>
      </c>
      <c r="AD121" s="31">
        <f t="shared" ref="AD121:AD122" si="360">+AJ121-1</f>
        <v>45857</v>
      </c>
      <c r="AE121" s="37">
        <v>45</v>
      </c>
      <c r="AF121" s="15">
        <f t="shared" ref="AF121:AF122" si="361">+IF(V121=0,U121,V121)+AE121</f>
        <v>45999</v>
      </c>
      <c r="AG121" s="15"/>
      <c r="AH121" s="34">
        <f t="shared" ref="AH121:AH122" si="362">+AF121-AD121</f>
        <v>142</v>
      </c>
      <c r="AI121" s="3"/>
      <c r="AJ121" s="31">
        <f t="shared" ref="AJ121:AJ122" si="363">+AK121-AL121</f>
        <v>45858</v>
      </c>
      <c r="AK121" s="31">
        <f t="shared" ref="AK121:AK122" si="364">+AV121-1</f>
        <v>45878</v>
      </c>
      <c r="AL121" s="37">
        <v>20</v>
      </c>
      <c r="AM121" s="15">
        <f t="shared" ref="AM121:AM122" si="365">+IF(AG121=0,AF121,AG121)+AL121</f>
        <v>46019</v>
      </c>
      <c r="AN121" s="15"/>
      <c r="AO121" s="34">
        <f t="shared" ref="AO121:AO122" si="366">+AM121-AK121</f>
        <v>141</v>
      </c>
      <c r="AP121" s="7"/>
      <c r="AQ121" s="7"/>
      <c r="AR121" s="7"/>
      <c r="AS121" s="7"/>
      <c r="AT121" s="7"/>
      <c r="AU121" s="3"/>
      <c r="AV121" s="31">
        <f t="shared" ref="AV121:AV122" si="367">+AW121-AX121</f>
        <v>45879</v>
      </c>
      <c r="AW121" s="31">
        <f t="shared" si="245"/>
        <v>46049</v>
      </c>
      <c r="AX121" s="124">
        <v>170</v>
      </c>
      <c r="AY121" s="15">
        <f t="shared" ref="AY121:AY122" si="368">+IF(AN121=0,AM121,AN121)+AX121</f>
        <v>46189</v>
      </c>
      <c r="AZ121" s="15"/>
      <c r="BA121" s="7">
        <f t="shared" ref="BA121:BA122" si="369">+AY121-AW121</f>
        <v>140</v>
      </c>
      <c r="BB121" s="3"/>
      <c r="BC121" s="31">
        <f t="shared" ref="BC121:BC122" si="370">+BD121-BE121</f>
        <v>46050</v>
      </c>
      <c r="BD121" s="31">
        <f t="shared" ref="BD121:BD122" si="371">+BJ121</f>
        <v>46140</v>
      </c>
      <c r="BE121" s="126">
        <v>90</v>
      </c>
      <c r="BF121" s="15">
        <f t="shared" ref="BF121:BF122" si="372">+IF(AZ121=0,AY121,AZ121)+BE121</f>
        <v>46279</v>
      </c>
      <c r="BG121" s="15"/>
      <c r="BH121" s="34">
        <f t="shared" ref="BH121:BH122" si="373">+BF121-BD121</f>
        <v>139</v>
      </c>
      <c r="BI121" s="3"/>
      <c r="BJ121" s="31">
        <f t="shared" ref="BJ121:BJ122" si="374">+BK121-BL121</f>
        <v>46140</v>
      </c>
      <c r="BK121" s="31">
        <f t="shared" ref="BK121:BK122" si="375">+BQ121</f>
        <v>46150</v>
      </c>
      <c r="BL121" s="126">
        <v>10</v>
      </c>
      <c r="BM121" s="15">
        <f t="shared" ref="BM121:BM122" si="376">+IF(BG121=0,BF121,BG121)+BL121</f>
        <v>46289</v>
      </c>
      <c r="BN121" s="15"/>
      <c r="BO121" s="34">
        <f t="shared" ref="BO121:BO122" si="377">+BM121-BK121</f>
        <v>139</v>
      </c>
      <c r="BP121" s="3"/>
      <c r="BQ121" s="31">
        <f t="shared" ref="BQ121:BQ122" si="378">+BR121-BS121</f>
        <v>46150</v>
      </c>
      <c r="BR121" s="31">
        <f t="shared" ref="BR121:BR122" si="379">+BX121</f>
        <v>46157</v>
      </c>
      <c r="BS121" s="37">
        <v>7</v>
      </c>
      <c r="BT121" s="15">
        <f t="shared" ref="BT121:BT122" si="380">+IF(BN121=0,BM121,BN121)+BS121</f>
        <v>46296</v>
      </c>
      <c r="BU121" s="15"/>
      <c r="BV121" s="7">
        <f t="shared" ref="BV121:BV122" si="381">+BT121-BR121</f>
        <v>139</v>
      </c>
      <c r="BW121" s="11" t="s">
        <v>2569</v>
      </c>
      <c r="BX121" s="130">
        <v>46157</v>
      </c>
      <c r="BY121" s="7">
        <f t="shared" ref="BY121:BY122" si="382">+BT121-BX121</f>
        <v>139</v>
      </c>
      <c r="CA121" s="4" t="s">
        <v>2570</v>
      </c>
    </row>
    <row r="122" spans="1:79" ht="23.25" x14ac:dyDescent="0.25">
      <c r="A122" s="40" t="s">
        <v>2024</v>
      </c>
      <c r="B122" s="47" t="s">
        <v>2571</v>
      </c>
      <c r="C122" s="127" t="s">
        <v>2572</v>
      </c>
      <c r="D122" s="7"/>
      <c r="E122" s="30">
        <f t="shared" si="349"/>
        <v>46081</v>
      </c>
      <c r="F122" s="138">
        <v>46218</v>
      </c>
      <c r="G122" s="6"/>
      <c r="H122" s="34">
        <f t="shared" si="350"/>
        <v>137</v>
      </c>
      <c r="I122" s="3"/>
      <c r="J122" s="30">
        <f t="shared" si="351"/>
        <v>46082</v>
      </c>
      <c r="K122" s="30">
        <f t="shared" si="352"/>
        <v>46089</v>
      </c>
      <c r="L122" s="37">
        <v>7</v>
      </c>
      <c r="M122" s="6">
        <f t="shared" si="353"/>
        <v>46225</v>
      </c>
      <c r="N122" s="6"/>
      <c r="O122" s="29">
        <f t="shared" si="354"/>
        <v>136</v>
      </c>
      <c r="P122" s="7"/>
      <c r="Q122" s="3"/>
      <c r="R122" s="30">
        <f t="shared" si="355"/>
        <v>46090</v>
      </c>
      <c r="S122" s="30">
        <f t="shared" si="356"/>
        <v>46120</v>
      </c>
      <c r="T122" s="37">
        <v>30</v>
      </c>
      <c r="U122" s="6">
        <f t="shared" si="357"/>
        <v>46255</v>
      </c>
      <c r="V122" s="6"/>
      <c r="W122" s="29">
        <f t="shared" si="358"/>
        <v>135</v>
      </c>
      <c r="X122" s="3"/>
      <c r="Y122" s="31"/>
      <c r="Z122" s="7"/>
      <c r="AA122" s="6"/>
      <c r="AB122" s="25"/>
      <c r="AC122" s="31">
        <f t="shared" si="359"/>
        <v>46121</v>
      </c>
      <c r="AD122" s="31">
        <f t="shared" si="360"/>
        <v>46151</v>
      </c>
      <c r="AE122" s="37">
        <v>30</v>
      </c>
      <c r="AF122" s="15">
        <f t="shared" si="361"/>
        <v>46285</v>
      </c>
      <c r="AG122" s="15"/>
      <c r="AH122" s="34">
        <f t="shared" si="362"/>
        <v>134</v>
      </c>
      <c r="AI122" s="3"/>
      <c r="AJ122" s="31">
        <f t="shared" si="363"/>
        <v>46152</v>
      </c>
      <c r="AK122" s="31">
        <f t="shared" si="364"/>
        <v>46172</v>
      </c>
      <c r="AL122" s="37">
        <v>20</v>
      </c>
      <c r="AM122" s="15">
        <f t="shared" si="365"/>
        <v>46305</v>
      </c>
      <c r="AN122" s="15"/>
      <c r="AO122" s="34">
        <f t="shared" si="366"/>
        <v>133</v>
      </c>
      <c r="AP122" s="7"/>
      <c r="AQ122" s="7"/>
      <c r="AR122" s="7"/>
      <c r="AS122" s="7"/>
      <c r="AT122" s="7"/>
      <c r="AU122" s="3"/>
      <c r="AV122" s="31">
        <f t="shared" si="367"/>
        <v>46173</v>
      </c>
      <c r="AW122" s="31">
        <f t="shared" si="245"/>
        <v>46293</v>
      </c>
      <c r="AX122" s="124">
        <v>120</v>
      </c>
      <c r="AY122" s="15">
        <f t="shared" si="368"/>
        <v>46425</v>
      </c>
      <c r="AZ122" s="15"/>
      <c r="BA122" s="7">
        <f t="shared" si="369"/>
        <v>132</v>
      </c>
      <c r="BB122" s="3"/>
      <c r="BC122" s="31">
        <f t="shared" si="370"/>
        <v>46294</v>
      </c>
      <c r="BD122" s="31">
        <f t="shared" si="371"/>
        <v>46384</v>
      </c>
      <c r="BE122" s="126">
        <v>90</v>
      </c>
      <c r="BF122" s="15">
        <f t="shared" si="372"/>
        <v>46515</v>
      </c>
      <c r="BG122" s="15"/>
      <c r="BH122" s="34">
        <f t="shared" si="373"/>
        <v>131</v>
      </c>
      <c r="BI122" s="3"/>
      <c r="BJ122" s="31">
        <f t="shared" si="374"/>
        <v>46384</v>
      </c>
      <c r="BK122" s="31">
        <f t="shared" si="375"/>
        <v>46394</v>
      </c>
      <c r="BL122" s="126">
        <v>10</v>
      </c>
      <c r="BM122" s="15">
        <f t="shared" si="376"/>
        <v>46525</v>
      </c>
      <c r="BN122" s="15"/>
      <c r="BO122" s="34">
        <f t="shared" si="377"/>
        <v>131</v>
      </c>
      <c r="BP122" s="3"/>
      <c r="BQ122" s="31">
        <f t="shared" si="378"/>
        <v>46394</v>
      </c>
      <c r="BR122" s="31">
        <f t="shared" si="379"/>
        <v>46401</v>
      </c>
      <c r="BS122" s="37">
        <v>7</v>
      </c>
      <c r="BT122" s="15">
        <f t="shared" si="380"/>
        <v>46532</v>
      </c>
      <c r="BU122" s="15"/>
      <c r="BV122" s="7">
        <f t="shared" si="381"/>
        <v>131</v>
      </c>
      <c r="BW122" s="11" t="s">
        <v>2566</v>
      </c>
      <c r="BX122" s="130">
        <v>46401</v>
      </c>
      <c r="BY122" s="7">
        <f t="shared" si="382"/>
        <v>131</v>
      </c>
      <c r="CA122" s="4" t="s">
        <v>2573</v>
      </c>
    </row>
    <row r="123" spans="1:79" ht="23.25" x14ac:dyDescent="0.25">
      <c r="A123" s="40" t="s">
        <v>2024</v>
      </c>
      <c r="B123" s="47" t="s">
        <v>2574</v>
      </c>
      <c r="C123" s="127" t="s">
        <v>2575</v>
      </c>
      <c r="D123" s="7"/>
      <c r="E123" s="30">
        <f t="shared" si="280"/>
        <v>46231</v>
      </c>
      <c r="F123" s="138">
        <v>46310</v>
      </c>
      <c r="G123" s="6"/>
      <c r="H123" s="34">
        <f t="shared" si="281"/>
        <v>79</v>
      </c>
      <c r="I123" s="3"/>
      <c r="J123" s="30">
        <f t="shared" si="282"/>
        <v>46232</v>
      </c>
      <c r="K123" s="30">
        <f t="shared" si="283"/>
        <v>46239</v>
      </c>
      <c r="L123" s="37">
        <v>7</v>
      </c>
      <c r="M123" s="6">
        <f t="shared" si="284"/>
        <v>46317</v>
      </c>
      <c r="N123" s="6"/>
      <c r="O123" s="29">
        <f t="shared" si="285"/>
        <v>78</v>
      </c>
      <c r="P123" s="7"/>
      <c r="Q123" s="3"/>
      <c r="R123" s="30">
        <f t="shared" si="286"/>
        <v>46240</v>
      </c>
      <c r="S123" s="30">
        <f t="shared" si="287"/>
        <v>46270</v>
      </c>
      <c r="T123" s="37">
        <v>30</v>
      </c>
      <c r="U123" s="6">
        <f t="shared" si="288"/>
        <v>46347</v>
      </c>
      <c r="V123" s="6"/>
      <c r="W123" s="29">
        <f t="shared" si="289"/>
        <v>77</v>
      </c>
      <c r="X123" s="3"/>
      <c r="Y123" s="31"/>
      <c r="Z123" s="7"/>
      <c r="AA123" s="6"/>
      <c r="AB123" s="25"/>
      <c r="AC123" s="31">
        <f t="shared" si="290"/>
        <v>46271</v>
      </c>
      <c r="AD123" s="31">
        <f t="shared" si="291"/>
        <v>46301</v>
      </c>
      <c r="AE123" s="37">
        <v>30</v>
      </c>
      <c r="AF123" s="15">
        <f t="shared" si="292"/>
        <v>46377</v>
      </c>
      <c r="AG123" s="15"/>
      <c r="AH123" s="34">
        <f t="shared" si="293"/>
        <v>76</v>
      </c>
      <c r="AI123" s="3"/>
      <c r="AJ123" s="31">
        <f t="shared" si="294"/>
        <v>46302</v>
      </c>
      <c r="AK123" s="31">
        <f t="shared" si="295"/>
        <v>46322</v>
      </c>
      <c r="AL123" s="37">
        <v>20</v>
      </c>
      <c r="AM123" s="15">
        <f t="shared" si="296"/>
        <v>46397</v>
      </c>
      <c r="AN123" s="15"/>
      <c r="AO123" s="34">
        <f t="shared" si="297"/>
        <v>75</v>
      </c>
      <c r="AP123" s="7"/>
      <c r="AQ123" s="7"/>
      <c r="AR123" s="7"/>
      <c r="AS123" s="7"/>
      <c r="AT123" s="7"/>
      <c r="AU123" s="3"/>
      <c r="AV123" s="31">
        <f t="shared" si="298"/>
        <v>46323</v>
      </c>
      <c r="AW123" s="31">
        <f t="shared" si="245"/>
        <v>46443</v>
      </c>
      <c r="AX123" s="124">
        <v>120</v>
      </c>
      <c r="AY123" s="15">
        <f t="shared" si="299"/>
        <v>46517</v>
      </c>
      <c r="AZ123" s="15"/>
      <c r="BA123" s="7">
        <f t="shared" si="300"/>
        <v>74</v>
      </c>
      <c r="BB123" s="3"/>
      <c r="BC123" s="31">
        <f t="shared" si="301"/>
        <v>46444</v>
      </c>
      <c r="BD123" s="31">
        <f t="shared" si="302"/>
        <v>46474</v>
      </c>
      <c r="BE123" s="126">
        <v>30</v>
      </c>
      <c r="BF123" s="15">
        <f t="shared" si="303"/>
        <v>46547</v>
      </c>
      <c r="BG123" s="15"/>
      <c r="BH123" s="34">
        <f t="shared" si="304"/>
        <v>73</v>
      </c>
      <c r="BI123" s="3"/>
      <c r="BJ123" s="31">
        <f t="shared" si="305"/>
        <v>46474</v>
      </c>
      <c r="BK123" s="31">
        <f t="shared" si="306"/>
        <v>46484</v>
      </c>
      <c r="BL123" s="126">
        <v>10</v>
      </c>
      <c r="BM123" s="15">
        <f t="shared" si="307"/>
        <v>46557</v>
      </c>
      <c r="BN123" s="15"/>
      <c r="BO123" s="34">
        <f t="shared" si="308"/>
        <v>73</v>
      </c>
      <c r="BP123" s="3"/>
      <c r="BQ123" s="31">
        <f t="shared" si="309"/>
        <v>46484</v>
      </c>
      <c r="BR123" s="31">
        <f t="shared" si="310"/>
        <v>46491</v>
      </c>
      <c r="BS123" s="37">
        <v>7</v>
      </c>
      <c r="BT123" s="15">
        <f t="shared" si="311"/>
        <v>46564</v>
      </c>
      <c r="BU123" s="15"/>
      <c r="BV123" s="7">
        <f t="shared" si="312"/>
        <v>73</v>
      </c>
      <c r="BW123" s="11" t="s">
        <v>2566</v>
      </c>
      <c r="BX123" s="130">
        <v>46491</v>
      </c>
      <c r="BY123" s="7">
        <f t="shared" si="313"/>
        <v>73</v>
      </c>
      <c r="CA123" s="4" t="s">
        <v>2576</v>
      </c>
    </row>
  </sheetData>
  <autoFilter ref="A3:CC123" xr:uid="{00000000-0009-0000-0000-000000000000}"/>
  <mergeCells count="11">
    <mergeCell ref="AJ1:AT1"/>
    <mergeCell ref="AV1:BA1"/>
    <mergeCell ref="BC1:BH1"/>
    <mergeCell ref="BJ1:BO1"/>
    <mergeCell ref="BQ1:BV1"/>
    <mergeCell ref="AC1:AH1"/>
    <mergeCell ref="A1:C1"/>
    <mergeCell ref="E1:H1"/>
    <mergeCell ref="J1:P1"/>
    <mergeCell ref="R1:W1"/>
    <mergeCell ref="Y1:AA1"/>
  </mergeCells>
  <conditionalFormatting sqref="Y4:Y123 AJ4:AL123 AW4:AW123 BD4:BD123 BK4:BK123 BR4:BR123 BX4:BX123">
    <cfRule type="cellIs" dxfId="41" priority="2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6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21" id="{15480D54-7323-441C-8A8B-63A9452ED89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H4:H123</xm:sqref>
        </x14:conditionalFormatting>
        <x14:conditionalFormatting xmlns:xm="http://schemas.microsoft.com/office/excel/2006/main">
          <x14:cfRule type="iconSet" priority="5723" id="{0E75AF04-91C0-42C0-AA8F-CFB2A8BA2BC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O4:O123</xm:sqref>
        </x14:conditionalFormatting>
        <x14:conditionalFormatting xmlns:xm="http://schemas.microsoft.com/office/excel/2006/main">
          <x14:cfRule type="iconSet" priority="5725" id="{B923C275-391A-43CE-9553-CCD3AE253AF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W4:W123</xm:sqref>
        </x14:conditionalFormatting>
        <x14:conditionalFormatting xmlns:xm="http://schemas.microsoft.com/office/excel/2006/main">
          <x14:cfRule type="iconSet" priority="5741" id="{A97C6A73-6C1C-45AB-960A-E0D3F83B89C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AA4:AA123</xm:sqref>
        </x14:conditionalFormatting>
        <x14:conditionalFormatting xmlns:xm="http://schemas.microsoft.com/office/excel/2006/main">
          <x14:cfRule type="iconSet" priority="5743" id="{7D96932A-103B-4EA5-9369-0C6C428BE630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AH4:AH123</xm:sqref>
        </x14:conditionalFormatting>
        <x14:conditionalFormatting xmlns:xm="http://schemas.microsoft.com/office/excel/2006/main">
          <x14:cfRule type="iconSet" priority="5745" id="{377C76B8-D784-4F56-A8AD-74A8DEB69BB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AO4:AO123</xm:sqref>
        </x14:conditionalFormatting>
        <x14:conditionalFormatting xmlns:xm="http://schemas.microsoft.com/office/excel/2006/main">
          <x14:cfRule type="iconSet" priority="5747" id="{09E98758-F90C-4CAF-A436-BDED1EEA2F71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BA4:BA123</xm:sqref>
        </x14:conditionalFormatting>
        <x14:conditionalFormatting xmlns:xm="http://schemas.microsoft.com/office/excel/2006/main">
          <x14:cfRule type="iconSet" priority="5749" id="{AE900EB8-E4A9-4E13-A920-39EF870F7FB4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BH4:BH123</xm:sqref>
        </x14:conditionalFormatting>
        <x14:conditionalFormatting xmlns:xm="http://schemas.microsoft.com/office/excel/2006/main">
          <x14:cfRule type="iconSet" priority="5751" id="{18E0BB93-2389-499B-BFE6-1A5D74EBC0F2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BO4:BO123</xm:sqref>
        </x14:conditionalFormatting>
        <x14:conditionalFormatting xmlns:xm="http://schemas.microsoft.com/office/excel/2006/main">
          <x14:cfRule type="iconSet" priority="5753" id="{946CB806-151E-48B7-98B4-E9B923FAAE9B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BV4:BV123</xm:sqref>
        </x14:conditionalFormatting>
        <x14:conditionalFormatting xmlns:xm="http://schemas.microsoft.com/office/excel/2006/main">
          <x14:cfRule type="iconSet" priority="5755" id="{B11F38C4-CEB2-443F-A425-3CF039CA074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BW4:BW123</xm:sqref>
        </x14:conditionalFormatting>
        <x14:conditionalFormatting xmlns:xm="http://schemas.microsoft.com/office/excel/2006/main">
          <x14:cfRule type="iconSet" priority="5757" id="{554AC32A-C2BB-4860-8A9C-4D1BEAB54C0D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$CB$2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BY4:BY123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0B7-F3A4-4990-99B1-E4CECD5EA1B2}">
  <sheetPr filterMode="1">
    <tabColor rgb="FF92D050"/>
  </sheetPr>
  <dimension ref="A1:AB117"/>
  <sheetViews>
    <sheetView zoomScale="99" zoomScaleNormal="111" workbookViewId="0">
      <pane xSplit="4" ySplit="1" topLeftCell="H40" activePane="bottomRight" state="frozen"/>
      <selection activeCell="J13" sqref="J13"/>
      <selection pane="topRight" activeCell="J13" sqref="J13"/>
      <selection pane="bottomLeft" activeCell="J13" sqref="J13"/>
      <selection pane="bottomRight" activeCell="C42" sqref="C42"/>
    </sheetView>
  </sheetViews>
  <sheetFormatPr baseColWidth="10" defaultColWidth="11.42578125" defaultRowHeight="15" x14ac:dyDescent="0.25"/>
  <cols>
    <col min="2" max="2" width="27" customWidth="1"/>
    <col min="3" max="3" width="72" customWidth="1"/>
    <col min="4" max="4" width="19.42578125" customWidth="1"/>
    <col min="5" max="5" width="13.28515625" customWidth="1"/>
    <col min="6" max="6" width="14.28515625" customWidth="1"/>
    <col min="7" max="7" width="15" customWidth="1"/>
    <col min="8" max="8" width="14.42578125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64.42578125" customWidth="1"/>
    <col min="20" max="20" width="20.140625" bestFit="1" customWidth="1"/>
    <col min="21" max="21" width="14.7109375" customWidth="1"/>
    <col min="22" max="22" width="11.42578125" style="18"/>
    <col min="23" max="23" width="20.28515625" bestFit="1" customWidth="1"/>
  </cols>
  <sheetData>
    <row r="1" spans="1:28" ht="15.75" thickBot="1" x14ac:dyDescent="0.3">
      <c r="A1" s="556" t="s">
        <v>2759</v>
      </c>
      <c r="B1" s="557"/>
      <c r="C1" s="557"/>
      <c r="D1" s="558"/>
      <c r="E1" s="559" t="s">
        <v>2760</v>
      </c>
      <c r="F1" s="560"/>
      <c r="G1" s="561"/>
      <c r="H1" s="559" t="s">
        <v>4</v>
      </c>
      <c r="I1" s="560"/>
      <c r="J1" s="562"/>
      <c r="K1" s="563" t="s">
        <v>2761</v>
      </c>
      <c r="L1" s="559" t="s">
        <v>2762</v>
      </c>
      <c r="M1" s="560"/>
      <c r="N1" s="561"/>
      <c r="O1" s="565" t="s">
        <v>2763</v>
      </c>
      <c r="P1" s="566"/>
      <c r="Q1" s="566"/>
      <c r="R1" s="567"/>
      <c r="S1" s="550" t="s">
        <v>2470</v>
      </c>
      <c r="T1" s="552" t="s">
        <v>2764</v>
      </c>
      <c r="U1" s="548" t="s">
        <v>5175</v>
      </c>
    </row>
    <row r="2" spans="1:28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564"/>
      <c r="L2" s="409" t="s">
        <v>2765</v>
      </c>
      <c r="M2" s="410" t="s">
        <v>2766</v>
      </c>
      <c r="N2" s="431" t="s">
        <v>20</v>
      </c>
      <c r="O2" s="489" t="s">
        <v>2767</v>
      </c>
      <c r="P2" s="490" t="s">
        <v>2766</v>
      </c>
      <c r="Q2" s="490" t="s">
        <v>20</v>
      </c>
      <c r="R2" s="491" t="s">
        <v>2768</v>
      </c>
      <c r="S2" s="551"/>
      <c r="T2" s="553"/>
      <c r="U2" s="549"/>
      <c r="V2" s="18" t="s">
        <v>5176</v>
      </c>
      <c r="W2" t="s">
        <v>2769</v>
      </c>
      <c r="AA2" t="s">
        <v>2770</v>
      </c>
    </row>
    <row r="3" spans="1:28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86" t="s">
        <v>5156</v>
      </c>
      <c r="L3" s="286">
        <v>46127</v>
      </c>
      <c r="M3" s="287">
        <v>46132</v>
      </c>
      <c r="N3" s="292">
        <v>46130</v>
      </c>
      <c r="O3" s="201"/>
      <c r="P3" s="198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>
        <f>IF(N3="","",+IF(Q3="",+O3-P3,+O3-Q3))</f>
        <v>0</v>
      </c>
      <c r="S3" s="554" t="s">
        <v>2772</v>
      </c>
      <c r="T3" s="413" t="s">
        <v>2473</v>
      </c>
      <c r="U3" s="415"/>
      <c r="W3" s="18">
        <f>+_xlfn.XLOOKUP(B3,'La Calera II - RFSU 31.1.28'!B:B,'La Calera II - RFSU 31.1.28'!BW:BW,"No se encuentra",0,1)</f>
        <v>46130</v>
      </c>
      <c r="X3" s="193">
        <f t="shared" ref="X3:X9" si="0">+O3-L3</f>
        <v>-46127</v>
      </c>
    </row>
    <row r="4" spans="1:28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487" t="s">
        <v>5156</v>
      </c>
      <c r="L4" s="201">
        <v>46104</v>
      </c>
      <c r="M4" s="198">
        <v>46104</v>
      </c>
      <c r="N4" s="293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/>
      <c r="S4" s="555"/>
      <c r="T4" s="304" t="s">
        <v>2535</v>
      </c>
      <c r="U4" s="416"/>
      <c r="W4" s="18">
        <f>+_xlfn.XLOOKUP(B4,'La Calera II - RFSU 31.1.28'!B:B,'La Calera II - RFSU 31.1.28'!BW:BW,"No se encuentra",0,1)</f>
        <v>46085</v>
      </c>
      <c r="X4" s="193">
        <f t="shared" si="0"/>
        <v>-46104</v>
      </c>
    </row>
    <row r="5" spans="1:28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487" t="s">
        <v>5156</v>
      </c>
      <c r="L5" s="201">
        <v>46097</v>
      </c>
      <c r="M5" s="198">
        <v>46111</v>
      </c>
      <c r="N5" s="293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>
        <f t="shared" ref="R5:R43" si="1">IF(N5="","",+IF(Q5="",+O5-P5,+O5-Q5))</f>
        <v>0</v>
      </c>
      <c r="S5" s="555"/>
      <c r="T5" s="304" t="s">
        <v>2484</v>
      </c>
      <c r="U5" s="416"/>
      <c r="W5" s="18">
        <f>+_xlfn.XLOOKUP(B5,'La Calera II - RFSU 31.1.28'!B:B,'La Calera II - RFSU 31.1.28'!BW:BW,"No se encuentra",0,1)</f>
        <v>46113</v>
      </c>
      <c r="X5" s="193">
        <f t="shared" si="0"/>
        <v>-46097</v>
      </c>
    </row>
    <row r="6" spans="1:28" ht="56.2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487" t="s">
        <v>5156</v>
      </c>
      <c r="L6" s="201">
        <v>46171</v>
      </c>
      <c r="M6" s="198">
        <v>46164</v>
      </c>
      <c r="N6" s="293">
        <v>46162</v>
      </c>
      <c r="O6" s="201">
        <v>46591</v>
      </c>
      <c r="P6" s="198">
        <v>46531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>
        <f t="shared" si="1"/>
        <v>60</v>
      </c>
      <c r="S6" s="483" t="s">
        <v>5132</v>
      </c>
      <c r="T6" s="304" t="s">
        <v>2712</v>
      </c>
      <c r="U6" s="416">
        <v>46591</v>
      </c>
      <c r="V6" s="18">
        <v>46591</v>
      </c>
      <c r="W6" s="18">
        <f>+_xlfn.XLOOKUP(B6,'La Calera II - RFSU 31.1.28'!B:B,'La Calera II - RFSU 31.1.28'!BW:BW,"No se encuentra",0,1)</f>
        <v>46563</v>
      </c>
      <c r="X6" s="193">
        <f t="shared" si="0"/>
        <v>420</v>
      </c>
      <c r="AA6" s="18" t="str">
        <f>+_xlfn.XLOOKUP(T6,'Crono LB 30.09'!B:B,'Crono LB 30.09'!E:E,"No se encuentra",0,1)</f>
        <v>No se encuentra</v>
      </c>
      <c r="AB6" s="193" t="e">
        <f>+AA6-L6</f>
        <v>#VALUE!</v>
      </c>
    </row>
    <row r="7" spans="1:28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487" t="str">
        <f>+IF(+_xlfn.XLOOKUP(B7,'La Calera II - RFSU 31.1.28'!B:B,'La Calera II - RFSU 31.1.28'!AG:AG,"No se encuentra",0,1)=0,"N/A","Sin iniciar")</f>
        <v>N/A</v>
      </c>
      <c r="L7" s="201">
        <v>46126</v>
      </c>
      <c r="M7" s="198">
        <v>46091</v>
      </c>
      <c r="N7" s="293">
        <v>46091</v>
      </c>
      <c r="O7" s="201">
        <v>46156</v>
      </c>
      <c r="P7" s="198">
        <v>46156</v>
      </c>
      <c r="Q7" s="498">
        <v>46156</v>
      </c>
      <c r="R7" s="202">
        <f t="shared" si="1"/>
        <v>0</v>
      </c>
      <c r="S7" s="484" t="s">
        <v>5304</v>
      </c>
      <c r="T7" s="304" t="s">
        <v>5154</v>
      </c>
      <c r="U7" s="416">
        <v>46156</v>
      </c>
      <c r="V7" s="18">
        <v>46156</v>
      </c>
      <c r="W7" s="18">
        <f>+_xlfn.XLOOKUP(B7,'La Calera II - RFSU 31.1.28'!B:B,'La Calera II - RFSU 31.1.28'!BW:BW,"No se encuentra",0,1)</f>
        <v>46165</v>
      </c>
      <c r="X7" s="193">
        <f t="shared" si="0"/>
        <v>30</v>
      </c>
      <c r="AA7" s="18" t="str">
        <f>+_xlfn.XLOOKUP(T7,'Crono LB 30.09'!B:B,'Crono LB 30.09'!E:E,"No se encuentra",0,1)</f>
        <v>No se encuentra</v>
      </c>
      <c r="AB7" s="193" t="e">
        <f>+AA7-L7</f>
        <v>#VALUE!</v>
      </c>
    </row>
    <row r="8" spans="1:28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487" t="str">
        <f>+IF(+_xlfn.XLOOKUP(B8,'La Calera II - RFSU 31.1.28'!B:B,'La Calera II - RFSU 31.1.28'!AG:AG,"No se encuentra",0,1)=0,"N/A","Sin iniciar")</f>
        <v>N/A</v>
      </c>
      <c r="L8" s="201">
        <v>46126</v>
      </c>
      <c r="M8" s="198">
        <v>46091</v>
      </c>
      <c r="N8" s="293">
        <v>46091</v>
      </c>
      <c r="O8" s="201">
        <v>46239</v>
      </c>
      <c r="P8" s="198"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>
        <f t="shared" si="1"/>
        <v>0</v>
      </c>
      <c r="S8" s="484" t="s">
        <v>5305</v>
      </c>
      <c r="T8" s="304" t="s">
        <v>2735</v>
      </c>
      <c r="U8" s="416">
        <v>46239</v>
      </c>
      <c r="V8" s="18">
        <v>46239</v>
      </c>
      <c r="W8" s="18">
        <f>+_xlfn.XLOOKUP(B8,'La Calera II - RFSU 31.1.28'!B:B,'La Calera II - RFSU 31.1.28'!BW:BW,"No se encuentra",0,1)</f>
        <v>46250</v>
      </c>
      <c r="X8" s="193">
        <f t="shared" si="0"/>
        <v>113</v>
      </c>
      <c r="AA8" s="18">
        <f>+_xlfn.XLOOKUP(T8,'Crono LB 30.09'!B:B,'Crono LB 30.09'!E:E,"No se encuentra",0,1)</f>
        <v>45930</v>
      </c>
      <c r="AB8" s="193">
        <f>+AA8-L8</f>
        <v>-196</v>
      </c>
    </row>
    <row r="9" spans="1:28" x14ac:dyDescent="0.25">
      <c r="A9" s="159" t="s">
        <v>2024</v>
      </c>
      <c r="B9" s="160" t="s">
        <v>5193</v>
      </c>
      <c r="C9" s="161" t="s">
        <v>5110</v>
      </c>
      <c r="D9" s="285"/>
      <c r="E9" s="201">
        <v>46106</v>
      </c>
      <c r="F9" s="198">
        <v>46106</v>
      </c>
      <c r="G9" s="289">
        <f>IF(+_xlfn.XLOOKUP(B9,'La Calera II - RFSU 31.1.28'!B:B,'La Calera II - RFSU 31.1.28'!H:H,"No se encuentra",0,1)&gt;0,+_xlfn.XLOOKUP(B9,'La Calera II - RFSU 31.1.28'!B:B,'La Calera II - RFSU 31.1.28'!H:H,"No se encuentra",0,1),"")</f>
        <v>46106</v>
      </c>
      <c r="H9" s="416">
        <v>46135</v>
      </c>
      <c r="I9" s="198">
        <v>46135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46136</v>
      </c>
      <c r="K9" s="487" t="str">
        <f>+IF(+_xlfn.XLOOKUP(B9,'La Calera II - RFSU 31.1.28'!B:B,'La Calera II - RFSU 31.1.28'!AG:AG,"No se encuentra",0,1)=0,"N/A","Sin iniciar")</f>
        <v>N/A</v>
      </c>
      <c r="L9" s="201">
        <v>46147</v>
      </c>
      <c r="M9" s="198">
        <v>46193</v>
      </c>
      <c r="N9" s="293">
        <v>46197</v>
      </c>
      <c r="O9" s="201">
        <v>46297</v>
      </c>
      <c r="P9" s="198">
        <v>46291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1"/>
        <v>6</v>
      </c>
      <c r="S9" s="484"/>
      <c r="T9" s="304" t="s">
        <v>2738</v>
      </c>
      <c r="U9" s="416">
        <v>46297</v>
      </c>
      <c r="V9" s="18">
        <v>46297</v>
      </c>
      <c r="W9" s="18">
        <f>+_xlfn.XLOOKUP(B9,'La Calera II - RFSU 31.1.28'!B:B,'La Calera II - RFSU 31.1.28'!BW:BW,"No se encuentra",0,1)</f>
        <v>46331</v>
      </c>
      <c r="X9" s="193">
        <f t="shared" si="0"/>
        <v>150</v>
      </c>
      <c r="AA9" s="18" t="str">
        <f>+_xlfn.XLOOKUP(T9,'Crono LB 30.09'!B:B,'Crono LB 30.09'!E:E,"No se encuentra",0,1)</f>
        <v>31-Jan-26</v>
      </c>
      <c r="AB9" s="193" t="e">
        <f>+AA9-L9</f>
        <v>#VALUE!</v>
      </c>
    </row>
    <row r="10" spans="1:28" hidden="1" x14ac:dyDescent="0.25">
      <c r="A10" s="159" t="s">
        <v>2024</v>
      </c>
      <c r="B10" s="160" t="s">
        <v>5284</v>
      </c>
      <c r="C10" s="161" t="s">
        <v>5110</v>
      </c>
      <c r="D10" s="285"/>
      <c r="E10" s="201">
        <v>46195</v>
      </c>
      <c r="F10" s="198">
        <v>46195</v>
      </c>
      <c r="G10" s="289">
        <v>46195</v>
      </c>
      <c r="H10" s="416">
        <v>46225</v>
      </c>
      <c r="I10" s="198">
        <v>46225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487" t="str">
        <f>+IF(+_xlfn.XLOOKUP(B10,'La Calera II - RFSU 31.1.28'!B:B,'La Calera II - RFSU 31.1.28'!AG:AG,"No se encuentra",0,1)=0,"N/A","Sin iniciar")</f>
        <v>N/A</v>
      </c>
      <c r="L10" s="201">
        <v>46244</v>
      </c>
      <c r="M10" s="198">
        <v>46244</v>
      </c>
      <c r="N10" s="293"/>
      <c r="O10" s="201">
        <v>46392</v>
      </c>
      <c r="P10" s="198">
        <v>46387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 t="str">
        <f t="shared" ref="R10" si="2">IF(N10="","",+IF(Q10="",+O10-P10,+O10-Q10))</f>
        <v/>
      </c>
      <c r="S10" s="484"/>
      <c r="T10" s="304" t="s">
        <v>2738</v>
      </c>
      <c r="U10" s="416">
        <v>46297</v>
      </c>
      <c r="V10" s="18">
        <v>46297</v>
      </c>
      <c r="W10" s="18">
        <f>+_xlfn.XLOOKUP(B10,'La Calera II - RFSU 31.1.28'!B:B,'La Calera II - RFSU 31.1.28'!BW:BW,"No se encuentra",0,1)</f>
        <v>46393</v>
      </c>
      <c r="X10" s="193">
        <f t="shared" ref="X10" si="3">+O10-L10</f>
        <v>148</v>
      </c>
      <c r="AA10" s="18" t="str">
        <f>+_xlfn.XLOOKUP(T10,'Crono LB 30.09'!B:B,'Crono LB 30.09'!E:E,"No se encuentra",0,1)</f>
        <v>31-Jan-26</v>
      </c>
      <c r="AB10" s="193" t="e">
        <f>+AA10-L10</f>
        <v>#VALUE!</v>
      </c>
    </row>
    <row r="11" spans="1:28" hidden="1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487" t="str">
        <f>+IF(+_xlfn.XLOOKUP(B11,'La Calera II - RFSU 31.1.28'!B:B,'La Calera II - RFSU 31.1.28'!AG:AG,"No se encuentra",0,1)=0,"N/A","Sin iniciar")</f>
        <v>N/A</v>
      </c>
      <c r="L11" s="201">
        <v>46287</v>
      </c>
      <c r="M11" s="198">
        <v>46287</v>
      </c>
      <c r="N11" s="293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01">
        <v>46392</v>
      </c>
      <c r="P11" s="198"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1"/>
        <v/>
      </c>
      <c r="S11" s="484"/>
      <c r="T11" s="304" t="s">
        <v>2741</v>
      </c>
      <c r="U11" s="416">
        <v>46391</v>
      </c>
      <c r="V11" s="18">
        <v>46392</v>
      </c>
      <c r="W11" s="18">
        <f>+_xlfn.XLOOKUP(B11,'La Calera II - RFSU 31.1.28'!B:B,'La Calera II - RFSU 31.1.28'!BW:BW,"No se encuentra",0,1)</f>
        <v>46387</v>
      </c>
      <c r="X11" s="193"/>
      <c r="AA11" s="18"/>
      <c r="AB11" s="193"/>
    </row>
    <row r="12" spans="1:28" ht="24" customHeight="1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487" t="str">
        <f>+IF(+_xlfn.XLOOKUP(B12,'La Calera II - RFSU 31.1.28'!B:B,'La Calera II - RFSU 31.1.28'!AG:AG,"No se encuentra",0,1)=0,"N/A","Sin iniciar")</f>
        <v>N/A</v>
      </c>
      <c r="L12" s="201">
        <v>46126</v>
      </c>
      <c r="M12" s="198">
        <v>46081</v>
      </c>
      <c r="N12" s="293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201">
        <v>46132</v>
      </c>
      <c r="P12" s="198">
        <v>46213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>
        <f t="shared" si="1"/>
        <v>-81</v>
      </c>
      <c r="S12" s="484" t="s">
        <v>5306</v>
      </c>
      <c r="T12" s="304" t="s">
        <v>5155</v>
      </c>
      <c r="U12" s="416">
        <v>46132</v>
      </c>
      <c r="V12" s="18">
        <v>46132</v>
      </c>
      <c r="W12" s="18">
        <f>+_xlfn.XLOOKUP(B12,'La Calera II - RFSU 31.1.28'!B:B,'La Calera II - RFSU 31.1.28'!BW:BW,"No se encuentra",0,1)</f>
        <v>46142</v>
      </c>
      <c r="X12" s="193">
        <f t="shared" ref="X12:X48" si="4">+O12-L12</f>
        <v>6</v>
      </c>
      <c r="AA12" s="18" t="str">
        <f>+_xlfn.XLOOKUP(T12,'Crono LB 30.09'!B:B,'Crono LB 30.09'!E:E,"No se encuentra",0,1)</f>
        <v>No se encuentra</v>
      </c>
      <c r="AB12" s="193" t="e">
        <f t="shared" ref="AB12:AB48" si="5">+AA12-L12</f>
        <v>#VALUE!</v>
      </c>
    </row>
    <row r="13" spans="1:28" x14ac:dyDescent="0.25">
      <c r="A13" s="159" t="s">
        <v>2024</v>
      </c>
      <c r="B13" s="160" t="s">
        <v>5138</v>
      </c>
      <c r="C13" s="161" t="s">
        <v>5137</v>
      </c>
      <c r="D13" s="285"/>
      <c r="E13" s="201">
        <v>46084</v>
      </c>
      <c r="F13" s="198"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v>46111</v>
      </c>
      <c r="I13" s="198">
        <v>46111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487" t="str">
        <f>+IF(+_xlfn.XLOOKUP(B13,'La Calera II - RFSU 31.1.28'!B:B,'La Calera II - RFSU 31.1.28'!AG:AG,"No se encuentra",0,1)=0,"N/A","Sin iniciar")</f>
        <v>N/A</v>
      </c>
      <c r="L13" s="201">
        <v>46142</v>
      </c>
      <c r="M13" s="198">
        <v>46190</v>
      </c>
      <c r="N13" s="293">
        <v>46190</v>
      </c>
      <c r="O13" s="201">
        <v>46239</v>
      </c>
      <c r="P13" s="198">
        <v>46239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>
        <f t="shared" ref="R13" si="6">IF(N13="","",+IF(Q13="",+O13-P13,+O13-Q13))</f>
        <v>0</v>
      </c>
      <c r="S13" s="484"/>
      <c r="T13" s="304" t="s">
        <v>2735</v>
      </c>
      <c r="U13" s="416">
        <v>46188</v>
      </c>
      <c r="V13" s="18">
        <v>46239</v>
      </c>
      <c r="W13" s="18">
        <f>+_xlfn.XLOOKUP(B13,'La Calera II - RFSU 31.1.28'!B:B,'La Calera II - RFSU 31.1.28'!BW:BW,"No se encuentra",0,1)</f>
        <v>46238</v>
      </c>
      <c r="X13" s="193">
        <f t="shared" ref="X13" si="7">+O13-L13</f>
        <v>97</v>
      </c>
      <c r="AA13" s="18">
        <f>+_xlfn.XLOOKUP(T13,'Crono LB 30.09'!B:B,'Crono LB 30.09'!E:E,"No se encuentra",0,1)</f>
        <v>45930</v>
      </c>
      <c r="AB13" s="193">
        <f t="shared" ref="AB13" si="8">+AA13-L13</f>
        <v>-212</v>
      </c>
    </row>
    <row r="14" spans="1:28" x14ac:dyDescent="0.25">
      <c r="A14" s="159" t="s">
        <v>2024</v>
      </c>
      <c r="B14" s="160" t="s">
        <v>5214</v>
      </c>
      <c r="C14" s="161" t="s">
        <v>5137</v>
      </c>
      <c r="D14" s="285"/>
      <c r="E14" s="201">
        <v>46125</v>
      </c>
      <c r="F14" s="198">
        <v>46125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46125</v>
      </c>
      <c r="H14" s="416">
        <v>46162</v>
      </c>
      <c r="I14" s="198">
        <v>46162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46153</v>
      </c>
      <c r="K14" s="487" t="str">
        <f>+IF(+_xlfn.XLOOKUP(B14,'La Calera II - RFSU 31.1.28'!B:B,'La Calera II - RFSU 31.1.28'!AG:AG,"No se encuentra",0,1)=0,"N/A","Sin iniciar")</f>
        <v>N/A</v>
      </c>
      <c r="L14" s="201">
        <v>46183</v>
      </c>
      <c r="M14" s="198">
        <v>46190</v>
      </c>
      <c r="N14" s="293">
        <v>46190</v>
      </c>
      <c r="O14" s="201">
        <v>46239</v>
      </c>
      <c r="P14" s="198">
        <v>46239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>
        <f t="shared" si="1"/>
        <v>0</v>
      </c>
      <c r="S14" s="484"/>
      <c r="T14" s="304" t="s">
        <v>2735</v>
      </c>
      <c r="U14" s="416">
        <v>46188</v>
      </c>
      <c r="V14" s="18">
        <v>46239</v>
      </c>
      <c r="W14" s="18">
        <f>+_xlfn.XLOOKUP(B14,'La Calera II - RFSU 31.1.28'!B:B,'La Calera II - RFSU 31.1.28'!BW:BW,"No se encuentra",0,1)</f>
        <v>46238</v>
      </c>
      <c r="X14" s="193">
        <f t="shared" si="4"/>
        <v>56</v>
      </c>
      <c r="AA14" s="18">
        <f>+_xlfn.XLOOKUP(T14,'Crono LB 30.09'!B:B,'Crono LB 30.09'!E:E,"No se encuentra",0,1)</f>
        <v>45930</v>
      </c>
      <c r="AB14" s="193">
        <f t="shared" si="5"/>
        <v>-253</v>
      </c>
    </row>
    <row r="15" spans="1:28" x14ac:dyDescent="0.25">
      <c r="A15" s="501" t="s">
        <v>2024</v>
      </c>
      <c r="B15" s="502" t="s">
        <v>5225</v>
      </c>
      <c r="C15" s="503" t="s">
        <v>5137</v>
      </c>
      <c r="D15" s="504"/>
      <c r="E15" s="201">
        <v>46140</v>
      </c>
      <c r="F15" s="198">
        <v>46140</v>
      </c>
      <c r="G15" s="289">
        <v>46140</v>
      </c>
      <c r="H15" s="416">
        <v>46167</v>
      </c>
      <c r="I15" s="198">
        <v>46167</v>
      </c>
      <c r="J15" s="289">
        <f>IF(+_xlfn.XLOOKUP(B15,'La Calera II - RFSU 31.1.28'!B:B,'La Calera II - RFSU 31.1.28'!X:X,"No se encuentra",0,1)&gt;0,+_xlfn.XLOOKUP(B15,'La Calera II - RFSU 31.1.28'!B:B,'La Calera II - RFSU 31.1.28'!X:X,"No se encuentra",0,1),"")</f>
        <v>46168</v>
      </c>
      <c r="K15" s="487" t="str">
        <f>+IF(+_xlfn.XLOOKUP(B15,'La Calera II - RFSU 31.1.28'!B:B,'La Calera II - RFSU 31.1.28'!AG:AG,"No se encuentra",0,1)=0,"N/A","Sin iniciar")</f>
        <v>N/A</v>
      </c>
      <c r="L15" s="201">
        <v>46182</v>
      </c>
      <c r="M15" s="198">
        <v>46190</v>
      </c>
      <c r="N15" s="293">
        <v>46190</v>
      </c>
      <c r="O15" s="201">
        <v>46264</v>
      </c>
      <c r="P15" s="201">
        <v>46264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>
        <f>IF(N15="","",+IF(Q15="",+O15-P15,+O15-Q15))</f>
        <v>0</v>
      </c>
      <c r="S15" s="484"/>
      <c r="T15" s="304" t="s">
        <v>2735</v>
      </c>
      <c r="U15" s="416">
        <v>46188</v>
      </c>
      <c r="V15" s="18">
        <v>46239</v>
      </c>
      <c r="W15" s="18">
        <f>+_xlfn.XLOOKUP(B15,'La Calera II - RFSU 31.1.28'!B:B,'La Calera II - RFSU 31.1.28'!BW:BW,"No se encuentra",0,1)</f>
        <v>46246</v>
      </c>
      <c r="X15" s="193">
        <f>+O15-L15</f>
        <v>82</v>
      </c>
      <c r="AA15" s="18">
        <f>+_xlfn.XLOOKUP(T15,'Crono LB 30.09'!B:B,'Crono LB 30.09'!E:E,"No se encuentra",0,1)</f>
        <v>45930</v>
      </c>
      <c r="AB15" s="193">
        <f>+AA15-L15</f>
        <v>-252</v>
      </c>
    </row>
    <row r="16" spans="1:28" hidden="1" x14ac:dyDescent="0.25">
      <c r="A16" s="159" t="s">
        <v>2024</v>
      </c>
      <c r="B16" s="160" t="s">
        <v>2747</v>
      </c>
      <c r="C16" s="161" t="s">
        <v>2423</v>
      </c>
      <c r="D16" s="285"/>
      <c r="E16" s="201">
        <v>46122</v>
      </c>
      <c r="F16" s="198">
        <v>46122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46122</v>
      </c>
      <c r="H16" s="416">
        <v>46159</v>
      </c>
      <c r="I16" s="198">
        <v>46251</v>
      </c>
      <c r="J16" s="289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487" t="str">
        <f>+IF(+_xlfn.XLOOKUP(B16,'La Calera II - RFSU 31.1.28'!B:B,'La Calera II - RFSU 31.1.28'!AG:AG,"No se encuentra",0,1)=0,"N/A","Sin iniciar")</f>
        <v>Sin iniciar</v>
      </c>
      <c r="L16" s="201">
        <v>46219</v>
      </c>
      <c r="M16" s="198">
        <v>46209</v>
      </c>
      <c r="N16" s="293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46532</v>
      </c>
      <c r="P16" s="198">
        <v>46532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1"/>
        <v/>
      </c>
      <c r="S16" s="483"/>
      <c r="T16" s="304" t="s">
        <v>5142</v>
      </c>
      <c r="U16" s="416">
        <v>46532</v>
      </c>
      <c r="V16" s="18">
        <v>46532</v>
      </c>
      <c r="W16" s="18">
        <f>+_xlfn.XLOOKUP(B16,'La Calera II - RFSU 31.1.28'!B:B,'La Calera II - RFSU 31.1.28'!BW:BW,"No se encuentra",0,1)</f>
        <v>46380</v>
      </c>
      <c r="X16" s="193">
        <f t="shared" si="4"/>
        <v>313</v>
      </c>
      <c r="AA16" s="18" t="str">
        <f>+_xlfn.XLOOKUP(T16,'Crono LB 30.09'!B:B,'Crono LB 30.09'!E:E,"No se encuentra",0,1)</f>
        <v>No se encuentra</v>
      </c>
      <c r="AB16" s="193" t="e">
        <f t="shared" si="5"/>
        <v>#VALUE!</v>
      </c>
    </row>
    <row r="17" spans="1:28" hidden="1" x14ac:dyDescent="0.25">
      <c r="A17" s="159" t="s">
        <v>2024</v>
      </c>
      <c r="B17" s="160" t="s">
        <v>2749</v>
      </c>
      <c r="C17" s="161" t="s">
        <v>2425</v>
      </c>
      <c r="D17" s="285"/>
      <c r="E17" s="201">
        <v>46115</v>
      </c>
      <c r="F17" s="198">
        <f>+_xlfn.XLOOKUP(B17,'La Calera II - RFSU 31.1.28'!B:B,'La Calera II - RFSU 31.1.28'!G:G,"No se encuentra",0,1)</f>
        <v>46172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46155</v>
      </c>
      <c r="H17" s="416">
        <v>46152</v>
      </c>
      <c r="I17" s="198">
        <v>46203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487" t="str">
        <f>+IF(+_xlfn.XLOOKUP(B17,'La Calera II - RFSU 31.1.28'!B:B,'La Calera II - RFSU 31.1.28'!AG:AG,"No se encuentra",0,1)=0,"N/A","Sin iniciar")</f>
        <v>Sin iniciar</v>
      </c>
      <c r="L17" s="201">
        <v>46373</v>
      </c>
      <c r="M17" s="198">
        <v>46248</v>
      </c>
      <c r="N17" s="293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46449</v>
      </c>
      <c r="P17" s="198">
        <v>46368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1"/>
        <v/>
      </c>
      <c r="S17" s="484"/>
      <c r="T17" s="304" t="s">
        <v>2744</v>
      </c>
      <c r="U17" s="416">
        <v>46449</v>
      </c>
      <c r="V17" s="18">
        <v>46392</v>
      </c>
      <c r="W17" s="18">
        <f>+_xlfn.XLOOKUP(B17,'La Calera II - RFSU 31.1.28'!B:B,'La Calera II - RFSU 31.1.28'!BW:BW,"No se encuentra",0,1)</f>
        <v>46430</v>
      </c>
      <c r="X17" s="193">
        <f t="shared" si="4"/>
        <v>76</v>
      </c>
      <c r="AA17" s="18">
        <f>+_xlfn.XLOOKUP(T17,'Crono LB 30.09'!B:B,'Crono LB 30.09'!E:E,"No se encuentra",0,1)</f>
        <v>46324</v>
      </c>
      <c r="AB17" s="193">
        <f t="shared" si="5"/>
        <v>-49</v>
      </c>
    </row>
    <row r="18" spans="1:28" x14ac:dyDescent="0.25">
      <c r="A18" s="159" t="s">
        <v>2024</v>
      </c>
      <c r="B18" s="160" t="s">
        <v>5123</v>
      </c>
      <c r="C18" s="161" t="s">
        <v>2754</v>
      </c>
      <c r="D18" s="285"/>
      <c r="E18" s="201">
        <v>46073</v>
      </c>
      <c r="F18" s="198">
        <v>46073</v>
      </c>
      <c r="G18" s="289">
        <f>IF(+_xlfn.XLOOKUP(B18,'La Calera II - RFSU 31.1.28'!B:B,'La Calera II - RFSU 31.1.28'!H:H,"No se encuentra",0,1)&gt;0,+_xlfn.XLOOKUP(B18,'La Calera II - RFSU 31.1.28'!B:B,'La Calera II - RFSU 31.1.28'!H:H,"No se encuentra",0,1),"")</f>
        <v>46073</v>
      </c>
      <c r="H18" s="416">
        <v>46110</v>
      </c>
      <c r="I18" s="198">
        <v>46105</v>
      </c>
      <c r="J18" s="289">
        <f>IF(+_xlfn.XLOOKUP(B18,'La Calera II - RFSU 31.1.28'!B:B,'La Calera II - RFSU 31.1.28'!X:X,"No se encuentra",0,1)&gt;0,+_xlfn.XLOOKUP(B18,'La Calera II - RFSU 31.1.28'!B:B,'La Calera II - RFSU 31.1.28'!X:X,"No se encuentra",0,1),"")</f>
        <v>46101</v>
      </c>
      <c r="K18" s="487" t="s">
        <v>5156</v>
      </c>
      <c r="L18" s="201">
        <v>46175</v>
      </c>
      <c r="M18" s="198">
        <v>46175</v>
      </c>
      <c r="N18" s="293">
        <f>IF(+_xlfn.XLOOKUP(B18,'La Calera II - RFSU 31.1.28'!B:B,'La Calera II - RFSU 31.1.28'!AQ:AQ,"No se encuentra",0,1)&gt;0,+_xlfn.XLOOKUP(B18,'La Calera II - RFSU 31.1.28'!B:B,'La Calera II - RFSU 31.1.28'!AQ:AQ,"No se encuentra",0,1),"")</f>
        <v>46176</v>
      </c>
      <c r="O18" s="201">
        <v>46417</v>
      </c>
      <c r="P18" s="198">
        <v>46410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202">
        <f t="shared" si="1"/>
        <v>7</v>
      </c>
      <c r="S18" s="484"/>
      <c r="T18" s="304" t="s">
        <v>2569</v>
      </c>
      <c r="U18" s="416">
        <v>46417</v>
      </c>
      <c r="V18" s="18">
        <v>46417</v>
      </c>
      <c r="W18" s="18">
        <f>+_xlfn.XLOOKUP(B18,'La Calera II - RFSU 31.1.28'!B:B,'La Calera II - RFSU 31.1.28'!BW:BW,"No se encuentra",0,1)</f>
        <v>46426</v>
      </c>
      <c r="X18" s="193">
        <f t="shared" si="4"/>
        <v>242</v>
      </c>
      <c r="AA18" s="18" t="str">
        <f>+_xlfn.XLOOKUP(T18,'Crono LB 30.09'!B:B,'Crono LB 30.09'!E:E,"No se encuentra",0,1)</f>
        <v>29-Jan-26</v>
      </c>
      <c r="AB18" s="193" t="e">
        <f t="shared" si="5"/>
        <v>#VALUE!</v>
      </c>
    </row>
    <row r="19" spans="1:28" hidden="1" x14ac:dyDescent="0.25">
      <c r="A19" s="501" t="s">
        <v>2024</v>
      </c>
      <c r="B19" s="502" t="s">
        <v>5172</v>
      </c>
      <c r="C19" s="503" t="s">
        <v>2429</v>
      </c>
      <c r="D19" s="504"/>
      <c r="E19" s="201">
        <v>46141</v>
      </c>
      <c r="F19" s="198">
        <v>46141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46141</v>
      </c>
      <c r="H19" s="416">
        <v>46173</v>
      </c>
      <c r="I19" s="198">
        <v>46203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46183</v>
      </c>
      <c r="K19" s="487" t="s">
        <v>2771</v>
      </c>
      <c r="L19" s="201">
        <v>46238</v>
      </c>
      <c r="M19" s="198">
        <v>46238</v>
      </c>
      <c r="N19" s="293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46476</v>
      </c>
      <c r="P19" s="198">
        <v>46476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 t="str">
        <f>IF(N19="","",+IF(Q19="",+O19-P19,+O19-Q19))</f>
        <v/>
      </c>
      <c r="S19" s="484"/>
      <c r="T19" s="304" t="s">
        <v>2569</v>
      </c>
      <c r="U19" s="416">
        <v>46417</v>
      </c>
      <c r="V19" s="18">
        <v>46417</v>
      </c>
      <c r="W19" s="18">
        <f>+_xlfn.XLOOKUP(B19,'La Calera II - RFSU 31.1.28'!B:B,'La Calera II - RFSU 31.1.28'!BW:BW,"No se encuentra",0,1)</f>
        <v>46438</v>
      </c>
      <c r="X19" s="193">
        <f>+O19-L19</f>
        <v>238</v>
      </c>
      <c r="AA19" s="18" t="str">
        <f>+_xlfn.XLOOKUP(T19,'Crono LB 30.09'!B:B,'Crono LB 30.09'!E:E,"No se encuentra",0,1)</f>
        <v>29-Jan-26</v>
      </c>
      <c r="AB19" s="193" t="e">
        <f>+AA19-L19</f>
        <v>#VALUE!</v>
      </c>
    </row>
    <row r="20" spans="1:28" hidden="1" x14ac:dyDescent="0.25">
      <c r="A20" s="501" t="s">
        <v>2024</v>
      </c>
      <c r="B20" s="160" t="s">
        <v>5309</v>
      </c>
      <c r="C20" s="503" t="s">
        <v>2429</v>
      </c>
      <c r="D20" s="504"/>
      <c r="E20" s="201">
        <v>46185</v>
      </c>
      <c r="F20" s="198">
        <v>46185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46185</v>
      </c>
      <c r="H20" s="416">
        <v>46218</v>
      </c>
      <c r="I20" s="198">
        <v>46218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487" t="str">
        <f>+IF(+_xlfn.XLOOKUP(B20,'La Calera II - RFSU 31.1.28'!B:B,'La Calera II - RFSU 31.1.28'!AG:AG,"No se encuentra",0,1)=0,"N/A","Sin iniciar")</f>
        <v>Sin iniciar</v>
      </c>
      <c r="L20" s="201">
        <v>46295</v>
      </c>
      <c r="M20" s="198">
        <v>46295</v>
      </c>
      <c r="N20" s="293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46507</v>
      </c>
      <c r="P20" s="198">
        <v>46507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 t="str">
        <f>IF(N20="","",+IF(Q20="",+O20-P20,+O20-Q20))</f>
        <v/>
      </c>
      <c r="S20" s="484"/>
      <c r="T20" s="304" t="s">
        <v>2569</v>
      </c>
      <c r="U20" s="416">
        <v>46417</v>
      </c>
      <c r="V20" s="18">
        <v>46417</v>
      </c>
      <c r="W20" s="18">
        <f>+_xlfn.XLOOKUP(B20,'La Calera II - RFSU 31.1.28'!B:B,'La Calera II - RFSU 31.1.28'!BW:BW,"No se encuentra",0,1)</f>
        <v>46443</v>
      </c>
      <c r="X20" s="193">
        <f>+O20-L20</f>
        <v>212</v>
      </c>
      <c r="AA20" s="18" t="str">
        <f>+_xlfn.XLOOKUP(T20,'Crono LB 30.09'!B:B,'Crono LB 30.09'!E:E,"No se encuentra",0,1)</f>
        <v>29-Jan-26</v>
      </c>
      <c r="AB20" s="193" t="e">
        <f>+AA20-L20</f>
        <v>#VALUE!</v>
      </c>
    </row>
    <row r="21" spans="1:28" hidden="1" x14ac:dyDescent="0.25">
      <c r="A21" s="159" t="s">
        <v>2024</v>
      </c>
      <c r="B21" s="160" t="s">
        <v>5226</v>
      </c>
      <c r="C21" s="161" t="s">
        <v>2429</v>
      </c>
      <c r="D21" s="285"/>
      <c r="E21" s="201">
        <v>46234</v>
      </c>
      <c r="F21" s="198">
        <f>+_xlfn.XLOOKUP(B21,'La Calera II - RFSU 31.1.28'!B:B,'La Calera II - RFSU 31.1.28'!G:G,"No se encuentra",0,1)</f>
        <v>46234</v>
      </c>
      <c r="G21" s="289" t="str">
        <f>IF(+_xlfn.XLOOKUP(B21,'La Calera II - RFSU 31.1.28'!B:B,'La Calera II - RFSU 31.1.28'!H:H,"No se encuentra",0,1)&gt;0,+_xlfn.XLOOKUP(B21,'La Calera II - RFSU 31.1.28'!B:B,'La Calera II - RFSU 31.1.28'!H:H,"No se encuentra",0,1),"")</f>
        <v/>
      </c>
      <c r="H21" s="416">
        <v>46266</v>
      </c>
      <c r="I21" s="198">
        <v>46266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487" t="str">
        <f>+IF(+_xlfn.XLOOKUP(B21,'La Calera II - RFSU 31.1.28'!B:B,'La Calera II - RFSU 31.1.28'!AG:AG,"No se encuentra",0,1)=0,"N/A","Sin iniciar")</f>
        <v>Sin iniciar</v>
      </c>
      <c r="L21" s="201">
        <v>46331</v>
      </c>
      <c r="M21" s="198">
        <v>46331</v>
      </c>
      <c r="N21" s="293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46538</v>
      </c>
      <c r="P21" s="198">
        <v>46537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 t="str">
        <f t="shared" ref="R21" si="9">IF(N21="","",+IF(Q21="",+O21-P21,+O21-Q21))</f>
        <v/>
      </c>
      <c r="S21" s="484" t="s">
        <v>5168</v>
      </c>
      <c r="T21" s="304" t="s">
        <v>5178</v>
      </c>
      <c r="U21" s="416">
        <v>46537</v>
      </c>
      <c r="V21" s="18">
        <v>46537</v>
      </c>
      <c r="W21" s="18">
        <f>+_xlfn.XLOOKUP(B21,'La Calera II - RFSU 31.1.28'!B:B,'La Calera II - RFSU 31.1.28'!BW:BW,"No se encuentra",0,1)</f>
        <v>46521</v>
      </c>
      <c r="X21" s="193">
        <f t="shared" si="4"/>
        <v>207</v>
      </c>
      <c r="AA21" s="18" t="str">
        <f>+_xlfn.XLOOKUP(T21,'Crono LB 30.09'!B:B,'Crono LB 30.09'!E:E,"No se encuentra",0,1)</f>
        <v>No se encuentra</v>
      </c>
      <c r="AB21" s="193" t="e">
        <f t="shared" si="5"/>
        <v>#VALUE!</v>
      </c>
    </row>
    <row r="22" spans="1:28" hidden="1" x14ac:dyDescent="0.25">
      <c r="A22" s="159" t="s">
        <v>2689</v>
      </c>
      <c r="B22" s="160" t="s">
        <v>2691</v>
      </c>
      <c r="C22" s="161" t="s">
        <v>2692</v>
      </c>
      <c r="D22" s="285"/>
      <c r="E22" s="201">
        <v>46108</v>
      </c>
      <c r="F22" s="198">
        <v>46108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46099</v>
      </c>
      <c r="H22" s="416">
        <v>46145</v>
      </c>
      <c r="I22" s="198">
        <v>46145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46146</v>
      </c>
      <c r="K22" s="487" t="s">
        <v>2771</v>
      </c>
      <c r="L22" s="201">
        <v>46225</v>
      </c>
      <c r="M22" s="198">
        <v>46210</v>
      </c>
      <c r="N22" s="293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v>46423</v>
      </c>
      <c r="P22" s="198">
        <v>46423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1"/>
        <v/>
      </c>
      <c r="S22" s="484"/>
      <c r="T22" s="304" t="s">
        <v>5116</v>
      </c>
      <c r="U22" s="416">
        <v>46424</v>
      </c>
      <c r="V22" s="18">
        <v>46423</v>
      </c>
      <c r="W22" s="18">
        <f>+_xlfn.XLOOKUP(B22,'La Calera II - RFSU 31.1.28'!B:B,'La Calera II - RFSU 31.1.28'!BW:BW,"No se encuentra",0,1)</f>
        <v>46458</v>
      </c>
      <c r="X22" s="193">
        <f t="shared" si="4"/>
        <v>198</v>
      </c>
      <c r="AA22" s="18" t="str">
        <f>+_xlfn.XLOOKUP(T22,'Crono LB 30.09'!B:B,'Crono LB 30.09'!E:E,"No se encuentra",0,1)</f>
        <v>No se encuentra</v>
      </c>
      <c r="AB22" s="193" t="e">
        <f t="shared" si="5"/>
        <v>#VALUE!</v>
      </c>
    </row>
    <row r="23" spans="1:28" hidden="1" x14ac:dyDescent="0.25">
      <c r="A23" s="159" t="s">
        <v>246</v>
      </c>
      <c r="B23" s="160" t="s">
        <v>2584</v>
      </c>
      <c r="C23" s="161" t="s">
        <v>621</v>
      </c>
      <c r="D23" s="285"/>
      <c r="E23" s="201">
        <v>46183</v>
      </c>
      <c r="F23" s="198">
        <v>46203</v>
      </c>
      <c r="G23" s="289" t="str">
        <f>IF(+_xlfn.XLOOKUP(B23,'La Calera II - RFSU 31.1.28'!B:B,'La Calera II - RFSU 31.1.28'!H:H,"No se encuentra",0,1)&gt;0,+_xlfn.XLOOKUP(B23,'La Calera II - RFSU 31.1.28'!B:B,'La Calera II - RFSU 31.1.28'!H:H,"No se encuentra",0,1),"")</f>
        <v/>
      </c>
      <c r="H23" s="416">
        <v>46220</v>
      </c>
      <c r="I23" s="198">
        <v>46220</v>
      </c>
      <c r="J23" s="289" t="str">
        <f>IF(+_xlfn.XLOOKUP(B23,'La Calera II - RFSU 31.1.28'!B:B,'La Calera II - RFSU 31.1.28'!X:X,"No se encuentra",0,1)&gt;0,+_xlfn.XLOOKUP(B23,'La Calera II - RFSU 31.1.28'!B:B,'La Calera II - RFSU 31.1.28'!X:X,"No se encuentra",0,1),"")</f>
        <v/>
      </c>
      <c r="K23" s="487" t="str">
        <f>+IF(+_xlfn.XLOOKUP(B23,'La Calera II - RFSU 31.1.28'!B:B,'La Calera II - RFSU 31.1.28'!AG:AG,"No se encuentra",0,1)=0,"N/A","Sin iniciar")</f>
        <v>Sin iniciar</v>
      </c>
      <c r="L23" s="201">
        <v>46293</v>
      </c>
      <c r="M23" s="198">
        <v>46285</v>
      </c>
      <c r="N23" s="293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v>46591</v>
      </c>
      <c r="P23" s="198">
        <v>46591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1"/>
        <v/>
      </c>
      <c r="S23" s="484"/>
      <c r="T23" s="304" t="s">
        <v>5149</v>
      </c>
      <c r="U23" s="416">
        <v>46591</v>
      </c>
      <c r="V23" s="18">
        <v>46591</v>
      </c>
      <c r="W23" s="18">
        <f>+_xlfn.XLOOKUP(B23,'La Calera II - RFSU 31.1.28'!B:B,'La Calera II - RFSU 31.1.28'!BW:BW,"No se encuentra",0,1)</f>
        <v>46622</v>
      </c>
      <c r="X23" s="193">
        <f t="shared" si="4"/>
        <v>298</v>
      </c>
      <c r="AA23" s="18" t="str">
        <f>+_xlfn.XLOOKUP(T23,'Crono LB 30.09'!B:B,'Crono LB 30.09'!E:E,"No se encuentra",0,1)</f>
        <v>No se encuentra</v>
      </c>
      <c r="AB23" s="193" t="e">
        <f t="shared" si="5"/>
        <v>#VALUE!</v>
      </c>
    </row>
    <row r="24" spans="1:28" hidden="1" x14ac:dyDescent="0.25">
      <c r="A24" s="159" t="s">
        <v>246</v>
      </c>
      <c r="B24" s="160" t="s">
        <v>2585</v>
      </c>
      <c r="C24" s="161" t="s">
        <v>624</v>
      </c>
      <c r="D24" s="285"/>
      <c r="E24" s="201">
        <v>46153</v>
      </c>
      <c r="F24" s="198">
        <v>46153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46122</v>
      </c>
      <c r="H24" s="416">
        <v>46190</v>
      </c>
      <c r="I24" s="198">
        <v>46190</v>
      </c>
      <c r="J24" s="289">
        <v>46122</v>
      </c>
      <c r="K24" s="487" t="s">
        <v>2771</v>
      </c>
      <c r="L24" s="201">
        <v>46286</v>
      </c>
      <c r="M24" s="198">
        <v>46255</v>
      </c>
      <c r="N24" s="293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v>46524</v>
      </c>
      <c r="P24" s="198">
        <v>46462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1"/>
        <v/>
      </c>
      <c r="S24" s="484"/>
      <c r="T24" s="304" t="s">
        <v>2489</v>
      </c>
      <c r="U24" s="416">
        <v>46594</v>
      </c>
      <c r="V24" s="18">
        <v>46496</v>
      </c>
      <c r="W24" s="18">
        <f>+_xlfn.XLOOKUP(B24,'La Calera II - RFSU 31.1.28'!B:B,'La Calera II - RFSU 31.1.28'!BW:BW,"No se encuentra",0,1)</f>
        <v>46414</v>
      </c>
      <c r="X24" s="193">
        <f t="shared" si="4"/>
        <v>238</v>
      </c>
      <c r="AA24" s="18">
        <f>+_xlfn.XLOOKUP(T24,'Crono LB 30.09'!B:B,'Crono LB 30.09'!E:E,"No se encuentra",0,1)</f>
        <v>46162</v>
      </c>
      <c r="AB24" s="193">
        <f t="shared" si="5"/>
        <v>-124</v>
      </c>
    </row>
    <row r="25" spans="1:28" hidden="1" x14ac:dyDescent="0.25">
      <c r="A25" s="159" t="s">
        <v>246</v>
      </c>
      <c r="B25" s="160" t="s">
        <v>2586</v>
      </c>
      <c r="C25" s="161" t="s">
        <v>622</v>
      </c>
      <c r="D25" s="285"/>
      <c r="E25" s="201">
        <v>46153</v>
      </c>
      <c r="F25" s="198">
        <v>46153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46122</v>
      </c>
      <c r="H25" s="416">
        <v>46190</v>
      </c>
      <c r="I25" s="198">
        <v>46190</v>
      </c>
      <c r="J25" s="289">
        <v>46122</v>
      </c>
      <c r="K25" s="487" t="s">
        <v>2771</v>
      </c>
      <c r="L25" s="201">
        <v>46286</v>
      </c>
      <c r="M25" s="198">
        <v>46255</v>
      </c>
      <c r="N25" s="293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v>46524</v>
      </c>
      <c r="P25" s="198">
        <v>46462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1"/>
        <v/>
      </c>
      <c r="S25" s="484"/>
      <c r="T25" s="304" t="s">
        <v>2489</v>
      </c>
      <c r="U25" s="416">
        <v>46594</v>
      </c>
      <c r="V25" s="18">
        <v>46496</v>
      </c>
      <c r="W25" s="18">
        <f>+_xlfn.XLOOKUP(B25,'La Calera II - RFSU 31.1.28'!B:B,'La Calera II - RFSU 31.1.28'!BW:BW,"No se encuentra",0,1)</f>
        <v>46414</v>
      </c>
      <c r="X25" s="193">
        <f t="shared" si="4"/>
        <v>238</v>
      </c>
      <c r="AA25" s="18">
        <f>+_xlfn.XLOOKUP(T25,'Crono LB 30.09'!B:B,'Crono LB 30.09'!E:E,"No se encuentra",0,1)</f>
        <v>46162</v>
      </c>
      <c r="AB25" s="193">
        <f t="shared" si="5"/>
        <v>-124</v>
      </c>
    </row>
    <row r="26" spans="1:28" hidden="1" x14ac:dyDescent="0.25">
      <c r="A26" s="159" t="s">
        <v>246</v>
      </c>
      <c r="B26" s="160" t="s">
        <v>2587</v>
      </c>
      <c r="C26" s="161" t="s">
        <v>626</v>
      </c>
      <c r="D26" s="285"/>
      <c r="E26" s="201">
        <v>46185</v>
      </c>
      <c r="F26" s="198">
        <v>46203</v>
      </c>
      <c r="G26" s="289">
        <f>IF(+_xlfn.XLOOKUP(B26,'La Calera II - RFSU 31.1.28'!B:B,'La Calera II - RFSU 31.1.28'!H:H,"No se encuentra",0,1)&gt;0,+_xlfn.XLOOKUP(B26,'La Calera II - RFSU 31.1.28'!B:B,'La Calera II - RFSU 31.1.28'!H:H,"No se encuentra",0,1),"")</f>
        <v>46190</v>
      </c>
      <c r="H26" s="416">
        <v>46222</v>
      </c>
      <c r="I26" s="198">
        <v>46222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487" t="str">
        <f>+IF(+_xlfn.XLOOKUP(B26,'La Calera II - RFSU 31.1.28'!B:B,'La Calera II - RFSU 31.1.28'!AG:AG,"No se encuentra",0,1)=0,"N/A","Sin iniciar")</f>
        <v>Sin iniciar</v>
      </c>
      <c r="L26" s="201">
        <v>46309</v>
      </c>
      <c r="M26" s="198">
        <v>46286</v>
      </c>
      <c r="N26" s="293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46443</v>
      </c>
      <c r="P26" s="198">
        <v>46414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1"/>
        <v/>
      </c>
      <c r="S26" s="484"/>
      <c r="T26" s="304" t="s">
        <v>2491</v>
      </c>
      <c r="U26" s="416">
        <v>46444</v>
      </c>
      <c r="V26" s="18">
        <v>46443</v>
      </c>
      <c r="W26" s="18">
        <f>+_xlfn.XLOOKUP(B26,'La Calera II - RFSU 31.1.28'!B:B,'La Calera II - RFSU 31.1.28'!BW:BW,"No se encuentra",0,1)</f>
        <v>46425</v>
      </c>
      <c r="X26" s="193">
        <f t="shared" si="4"/>
        <v>134</v>
      </c>
      <c r="AA26" s="18">
        <f>+_xlfn.XLOOKUP(T26,'Crono LB 30.09'!B:B,'Crono LB 30.09'!E:E,"No se encuentra",0,1)</f>
        <v>46162</v>
      </c>
      <c r="AB26" s="193">
        <f t="shared" si="5"/>
        <v>-147</v>
      </c>
    </row>
    <row r="27" spans="1:28" ht="22.5" customHeight="1" x14ac:dyDescent="0.25">
      <c r="A27" s="159" t="s">
        <v>246</v>
      </c>
      <c r="B27" s="160" t="s">
        <v>2588</v>
      </c>
      <c r="C27" s="161" t="s">
        <v>2589</v>
      </c>
      <c r="D27" s="285"/>
      <c r="E27" s="201">
        <v>46031</v>
      </c>
      <c r="F27" s="198">
        <v>46031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46031</v>
      </c>
      <c r="H27" s="416">
        <v>46055</v>
      </c>
      <c r="I27" s="198">
        <v>46055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46055</v>
      </c>
      <c r="K27" s="487" t="s">
        <v>5156</v>
      </c>
      <c r="L27" s="201">
        <v>46237</v>
      </c>
      <c r="M27" s="198">
        <v>46094</v>
      </c>
      <c r="N27" s="293">
        <v>46090</v>
      </c>
      <c r="O27" s="201">
        <v>46443</v>
      </c>
      <c r="P27" s="198">
        <v>46278</v>
      </c>
      <c r="Q27" s="498">
        <v>46157</v>
      </c>
      <c r="R27" s="202">
        <f t="shared" si="1"/>
        <v>286</v>
      </c>
      <c r="S27" s="484"/>
      <c r="T27" s="304" t="s">
        <v>5144</v>
      </c>
      <c r="U27" s="416">
        <v>46531</v>
      </c>
      <c r="V27" s="18">
        <v>46351</v>
      </c>
      <c r="W27" s="18">
        <f>+_xlfn.XLOOKUP(B27,'La Calera II - RFSU 31.1.28'!B:B,'La Calera II - RFSU 31.1.28'!BW:BW,"No se encuentra",0,1)</f>
        <v>46294</v>
      </c>
      <c r="X27" s="193">
        <f t="shared" si="4"/>
        <v>206</v>
      </c>
      <c r="AA27" s="18" t="str">
        <f>+_xlfn.XLOOKUP(T27,'Crono LB 30.09'!B:B,'Crono LB 30.09'!E:E,"No se encuentra",0,1)</f>
        <v>No se encuentra</v>
      </c>
      <c r="AB27" s="193" t="e">
        <f t="shared" si="5"/>
        <v>#VALUE!</v>
      </c>
    </row>
    <row r="28" spans="1:28" hidden="1" x14ac:dyDescent="0.25">
      <c r="A28" s="159" t="s">
        <v>246</v>
      </c>
      <c r="B28" s="160" t="s">
        <v>2591</v>
      </c>
      <c r="C28" s="161" t="s">
        <v>628</v>
      </c>
      <c r="D28" s="285"/>
      <c r="E28" s="201">
        <v>46146</v>
      </c>
      <c r="F28" s="198">
        <f>+_xlfn.XLOOKUP(B28,'La Calera II - RFSU 31.1.28'!B:B,'La Calera II - RFSU 31.1.28'!G:G,"No se encuentra",0,1)</f>
        <v>46146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46142</v>
      </c>
      <c r="H28" s="416">
        <v>46183</v>
      </c>
      <c r="I28" s="198">
        <v>46195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46191</v>
      </c>
      <c r="K28" s="487" t="str">
        <f>+IF(+_xlfn.XLOOKUP(B28,'La Calera II - RFSU 31.1.28'!B:B,'La Calera II - RFSU 31.1.28'!AG:AG,"No se encuentra",0,1)=0,"N/A","Sin iniciar")</f>
        <v>Sin iniciar</v>
      </c>
      <c r="L28" s="201">
        <v>46286</v>
      </c>
      <c r="M28" s="198">
        <v>46248</v>
      </c>
      <c r="N28" s="293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46524</v>
      </c>
      <c r="P28" s="198">
        <v>46435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1"/>
        <v/>
      </c>
      <c r="S28" s="484"/>
      <c r="T28" s="304" t="s">
        <v>2489</v>
      </c>
      <c r="U28" s="416">
        <v>46594</v>
      </c>
      <c r="V28" s="18">
        <v>46496</v>
      </c>
      <c r="W28" s="18">
        <f>+_xlfn.XLOOKUP(B28,'La Calera II - RFSU 31.1.28'!B:B,'La Calera II - RFSU 31.1.28'!BW:BW,"No se encuentra",0,1)</f>
        <v>46443</v>
      </c>
      <c r="X28" s="193">
        <f t="shared" si="4"/>
        <v>238</v>
      </c>
      <c r="AA28" s="18">
        <f>+_xlfn.XLOOKUP(T28,'Crono LB 30.09'!B:B,'Crono LB 30.09'!E:E,"No se encuentra",0,1)</f>
        <v>46162</v>
      </c>
      <c r="AB28" s="193">
        <f t="shared" si="5"/>
        <v>-124</v>
      </c>
    </row>
    <row r="29" spans="1:28" x14ac:dyDescent="0.25">
      <c r="A29" s="159" t="s">
        <v>246</v>
      </c>
      <c r="B29" s="160" t="s">
        <v>2592</v>
      </c>
      <c r="C29" s="161" t="s">
        <v>629</v>
      </c>
      <c r="D29" s="285"/>
      <c r="E29" s="201">
        <v>46030</v>
      </c>
      <c r="F29" s="198">
        <v>46030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46030</v>
      </c>
      <c r="H29" s="416">
        <v>46053</v>
      </c>
      <c r="I29" s="198">
        <v>46053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46053</v>
      </c>
      <c r="K29" s="487" t="s">
        <v>5156</v>
      </c>
      <c r="L29" s="201">
        <v>46094</v>
      </c>
      <c r="M29" s="198">
        <v>46094</v>
      </c>
      <c r="N29" s="293">
        <v>46090</v>
      </c>
      <c r="O29" s="201">
        <v>46132</v>
      </c>
      <c r="P29" s="198">
        <v>46152</v>
      </c>
      <c r="Q29" s="498">
        <v>46142</v>
      </c>
      <c r="R29" s="202">
        <f t="shared" si="1"/>
        <v>-10</v>
      </c>
      <c r="S29" s="484"/>
      <c r="T29" s="304" t="s">
        <v>2593</v>
      </c>
      <c r="U29" s="416">
        <v>46132</v>
      </c>
      <c r="V29" s="18">
        <v>46132</v>
      </c>
      <c r="W29" s="18">
        <f>+_xlfn.XLOOKUP(B29,'La Calera II - RFSU 31.1.28'!B:B,'La Calera II - RFSU 31.1.28'!BW:BW,"No se encuentra",0,1)</f>
        <v>46201</v>
      </c>
      <c r="X29" s="193">
        <f t="shared" si="4"/>
        <v>38</v>
      </c>
      <c r="AA29" s="18">
        <f>+_xlfn.XLOOKUP(T29,'Crono LB 30.09'!B:B,'Crono LB 30.09'!E:E,"No se encuentra",0,1)</f>
        <v>45988</v>
      </c>
      <c r="AB29" s="193">
        <f t="shared" si="5"/>
        <v>-106</v>
      </c>
    </row>
    <row r="30" spans="1:28" x14ac:dyDescent="0.25">
      <c r="A30" s="159" t="s">
        <v>246</v>
      </c>
      <c r="B30" s="160" t="s">
        <v>2594</v>
      </c>
      <c r="C30" s="161" t="s">
        <v>630</v>
      </c>
      <c r="D30" s="285"/>
      <c r="E30" s="201">
        <v>46189</v>
      </c>
      <c r="F30" s="198">
        <v>46189</v>
      </c>
      <c r="G30" s="289">
        <f>IF(+_xlfn.XLOOKUP(B30,'La Calera II - RFSU 31.1.28'!B:B,'La Calera II - RFSU 31.1.28'!H:H,"No se encuentra",0,1)&gt;0,+_xlfn.XLOOKUP(B30,'La Calera II - RFSU 31.1.28'!B:B,'La Calera II - RFSU 31.1.28'!H:H,"No se encuentra",0,1),"")</f>
        <v>46056</v>
      </c>
      <c r="H30" s="416">
        <v>46219</v>
      </c>
      <c r="I30" s="198">
        <v>46101</v>
      </c>
      <c r="J30" s="289">
        <v>46097</v>
      </c>
      <c r="K30" s="487" t="s">
        <v>5156</v>
      </c>
      <c r="L30" s="201">
        <v>46226</v>
      </c>
      <c r="M30" s="198">
        <v>46166</v>
      </c>
      <c r="N30" s="293">
        <f>IF(+_xlfn.XLOOKUP(B30,'La Calera II - RFSU 31.1.28'!B:B,'La Calera II - RFSU 31.1.28'!AQ:AQ,"No se encuentra",0,1)&gt;0,+_xlfn.XLOOKUP(B30,'La Calera II - RFSU 31.1.28'!B:B,'La Calera II - RFSU 31.1.28'!AQ:AQ,"No se encuentra",0,1),"")</f>
        <v>46127</v>
      </c>
      <c r="O30" s="201">
        <v>46384</v>
      </c>
      <c r="P30" s="198">
        <v>46264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>
        <f t="shared" si="1"/>
        <v>120</v>
      </c>
      <c r="S30" s="484"/>
      <c r="T30" s="304" t="s">
        <v>2500</v>
      </c>
      <c r="U30" s="416">
        <v>46551</v>
      </c>
      <c r="V30" s="18">
        <v>46384</v>
      </c>
      <c r="W30" s="18">
        <f>+_xlfn.XLOOKUP(B30,'La Calera II - RFSU 31.1.28'!B:B,'La Calera II - RFSU 31.1.28'!BW:BW,"No se encuentra",0,1)</f>
        <v>46284</v>
      </c>
      <c r="X30" s="193">
        <f t="shared" si="4"/>
        <v>158</v>
      </c>
      <c r="AA30" s="18">
        <f>+_xlfn.XLOOKUP(T30,'Crono LB 30.09'!B:B,'Crono LB 30.09'!E:E,"No se encuentra",0,1)</f>
        <v>46204</v>
      </c>
      <c r="AB30" s="193">
        <f t="shared" si="5"/>
        <v>-22</v>
      </c>
    </row>
    <row r="31" spans="1:28" hidden="1" x14ac:dyDescent="0.25">
      <c r="A31" s="159" t="s">
        <v>246</v>
      </c>
      <c r="B31" s="160" t="s">
        <v>5217</v>
      </c>
      <c r="C31" s="161" t="s">
        <v>630</v>
      </c>
      <c r="D31" s="285"/>
      <c r="E31" s="201">
        <v>46132</v>
      </c>
      <c r="F31" s="201">
        <v>46132</v>
      </c>
      <c r="G31" s="289">
        <f>IF(+_xlfn.XLOOKUP(B31,'La Calera II - RFSU 31.1.28'!B:B,'La Calera II - RFSU 31.1.28'!H:H,"No se encuentra",0,1)&gt;0,+_xlfn.XLOOKUP(B31,'La Calera II - RFSU 31.1.28'!B:B,'La Calera II - RFSU 31.1.28'!H:H,"No se encuentra",0,1),"")</f>
        <v>46132</v>
      </c>
      <c r="H31" s="416">
        <v>46169</v>
      </c>
      <c r="I31" s="198">
        <v>46198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46191</v>
      </c>
      <c r="K31" s="487" t="str">
        <f>+IF(+_xlfn.XLOOKUP(B31,'La Calera II - RFSU 31.1.28'!B:B,'La Calera II - RFSU 31.1.28'!AG:AG,"No se encuentra",0,1)=0,"N/A","Sin iniciar")</f>
        <v>Sin iniciar</v>
      </c>
      <c r="L31" s="201">
        <v>46234</v>
      </c>
      <c r="M31" s="201">
        <v>46234</v>
      </c>
      <c r="N31" s="293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46384</v>
      </c>
      <c r="P31" s="198">
        <v>46384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ref="R31" si="10">IF(N31="","",+IF(Q31="",+O31-P31,+O31-Q31))</f>
        <v/>
      </c>
      <c r="S31" s="484"/>
      <c r="T31" s="304" t="s">
        <v>2500</v>
      </c>
      <c r="U31" s="416">
        <v>46551</v>
      </c>
      <c r="V31" s="18">
        <v>46384</v>
      </c>
      <c r="W31" s="18">
        <f>+_xlfn.XLOOKUP(B31,'La Calera II - RFSU 31.1.28'!B:B,'La Calera II - RFSU 31.1.28'!BW:BW,"No se encuentra",0,1)</f>
        <v>46413</v>
      </c>
      <c r="X31" s="193">
        <f t="shared" ref="X31" si="11">+O31-L31</f>
        <v>150</v>
      </c>
      <c r="AA31" s="18">
        <f>+_xlfn.XLOOKUP(T31,'Crono LB 30.09'!B:B,'Crono LB 30.09'!E:E,"No se encuentra",0,1)</f>
        <v>46204</v>
      </c>
      <c r="AB31" s="193">
        <f t="shared" ref="AB31" si="12">+AA31-L31</f>
        <v>-30</v>
      </c>
    </row>
    <row r="32" spans="1:28" hidden="1" x14ac:dyDescent="0.25">
      <c r="A32" s="159" t="s">
        <v>246</v>
      </c>
      <c r="B32" s="160" t="s">
        <v>2595</v>
      </c>
      <c r="C32" s="161" t="s">
        <v>631</v>
      </c>
      <c r="D32" s="285"/>
      <c r="E32" s="201">
        <v>46246</v>
      </c>
      <c r="F32" s="198">
        <f>+_xlfn.XLOOKUP(B32,'La Calera II - RFSU 31.1.28'!B:B,'La Calera II - RFSU 31.1.28'!G:G,"No se encuentra",0,1)</f>
        <v>46246</v>
      </c>
      <c r="G32" s="289" t="str">
        <f>IF(+_xlfn.XLOOKUP(B32,'La Calera II - RFSU 31.1.28'!B:B,'La Calera II - RFSU 31.1.28'!H:H,"No se encuentra",0,1)&gt;0,+_xlfn.XLOOKUP(B32,'La Calera II - RFSU 31.1.28'!B:B,'La Calera II - RFSU 31.1.28'!H:H,"No se encuentra",0,1),"")</f>
        <v/>
      </c>
      <c r="H32" s="416">
        <v>46283</v>
      </c>
      <c r="I32" s="198">
        <v>46283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487" t="str">
        <f>+IF(+_xlfn.XLOOKUP(B32,'La Calera II - RFSU 31.1.28'!B:B,'La Calera II - RFSU 31.1.28'!AG:AG,"No se encuentra",0,1)=0,"N/A","Sin iniciar")</f>
        <v>Sin iniciar</v>
      </c>
      <c r="L32" s="201">
        <v>46360</v>
      </c>
      <c r="M32" s="198">
        <v>46348</v>
      </c>
      <c r="N32" s="293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46475</v>
      </c>
      <c r="P32" s="198">
        <v>46475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1"/>
        <v/>
      </c>
      <c r="S32" s="484"/>
      <c r="T32" s="304" t="s">
        <v>5143</v>
      </c>
      <c r="U32" s="416">
        <v>46475</v>
      </c>
      <c r="V32" s="18">
        <v>46475</v>
      </c>
      <c r="W32" s="18">
        <f>+_xlfn.XLOOKUP(B32,'La Calera II - RFSU 31.1.28'!B:B,'La Calera II - RFSU 31.1.28'!BW:BW,"No se encuentra",0,1)</f>
        <v>46475</v>
      </c>
      <c r="X32" s="193">
        <f t="shared" si="4"/>
        <v>115</v>
      </c>
      <c r="AA32" s="18" t="str">
        <f>+_xlfn.XLOOKUP(T32,'Crono LB 30.09'!B:B,'Crono LB 30.09'!E:E,"No se encuentra",0,1)</f>
        <v>No se encuentra</v>
      </c>
      <c r="AB32" s="193" t="e">
        <f t="shared" si="5"/>
        <v>#VALUE!</v>
      </c>
    </row>
    <row r="33" spans="1:28" hidden="1" x14ac:dyDescent="0.25">
      <c r="A33" s="159" t="s">
        <v>246</v>
      </c>
      <c r="B33" s="160" t="s">
        <v>2596</v>
      </c>
      <c r="C33" s="161" t="s">
        <v>632</v>
      </c>
      <c r="D33" s="285"/>
      <c r="E33" s="201">
        <v>46122</v>
      </c>
      <c r="F33" s="198">
        <f>+_xlfn.XLOOKUP(B33,'La Calera II - RFSU 31.1.28'!B:B,'La Calera II - RFSU 31.1.28'!G:G,"No se encuentra",0,1)</f>
        <v>46136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46148</v>
      </c>
      <c r="H33" s="416">
        <v>46159</v>
      </c>
      <c r="I33" s="198">
        <v>46198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46189</v>
      </c>
      <c r="K33" s="487" t="str">
        <f>+IF(+_xlfn.XLOOKUP(B33,'La Calera II - RFSU 31.1.28'!B:B,'La Calera II - RFSU 31.1.28'!AG:AG,"No se encuentra",0,1)=0,"N/A","Sin iniciar")</f>
        <v>Sin iniciar</v>
      </c>
      <c r="L33" s="201">
        <v>46237</v>
      </c>
      <c r="M33" s="198">
        <v>46224</v>
      </c>
      <c r="N33" s="293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46443</v>
      </c>
      <c r="P33" s="198">
        <v>46443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1"/>
        <v/>
      </c>
      <c r="S33" s="484"/>
      <c r="T33" s="304" t="s">
        <v>5144</v>
      </c>
      <c r="U33" s="416">
        <v>46531</v>
      </c>
      <c r="V33" s="18">
        <v>46351</v>
      </c>
      <c r="W33" s="18">
        <f>+_xlfn.XLOOKUP(B33,'La Calera II - RFSU 31.1.28'!B:B,'La Calera II - RFSU 31.1.28'!BW:BW,"No se encuentra",0,1)</f>
        <v>46381</v>
      </c>
      <c r="X33" s="193">
        <f t="shared" si="4"/>
        <v>206</v>
      </c>
      <c r="AA33" s="18" t="str">
        <f>+_xlfn.XLOOKUP(T33,'Crono LB 30.09'!B:B,'Crono LB 30.09'!E:E,"No se encuentra",0,1)</f>
        <v>No se encuentra</v>
      </c>
      <c r="AB33" s="193" t="e">
        <f t="shared" si="5"/>
        <v>#VALUE!</v>
      </c>
    </row>
    <row r="34" spans="1:28" hidden="1" x14ac:dyDescent="0.25">
      <c r="A34" s="159" t="s">
        <v>246</v>
      </c>
      <c r="B34" s="160" t="s">
        <v>2598</v>
      </c>
      <c r="C34" s="161" t="s">
        <v>633</v>
      </c>
      <c r="D34" s="285"/>
      <c r="E34" s="201">
        <v>46184</v>
      </c>
      <c r="F34" s="198">
        <f>+_xlfn.XLOOKUP(B34,'La Calera II - RFSU 31.1.28'!B:B,'La Calera II - RFSU 31.1.28'!G:G,"No se encuentra",0,1)</f>
        <v>46184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46185</v>
      </c>
      <c r="H34" s="416">
        <v>46221</v>
      </c>
      <c r="I34" s="198">
        <v>46221</v>
      </c>
      <c r="J34" s="289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487" t="str">
        <f>+IF(+_xlfn.XLOOKUP(B34,'La Calera II - RFSU 31.1.28'!B:B,'La Calera II - RFSU 31.1.28'!AG:AG,"No se encuentra",0,1)=0,"N/A","Sin iniciar")</f>
        <v>Sin iniciar</v>
      </c>
      <c r="L34" s="201">
        <v>46332</v>
      </c>
      <c r="M34" s="198">
        <v>46286</v>
      </c>
      <c r="N34" s="293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46503</v>
      </c>
      <c r="P34" s="198">
        <v>46443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1"/>
        <v/>
      </c>
      <c r="S34" s="484"/>
      <c r="T34" s="304" t="s">
        <v>2599</v>
      </c>
      <c r="U34" s="416">
        <v>46507</v>
      </c>
      <c r="V34" s="18">
        <v>46503</v>
      </c>
      <c r="W34" s="18">
        <f>+_xlfn.XLOOKUP(B34,'La Calera II - RFSU 31.1.28'!B:B,'La Calera II - RFSU 31.1.28'!BW:BW,"No se encuentra",0,1)</f>
        <v>46455</v>
      </c>
      <c r="X34" s="193">
        <f t="shared" si="4"/>
        <v>171</v>
      </c>
      <c r="AA34" s="18">
        <f>+_xlfn.XLOOKUP(T34,'Crono LB 30.09'!B:B,'Crono LB 30.09'!E:E,"No se encuentra",0,1)</f>
        <v>46207</v>
      </c>
      <c r="AB34" s="193">
        <f t="shared" si="5"/>
        <v>-125</v>
      </c>
    </row>
    <row r="35" spans="1:28" hidden="1" x14ac:dyDescent="0.25">
      <c r="A35" s="159" t="s">
        <v>246</v>
      </c>
      <c r="B35" s="160" t="s">
        <v>5170</v>
      </c>
      <c r="C35" s="161" t="s">
        <v>633</v>
      </c>
      <c r="D35" s="285"/>
      <c r="E35" s="201">
        <v>46295</v>
      </c>
      <c r="F35" s="198">
        <f>+_xlfn.XLOOKUP(B35,'La Calera II - RFSU 31.1.28'!B:B,'La Calera II - RFSU 31.1.28'!G:G,"No se encuentra",0,1)</f>
        <v>46295</v>
      </c>
      <c r="G35" s="289" t="str">
        <f>IF(+_xlfn.XLOOKUP(B35,'La Calera II - RFSU 31.1.28'!B:B,'La Calera II - RFSU 31.1.28'!H:H,"No se encuentra",0,1)&gt;0,+_xlfn.XLOOKUP(B35,'La Calera II - RFSU 31.1.28'!B:B,'La Calera II - RFSU 31.1.28'!H:H,"No se encuentra",0,1),"")</f>
        <v/>
      </c>
      <c r="H35" s="416">
        <v>46332</v>
      </c>
      <c r="I35" s="198">
        <v>46332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487" t="str">
        <f>+IF(+_xlfn.XLOOKUP(B35,'La Calera II - RFSU 31.1.28'!B:B,'La Calera II - RFSU 31.1.28'!AG:AG,"No se encuentra",0,1)=0,"N/A","Sin iniciar")</f>
        <v>Sin iniciar</v>
      </c>
      <c r="L35" s="201">
        <v>46398</v>
      </c>
      <c r="M35" s="198">
        <v>46397</v>
      </c>
      <c r="N35" s="293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46568</v>
      </c>
      <c r="P35" s="198">
        <v>46568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ref="R35" si="13">IF(N35="","",+IF(Q35="",+O35-P35,+O35-Q35))</f>
        <v/>
      </c>
      <c r="S35" s="484" t="s">
        <v>5171</v>
      </c>
      <c r="T35" s="304" t="s">
        <v>5179</v>
      </c>
      <c r="U35" s="416">
        <v>46568</v>
      </c>
      <c r="V35" s="18">
        <v>46568</v>
      </c>
      <c r="W35" s="18">
        <f>+_xlfn.XLOOKUP(B35,'La Calera II - RFSU 31.1.28'!B:B,'La Calera II - RFSU 31.1.28'!BW:BW,"No se encuentra",0,1)</f>
        <v>46554</v>
      </c>
      <c r="X35" s="193">
        <f t="shared" si="4"/>
        <v>170</v>
      </c>
      <c r="AA35" s="18" t="str">
        <f>+_xlfn.XLOOKUP(T35,'Crono LB 30.09'!B:B,'Crono LB 30.09'!E:E,"No se encuentra",0,1)</f>
        <v>No se encuentra</v>
      </c>
      <c r="AB35" s="193" t="e">
        <f t="shared" si="5"/>
        <v>#VALUE!</v>
      </c>
    </row>
    <row r="36" spans="1:28" hidden="1" x14ac:dyDescent="0.25">
      <c r="A36" s="159" t="s">
        <v>246</v>
      </c>
      <c r="B36" s="160" t="s">
        <v>2600</v>
      </c>
      <c r="C36" s="161" t="s">
        <v>634</v>
      </c>
      <c r="D36" s="285"/>
      <c r="E36" s="201">
        <v>46185</v>
      </c>
      <c r="F36" s="198">
        <f>+_xlfn.XLOOKUP(B36,'La Calera II - RFSU 31.1.28'!B:B,'La Calera II - RFSU 31.1.28'!G:G,"No se encuentra",0,1)</f>
        <v>46185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46185</v>
      </c>
      <c r="H36" s="416">
        <v>46222</v>
      </c>
      <c r="I36" s="198">
        <v>46222</v>
      </c>
      <c r="J36" s="289" t="str">
        <f>IF(+_xlfn.XLOOKUP(B36,'La Calera II - RFSU 31.1.28'!B:B,'La Calera II - RFSU 31.1.28'!X:X,"No se encuentra",0,1)&gt;0,+_xlfn.XLOOKUP(B36,'La Calera II - RFSU 31.1.28'!B:B,'La Calera II - RFSU 31.1.28'!X:X,"No se encuentra",0,1),"")</f>
        <v/>
      </c>
      <c r="K36" s="487" t="str">
        <f>+IF(+_xlfn.XLOOKUP(B36,'La Calera II - RFSU 31.1.28'!B:B,'La Calera II - RFSU 31.1.28'!AG:AG,"No se encuentra",0,1)=0,"N/A","Sin iniciar")</f>
        <v>Sin iniciar</v>
      </c>
      <c r="L36" s="201">
        <v>46309</v>
      </c>
      <c r="M36" s="198">
        <v>46287</v>
      </c>
      <c r="N36" s="293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46443</v>
      </c>
      <c r="P36" s="198">
        <v>46414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1"/>
        <v/>
      </c>
      <c r="S36" s="484"/>
      <c r="T36" s="304" t="s">
        <v>2491</v>
      </c>
      <c r="U36" s="416">
        <v>46444</v>
      </c>
      <c r="V36" s="18">
        <v>46443</v>
      </c>
      <c r="W36" s="18">
        <f>+_xlfn.XLOOKUP(B36,'La Calera II - RFSU 31.1.28'!B:B,'La Calera II - RFSU 31.1.28'!BW:BW,"No se encuentra",0,1)</f>
        <v>46425</v>
      </c>
      <c r="X36" s="193">
        <f t="shared" si="4"/>
        <v>134</v>
      </c>
      <c r="AA36" s="18">
        <f>+_xlfn.XLOOKUP(T36,'Crono LB 30.09'!B:B,'Crono LB 30.09'!E:E,"No se encuentra",0,1)</f>
        <v>46162</v>
      </c>
      <c r="AB36" s="193">
        <f t="shared" si="5"/>
        <v>-147</v>
      </c>
    </row>
    <row r="37" spans="1:28" hidden="1" x14ac:dyDescent="0.25">
      <c r="A37" s="159" t="s">
        <v>246</v>
      </c>
      <c r="B37" s="160" t="s">
        <v>2601</v>
      </c>
      <c r="C37" s="161" t="s">
        <v>635</v>
      </c>
      <c r="D37" s="285"/>
      <c r="E37" s="201">
        <v>46338</v>
      </c>
      <c r="F37" s="198">
        <f>+_xlfn.XLOOKUP(B37,'La Calera II - RFSU 31.1.28'!B:B,'La Calera II - RFSU 31.1.28'!G:G,"No se encuentra",0,1)</f>
        <v>46338</v>
      </c>
      <c r="G37" s="289" t="str">
        <f>IF(+_xlfn.XLOOKUP(B37,'La Calera II - RFSU 31.1.28'!B:B,'La Calera II - RFSU 31.1.28'!H:H,"No se encuentra",0,1)&gt;0,+_xlfn.XLOOKUP(B37,'La Calera II - RFSU 31.1.28'!B:B,'La Calera II - RFSU 31.1.28'!H:H,"No se encuentra",0,1),"")</f>
        <v/>
      </c>
      <c r="H37" s="416">
        <v>46375</v>
      </c>
      <c r="I37" s="198">
        <v>46375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487" t="str">
        <f>+IF(+_xlfn.XLOOKUP(B37,'La Calera II - RFSU 31.1.28'!B:B,'La Calera II - RFSU 31.1.28'!AG:AG,"No se encuentra",0,1)=0,"N/A","Sin iniciar")</f>
        <v>Sin iniciar</v>
      </c>
      <c r="L37" s="201">
        <v>46440</v>
      </c>
      <c r="M37" s="198">
        <v>46440</v>
      </c>
      <c r="N37" s="293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46506</v>
      </c>
      <c r="P37" s="198">
        <v>46506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1"/>
        <v/>
      </c>
      <c r="S37" s="484"/>
      <c r="T37" s="304" t="s">
        <v>5151</v>
      </c>
      <c r="U37" s="416">
        <v>46507</v>
      </c>
      <c r="V37" s="18">
        <v>46506</v>
      </c>
      <c r="W37" s="18">
        <f>+_xlfn.XLOOKUP(B37,'La Calera II - RFSU 31.1.28'!B:B,'La Calera II - RFSU 31.1.28'!BW:BW,"No se encuentra",0,1)</f>
        <v>46537</v>
      </c>
      <c r="X37" s="193">
        <f t="shared" si="4"/>
        <v>66</v>
      </c>
      <c r="AA37" s="18" t="str">
        <f>+_xlfn.XLOOKUP(T37,'Crono LB 30.09'!B:B,'Crono LB 30.09'!E:E,"No se encuentra",0,1)</f>
        <v>No se encuentra</v>
      </c>
      <c r="AB37" s="193" t="e">
        <f t="shared" si="5"/>
        <v>#VALUE!</v>
      </c>
    </row>
    <row r="38" spans="1:28" hidden="1" x14ac:dyDescent="0.25">
      <c r="A38" s="159" t="s">
        <v>246</v>
      </c>
      <c r="B38" s="160" t="s">
        <v>2602</v>
      </c>
      <c r="C38" s="161" t="s">
        <v>636</v>
      </c>
      <c r="D38" s="285"/>
      <c r="E38" s="201">
        <v>46248</v>
      </c>
      <c r="F38" s="198">
        <f>+_xlfn.XLOOKUP(B38,'La Calera II - RFSU 31.1.28'!B:B,'La Calera II - RFSU 31.1.28'!G:G,"No se encuentra",0,1)</f>
        <v>46248</v>
      </c>
      <c r="G38" s="289" t="str">
        <f>IF(+_xlfn.XLOOKUP(B38,'La Calera II - RFSU 31.1.28'!B:B,'La Calera II - RFSU 31.1.28'!H:H,"No se encuentra",0,1)&gt;0,+_xlfn.XLOOKUP(B38,'La Calera II - RFSU 31.1.28'!B:B,'La Calera II - RFSU 31.1.28'!H:H,"No se encuentra",0,1),"")</f>
        <v/>
      </c>
      <c r="H38" s="416">
        <v>46285</v>
      </c>
      <c r="I38" s="198">
        <v>46285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487" t="str">
        <f>+IF(+_xlfn.XLOOKUP(B38,'La Calera II - RFSU 31.1.28'!B:B,'La Calera II - RFSU 31.1.28'!AG:AG,"No se encuentra",0,1)=0,"N/A","Sin iniciar")</f>
        <v>Sin iniciar</v>
      </c>
      <c r="L38" s="201">
        <v>46332</v>
      </c>
      <c r="M38" s="198">
        <v>46332</v>
      </c>
      <c r="N38" s="293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46503</v>
      </c>
      <c r="P38" s="198">
        <v>46477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 t="str">
        <f t="shared" si="1"/>
        <v/>
      </c>
      <c r="S38" s="484"/>
      <c r="T38" s="304" t="s">
        <v>2599</v>
      </c>
      <c r="U38" s="416">
        <v>46507</v>
      </c>
      <c r="V38" s="18">
        <v>46503</v>
      </c>
      <c r="W38" s="18">
        <f>+_xlfn.XLOOKUP(B38,'La Calera II - RFSU 31.1.28'!B:B,'La Calera II - RFSU 31.1.28'!BW:BW,"No se encuentra",0,1)</f>
        <v>46477</v>
      </c>
      <c r="X38" s="193">
        <f t="shared" si="4"/>
        <v>171</v>
      </c>
      <c r="AA38" s="18">
        <f>+_xlfn.XLOOKUP(T38,'Crono LB 30.09'!B:B,'Crono LB 30.09'!E:E,"No se encuentra",0,1)</f>
        <v>46207</v>
      </c>
      <c r="AB38" s="193">
        <f t="shared" si="5"/>
        <v>-125</v>
      </c>
    </row>
    <row r="39" spans="1:28" hidden="1" x14ac:dyDescent="0.25">
      <c r="A39" s="159" t="s">
        <v>246</v>
      </c>
      <c r="B39" s="160" t="s">
        <v>2603</v>
      </c>
      <c r="C39" s="161" t="s">
        <v>637</v>
      </c>
      <c r="D39" s="285"/>
      <c r="E39" s="201">
        <v>46157</v>
      </c>
      <c r="F39" s="198">
        <f>+_xlfn.XLOOKUP(B39,'La Calera II - RFSU 31.1.28'!B:B,'La Calera II - RFSU 31.1.28'!G:G,"No se encuentra",0,1)</f>
        <v>46157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46157</v>
      </c>
      <c r="H39" s="416">
        <v>46194</v>
      </c>
      <c r="I39" s="198">
        <v>46203</v>
      </c>
      <c r="J39" s="289" t="str">
        <f>IF(+_xlfn.XLOOKUP(B39,'La Calera II - RFSU 31.1.28'!B:B,'La Calera II - RFSU 31.1.28'!X:X,"No se encuentra",0,1)&gt;0,+_xlfn.XLOOKUP(B39,'La Calera II - RFSU 31.1.28'!B:B,'La Calera II - RFSU 31.1.28'!X:X,"No se encuentra",0,1),"")</f>
        <v/>
      </c>
      <c r="K39" s="487" t="str">
        <f>+IF(+_xlfn.XLOOKUP(B39,'La Calera II - RFSU 31.1.28'!B:B,'La Calera II - RFSU 31.1.28'!AG:AG,"No se encuentra",0,1)=0,"N/A","Sin iniciar")</f>
        <v>Sin iniciar</v>
      </c>
      <c r="L39" s="201">
        <v>46272</v>
      </c>
      <c r="M39" s="198">
        <v>46259</v>
      </c>
      <c r="N39" s="293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46506</v>
      </c>
      <c r="P39" s="198">
        <v>46506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1"/>
        <v/>
      </c>
      <c r="S39" s="484"/>
      <c r="T39" s="304" t="s">
        <v>5145</v>
      </c>
      <c r="U39" s="416">
        <v>46506</v>
      </c>
      <c r="V39" s="18">
        <v>46506</v>
      </c>
      <c r="W39" s="18">
        <f>+_xlfn.XLOOKUP(B39,'La Calera II - RFSU 31.1.28'!B:B,'La Calera II - RFSU 31.1.28'!BW:BW,"No se encuentra",0,1)</f>
        <v>46514</v>
      </c>
      <c r="X39" s="193">
        <f t="shared" si="4"/>
        <v>234</v>
      </c>
      <c r="AA39" s="18" t="str">
        <f>+_xlfn.XLOOKUP(T39,'Crono LB 30.09'!B:B,'Crono LB 30.09'!E:E,"No se encuentra",0,1)</f>
        <v>No se encuentra</v>
      </c>
      <c r="AB39" s="193" t="e">
        <f t="shared" si="5"/>
        <v>#VALUE!</v>
      </c>
    </row>
    <row r="40" spans="1:28" x14ac:dyDescent="0.25">
      <c r="A40" s="159" t="s">
        <v>246</v>
      </c>
      <c r="B40" s="160" t="s">
        <v>2604</v>
      </c>
      <c r="C40" s="161" t="s">
        <v>2605</v>
      </c>
      <c r="D40" s="285"/>
      <c r="E40" s="201">
        <v>46031</v>
      </c>
      <c r="F40" s="198">
        <v>46031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46031</v>
      </c>
      <c r="H40" s="416">
        <v>46062</v>
      </c>
      <c r="I40" s="198">
        <v>46062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46062</v>
      </c>
      <c r="K40" s="487" t="s">
        <v>5156</v>
      </c>
      <c r="L40" s="201">
        <v>46170</v>
      </c>
      <c r="M40" s="198">
        <v>46152</v>
      </c>
      <c r="N40" s="293">
        <f>IF(+_xlfn.XLOOKUP(B40,'La Calera II - RFSU 31.1.28'!B:B,'La Calera II - RFSU 31.1.28'!AQ:AQ,"No se encuentra",0,1)&gt;0,+_xlfn.XLOOKUP(B40,'La Calera II - RFSU 31.1.28'!B:B,'La Calera II - RFSU 31.1.28'!AQ:AQ,"No se encuentra",0,1),"")</f>
        <v>46150</v>
      </c>
      <c r="O40" s="201">
        <v>46561</v>
      </c>
      <c r="P40" s="198">
        <v>46492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1"/>
        <v>69</v>
      </c>
      <c r="S40" s="484"/>
      <c r="T40" s="304" t="s">
        <v>2514</v>
      </c>
      <c r="U40" s="416">
        <v>46561</v>
      </c>
      <c r="V40" s="18">
        <v>46561</v>
      </c>
      <c r="W40" s="18">
        <f>+_xlfn.XLOOKUP(B40,'La Calera II - RFSU 31.1.28'!B:B,'La Calera II - RFSU 31.1.28'!BW:BW,"No se encuentra",0,1)</f>
        <v>46547</v>
      </c>
      <c r="X40" s="193">
        <f t="shared" si="4"/>
        <v>391</v>
      </c>
      <c r="AA40" s="18" t="str">
        <f>+_xlfn.XLOOKUP(T40,'Crono LB 30.09'!B:B,'Crono LB 30.09'!E:E,"No se encuentra",0,1)</f>
        <v>17-Jan-26</v>
      </c>
      <c r="AB40" s="193" t="e">
        <f t="shared" si="5"/>
        <v>#VALUE!</v>
      </c>
    </row>
    <row r="41" spans="1:28" x14ac:dyDescent="0.25">
      <c r="A41" s="159" t="s">
        <v>246</v>
      </c>
      <c r="B41" s="160" t="s">
        <v>2606</v>
      </c>
      <c r="C41" s="161" t="s">
        <v>2607</v>
      </c>
      <c r="D41" s="285"/>
      <c r="E41" s="201">
        <v>46031</v>
      </c>
      <c r="F41" s="198">
        <v>46031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46031</v>
      </c>
      <c r="H41" s="416">
        <v>46062</v>
      </c>
      <c r="I41" s="198">
        <v>46062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46062</v>
      </c>
      <c r="K41" s="487" t="s">
        <v>5156</v>
      </c>
      <c r="L41" s="201">
        <v>46170</v>
      </c>
      <c r="M41" s="198">
        <v>46152</v>
      </c>
      <c r="N41" s="293">
        <f>IF(+_xlfn.XLOOKUP(B41,'La Calera II - RFSU 31.1.28'!B:B,'La Calera II - RFSU 31.1.28'!AQ:AQ,"No se encuentra",0,1)&gt;0,+_xlfn.XLOOKUP(B41,'La Calera II - RFSU 31.1.28'!B:B,'La Calera II - RFSU 31.1.28'!AQ:AQ,"No se encuentra",0,1),"")</f>
        <v>46150</v>
      </c>
      <c r="O41" s="201">
        <v>46531</v>
      </c>
      <c r="P41" s="198">
        <v>46531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>
        <f t="shared" si="1"/>
        <v>0</v>
      </c>
      <c r="S41" s="484"/>
      <c r="T41" s="304" t="s">
        <v>2493</v>
      </c>
      <c r="U41" s="416">
        <v>46531</v>
      </c>
      <c r="V41" s="18">
        <v>46499</v>
      </c>
      <c r="W41" s="18">
        <f>+_xlfn.XLOOKUP(B41,'La Calera II - RFSU 31.1.28'!B:B,'La Calera II - RFSU 31.1.28'!BW:BW,"No se encuentra",0,1)</f>
        <v>46517</v>
      </c>
      <c r="X41" s="193">
        <f t="shared" si="4"/>
        <v>361</v>
      </c>
      <c r="AA41" s="18" t="str">
        <f>+_xlfn.XLOOKUP(T41,'Crono LB 30.09'!B:B,'Crono LB 30.09'!E:E,"No se encuentra",0,1)</f>
        <v>17-Jan-26</v>
      </c>
      <c r="AB41" s="193" t="e">
        <f t="shared" si="5"/>
        <v>#VALUE!</v>
      </c>
    </row>
    <row r="42" spans="1:28" x14ac:dyDescent="0.25">
      <c r="A42" s="159" t="s">
        <v>246</v>
      </c>
      <c r="B42" s="160" t="s">
        <v>2608</v>
      </c>
      <c r="C42" s="161" t="s">
        <v>2609</v>
      </c>
      <c r="D42" s="285"/>
      <c r="E42" s="201">
        <v>46031</v>
      </c>
      <c r="F42" s="198">
        <v>46031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46031</v>
      </c>
      <c r="H42" s="416">
        <v>46062</v>
      </c>
      <c r="I42" s="198">
        <v>46062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46062</v>
      </c>
      <c r="K42" s="487" t="s">
        <v>5156</v>
      </c>
      <c r="L42" s="201">
        <v>46192</v>
      </c>
      <c r="M42" s="198">
        <v>46152</v>
      </c>
      <c r="N42" s="293">
        <f>IF(+_xlfn.XLOOKUP(B42,'La Calera II - RFSU 31.1.28'!B:B,'La Calera II - RFSU 31.1.28'!AQ:AQ,"No se encuentra",0,1)&gt;0,+_xlfn.XLOOKUP(B42,'La Calera II - RFSU 31.1.28'!B:B,'La Calera II - RFSU 31.1.28'!AQ:AQ,"No se encuentra",0,1),"")</f>
        <v>46150</v>
      </c>
      <c r="O42" s="201">
        <v>46540</v>
      </c>
      <c r="P42" s="198">
        <v>46531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>
        <f t="shared" si="1"/>
        <v>9</v>
      </c>
      <c r="S42" s="484"/>
      <c r="T42" s="304" t="s">
        <v>2610</v>
      </c>
      <c r="U42" s="416">
        <v>46540</v>
      </c>
      <c r="V42" s="18">
        <v>46499</v>
      </c>
      <c r="W42" s="18">
        <f>+_xlfn.XLOOKUP(B42,'La Calera II - RFSU 31.1.28'!B:B,'La Calera II - RFSU 31.1.28'!BW:BW,"No se encuentra",0,1)</f>
        <v>46517</v>
      </c>
      <c r="X42" s="193">
        <f t="shared" si="4"/>
        <v>348</v>
      </c>
      <c r="AA42" s="18">
        <f>+_xlfn.XLOOKUP(T42,'Crono LB 30.09'!B:B,'Crono LB 30.09'!E:E,"No se encuentra",0,1)</f>
        <v>46063</v>
      </c>
      <c r="AB42" s="193">
        <f t="shared" si="5"/>
        <v>-129</v>
      </c>
    </row>
    <row r="43" spans="1:28" hidden="1" x14ac:dyDescent="0.25">
      <c r="A43" s="159" t="s">
        <v>640</v>
      </c>
      <c r="B43" s="160" t="s">
        <v>2611</v>
      </c>
      <c r="C43" s="161" t="s">
        <v>744</v>
      </c>
      <c r="D43" s="285"/>
      <c r="E43" s="201">
        <v>46134</v>
      </c>
      <c r="F43" s="198">
        <f>+_xlfn.XLOOKUP(B43,'La Calera II - RFSU 31.1.28'!B:B,'La Calera II - RFSU 31.1.28'!G:G,"No se encuentra",0,1)</f>
        <v>46134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46135</v>
      </c>
      <c r="H43" s="416">
        <v>46171</v>
      </c>
      <c r="I43" s="198">
        <v>46171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46168</v>
      </c>
      <c r="K43" s="487" t="s">
        <v>2771</v>
      </c>
      <c r="L43" s="201">
        <v>46253</v>
      </c>
      <c r="M43" s="198">
        <v>46236</v>
      </c>
      <c r="N43" s="293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46538</v>
      </c>
      <c r="P43" s="198">
        <v>46538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1"/>
        <v/>
      </c>
      <c r="S43" s="484"/>
      <c r="T43" s="304" t="s">
        <v>5180</v>
      </c>
      <c r="U43" s="416">
        <v>46539</v>
      </c>
      <c r="V43" s="18">
        <v>46538</v>
      </c>
      <c r="W43" s="18">
        <f>+_xlfn.XLOOKUP(B43,'La Calera II - RFSU 31.1.28'!B:B,'La Calera II - RFSU 31.1.28'!BW:BW,"No se encuentra",0,1)</f>
        <v>46540</v>
      </c>
      <c r="X43" s="193">
        <f t="shared" si="4"/>
        <v>285</v>
      </c>
      <c r="AA43" s="18" t="str">
        <f>+_xlfn.XLOOKUP(T43,'Crono LB 30.09'!B:B,'Crono LB 30.09'!E:E,"No se encuentra",0,1)</f>
        <v>No se encuentra</v>
      </c>
      <c r="AB43" s="193" t="e">
        <f t="shared" si="5"/>
        <v>#VALUE!</v>
      </c>
    </row>
    <row r="44" spans="1:28" hidden="1" x14ac:dyDescent="0.25">
      <c r="A44" s="159" t="s">
        <v>640</v>
      </c>
      <c r="B44" s="160" t="s">
        <v>2612</v>
      </c>
      <c r="C44" s="161" t="s">
        <v>745</v>
      </c>
      <c r="D44" s="285"/>
      <c r="E44" s="201">
        <v>46108</v>
      </c>
      <c r="F44" s="198">
        <v>46108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46111</v>
      </c>
      <c r="H44" s="416">
        <v>46145</v>
      </c>
      <c r="I44" s="198">
        <v>46145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46142</v>
      </c>
      <c r="K44" s="487" t="s">
        <v>2771</v>
      </c>
      <c r="L44" s="201">
        <v>46253</v>
      </c>
      <c r="M44" s="198">
        <v>46210</v>
      </c>
      <c r="N44" s="293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v>46443</v>
      </c>
      <c r="P44" s="198">
        <v>46397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ref="R44:R76" si="14">IF(N44="","",+IF(Q44="",+O44-P44,+O44-Q44))</f>
        <v/>
      </c>
      <c r="S44" s="484"/>
      <c r="T44" s="304" t="s">
        <v>2515</v>
      </c>
      <c r="U44" s="416">
        <v>46539</v>
      </c>
      <c r="V44" s="18">
        <v>46397</v>
      </c>
      <c r="W44" s="18">
        <f>+_xlfn.XLOOKUP(B44,'La Calera II - RFSU 31.1.28'!B:B,'La Calera II - RFSU 31.1.28'!BW:BW,"No se encuentra",0,1)</f>
        <v>46394</v>
      </c>
      <c r="X44" s="193">
        <f t="shared" si="4"/>
        <v>190</v>
      </c>
      <c r="AA44" s="18">
        <f>+_xlfn.XLOOKUP(T44,'Crono LB 30.09'!B:B,'Crono LB 30.09'!E:E,"No se encuentra",0,1)</f>
        <v>46107</v>
      </c>
      <c r="AB44" s="193">
        <f t="shared" si="5"/>
        <v>-146</v>
      </c>
    </row>
    <row r="45" spans="1:28" hidden="1" x14ac:dyDescent="0.25">
      <c r="A45" s="159" t="s">
        <v>640</v>
      </c>
      <c r="B45" s="160" t="s">
        <v>2613</v>
      </c>
      <c r="C45" s="161" t="s">
        <v>747</v>
      </c>
      <c r="D45" s="285"/>
      <c r="E45" s="201">
        <v>46107</v>
      </c>
      <c r="F45" s="198">
        <v>46107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46111</v>
      </c>
      <c r="H45" s="416">
        <v>46144</v>
      </c>
      <c r="I45" s="198">
        <v>46144</v>
      </c>
      <c r="J45" s="289">
        <f>IF(+_xlfn.XLOOKUP(B45,'La Calera II - RFSU 31.1.28'!B:B,'La Calera II - RFSU 31.1.28'!X:X,"No se encuentra",0,1)&gt;0,+_xlfn.XLOOKUP(B45,'La Calera II - RFSU 31.1.28'!B:B,'La Calera II - RFSU 31.1.28'!X:X,"No se encuentra",0,1),"")</f>
        <v>46142</v>
      </c>
      <c r="K45" s="487" t="s">
        <v>2771</v>
      </c>
      <c r="L45" s="201">
        <v>46259</v>
      </c>
      <c r="M45" s="198">
        <v>46209</v>
      </c>
      <c r="N45" s="293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46427</v>
      </c>
      <c r="P45" s="198">
        <v>46366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14"/>
        <v/>
      </c>
      <c r="S45" s="484"/>
      <c r="T45" s="304" t="s">
        <v>2516</v>
      </c>
      <c r="U45" s="416">
        <v>46506</v>
      </c>
      <c r="V45" s="18">
        <v>46387</v>
      </c>
      <c r="W45" s="18">
        <f>+_xlfn.XLOOKUP(B45,'La Calera II - RFSU 31.1.28'!B:B,'La Calera II - RFSU 31.1.28'!BW:BW,"No se encuentra",0,1)</f>
        <v>46364</v>
      </c>
      <c r="X45" s="193">
        <f t="shared" si="4"/>
        <v>168</v>
      </c>
      <c r="AA45" s="18">
        <f>+_xlfn.XLOOKUP(T45,'Crono LB 30.09'!B:B,'Crono LB 30.09'!E:E,"No se encuentra",0,1)</f>
        <v>46162</v>
      </c>
      <c r="AB45" s="193">
        <f t="shared" si="5"/>
        <v>-97</v>
      </c>
    </row>
    <row r="46" spans="1:28" hidden="1" x14ac:dyDescent="0.25">
      <c r="A46" s="159" t="s">
        <v>640</v>
      </c>
      <c r="B46" s="160" t="s">
        <v>2614</v>
      </c>
      <c r="C46" s="161" t="s">
        <v>748</v>
      </c>
      <c r="D46" s="285"/>
      <c r="E46" s="201">
        <v>46122</v>
      </c>
      <c r="F46" s="198">
        <v>46122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46100</v>
      </c>
      <c r="H46" s="416">
        <v>46159</v>
      </c>
      <c r="I46" s="198">
        <v>46159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46142</v>
      </c>
      <c r="K46" s="487" t="s">
        <v>2771</v>
      </c>
      <c r="L46" s="201">
        <v>46253</v>
      </c>
      <c r="M46" s="198">
        <v>46224</v>
      </c>
      <c r="N46" s="293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46507</v>
      </c>
      <c r="P46" s="198">
        <v>46471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14"/>
        <v/>
      </c>
      <c r="S46" s="484"/>
      <c r="T46" s="304" t="s">
        <v>5181</v>
      </c>
      <c r="U46" s="416">
        <v>46539</v>
      </c>
      <c r="V46" s="18">
        <v>46472</v>
      </c>
      <c r="W46" s="18">
        <f>+_xlfn.XLOOKUP(B46,'La Calera II - RFSU 31.1.28'!B:B,'La Calera II - RFSU 31.1.28'!BW:BW,"No se encuentra",0,1)</f>
        <v>46454</v>
      </c>
      <c r="X46" s="193">
        <f t="shared" si="4"/>
        <v>254</v>
      </c>
      <c r="AA46" s="18" t="str">
        <f>+_xlfn.XLOOKUP(T46,'Crono LB 30.09'!B:B,'Crono LB 30.09'!E:E,"No se encuentra",0,1)</f>
        <v>No se encuentra</v>
      </c>
      <c r="AB46" s="193" t="e">
        <f t="shared" si="5"/>
        <v>#VALUE!</v>
      </c>
    </row>
    <row r="47" spans="1:28" hidden="1" x14ac:dyDescent="0.25">
      <c r="A47" s="159" t="s">
        <v>640</v>
      </c>
      <c r="B47" s="160" t="s">
        <v>2615</v>
      </c>
      <c r="C47" s="161" t="s">
        <v>749</v>
      </c>
      <c r="D47" s="285"/>
      <c r="E47" s="201">
        <v>46157</v>
      </c>
      <c r="F47" s="198">
        <f>+_xlfn.XLOOKUP(B47,'La Calera II - RFSU 31.1.28'!B:B,'La Calera II - RFSU 31.1.28'!G:G,"No se encuentra",0,1)</f>
        <v>46157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46159</v>
      </c>
      <c r="H47" s="416">
        <v>46194</v>
      </c>
      <c r="I47" s="198">
        <v>46213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487" t="str">
        <f>+IF(+_xlfn.XLOOKUP(B47,'La Calera II - RFSU 31.1.28'!B:B,'La Calera II - RFSU 31.1.28'!AG:AG,"No se encuentra",0,1)=0,"N/A","Sin iniciar")</f>
        <v>Sin iniciar</v>
      </c>
      <c r="L47" s="201">
        <v>46259</v>
      </c>
      <c r="M47" s="198">
        <v>46259</v>
      </c>
      <c r="N47" s="293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46427</v>
      </c>
      <c r="P47" s="198">
        <v>46356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14"/>
        <v/>
      </c>
      <c r="S47" s="484"/>
      <c r="T47" s="304" t="s">
        <v>2516</v>
      </c>
      <c r="U47" s="416">
        <v>46506</v>
      </c>
      <c r="V47" s="18">
        <v>46387</v>
      </c>
      <c r="W47" s="18">
        <f>+_xlfn.XLOOKUP(B47,'La Calera II - RFSU 31.1.28'!B:B,'La Calera II - RFSU 31.1.28'!BW:BW,"No se encuentra",0,1)</f>
        <v>46370</v>
      </c>
      <c r="X47" s="193">
        <f t="shared" si="4"/>
        <v>168</v>
      </c>
      <c r="AA47" s="18">
        <f>+_xlfn.XLOOKUP(T47,'Crono LB 30.09'!B:B,'Crono LB 30.09'!E:E,"No se encuentra",0,1)</f>
        <v>46162</v>
      </c>
      <c r="AB47" s="193">
        <f t="shared" si="5"/>
        <v>-97</v>
      </c>
    </row>
    <row r="48" spans="1:28" hidden="1" x14ac:dyDescent="0.25">
      <c r="A48" s="159" t="s">
        <v>640</v>
      </c>
      <c r="B48" s="160" t="s">
        <v>2616</v>
      </c>
      <c r="C48" s="161" t="s">
        <v>750</v>
      </c>
      <c r="D48" s="285"/>
      <c r="E48" s="201">
        <v>46118</v>
      </c>
      <c r="F48" s="198">
        <v>46118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46122</v>
      </c>
      <c r="H48" s="416">
        <v>46155</v>
      </c>
      <c r="I48" s="198">
        <v>46155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46151</v>
      </c>
      <c r="K48" s="487" t="s">
        <v>2771</v>
      </c>
      <c r="L48" s="201">
        <v>46259</v>
      </c>
      <c r="M48" s="198">
        <v>46220</v>
      </c>
      <c r="N48" s="293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46427</v>
      </c>
      <c r="P48" s="198">
        <v>46377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 t="str">
        <f t="shared" si="14"/>
        <v/>
      </c>
      <c r="S48" s="484"/>
      <c r="T48" s="304" t="s">
        <v>2516</v>
      </c>
      <c r="U48" s="416">
        <v>46506</v>
      </c>
      <c r="V48" s="18">
        <v>46387</v>
      </c>
      <c r="W48" s="18">
        <f>+_xlfn.XLOOKUP(B48,'La Calera II - RFSU 31.1.28'!B:B,'La Calera II - RFSU 31.1.28'!BW:BW,"No se encuentra",0,1)</f>
        <v>46373</v>
      </c>
      <c r="X48" s="193">
        <f t="shared" si="4"/>
        <v>168</v>
      </c>
      <c r="AA48" s="18">
        <f>+_xlfn.XLOOKUP(T48,'Crono LB 30.09'!B:B,'Crono LB 30.09'!E:E,"No se encuentra",0,1)</f>
        <v>46162</v>
      </c>
      <c r="AB48" s="193">
        <f t="shared" si="5"/>
        <v>-97</v>
      </c>
    </row>
    <row r="49" spans="1:28" hidden="1" x14ac:dyDescent="0.25">
      <c r="A49" s="159" t="s">
        <v>640</v>
      </c>
      <c r="B49" s="160" t="s">
        <v>2617</v>
      </c>
      <c r="C49" s="161" t="s">
        <v>751</v>
      </c>
      <c r="D49" s="285"/>
      <c r="E49" s="201">
        <v>46121</v>
      </c>
      <c r="F49" s="198">
        <v>46121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46122</v>
      </c>
      <c r="H49" s="416">
        <v>46158</v>
      </c>
      <c r="I49" s="198">
        <v>46158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46154</v>
      </c>
      <c r="K49" s="487" t="s">
        <v>2771</v>
      </c>
      <c r="L49" s="201">
        <v>46259</v>
      </c>
      <c r="M49" s="198">
        <v>46223</v>
      </c>
      <c r="N49" s="293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46427</v>
      </c>
      <c r="P49" s="198">
        <v>46380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14"/>
        <v/>
      </c>
      <c r="S49" s="484"/>
      <c r="T49" s="304" t="s">
        <v>2516</v>
      </c>
      <c r="U49" s="416">
        <v>46506</v>
      </c>
      <c r="V49" s="18">
        <v>46387</v>
      </c>
      <c r="W49" s="18">
        <f>+_xlfn.XLOOKUP(B49,'La Calera II - RFSU 31.1.28'!B:B,'La Calera II - RFSU 31.1.28'!BW:BW,"No se encuentra",0,1)</f>
        <v>46376</v>
      </c>
      <c r="X49" s="193">
        <f t="shared" ref="X49:X80" si="15">+O49-L49</f>
        <v>168</v>
      </c>
      <c r="AA49" s="18">
        <f>+_xlfn.XLOOKUP(T49,'Crono LB 30.09'!B:B,'Crono LB 30.09'!E:E,"No se encuentra",0,1)</f>
        <v>46162</v>
      </c>
      <c r="AB49" s="193">
        <f t="shared" ref="AB49:AB80" si="16">+AA49-L49</f>
        <v>-97</v>
      </c>
    </row>
    <row r="50" spans="1:28" hidden="1" x14ac:dyDescent="0.25">
      <c r="A50" s="159" t="s">
        <v>640</v>
      </c>
      <c r="B50" s="160" t="s">
        <v>2618</v>
      </c>
      <c r="C50" s="161" t="s">
        <v>752</v>
      </c>
      <c r="D50" s="285"/>
      <c r="E50" s="201">
        <v>46163</v>
      </c>
      <c r="F50" s="198">
        <f>+_xlfn.XLOOKUP(B50,'La Calera II - RFSU 31.1.28'!B:B,'La Calera II - RFSU 31.1.28'!G:G,"No se encuentra",0,1)</f>
        <v>46163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46163</v>
      </c>
      <c r="H50" s="416">
        <v>46200</v>
      </c>
      <c r="I50" s="198">
        <v>46200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46198</v>
      </c>
      <c r="K50" s="487" t="str">
        <f>+IF(+_xlfn.XLOOKUP(B50,'La Calera II - RFSU 31.1.28'!B:B,'La Calera II - RFSU 31.1.28'!AG:AG,"No se encuentra",0,1)=0,"N/A","Sin iniciar")</f>
        <v>Sin iniciar</v>
      </c>
      <c r="L50" s="201">
        <v>46289</v>
      </c>
      <c r="M50" s="198">
        <v>46265</v>
      </c>
      <c r="N50" s="293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46482</v>
      </c>
      <c r="P50" s="198">
        <v>46392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14"/>
        <v/>
      </c>
      <c r="S50" s="484"/>
      <c r="T50" s="304" t="s">
        <v>5182</v>
      </c>
      <c r="U50" s="416">
        <v>46506</v>
      </c>
      <c r="V50" s="18">
        <v>46458</v>
      </c>
      <c r="W50" s="18">
        <f>+_xlfn.XLOOKUP(B50,'La Calera II - RFSU 31.1.28'!B:B,'La Calera II - RFSU 31.1.28'!BW:BW,"No se encuentra",0,1)</f>
        <v>46390</v>
      </c>
      <c r="X50" s="193">
        <f t="shared" si="15"/>
        <v>193</v>
      </c>
      <c r="AA50" s="18" t="str">
        <f>+_xlfn.XLOOKUP(T50,'Crono LB 30.09'!B:B,'Crono LB 30.09'!E:E,"No se encuentra",0,1)</f>
        <v>No se encuentra</v>
      </c>
      <c r="AB50" s="193" t="e">
        <f t="shared" si="16"/>
        <v>#VALUE!</v>
      </c>
    </row>
    <row r="51" spans="1:28" hidden="1" x14ac:dyDescent="0.25">
      <c r="A51" s="159" t="s">
        <v>640</v>
      </c>
      <c r="B51" s="160" t="s">
        <v>2619</v>
      </c>
      <c r="C51" s="161" t="s">
        <v>754</v>
      </c>
      <c r="D51" s="285"/>
      <c r="E51" s="201">
        <v>46125</v>
      </c>
      <c r="F51" s="198">
        <v>46125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46122</v>
      </c>
      <c r="H51" s="416">
        <v>46162</v>
      </c>
      <c r="I51" s="198">
        <v>46162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46153</v>
      </c>
      <c r="K51" s="487" t="s">
        <v>2771</v>
      </c>
      <c r="L51" s="201">
        <v>46289</v>
      </c>
      <c r="M51" s="198">
        <v>46227</v>
      </c>
      <c r="N51" s="293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46482</v>
      </c>
      <c r="P51" s="198">
        <v>46414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14"/>
        <v/>
      </c>
      <c r="S51" s="484"/>
      <c r="T51" s="304" t="s">
        <v>5182</v>
      </c>
      <c r="U51" s="416">
        <v>46506</v>
      </c>
      <c r="V51" s="18">
        <v>46458</v>
      </c>
      <c r="W51" s="18">
        <f>+_xlfn.XLOOKUP(B51,'La Calera II - RFSU 31.1.28'!B:B,'La Calera II - RFSU 31.1.28'!BW:BW,"No se encuentra",0,1)</f>
        <v>46405</v>
      </c>
      <c r="X51" s="193">
        <f t="shared" si="15"/>
        <v>193</v>
      </c>
      <c r="AA51" s="18" t="str">
        <f>+_xlfn.XLOOKUP(T51,'Crono LB 30.09'!B:B,'Crono LB 30.09'!E:E,"No se encuentra",0,1)</f>
        <v>No se encuentra</v>
      </c>
      <c r="AB51" s="193" t="e">
        <f t="shared" si="16"/>
        <v>#VALUE!</v>
      </c>
    </row>
    <row r="52" spans="1:28" hidden="1" x14ac:dyDescent="0.25">
      <c r="A52" s="159" t="s">
        <v>640</v>
      </c>
      <c r="B52" s="160" t="s">
        <v>2620</v>
      </c>
      <c r="C52" s="161" t="s">
        <v>755</v>
      </c>
      <c r="D52" s="285"/>
      <c r="E52" s="201">
        <v>46157</v>
      </c>
      <c r="F52" s="198">
        <v>46203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46185</v>
      </c>
      <c r="H52" s="416">
        <v>46194</v>
      </c>
      <c r="I52" s="198">
        <v>46203</v>
      </c>
      <c r="J52" s="289" t="str">
        <f>IF(+_xlfn.XLOOKUP(B52,'La Calera II - RFSU 31.1.28'!B:B,'La Calera II - RFSU 31.1.28'!X:X,"No se encuentra",0,1)&gt;0,+_xlfn.XLOOKUP(B52,'La Calera II - RFSU 31.1.28'!B:B,'La Calera II - RFSU 31.1.28'!X:X,"No se encuentra",0,1),"")</f>
        <v/>
      </c>
      <c r="K52" s="487" t="str">
        <f>+IF(+_xlfn.XLOOKUP(B52,'La Calera II - RFSU 31.1.28'!B:B,'La Calera II - RFSU 31.1.28'!AG:AG,"No se encuentra",0,1)=0,"N/A","Sin iniciar")</f>
        <v>Sin iniciar</v>
      </c>
      <c r="L52" s="201">
        <v>46289</v>
      </c>
      <c r="M52" s="198">
        <v>46259</v>
      </c>
      <c r="N52" s="293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v>46482</v>
      </c>
      <c r="P52" s="198">
        <v>46416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14"/>
        <v/>
      </c>
      <c r="S52" s="484"/>
      <c r="T52" s="304" t="s">
        <v>5182</v>
      </c>
      <c r="U52" s="416">
        <v>46506</v>
      </c>
      <c r="V52" s="18">
        <v>46458</v>
      </c>
      <c r="W52" s="18">
        <f>+_xlfn.XLOOKUP(B52,'La Calera II - RFSU 31.1.28'!B:B,'La Calera II - RFSU 31.1.28'!BW:BW,"No se encuentra",0,1)</f>
        <v>46444</v>
      </c>
      <c r="X52" s="193">
        <f t="shared" si="15"/>
        <v>193</v>
      </c>
      <c r="AA52" s="18" t="str">
        <f>+_xlfn.XLOOKUP(T52,'Crono LB 30.09'!B:B,'Crono LB 30.09'!E:E,"No se encuentra",0,1)</f>
        <v>No se encuentra</v>
      </c>
      <c r="AB52" s="193" t="e">
        <f t="shared" si="16"/>
        <v>#VALUE!</v>
      </c>
    </row>
    <row r="53" spans="1:28" hidden="1" x14ac:dyDescent="0.25">
      <c r="A53" s="159" t="s">
        <v>640</v>
      </c>
      <c r="B53" s="160" t="s">
        <v>2621</v>
      </c>
      <c r="C53" s="161" t="s">
        <v>756</v>
      </c>
      <c r="D53" s="285"/>
      <c r="E53" s="201">
        <v>46129</v>
      </c>
      <c r="F53" s="198">
        <f>+_xlfn.XLOOKUP(B53,'La Calera II - RFSU 31.1.28'!B:B,'La Calera II - RFSU 31.1.28'!G:G,"No se encuentra",0,1)</f>
        <v>46129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46129</v>
      </c>
      <c r="H53" s="416">
        <v>46166</v>
      </c>
      <c r="I53" s="198">
        <v>46166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46153</v>
      </c>
      <c r="K53" s="487" t="s">
        <v>2771</v>
      </c>
      <c r="L53" s="201">
        <v>46289</v>
      </c>
      <c r="M53" s="198">
        <v>46231</v>
      </c>
      <c r="N53" s="293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46482</v>
      </c>
      <c r="P53" s="198">
        <v>46388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14"/>
        <v/>
      </c>
      <c r="S53" s="484"/>
      <c r="T53" s="304" t="s">
        <v>5182</v>
      </c>
      <c r="U53" s="416">
        <v>46506</v>
      </c>
      <c r="V53" s="18">
        <v>46458</v>
      </c>
      <c r="W53" s="18">
        <f>+_xlfn.XLOOKUP(B53,'La Calera II - RFSU 31.1.28'!B:B,'La Calera II - RFSU 31.1.28'!BW:BW,"No se encuentra",0,1)</f>
        <v>46375</v>
      </c>
      <c r="X53" s="193">
        <f t="shared" si="15"/>
        <v>193</v>
      </c>
      <c r="AA53" s="18" t="str">
        <f>+_xlfn.XLOOKUP(T53,'Crono LB 30.09'!B:B,'Crono LB 30.09'!E:E,"No se encuentra",0,1)</f>
        <v>No se encuentra</v>
      </c>
      <c r="AB53" s="193" t="e">
        <f t="shared" si="16"/>
        <v>#VALUE!</v>
      </c>
    </row>
    <row r="54" spans="1:28" hidden="1" x14ac:dyDescent="0.25">
      <c r="A54" s="159" t="s">
        <v>640</v>
      </c>
      <c r="B54" s="160" t="s">
        <v>2622</v>
      </c>
      <c r="C54" s="161" t="s">
        <v>757</v>
      </c>
      <c r="D54" s="285"/>
      <c r="E54" s="201">
        <v>46163</v>
      </c>
      <c r="F54" s="198">
        <v>46203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46185</v>
      </c>
      <c r="H54" s="416">
        <v>46200</v>
      </c>
      <c r="I54" s="198">
        <v>46223</v>
      </c>
      <c r="J54" s="289" t="str">
        <f>IF(+_xlfn.XLOOKUP(B54,'La Calera II - RFSU 31.1.28'!B:B,'La Calera II - RFSU 31.1.28'!X:X,"No se encuentra",0,1)&gt;0,+_xlfn.XLOOKUP(B54,'La Calera II - RFSU 31.1.28'!B:B,'La Calera II - RFSU 31.1.28'!X:X,"No se encuentra",0,1),"")</f>
        <v/>
      </c>
      <c r="K54" s="487" t="str">
        <f>+IF(+_xlfn.XLOOKUP(B54,'La Calera II - RFSU 31.1.28'!B:B,'La Calera II - RFSU 31.1.28'!AG:AG,"No se encuentra",0,1)=0,"N/A","Sin iniciar")</f>
        <v>Sin iniciar</v>
      </c>
      <c r="L54" s="201">
        <v>46289</v>
      </c>
      <c r="M54" s="198">
        <v>46265</v>
      </c>
      <c r="N54" s="293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46482</v>
      </c>
      <c r="P54" s="198">
        <v>46392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 t="str">
        <f t="shared" si="14"/>
        <v/>
      </c>
      <c r="S54" s="484"/>
      <c r="T54" s="304" t="s">
        <v>5182</v>
      </c>
      <c r="U54" s="416">
        <v>46506</v>
      </c>
      <c r="V54" s="18">
        <v>46458</v>
      </c>
      <c r="W54" s="18">
        <f>+_xlfn.XLOOKUP(B54,'La Calera II - RFSU 31.1.28'!B:B,'La Calera II - RFSU 31.1.28'!BW:BW,"No se encuentra",0,1)</f>
        <v>46414</v>
      </c>
      <c r="X54" s="193">
        <f t="shared" si="15"/>
        <v>193</v>
      </c>
      <c r="AA54" s="18" t="str">
        <f>+_xlfn.XLOOKUP(T54,'Crono LB 30.09'!B:B,'Crono LB 30.09'!E:E,"No se encuentra",0,1)</f>
        <v>No se encuentra</v>
      </c>
      <c r="AB54" s="193" t="e">
        <f t="shared" si="16"/>
        <v>#VALUE!</v>
      </c>
    </row>
    <row r="55" spans="1:28" hidden="1" x14ac:dyDescent="0.25">
      <c r="A55" s="159" t="s">
        <v>640</v>
      </c>
      <c r="B55" s="160" t="s">
        <v>2623</v>
      </c>
      <c r="C55" s="161" t="s">
        <v>2624</v>
      </c>
      <c r="D55" s="285"/>
      <c r="E55" s="201">
        <v>46163</v>
      </c>
      <c r="F55" s="198">
        <f>+_xlfn.XLOOKUP(B55,'La Calera II - RFSU 31.1.28'!B:B,'La Calera II - RFSU 31.1.28'!G:G,"No se encuentra",0,1)</f>
        <v>46163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46163</v>
      </c>
      <c r="H55" s="416">
        <v>46200</v>
      </c>
      <c r="I55" s="198">
        <v>46203</v>
      </c>
      <c r="J55" s="289" t="str">
        <f>IF(+_xlfn.XLOOKUP(B55,'La Calera II - RFSU 31.1.28'!B:B,'La Calera II - RFSU 31.1.28'!X:X,"No se encuentra",0,1)&gt;0,+_xlfn.XLOOKUP(B55,'La Calera II - RFSU 31.1.28'!B:B,'La Calera II - RFSU 31.1.28'!X:X,"No se encuentra",0,1),"")</f>
        <v/>
      </c>
      <c r="K55" s="487" t="str">
        <f>+IF(+_xlfn.XLOOKUP(B55,'La Calera II - RFSU 31.1.28'!B:B,'La Calera II - RFSU 31.1.28'!AG:AG,"No se encuentra",0,1)=0,"N/A","Sin iniciar")</f>
        <v>Sin iniciar</v>
      </c>
      <c r="L55" s="201">
        <v>46289</v>
      </c>
      <c r="M55" s="198">
        <v>46265</v>
      </c>
      <c r="N55" s="293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46482</v>
      </c>
      <c r="P55" s="198">
        <v>46452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14"/>
        <v/>
      </c>
      <c r="S55" s="484"/>
      <c r="T55" s="304" t="s">
        <v>5182</v>
      </c>
      <c r="U55" s="416">
        <v>46506</v>
      </c>
      <c r="V55" s="18">
        <v>46458</v>
      </c>
      <c r="W55" s="18">
        <f>+_xlfn.XLOOKUP(B55,'La Calera II - RFSU 31.1.28'!B:B,'La Calera II - RFSU 31.1.28'!BW:BW,"No se encuentra",0,1)</f>
        <v>46460</v>
      </c>
      <c r="X55" s="193">
        <f t="shared" si="15"/>
        <v>193</v>
      </c>
      <c r="AA55" s="18" t="str">
        <f>+_xlfn.XLOOKUP(T55,'Crono LB 30.09'!B:B,'Crono LB 30.09'!E:E,"No se encuentra",0,1)</f>
        <v>No se encuentra</v>
      </c>
      <c r="AB55" s="193" t="e">
        <f t="shared" si="16"/>
        <v>#VALUE!</v>
      </c>
    </row>
    <row r="56" spans="1:28" hidden="1" x14ac:dyDescent="0.25">
      <c r="A56" s="159" t="s">
        <v>640</v>
      </c>
      <c r="B56" s="160" t="s">
        <v>2625</v>
      </c>
      <c r="C56" s="161" t="s">
        <v>760</v>
      </c>
      <c r="D56" s="285"/>
      <c r="E56" s="201">
        <v>46101</v>
      </c>
      <c r="F56" s="198">
        <v>46101</v>
      </c>
      <c r="G56" s="289">
        <f>IF(+_xlfn.XLOOKUP(B56,'La Calera II - RFSU 31.1.28'!B:B,'La Calera II - RFSU 31.1.28'!H:H,"No se encuentra",0,1)&gt;0,+_xlfn.XLOOKUP(B56,'La Calera II - RFSU 31.1.28'!B:B,'La Calera II - RFSU 31.1.28'!H:H,"No se encuentra",0,1),"")</f>
        <v>46106</v>
      </c>
      <c r="H56" s="416">
        <v>46138</v>
      </c>
      <c r="I56" s="198">
        <v>46150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46148</v>
      </c>
      <c r="K56" s="487" t="s">
        <v>2771</v>
      </c>
      <c r="L56" s="201">
        <v>46253</v>
      </c>
      <c r="M56" s="198">
        <v>46203</v>
      </c>
      <c r="N56" s="293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46443</v>
      </c>
      <c r="P56" s="198">
        <v>46390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14"/>
        <v/>
      </c>
      <c r="S56" s="484"/>
      <c r="T56" s="304" t="s">
        <v>2515</v>
      </c>
      <c r="U56" s="416">
        <v>46539</v>
      </c>
      <c r="V56" s="18">
        <v>46397</v>
      </c>
      <c r="W56" s="18">
        <f>+_xlfn.XLOOKUP(B56,'La Calera II - RFSU 31.1.28'!B:B,'La Calera II - RFSU 31.1.28'!BW:BW,"No se encuentra",0,1)</f>
        <v>46400</v>
      </c>
      <c r="X56" s="193">
        <f t="shared" si="15"/>
        <v>190</v>
      </c>
      <c r="AA56" s="18">
        <f>+_xlfn.XLOOKUP(T56,'Crono LB 30.09'!B:B,'Crono LB 30.09'!E:E,"No se encuentra",0,1)</f>
        <v>46107</v>
      </c>
      <c r="AB56" s="193">
        <f t="shared" si="16"/>
        <v>-146</v>
      </c>
    </row>
    <row r="57" spans="1:28" hidden="1" x14ac:dyDescent="0.25">
      <c r="A57" s="159" t="s">
        <v>640</v>
      </c>
      <c r="B57" s="160" t="s">
        <v>2626</v>
      </c>
      <c r="C57" s="161" t="s">
        <v>5216</v>
      </c>
      <c r="D57" s="285"/>
      <c r="E57" s="201">
        <v>46132</v>
      </c>
      <c r="F57" s="198">
        <f>+_xlfn.XLOOKUP(B57,'La Calera II - RFSU 31.1.28'!B:B,'La Calera II - RFSU 31.1.28'!G:G,"No se encuentra",0,1)</f>
        <v>46136</v>
      </c>
      <c r="G57" s="289">
        <f>IF(+_xlfn.XLOOKUP(B57,'La Calera II - RFSU 31.1.28'!B:B,'La Calera II - RFSU 31.1.28'!H:H,"No se encuentra",0,1)&gt;0,+_xlfn.XLOOKUP(B57,'La Calera II - RFSU 31.1.28'!B:B,'La Calera II - RFSU 31.1.28'!H:H,"No se encuentra",0,1),"")</f>
        <v>46136</v>
      </c>
      <c r="H57" s="416">
        <v>46169</v>
      </c>
      <c r="I57" s="198">
        <v>46169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46164</v>
      </c>
      <c r="K57" s="487" t="s">
        <v>2771</v>
      </c>
      <c r="L57" s="201">
        <v>46289</v>
      </c>
      <c r="M57" s="198">
        <v>46234</v>
      </c>
      <c r="N57" s="293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46482</v>
      </c>
      <c r="P57" s="198">
        <v>46391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14"/>
        <v/>
      </c>
      <c r="S57" s="484"/>
      <c r="T57" s="304" t="s">
        <v>5182</v>
      </c>
      <c r="U57" s="416">
        <v>46506</v>
      </c>
      <c r="V57" s="18">
        <v>46458</v>
      </c>
      <c r="W57" s="18">
        <f>+_xlfn.XLOOKUP(B57,'La Calera II - RFSU 31.1.28'!B:B,'La Calera II - RFSU 31.1.28'!BW:BW,"No se encuentra",0,1)</f>
        <v>46386</v>
      </c>
      <c r="X57" s="193">
        <f t="shared" si="15"/>
        <v>193</v>
      </c>
      <c r="AA57" s="18" t="str">
        <f>+_xlfn.XLOOKUP(T57,'Crono LB 30.09'!B:B,'Crono LB 30.09'!E:E,"No se encuentra",0,1)</f>
        <v>No se encuentra</v>
      </c>
      <c r="AB57" s="193" t="e">
        <f t="shared" si="16"/>
        <v>#VALUE!</v>
      </c>
    </row>
    <row r="58" spans="1:28" hidden="1" x14ac:dyDescent="0.25">
      <c r="A58" s="159" t="s">
        <v>640</v>
      </c>
      <c r="B58" s="160" t="s">
        <v>2627</v>
      </c>
      <c r="C58" s="161" t="s">
        <v>762</v>
      </c>
      <c r="D58" s="285"/>
      <c r="E58" s="201">
        <v>46136</v>
      </c>
      <c r="F58" s="198">
        <v>46136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46111</v>
      </c>
      <c r="H58" s="416">
        <v>46173</v>
      </c>
      <c r="I58" s="198">
        <v>46173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46164</v>
      </c>
      <c r="K58" s="487" t="s">
        <v>2771</v>
      </c>
      <c r="L58" s="201">
        <v>46259</v>
      </c>
      <c r="M58" s="198">
        <v>46238</v>
      </c>
      <c r="N58" s="293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v>46427</v>
      </c>
      <c r="P58" s="198">
        <v>46365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14"/>
        <v/>
      </c>
      <c r="S58" s="484"/>
      <c r="T58" s="304" t="s">
        <v>2516</v>
      </c>
      <c r="U58" s="416">
        <v>46506</v>
      </c>
      <c r="V58" s="18">
        <v>46387</v>
      </c>
      <c r="W58" s="18">
        <f>+_xlfn.XLOOKUP(B58,'La Calera II - RFSU 31.1.28'!B:B,'La Calera II - RFSU 31.1.28'!BW:BW,"No se encuentra",0,1)</f>
        <v>46356</v>
      </c>
      <c r="X58" s="193">
        <f t="shared" si="15"/>
        <v>168</v>
      </c>
      <c r="AA58" s="18">
        <f>+_xlfn.XLOOKUP(T58,'Crono LB 30.09'!B:B,'Crono LB 30.09'!E:E,"No se encuentra",0,1)</f>
        <v>46162</v>
      </c>
      <c r="AB58" s="193">
        <f t="shared" si="16"/>
        <v>-97</v>
      </c>
    </row>
    <row r="59" spans="1:28" x14ac:dyDescent="0.25">
      <c r="A59" s="159" t="s">
        <v>640</v>
      </c>
      <c r="B59" s="160" t="s">
        <v>2628</v>
      </c>
      <c r="C59" s="161" t="s">
        <v>763</v>
      </c>
      <c r="D59" s="285"/>
      <c r="E59" s="201">
        <v>46090</v>
      </c>
      <c r="F59" s="198">
        <v>46090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416">
        <v>46127</v>
      </c>
      <c r="I59" s="198"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487" t="s">
        <v>5156</v>
      </c>
      <c r="L59" s="201">
        <v>46259</v>
      </c>
      <c r="M59" s="198">
        <v>46203</v>
      </c>
      <c r="N59" s="293">
        <f>IF(+_xlfn.XLOOKUP(B59,'La Calera II - RFSU 31.1.28'!B:B,'La Calera II - RFSU 31.1.28'!AQ:AQ,"No se encuentra",0,1)&gt;0,+_xlfn.XLOOKUP(B59,'La Calera II - RFSU 31.1.28'!B:B,'La Calera II - RFSU 31.1.28'!AQ:AQ,"No se encuentra",0,1),"")</f>
        <v>46195</v>
      </c>
      <c r="O59" s="201">
        <v>46427</v>
      </c>
      <c r="P59" s="198">
        <v>46379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202">
        <f t="shared" si="14"/>
        <v>48</v>
      </c>
      <c r="S59" s="484"/>
      <c r="T59" s="304" t="s">
        <v>2516</v>
      </c>
      <c r="U59" s="416">
        <v>46506</v>
      </c>
      <c r="V59" s="18">
        <v>46387</v>
      </c>
      <c r="W59" s="18">
        <f>+_xlfn.XLOOKUP(B59,'La Calera II - RFSU 31.1.28'!B:B,'La Calera II - RFSU 31.1.28'!BW:BW,"No se encuentra",0,1)</f>
        <v>46382</v>
      </c>
      <c r="X59" s="193">
        <f t="shared" si="15"/>
        <v>168</v>
      </c>
      <c r="AA59" s="18">
        <f>+_xlfn.XLOOKUP(T59,'Crono LB 30.09'!B:B,'Crono LB 30.09'!E:E,"No se encuentra",0,1)</f>
        <v>46162</v>
      </c>
      <c r="AB59" s="193">
        <f t="shared" si="16"/>
        <v>-97</v>
      </c>
    </row>
    <row r="60" spans="1:28" hidden="1" x14ac:dyDescent="0.25">
      <c r="A60" s="159" t="s">
        <v>640</v>
      </c>
      <c r="B60" s="160" t="s">
        <v>2629</v>
      </c>
      <c r="C60" s="161" t="s">
        <v>764</v>
      </c>
      <c r="D60" s="285"/>
      <c r="E60" s="201">
        <v>46148</v>
      </c>
      <c r="F60" s="198">
        <f>+_xlfn.XLOOKUP(B60,'La Calera II - RFSU 31.1.28'!B:B,'La Calera II - RFSU 31.1.28'!G:G,"No se encuentra",0,1)</f>
        <v>46148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46156</v>
      </c>
      <c r="H60" s="416">
        <v>46185</v>
      </c>
      <c r="I60" s="198">
        <v>46203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487" t="str">
        <f>+IF(+_xlfn.XLOOKUP(B60,'La Calera II - RFSU 31.1.28'!B:B,'La Calera II - RFSU 31.1.28'!AG:AG,"No se encuentra",0,1)=0,"N/A","Sin iniciar")</f>
        <v>Sin iniciar</v>
      </c>
      <c r="L60" s="201">
        <v>46289</v>
      </c>
      <c r="M60" s="198">
        <v>46250</v>
      </c>
      <c r="N60" s="293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46482</v>
      </c>
      <c r="P60" s="198">
        <v>46407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202" t="str">
        <f t="shared" si="14"/>
        <v/>
      </c>
      <c r="S60" s="484"/>
      <c r="T60" s="304" t="s">
        <v>5182</v>
      </c>
      <c r="U60" s="416">
        <v>46506</v>
      </c>
      <c r="V60" s="18">
        <v>46458</v>
      </c>
      <c r="W60" s="18">
        <f>+_xlfn.XLOOKUP(B60,'La Calera II - RFSU 31.1.28'!B:B,'La Calera II - RFSU 31.1.28'!BW:BW,"No se encuentra",0,1)</f>
        <v>46415</v>
      </c>
      <c r="X60" s="193">
        <f t="shared" si="15"/>
        <v>193</v>
      </c>
      <c r="AA60" s="18" t="str">
        <f>+_xlfn.XLOOKUP(T60,'Crono LB 30.09'!B:B,'Crono LB 30.09'!E:E,"No se encuentra",0,1)</f>
        <v>No se encuentra</v>
      </c>
      <c r="AB60" s="193" t="e">
        <f t="shared" si="16"/>
        <v>#VALUE!</v>
      </c>
    </row>
    <row r="61" spans="1:28" x14ac:dyDescent="0.25">
      <c r="A61" s="159" t="s">
        <v>640</v>
      </c>
      <c r="B61" s="160" t="s">
        <v>2630</v>
      </c>
      <c r="C61" s="161" t="s">
        <v>765</v>
      </c>
      <c r="D61" s="285"/>
      <c r="E61" s="201">
        <v>46091</v>
      </c>
      <c r="F61" s="198">
        <v>46091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46091</v>
      </c>
      <c r="H61" s="416">
        <v>46128</v>
      </c>
      <c r="I61" s="198">
        <v>46129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46129</v>
      </c>
      <c r="K61" s="487" t="s">
        <v>5156</v>
      </c>
      <c r="L61" s="201">
        <v>46253</v>
      </c>
      <c r="M61" s="198">
        <v>46193</v>
      </c>
      <c r="N61" s="293">
        <f>IF(+_xlfn.XLOOKUP(B61,'La Calera II - RFSU 31.1.28'!B:B,'La Calera II - RFSU 31.1.28'!AQ:AQ,"No se encuentra",0,1)&gt;0,+_xlfn.XLOOKUP(B61,'La Calera II - RFSU 31.1.28'!B:B,'La Calera II - RFSU 31.1.28'!AQ:AQ,"No se encuentra",0,1),"")</f>
        <v>46157</v>
      </c>
      <c r="O61" s="201">
        <v>46443</v>
      </c>
      <c r="P61" s="198">
        <v>46249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>
        <f t="shared" si="14"/>
        <v>194</v>
      </c>
      <c r="S61" s="484"/>
      <c r="T61" s="304" t="s">
        <v>2515</v>
      </c>
      <c r="U61" s="416">
        <v>46539</v>
      </c>
      <c r="V61" s="18">
        <v>46397</v>
      </c>
      <c r="W61" s="18">
        <f>+_xlfn.XLOOKUP(B61,'La Calera II - RFSU 31.1.28'!B:B,'La Calera II - RFSU 31.1.28'!BW:BW,"No se encuentra",0,1)</f>
        <v>46314</v>
      </c>
      <c r="X61" s="193">
        <f t="shared" si="15"/>
        <v>190</v>
      </c>
      <c r="AA61" s="18">
        <f>+_xlfn.XLOOKUP(T61,'Crono LB 30.09'!B:B,'Crono LB 30.09'!E:E,"No se encuentra",0,1)</f>
        <v>46107</v>
      </c>
      <c r="AB61" s="193">
        <f t="shared" si="16"/>
        <v>-146</v>
      </c>
    </row>
    <row r="62" spans="1:28" hidden="1" x14ac:dyDescent="0.25">
      <c r="A62" s="159" t="s">
        <v>640</v>
      </c>
      <c r="B62" s="160" t="s">
        <v>2631</v>
      </c>
      <c r="C62" s="161" t="s">
        <v>766</v>
      </c>
      <c r="D62" s="285"/>
      <c r="E62" s="201">
        <v>46164</v>
      </c>
      <c r="F62" s="198">
        <f>+_xlfn.XLOOKUP(B62,'La Calera II - RFSU 31.1.28'!B:B,'La Calera II - RFSU 31.1.28'!G:G,"No se encuentra",0,1)</f>
        <v>46164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46164</v>
      </c>
      <c r="H62" s="416">
        <v>46201</v>
      </c>
      <c r="I62" s="198">
        <v>46201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46197</v>
      </c>
      <c r="K62" s="487" t="str">
        <f>+IF(+_xlfn.XLOOKUP(B62,'La Calera II - RFSU 31.1.28'!B:B,'La Calera II - RFSU 31.1.28'!AG:AG,"No se encuentra",0,1)=0,"N/A","Sin iniciar")</f>
        <v>Sin iniciar</v>
      </c>
      <c r="L62" s="201">
        <v>46289</v>
      </c>
      <c r="M62" s="198">
        <v>46266</v>
      </c>
      <c r="N62" s="293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46482</v>
      </c>
      <c r="P62" s="198">
        <v>46423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202" t="str">
        <f t="shared" si="14"/>
        <v/>
      </c>
      <c r="S62" s="484"/>
      <c r="T62" s="304" t="s">
        <v>5182</v>
      </c>
      <c r="U62" s="416">
        <v>46506</v>
      </c>
      <c r="V62" s="18">
        <v>46458</v>
      </c>
      <c r="W62" s="18">
        <f>+_xlfn.XLOOKUP(B62,'La Calera II - RFSU 31.1.28'!B:B,'La Calera II - RFSU 31.1.28'!BW:BW,"No se encuentra",0,1)</f>
        <v>46419</v>
      </c>
      <c r="X62" s="193">
        <f t="shared" si="15"/>
        <v>193</v>
      </c>
      <c r="AA62" s="18" t="str">
        <f>+_xlfn.XLOOKUP(T62,'Crono LB 30.09'!B:B,'Crono LB 30.09'!E:E,"No se encuentra",0,1)</f>
        <v>No se encuentra</v>
      </c>
      <c r="AB62" s="193" t="e">
        <f t="shared" si="16"/>
        <v>#VALUE!</v>
      </c>
    </row>
    <row r="63" spans="1:28" hidden="1" x14ac:dyDescent="0.25">
      <c r="A63" s="159" t="s">
        <v>640</v>
      </c>
      <c r="B63" s="160" t="s">
        <v>2632</v>
      </c>
      <c r="C63" s="161" t="s">
        <v>767</v>
      </c>
      <c r="D63" s="285"/>
      <c r="E63" s="201">
        <v>46315</v>
      </c>
      <c r="F63" s="198">
        <f>+_xlfn.XLOOKUP(B63,'La Calera II - RFSU 31.1.28'!B:B,'La Calera II - RFSU 31.1.28'!G:G,"No se encuentra",0,1)</f>
        <v>46315</v>
      </c>
      <c r="G63" s="289" t="str">
        <f>IF(+_xlfn.XLOOKUP(B63,'La Calera II - RFSU 31.1.28'!B:B,'La Calera II - RFSU 31.1.28'!H:H,"No se encuentra",0,1)&gt;0,+_xlfn.XLOOKUP(B63,'La Calera II - RFSU 31.1.28'!B:B,'La Calera II - RFSU 31.1.28'!H:H,"No se encuentra",0,1),"")</f>
        <v/>
      </c>
      <c r="H63" s="416">
        <v>46352</v>
      </c>
      <c r="I63" s="198">
        <v>46352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/>
      </c>
      <c r="K63" s="487" t="str">
        <f>+IF(+_xlfn.XLOOKUP(B63,'La Calera II - RFSU 31.1.28'!B:B,'La Calera II - RFSU 31.1.28'!AG:AG,"No se encuentra",0,1)=0,"N/A","Sin iniciar")</f>
        <v>Sin iniciar</v>
      </c>
      <c r="L63" s="201">
        <v>46406</v>
      </c>
      <c r="M63" s="198">
        <v>46392</v>
      </c>
      <c r="N63" s="293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v>46506</v>
      </c>
      <c r="P63" s="198">
        <v>46489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14"/>
        <v/>
      </c>
      <c r="S63" s="484"/>
      <c r="T63" s="304" t="s">
        <v>5153</v>
      </c>
      <c r="U63" s="416">
        <v>46506</v>
      </c>
      <c r="V63" s="18">
        <v>46506</v>
      </c>
      <c r="W63" s="18">
        <f>+_xlfn.XLOOKUP(B63,'La Calera II - RFSU 31.1.28'!B:B,'La Calera II - RFSU 31.1.28'!BW:BW,"No se encuentra",0,1)</f>
        <v>46489</v>
      </c>
      <c r="X63" s="193">
        <f t="shared" si="15"/>
        <v>100</v>
      </c>
      <c r="AA63" s="18" t="str">
        <f>+_xlfn.XLOOKUP(T63,'Crono LB 30.09'!B:B,'Crono LB 30.09'!E:E,"No se encuentra",0,1)</f>
        <v>No se encuentra</v>
      </c>
      <c r="AB63" s="193" t="e">
        <f t="shared" si="16"/>
        <v>#VALUE!</v>
      </c>
    </row>
    <row r="64" spans="1:28" hidden="1" x14ac:dyDescent="0.25">
      <c r="A64" s="159" t="s">
        <v>640</v>
      </c>
      <c r="B64" s="160" t="s">
        <v>2633</v>
      </c>
      <c r="C64" s="161" t="s">
        <v>768</v>
      </c>
      <c r="D64" s="285"/>
      <c r="E64" s="201">
        <v>46285</v>
      </c>
      <c r="F64" s="198">
        <f>+_xlfn.XLOOKUP(B64,'La Calera II - RFSU 31.1.28'!B:B,'La Calera II - RFSU 31.1.28'!G:G,"No se encuentra",0,1)</f>
        <v>46203</v>
      </c>
      <c r="G64" s="289" t="str">
        <f>IF(+_xlfn.XLOOKUP(B64,'La Calera II - RFSU 31.1.28'!B:B,'La Calera II - RFSU 31.1.28'!H:H,"No se encuentra",0,1)&gt;0,+_xlfn.XLOOKUP(B64,'La Calera II - RFSU 31.1.28'!B:B,'La Calera II - RFSU 31.1.28'!H:H,"No se encuentra",0,1),"")</f>
        <v/>
      </c>
      <c r="H64" s="201">
        <v>46312</v>
      </c>
      <c r="I64" s="198">
        <v>46312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/>
      </c>
      <c r="K64" s="487" t="str">
        <f>+IF(+_xlfn.XLOOKUP(B64,'La Calera II - RFSU 31.1.28'!B:B,'La Calera II - RFSU 31.1.28'!AG:AG,"No se encuentra",0,1)=0,"N/A","Sin iniciar")</f>
        <v>Sin iniciar</v>
      </c>
      <c r="L64" s="201">
        <v>46366</v>
      </c>
      <c r="M64" s="198">
        <v>46352</v>
      </c>
      <c r="N64" s="293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v>46409</v>
      </c>
      <c r="P64" s="198">
        <v>46404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si="14"/>
        <v/>
      </c>
      <c r="S64" s="484"/>
      <c r="T64" s="304" t="s">
        <v>5152</v>
      </c>
      <c r="U64" s="416">
        <v>46408</v>
      </c>
      <c r="V64" s="18">
        <v>46409</v>
      </c>
      <c r="W64" s="18">
        <f>+_xlfn.XLOOKUP(B64,'La Calera II - RFSU 31.1.28'!B:B,'La Calera II - RFSU 31.1.28'!BW:BW,"No se encuentra",0,1)</f>
        <v>46322</v>
      </c>
      <c r="X64" s="193">
        <f t="shared" si="15"/>
        <v>43</v>
      </c>
      <c r="AA64" s="18" t="str">
        <f>+_xlfn.XLOOKUP(T64,'Crono LB 30.09'!B:B,'Crono LB 30.09'!E:E,"No se encuentra",0,1)</f>
        <v>No se encuentra</v>
      </c>
      <c r="AB64" s="193" t="e">
        <f t="shared" si="16"/>
        <v>#VALUE!</v>
      </c>
    </row>
    <row r="65" spans="1:28" hidden="1" x14ac:dyDescent="0.25">
      <c r="A65" s="159" t="s">
        <v>640</v>
      </c>
      <c r="B65" s="160" t="s">
        <v>2634</v>
      </c>
      <c r="C65" s="161" t="s">
        <v>2635</v>
      </c>
      <c r="D65" s="285"/>
      <c r="E65" s="201">
        <v>46156</v>
      </c>
      <c r="F65" s="198">
        <f>+_xlfn.XLOOKUP(B65,'La Calera II - RFSU 31.1.28'!B:B,'La Calera II - RFSU 31.1.28'!G:G,"No se encuentra",0,1)</f>
        <v>46156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46157</v>
      </c>
      <c r="H65" s="416">
        <v>46193</v>
      </c>
      <c r="I65" s="198">
        <v>46193</v>
      </c>
      <c r="J65" s="289">
        <f>IF(+_xlfn.XLOOKUP(B65,'La Calera II - RFSU 31.1.28'!B:B,'La Calera II - RFSU 31.1.28'!X:X,"No se encuentra",0,1)&gt;0,+_xlfn.XLOOKUP(B65,'La Calera II - RFSU 31.1.28'!B:B,'La Calera II - RFSU 31.1.28'!X:X,"No se encuentra",0,1),"")</f>
        <v>46195</v>
      </c>
      <c r="K65" s="487" t="s">
        <v>2771</v>
      </c>
      <c r="L65" s="201">
        <v>46301</v>
      </c>
      <c r="M65" s="198">
        <v>46258</v>
      </c>
      <c r="N65" s="293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46475</v>
      </c>
      <c r="P65" s="198">
        <v>46415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4"/>
        <v/>
      </c>
      <c r="S65" s="484"/>
      <c r="T65" s="304" t="s">
        <v>2636</v>
      </c>
      <c r="U65" s="416">
        <v>46526</v>
      </c>
      <c r="V65" s="18">
        <v>46475</v>
      </c>
      <c r="W65" s="18">
        <f>+_xlfn.XLOOKUP(B65,'La Calera II - RFSU 31.1.28'!B:B,'La Calera II - RFSU 31.1.28'!BW:BW,"No se encuentra",0,1)</f>
        <v>46417</v>
      </c>
      <c r="X65" s="193">
        <f t="shared" si="15"/>
        <v>174</v>
      </c>
      <c r="AA65" s="18">
        <f>+_xlfn.XLOOKUP(T65,'Crono LB 30.09'!B:B,'Crono LB 30.09'!E:E,"No se encuentra",0,1)</f>
        <v>46176</v>
      </c>
      <c r="AB65" s="193">
        <f t="shared" si="16"/>
        <v>-125</v>
      </c>
    </row>
    <row r="66" spans="1:28" hidden="1" x14ac:dyDescent="0.25">
      <c r="A66" s="159" t="s">
        <v>640</v>
      </c>
      <c r="B66" s="160" t="s">
        <v>5167</v>
      </c>
      <c r="C66" s="161" t="s">
        <v>2635</v>
      </c>
      <c r="D66" s="285"/>
      <c r="E66" s="201">
        <v>46265</v>
      </c>
      <c r="F66" s="198">
        <f>+_xlfn.XLOOKUP(B66,'La Calera II - RFSU 31.1.28'!B:B,'La Calera II - RFSU 31.1.28'!G:G,"No se encuentra",0,1)</f>
        <v>46265</v>
      </c>
      <c r="G66" s="289" t="str">
        <f>IF(+_xlfn.XLOOKUP(B66,'La Calera II - RFSU 31.1.28'!B:B,'La Calera II - RFSU 31.1.28'!H:H,"No se encuentra",0,1)&gt;0,+_xlfn.XLOOKUP(B66,'La Calera II - RFSU 31.1.28'!B:B,'La Calera II - RFSU 31.1.28'!H:H,"No se encuentra",0,1),"")</f>
        <v/>
      </c>
      <c r="H66" s="416">
        <v>46302</v>
      </c>
      <c r="I66" s="416">
        <v>46302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/>
      </c>
      <c r="K66" s="487" t="str">
        <f>+IF(+_xlfn.XLOOKUP(B66,'La Calera II - RFSU 31.1.28'!B:B,'La Calera II - RFSU 31.1.28'!AG:AG,"No se encuentra",0,1)=0,"N/A","Sin iniciar")</f>
        <v>Sin iniciar</v>
      </c>
      <c r="L66" s="201">
        <v>46398</v>
      </c>
      <c r="M66" s="198">
        <v>46398</v>
      </c>
      <c r="N66" s="293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v>46557</v>
      </c>
      <c r="P66" s="198">
        <v>46557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ref="R66" si="17">IF(N66="","",+IF(Q66="",+O66-P66,+O66-Q66))</f>
        <v/>
      </c>
      <c r="S66" s="484" t="s">
        <v>5168</v>
      </c>
      <c r="T66" s="304" t="s">
        <v>5183</v>
      </c>
      <c r="U66" s="416">
        <v>46557</v>
      </c>
      <c r="V66" s="18">
        <v>46557</v>
      </c>
      <c r="W66" s="18">
        <f>+_xlfn.XLOOKUP(B66,'La Calera II - RFSU 31.1.28'!B:B,'La Calera II - RFSU 31.1.28'!BW:BW,"No se encuentra",0,1)</f>
        <v>46524</v>
      </c>
      <c r="X66" s="193">
        <f t="shared" si="15"/>
        <v>159</v>
      </c>
      <c r="AA66" s="18" t="str">
        <f>+_xlfn.XLOOKUP(T66,'Crono LB 30.09'!B:B,'Crono LB 30.09'!E:E,"No se encuentra",0,1)</f>
        <v>No se encuentra</v>
      </c>
      <c r="AB66" s="193" t="e">
        <f t="shared" si="16"/>
        <v>#VALUE!</v>
      </c>
    </row>
    <row r="67" spans="1:28" hidden="1" x14ac:dyDescent="0.25">
      <c r="A67" s="159" t="s">
        <v>640</v>
      </c>
      <c r="B67" s="160" t="s">
        <v>2637</v>
      </c>
      <c r="C67" s="161" t="s">
        <v>2638</v>
      </c>
      <c r="D67" s="285"/>
      <c r="E67" s="201">
        <v>46147</v>
      </c>
      <c r="F67" s="198">
        <f>+_xlfn.XLOOKUP(B67,'La Calera II - RFSU 31.1.28'!B:B,'La Calera II - RFSU 31.1.28'!G:G,"No se encuentra",0,1)</f>
        <v>46147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46154</v>
      </c>
      <c r="H67" s="416">
        <v>46184</v>
      </c>
      <c r="I67" s="198">
        <v>46184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46183</v>
      </c>
      <c r="K67" s="487" t="s">
        <v>2771</v>
      </c>
      <c r="L67" s="201">
        <v>46268</v>
      </c>
      <c r="M67" s="198">
        <v>46249</v>
      </c>
      <c r="N67" s="293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46408</v>
      </c>
      <c r="P67" s="198">
        <v>46356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4"/>
        <v/>
      </c>
      <c r="S67" s="484"/>
      <c r="T67" s="304" t="s">
        <v>5184</v>
      </c>
      <c r="U67" s="416">
        <v>46408</v>
      </c>
      <c r="V67" s="18">
        <v>46356</v>
      </c>
      <c r="W67" s="18">
        <f>+_xlfn.XLOOKUP(B67,'La Calera II - RFSU 31.1.28'!B:B,'La Calera II - RFSU 31.1.28'!BW:BW,"No se encuentra",0,1)</f>
        <v>46355</v>
      </c>
      <c r="X67" s="193">
        <f t="shared" si="15"/>
        <v>140</v>
      </c>
      <c r="AA67" s="18" t="str">
        <f>+_xlfn.XLOOKUP(T67,'Crono LB 30.09'!B:B,'Crono LB 30.09'!E:E,"No se encuentra",0,1)</f>
        <v>No se encuentra</v>
      </c>
      <c r="AB67" s="193" t="e">
        <f t="shared" si="16"/>
        <v>#VALUE!</v>
      </c>
    </row>
    <row r="68" spans="1:28" hidden="1" x14ac:dyDescent="0.25">
      <c r="A68" s="159" t="s">
        <v>640</v>
      </c>
      <c r="B68" s="160" t="s">
        <v>2639</v>
      </c>
      <c r="C68" s="161" t="s">
        <v>2640</v>
      </c>
      <c r="D68" s="285"/>
      <c r="E68" s="201">
        <v>46153</v>
      </c>
      <c r="F68" s="198">
        <f>+_xlfn.XLOOKUP(B68,'La Calera II - RFSU 31.1.28'!B:B,'La Calera II - RFSU 31.1.28'!G:G,"No se encuentra",0,1)</f>
        <v>46164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46164</v>
      </c>
      <c r="H68" s="416">
        <v>46190</v>
      </c>
      <c r="I68" s="198">
        <v>46203</v>
      </c>
      <c r="J68" s="289" t="str">
        <f>IF(+_xlfn.XLOOKUP(B68,'La Calera II - RFSU 31.1.28'!B:B,'La Calera II - RFSU 31.1.28'!X:X,"No se encuentra",0,1)&gt;0,+_xlfn.XLOOKUP(B68,'La Calera II - RFSU 31.1.28'!B:B,'La Calera II - RFSU 31.1.28'!X:X,"No se encuentra",0,1),"")</f>
        <v/>
      </c>
      <c r="K68" s="487" t="str">
        <f>+IF(+_xlfn.XLOOKUP(B68,'La Calera II - RFSU 31.1.28'!B:B,'La Calera II - RFSU 31.1.28'!AG:AG,"No se encuentra",0,1)=0,"N/A","Sin iniciar")</f>
        <v>Sin iniciar</v>
      </c>
      <c r="L68" s="201">
        <v>46253</v>
      </c>
      <c r="M68" s="198">
        <v>46253</v>
      </c>
      <c r="N68" s="293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46507</v>
      </c>
      <c r="P68" s="198">
        <v>46472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4"/>
        <v/>
      </c>
      <c r="S68" s="484"/>
      <c r="T68" s="304" t="s">
        <v>5181</v>
      </c>
      <c r="U68" s="416">
        <v>46539</v>
      </c>
      <c r="V68" s="18">
        <v>46472</v>
      </c>
      <c r="W68" s="18">
        <f>+_xlfn.XLOOKUP(B68,'La Calera II - RFSU 31.1.28'!B:B,'La Calera II - RFSU 31.1.28'!BW:BW,"No se encuentra",0,1)</f>
        <v>46490</v>
      </c>
      <c r="X68" s="193">
        <f t="shared" si="15"/>
        <v>254</v>
      </c>
      <c r="AA68" s="18" t="str">
        <f>+_xlfn.XLOOKUP(T68,'Crono LB 30.09'!B:B,'Crono LB 30.09'!E:E,"No se encuentra",0,1)</f>
        <v>No se encuentra</v>
      </c>
      <c r="AB68" s="193" t="e">
        <f t="shared" si="16"/>
        <v>#VALUE!</v>
      </c>
    </row>
    <row r="69" spans="1:28" hidden="1" x14ac:dyDescent="0.25">
      <c r="A69" s="159" t="s">
        <v>640</v>
      </c>
      <c r="B69" s="160" t="s">
        <v>2641</v>
      </c>
      <c r="C69" s="161" t="s">
        <v>2525</v>
      </c>
      <c r="D69" s="285"/>
      <c r="E69" s="201">
        <v>46097</v>
      </c>
      <c r="F69" s="198">
        <v>46097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46104</v>
      </c>
      <c r="H69" s="416">
        <v>46134</v>
      </c>
      <c r="I69" s="198">
        <v>46161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46169</v>
      </c>
      <c r="K69" s="487" t="s">
        <v>2771</v>
      </c>
      <c r="L69" s="201">
        <v>46259</v>
      </c>
      <c r="M69" s="198">
        <v>46203</v>
      </c>
      <c r="N69" s="293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46427</v>
      </c>
      <c r="P69" s="198">
        <v>46356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4"/>
        <v/>
      </c>
      <c r="S69" s="484"/>
      <c r="T69" s="304" t="s">
        <v>2516</v>
      </c>
      <c r="U69" s="416">
        <v>46506</v>
      </c>
      <c r="V69" s="18">
        <v>46387</v>
      </c>
      <c r="W69" s="18">
        <f>+_xlfn.XLOOKUP(B69,'La Calera II - RFSU 31.1.28'!B:B,'La Calera II - RFSU 31.1.28'!BW:BW,"No se encuentra",0,1)</f>
        <v>46391</v>
      </c>
      <c r="X69" s="193">
        <f t="shared" si="15"/>
        <v>168</v>
      </c>
      <c r="AA69" s="18">
        <f>+_xlfn.XLOOKUP(T69,'Crono LB 30.09'!B:B,'Crono LB 30.09'!E:E,"No se encuentra",0,1)</f>
        <v>46162</v>
      </c>
      <c r="AB69" s="193">
        <f t="shared" si="16"/>
        <v>-97</v>
      </c>
    </row>
    <row r="70" spans="1:28" x14ac:dyDescent="0.25">
      <c r="A70" s="159" t="s">
        <v>640</v>
      </c>
      <c r="B70" s="160" t="s">
        <v>2642</v>
      </c>
      <c r="C70" s="161" t="s">
        <v>2526</v>
      </c>
      <c r="D70" s="285"/>
      <c r="E70" s="201">
        <v>46107</v>
      </c>
      <c r="F70" s="198">
        <v>46107</v>
      </c>
      <c r="G70" s="289">
        <f>IF(+_xlfn.XLOOKUP(B70,'La Calera II - RFSU 31.1.28'!B:B,'La Calera II - RFSU 31.1.28'!H:H,"No se encuentra",0,1)&gt;0,+_xlfn.XLOOKUP(B70,'La Calera II - RFSU 31.1.28'!B:B,'La Calera II - RFSU 31.1.28'!H:H,"No se encuentra",0,1),"")</f>
        <v>46111</v>
      </c>
      <c r="H70" s="416">
        <v>46144</v>
      </c>
      <c r="I70" s="198">
        <v>46144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46133</v>
      </c>
      <c r="K70" s="487" t="s">
        <v>5156</v>
      </c>
      <c r="L70" s="201">
        <v>46259</v>
      </c>
      <c r="M70" s="198">
        <v>46209</v>
      </c>
      <c r="N70" s="293">
        <f>IF(+_xlfn.XLOOKUP(B70,'La Calera II - RFSU 31.1.28'!B:B,'La Calera II - RFSU 31.1.28'!AQ:AQ,"No se encuentra",0,1)&gt;0,+_xlfn.XLOOKUP(B70,'La Calera II - RFSU 31.1.28'!B:B,'La Calera II - RFSU 31.1.28'!AQ:AQ,"No se encuentra",0,1),"")</f>
        <v>46190</v>
      </c>
      <c r="O70" s="201">
        <v>46427</v>
      </c>
      <c r="P70" s="198">
        <v>46336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>
        <f t="shared" si="14"/>
        <v>91</v>
      </c>
      <c r="S70" s="484"/>
      <c r="T70" s="304" t="s">
        <v>2516</v>
      </c>
      <c r="U70" s="416">
        <v>46506</v>
      </c>
      <c r="V70" s="18">
        <v>46387</v>
      </c>
      <c r="W70" s="18">
        <f>+_xlfn.XLOOKUP(B70,'La Calera II - RFSU 31.1.28'!B:B,'La Calera II - RFSU 31.1.28'!BW:BW,"No se encuentra",0,1)</f>
        <v>46317</v>
      </c>
      <c r="X70" s="193">
        <f t="shared" si="15"/>
        <v>168</v>
      </c>
      <c r="AA70" s="18">
        <f>+_xlfn.XLOOKUP(T70,'Crono LB 30.09'!B:B,'Crono LB 30.09'!E:E,"No se encuentra",0,1)</f>
        <v>46162</v>
      </c>
      <c r="AB70" s="193">
        <f t="shared" si="16"/>
        <v>-97</v>
      </c>
    </row>
    <row r="71" spans="1:28" hidden="1" x14ac:dyDescent="0.25">
      <c r="A71" s="159" t="s">
        <v>640</v>
      </c>
      <c r="B71" s="160" t="s">
        <v>2643</v>
      </c>
      <c r="C71" s="161" t="s">
        <v>2527</v>
      </c>
      <c r="D71" s="285"/>
      <c r="E71" s="201">
        <v>46111</v>
      </c>
      <c r="F71" s="198">
        <v>46111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46111</v>
      </c>
      <c r="H71" s="416">
        <v>46148</v>
      </c>
      <c r="I71" s="198">
        <v>46148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46134</v>
      </c>
      <c r="K71" s="487" t="s">
        <v>2771</v>
      </c>
      <c r="L71" s="201">
        <v>46259</v>
      </c>
      <c r="M71" s="198">
        <v>46213</v>
      </c>
      <c r="N71" s="293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46427</v>
      </c>
      <c r="P71" s="198">
        <v>46340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4"/>
        <v/>
      </c>
      <c r="S71" s="484"/>
      <c r="T71" s="304" t="s">
        <v>2516</v>
      </c>
      <c r="U71" s="416">
        <v>46506</v>
      </c>
      <c r="V71" s="18">
        <v>46387</v>
      </c>
      <c r="W71" s="18">
        <f>+_xlfn.XLOOKUP(B71,'La Calera II - RFSU 31.1.28'!B:B,'La Calera II - RFSU 31.1.28'!BW:BW,"No se encuentra",0,1)</f>
        <v>46326</v>
      </c>
      <c r="X71" s="193">
        <f t="shared" si="15"/>
        <v>168</v>
      </c>
      <c r="AA71" s="18">
        <f>+_xlfn.XLOOKUP(T71,'Crono LB 30.09'!B:B,'Crono LB 30.09'!E:E,"No se encuentra",0,1)</f>
        <v>46162</v>
      </c>
      <c r="AB71" s="193">
        <f t="shared" si="16"/>
        <v>-97</v>
      </c>
    </row>
    <row r="72" spans="1:28" hidden="1" x14ac:dyDescent="0.25">
      <c r="A72" s="159" t="s">
        <v>640</v>
      </c>
      <c r="B72" s="162" t="s">
        <v>2644</v>
      </c>
      <c r="C72" s="163" t="s">
        <v>2528</v>
      </c>
      <c r="D72" s="285"/>
      <c r="E72" s="201">
        <v>46111</v>
      </c>
      <c r="F72" s="198">
        <v>46111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416">
        <v>46148</v>
      </c>
      <c r="I72" s="198"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46134</v>
      </c>
      <c r="K72" s="487" t="s">
        <v>2771</v>
      </c>
      <c r="L72" s="201">
        <v>46259</v>
      </c>
      <c r="M72" s="198">
        <v>46213</v>
      </c>
      <c r="N72" s="293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46427</v>
      </c>
      <c r="P72" s="198">
        <v>46380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4"/>
        <v/>
      </c>
      <c r="S72" s="484"/>
      <c r="T72" s="304" t="s">
        <v>2516</v>
      </c>
      <c r="U72" s="416">
        <v>46506</v>
      </c>
      <c r="V72" s="18">
        <v>46387</v>
      </c>
      <c r="W72" s="18">
        <f>+_xlfn.XLOOKUP(B72,'La Calera II - RFSU 31.1.28'!B:B,'La Calera II - RFSU 31.1.28'!BW:BW,"No se encuentra",0,1)</f>
        <v>46366</v>
      </c>
      <c r="X72" s="193">
        <f t="shared" si="15"/>
        <v>168</v>
      </c>
      <c r="AA72" s="18">
        <f>+_xlfn.XLOOKUP(T72,'Crono LB 30.09'!B:B,'Crono LB 30.09'!E:E,"No se encuentra",0,1)</f>
        <v>46162</v>
      </c>
      <c r="AB72" s="193">
        <f t="shared" si="16"/>
        <v>-97</v>
      </c>
    </row>
    <row r="73" spans="1:28" hidden="1" x14ac:dyDescent="0.25">
      <c r="A73" s="159" t="s">
        <v>640</v>
      </c>
      <c r="B73" s="162" t="s">
        <v>2645</v>
      </c>
      <c r="C73" s="163" t="s">
        <v>2529</v>
      </c>
      <c r="D73" s="285"/>
      <c r="E73" s="201">
        <v>46153</v>
      </c>
      <c r="F73" s="198">
        <f>+_xlfn.XLOOKUP(B73,'La Calera II - RFSU 31.1.28'!B:B,'La Calera II - RFSU 31.1.28'!G:G,"No se encuentra",0,1)</f>
        <v>46153</v>
      </c>
      <c r="G73" s="289">
        <f>IF(+_xlfn.XLOOKUP(B73,'La Calera II - RFSU 31.1.28'!B:B,'La Calera II - RFSU 31.1.28'!H:H,"No se encuentra",0,1)&gt;0,+_xlfn.XLOOKUP(B73,'La Calera II - RFSU 31.1.28'!B:B,'La Calera II - RFSU 31.1.28'!H:H,"No se encuentra",0,1),"")</f>
        <v>46156</v>
      </c>
      <c r="H73" s="416">
        <v>46190</v>
      </c>
      <c r="I73" s="198">
        <v>46190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46184</v>
      </c>
      <c r="K73" s="487" t="s">
        <v>2771</v>
      </c>
      <c r="L73" s="201">
        <v>46289</v>
      </c>
      <c r="M73" s="198">
        <v>46255</v>
      </c>
      <c r="N73" s="293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46482</v>
      </c>
      <c r="P73" s="198">
        <v>46422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4"/>
        <v/>
      </c>
      <c r="S73" s="484"/>
      <c r="T73" s="304" t="s">
        <v>5182</v>
      </c>
      <c r="U73" s="416">
        <v>46506</v>
      </c>
      <c r="V73" s="18">
        <v>46458</v>
      </c>
      <c r="W73" s="18">
        <f>+_xlfn.XLOOKUP(B73,'La Calera II - RFSU 31.1.28'!B:B,'La Calera II - RFSU 31.1.28'!BW:BW,"No se encuentra",0,1)</f>
        <v>46416</v>
      </c>
      <c r="X73" s="193">
        <f t="shared" si="15"/>
        <v>193</v>
      </c>
      <c r="AA73" s="18" t="str">
        <f>+_xlfn.XLOOKUP(T73,'Crono LB 30.09'!B:B,'Crono LB 30.09'!E:E,"No se encuentra",0,1)</f>
        <v>No se encuentra</v>
      </c>
      <c r="AB73" s="193" t="e">
        <f t="shared" si="16"/>
        <v>#VALUE!</v>
      </c>
    </row>
    <row r="74" spans="1:28" hidden="1" x14ac:dyDescent="0.25">
      <c r="A74" s="159" t="s">
        <v>640</v>
      </c>
      <c r="B74" s="162" t="s">
        <v>2646</v>
      </c>
      <c r="C74" s="163" t="s">
        <v>2647</v>
      </c>
      <c r="D74" s="285"/>
      <c r="E74" s="201">
        <v>46090</v>
      </c>
      <c r="F74" s="198">
        <v>46090</v>
      </c>
      <c r="G74" s="289">
        <f>IF(+_xlfn.XLOOKUP(B74,'La Calera II - RFSU 31.1.28'!B:B,'La Calera II - RFSU 31.1.28'!H:H,"No se encuentra",0,1)&gt;0,+_xlfn.XLOOKUP(B74,'La Calera II - RFSU 31.1.28'!B:B,'La Calera II - RFSU 31.1.28'!H:H,"No se encuentra",0,1),"")</f>
        <v>46091</v>
      </c>
      <c r="H74" s="416">
        <v>46127</v>
      </c>
      <c r="I74" s="198">
        <v>46129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46129</v>
      </c>
      <c r="K74" s="487" t="s">
        <v>2771</v>
      </c>
      <c r="L74" s="201">
        <v>46289</v>
      </c>
      <c r="M74" s="198">
        <v>46203</v>
      </c>
      <c r="N74" s="293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46482</v>
      </c>
      <c r="P74" s="198">
        <v>46439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4"/>
        <v/>
      </c>
      <c r="S74" s="484"/>
      <c r="T74" s="304" t="s">
        <v>5182</v>
      </c>
      <c r="U74" s="416">
        <v>46506</v>
      </c>
      <c r="V74" s="18">
        <v>46458</v>
      </c>
      <c r="W74" s="18">
        <f>+_xlfn.XLOOKUP(B74,'La Calera II - RFSU 31.1.28'!B:B,'La Calera II - RFSU 31.1.28'!BW:BW,"No se encuentra",0,1)</f>
        <v>46441</v>
      </c>
      <c r="X74" s="193">
        <f t="shared" si="15"/>
        <v>193</v>
      </c>
      <c r="AA74" s="18" t="str">
        <f>+_xlfn.XLOOKUP(T74,'Crono LB 30.09'!B:B,'Crono LB 30.09'!E:E,"No se encuentra",0,1)</f>
        <v>No se encuentra</v>
      </c>
      <c r="AB74" s="193" t="e">
        <f t="shared" si="16"/>
        <v>#VALUE!</v>
      </c>
    </row>
    <row r="75" spans="1:28" hidden="1" x14ac:dyDescent="0.25">
      <c r="A75" s="159" t="s">
        <v>640</v>
      </c>
      <c r="B75" s="160" t="s">
        <v>2648</v>
      </c>
      <c r="C75" s="161" t="s">
        <v>2649</v>
      </c>
      <c r="D75" s="285"/>
      <c r="E75" s="201">
        <v>46090</v>
      </c>
      <c r="F75" s="198">
        <v>46090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46091</v>
      </c>
      <c r="H75" s="416">
        <v>46127</v>
      </c>
      <c r="I75" s="198">
        <v>46129</v>
      </c>
      <c r="J75" s="289">
        <f>IF(+_xlfn.XLOOKUP(B75,'La Calera II - RFSU 31.1.28'!B:B,'La Calera II - RFSU 31.1.28'!X:X,"No se encuentra",0,1)&gt;0,+_xlfn.XLOOKUP(B75,'La Calera II - RFSU 31.1.28'!B:B,'La Calera II - RFSU 31.1.28'!X:X,"No se encuentra",0,1),"")</f>
        <v>46129</v>
      </c>
      <c r="K75" s="487" t="s">
        <v>2771</v>
      </c>
      <c r="L75" s="201">
        <v>46289</v>
      </c>
      <c r="M75" s="198">
        <v>46203</v>
      </c>
      <c r="N75" s="293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46482</v>
      </c>
      <c r="P75" s="198">
        <v>46439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202" t="str">
        <f t="shared" si="14"/>
        <v/>
      </c>
      <c r="S75" s="484"/>
      <c r="T75" s="304" t="s">
        <v>5182</v>
      </c>
      <c r="U75" s="416">
        <v>46506</v>
      </c>
      <c r="V75" s="18">
        <v>46458</v>
      </c>
      <c r="W75" s="18">
        <f>+_xlfn.XLOOKUP(B75,'La Calera II - RFSU 31.1.28'!B:B,'La Calera II - RFSU 31.1.28'!BW:BW,"No se encuentra",0,1)</f>
        <v>46441</v>
      </c>
      <c r="X75" s="193">
        <f t="shared" si="15"/>
        <v>193</v>
      </c>
      <c r="AA75" s="18" t="str">
        <f>+_xlfn.XLOOKUP(T75,'Crono LB 30.09'!B:B,'Crono LB 30.09'!E:E,"No se encuentra",0,1)</f>
        <v>No se encuentra</v>
      </c>
      <c r="AB75" s="193" t="e">
        <f t="shared" si="16"/>
        <v>#VALUE!</v>
      </c>
    </row>
    <row r="76" spans="1:28" x14ac:dyDescent="0.25">
      <c r="A76" s="159" t="s">
        <v>640</v>
      </c>
      <c r="B76" s="160" t="s">
        <v>2650</v>
      </c>
      <c r="C76" s="161" t="s">
        <v>2651</v>
      </c>
      <c r="D76" s="285"/>
      <c r="E76" s="201">
        <v>46090</v>
      </c>
      <c r="F76" s="198">
        <v>46090</v>
      </c>
      <c r="G76" s="289">
        <f>IF(+_xlfn.XLOOKUP(B76,'La Calera II - RFSU 31.1.28'!B:B,'La Calera II - RFSU 31.1.28'!H:H,"No se encuentra",0,1)&gt;0,+_xlfn.XLOOKUP(B76,'La Calera II - RFSU 31.1.28'!B:B,'La Calera II - RFSU 31.1.28'!H:H,"No se encuentra",0,1),"")</f>
        <v>46091</v>
      </c>
      <c r="H76" s="416">
        <v>46127</v>
      </c>
      <c r="I76" s="198">
        <v>46129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46129</v>
      </c>
      <c r="K76" s="487" t="s">
        <v>5156</v>
      </c>
      <c r="L76" s="201">
        <v>46289</v>
      </c>
      <c r="M76" s="198">
        <v>46203</v>
      </c>
      <c r="N76" s="293">
        <v>46189</v>
      </c>
      <c r="O76" s="201">
        <v>46482</v>
      </c>
      <c r="P76" s="198">
        <v>46439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si="14"/>
        <v>43</v>
      </c>
      <c r="S76" s="484"/>
      <c r="T76" s="304" t="s">
        <v>5182</v>
      </c>
      <c r="U76" s="416">
        <v>46506</v>
      </c>
      <c r="V76" s="18">
        <v>46458</v>
      </c>
      <c r="W76" s="18">
        <f>+_xlfn.XLOOKUP(B76,'La Calera II - RFSU 31.1.28'!B:B,'La Calera II - RFSU 31.1.28'!BW:BW,"No se encuentra",0,1)</f>
        <v>46432</v>
      </c>
      <c r="X76" s="193">
        <f t="shared" si="15"/>
        <v>193</v>
      </c>
      <c r="AA76" s="18" t="str">
        <f>+_xlfn.XLOOKUP(T76,'Crono LB 30.09'!B:B,'Crono LB 30.09'!E:E,"No se encuentra",0,1)</f>
        <v>No se encuentra</v>
      </c>
      <c r="AB76" s="193" t="e">
        <f t="shared" si="16"/>
        <v>#VALUE!</v>
      </c>
    </row>
    <row r="77" spans="1:28" hidden="1" x14ac:dyDescent="0.25">
      <c r="A77" s="159" t="s">
        <v>640</v>
      </c>
      <c r="B77" s="160" t="s">
        <v>2652</v>
      </c>
      <c r="C77" s="161" t="s">
        <v>2653</v>
      </c>
      <c r="D77" s="285"/>
      <c r="E77" s="201">
        <v>46090</v>
      </c>
      <c r="F77" s="198">
        <v>46090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46091</v>
      </c>
      <c r="H77" s="416">
        <v>46127</v>
      </c>
      <c r="I77" s="198">
        <v>46129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46129</v>
      </c>
      <c r="K77" s="487" t="s">
        <v>2771</v>
      </c>
      <c r="L77" s="201">
        <v>46289</v>
      </c>
      <c r="M77" s="198">
        <v>46203</v>
      </c>
      <c r="N77" s="293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46482</v>
      </c>
      <c r="P77" s="198">
        <v>46439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202" t="str">
        <f t="shared" ref="R77:R108" si="18">IF(N77="","",+IF(Q77="",+O77-P77,+O77-Q77))</f>
        <v/>
      </c>
      <c r="S77" s="484"/>
      <c r="T77" s="304" t="s">
        <v>5182</v>
      </c>
      <c r="U77" s="416">
        <v>46506</v>
      </c>
      <c r="V77" s="18">
        <v>46458</v>
      </c>
      <c r="W77" s="18">
        <f>+_xlfn.XLOOKUP(B77,'La Calera II - RFSU 31.1.28'!B:B,'La Calera II - RFSU 31.1.28'!BW:BW,"No se encuentra",0,1)</f>
        <v>46441</v>
      </c>
      <c r="X77" s="193">
        <f t="shared" si="15"/>
        <v>193</v>
      </c>
      <c r="AA77" s="18" t="str">
        <f>+_xlfn.XLOOKUP(T77,'Crono LB 30.09'!B:B,'Crono LB 30.09'!E:E,"No se encuentra",0,1)</f>
        <v>No se encuentra</v>
      </c>
      <c r="AB77" s="193" t="e">
        <f t="shared" si="16"/>
        <v>#VALUE!</v>
      </c>
    </row>
    <row r="78" spans="1:28" hidden="1" x14ac:dyDescent="0.25">
      <c r="A78" s="159" t="s">
        <v>640</v>
      </c>
      <c r="B78" s="160" t="s">
        <v>2654</v>
      </c>
      <c r="C78" s="161" t="s">
        <v>2530</v>
      </c>
      <c r="D78" s="285"/>
      <c r="E78" s="201">
        <v>46304</v>
      </c>
      <c r="F78" s="198">
        <f>+_xlfn.XLOOKUP(B78,'La Calera II - RFSU 31.1.28'!B:B,'La Calera II - RFSU 31.1.28'!G:G,"No se encuentra",0,1)</f>
        <v>46304</v>
      </c>
      <c r="G78" s="289" t="str">
        <f>IF(+_xlfn.XLOOKUP(B78,'La Calera II - RFSU 31.1.28'!B:B,'La Calera II - RFSU 31.1.28'!H:H,"No se encuentra",0,1)&gt;0,+_xlfn.XLOOKUP(B78,'La Calera II - RFSU 31.1.28'!B:B,'La Calera II - RFSU 31.1.28'!H:H,"No se encuentra",0,1),"")</f>
        <v/>
      </c>
      <c r="H78" s="416">
        <v>46341</v>
      </c>
      <c r="I78" s="198">
        <v>46341</v>
      </c>
      <c r="J78" s="289" t="str">
        <f>IF(+_xlfn.XLOOKUP(B78,'La Calera II - RFSU 31.1.28'!B:B,'La Calera II - RFSU 31.1.28'!X:X,"No se encuentra",0,1)&gt;0,+_xlfn.XLOOKUP(B78,'La Calera II - RFSU 31.1.28'!B:B,'La Calera II - RFSU 31.1.28'!X:X,"No se encuentra",0,1),"")</f>
        <v/>
      </c>
      <c r="K78" s="487" t="str">
        <f>+IF(+_xlfn.XLOOKUP(B78,'La Calera II - RFSU 31.1.28'!B:B,'La Calera II - RFSU 31.1.28'!AG:AG,"No se encuentra",0,1)=0,"N/A","Sin iniciar")</f>
        <v>Sin iniciar</v>
      </c>
      <c r="L78" s="201">
        <v>46406</v>
      </c>
      <c r="M78" s="198">
        <v>46406</v>
      </c>
      <c r="N78" s="293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46506</v>
      </c>
      <c r="P78" s="198">
        <v>46503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202" t="str">
        <f t="shared" si="18"/>
        <v/>
      </c>
      <c r="S78" s="484"/>
      <c r="T78" s="304" t="s">
        <v>5153</v>
      </c>
      <c r="U78" s="416">
        <v>46506</v>
      </c>
      <c r="V78" s="18">
        <v>46506</v>
      </c>
      <c r="W78" s="18">
        <f>+_xlfn.XLOOKUP(B78,'La Calera II - RFSU 31.1.28'!B:B,'La Calera II - RFSU 31.1.28'!BW:BW,"No se encuentra",0,1)</f>
        <v>46593</v>
      </c>
      <c r="X78" s="193">
        <f t="shared" si="15"/>
        <v>100</v>
      </c>
      <c r="AA78" s="18" t="str">
        <f>+_xlfn.XLOOKUP(T78,'Crono LB 30.09'!B:B,'Crono LB 30.09'!E:E,"No se encuentra",0,1)</f>
        <v>No se encuentra</v>
      </c>
      <c r="AB78" s="193" t="e">
        <f t="shared" si="16"/>
        <v>#VALUE!</v>
      </c>
    </row>
    <row r="79" spans="1:28" hidden="1" x14ac:dyDescent="0.25">
      <c r="A79" s="159" t="s">
        <v>640</v>
      </c>
      <c r="B79" s="160" t="s">
        <v>2655</v>
      </c>
      <c r="C79" s="161" t="s">
        <v>2656</v>
      </c>
      <c r="D79" s="285"/>
      <c r="E79" s="201">
        <v>46056</v>
      </c>
      <c r="F79" s="198">
        <v>46056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46056</v>
      </c>
      <c r="H79" s="416">
        <v>46095</v>
      </c>
      <c r="I79" s="198">
        <v>46107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46106</v>
      </c>
      <c r="K79" s="487" t="s">
        <v>5156</v>
      </c>
      <c r="L79" s="201">
        <v>46196</v>
      </c>
      <c r="M79" s="198">
        <v>46203</v>
      </c>
      <c r="N79" s="293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201">
        <v>46562</v>
      </c>
      <c r="P79" s="198">
        <v>46502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202" t="str">
        <f t="shared" si="18"/>
        <v/>
      </c>
      <c r="S79" s="484"/>
      <c r="T79" s="304" t="s">
        <v>2657</v>
      </c>
      <c r="U79" s="416">
        <v>46566</v>
      </c>
      <c r="V79" s="18">
        <v>46562</v>
      </c>
      <c r="W79" s="18">
        <f>+_xlfn.XLOOKUP(B79,'La Calera II - RFSU 31.1.28'!B:B,'La Calera II - RFSU 31.1.28'!BW:BW,"No se encuentra",0,1)</f>
        <v>46513</v>
      </c>
      <c r="X79" s="193">
        <f t="shared" si="15"/>
        <v>366</v>
      </c>
      <c r="AA79" s="18">
        <f>+_xlfn.XLOOKUP(T79,'Crono LB 30.09'!B:B,'Crono LB 30.09'!E:E,"No se encuentra",0,1)</f>
        <v>46067</v>
      </c>
      <c r="AB79" s="193">
        <f t="shared" si="16"/>
        <v>-129</v>
      </c>
    </row>
    <row r="80" spans="1:28" hidden="1" x14ac:dyDescent="0.25">
      <c r="A80" s="159" t="s">
        <v>640</v>
      </c>
      <c r="B80" s="160" t="s">
        <v>2658</v>
      </c>
      <c r="C80" s="161" t="s">
        <v>2659</v>
      </c>
      <c r="D80" s="285"/>
      <c r="E80" s="201">
        <v>46056</v>
      </c>
      <c r="F80" s="198">
        <v>46056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46056</v>
      </c>
      <c r="H80" s="416">
        <v>46095</v>
      </c>
      <c r="I80" s="198">
        <v>46094</v>
      </c>
      <c r="J80" s="289">
        <v>46094</v>
      </c>
      <c r="K80" s="487" t="s">
        <v>5156</v>
      </c>
      <c r="L80" s="201">
        <v>46197</v>
      </c>
      <c r="M80" s="198">
        <v>46203</v>
      </c>
      <c r="N80" s="293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v>46495</v>
      </c>
      <c r="P80" s="198">
        <v>46494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8"/>
        <v/>
      </c>
      <c r="S80" s="484"/>
      <c r="T80" s="304" t="s">
        <v>2660</v>
      </c>
      <c r="U80" s="416">
        <v>46495</v>
      </c>
      <c r="V80" s="18">
        <v>46495</v>
      </c>
      <c r="W80" s="18">
        <f>+_xlfn.XLOOKUP(B80,'La Calera II - RFSU 31.1.28'!B:B,'La Calera II - RFSU 31.1.28'!BW:BW,"No se encuentra",0,1)</f>
        <v>46501</v>
      </c>
      <c r="X80" s="193">
        <f t="shared" si="15"/>
        <v>298</v>
      </c>
      <c r="AA80" s="18">
        <f>+_xlfn.XLOOKUP(T80,'Crono LB 30.09'!B:B,'Crono LB 30.09'!E:E,"No se encuentra",0,1)</f>
        <v>46067</v>
      </c>
      <c r="AB80" s="193">
        <f t="shared" si="16"/>
        <v>-130</v>
      </c>
    </row>
    <row r="81" spans="1:28" x14ac:dyDescent="0.25">
      <c r="A81" s="159" t="s">
        <v>640</v>
      </c>
      <c r="B81" s="160" t="s">
        <v>5222</v>
      </c>
      <c r="C81" s="161" t="s">
        <v>2523</v>
      </c>
      <c r="D81" s="285"/>
      <c r="E81" s="201">
        <v>46139</v>
      </c>
      <c r="F81" s="198">
        <v>46139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46139</v>
      </c>
      <c r="H81" s="416">
        <v>46171</v>
      </c>
      <c r="I81" s="198">
        <v>46171</v>
      </c>
      <c r="J81" s="289">
        <v>46162</v>
      </c>
      <c r="K81" s="487" t="s">
        <v>5156</v>
      </c>
      <c r="L81" s="201">
        <v>46253</v>
      </c>
      <c r="M81" s="198">
        <v>46193</v>
      </c>
      <c r="N81" s="293">
        <f>IF(+_xlfn.XLOOKUP(B81,'La Calera II - RFSU 31.1.28'!B:B,'La Calera II - RFSU 31.1.28'!AQ:AQ,"No se encuentra",0,1)&gt;0,+_xlfn.XLOOKUP(B81,'La Calera II - RFSU 31.1.28'!B:B,'La Calera II - RFSU 31.1.28'!AQ:AQ,"No se encuentra",0,1),"")</f>
        <v>46191</v>
      </c>
      <c r="O81" s="201">
        <v>46538</v>
      </c>
      <c r="P81" s="198">
        <v>46538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202">
        <f t="shared" si="18"/>
        <v>0</v>
      </c>
      <c r="S81" s="484"/>
      <c r="T81" s="304" t="s">
        <v>5180</v>
      </c>
      <c r="U81" s="416"/>
      <c r="W81" s="18"/>
      <c r="X81" s="193"/>
      <c r="AA81" s="18"/>
      <c r="AB81" s="193"/>
    </row>
    <row r="82" spans="1:28" hidden="1" x14ac:dyDescent="0.25">
      <c r="A82" s="159" t="s">
        <v>640</v>
      </c>
      <c r="B82" s="160" t="s">
        <v>2669</v>
      </c>
      <c r="C82" s="161" t="s">
        <v>2670</v>
      </c>
      <c r="D82" s="285"/>
      <c r="E82" s="201">
        <v>46163</v>
      </c>
      <c r="F82" s="198">
        <v>46203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46185</v>
      </c>
      <c r="H82" s="416">
        <v>46200</v>
      </c>
      <c r="I82" s="198">
        <v>46223</v>
      </c>
      <c r="J82" s="289" t="str">
        <f>IF(+_xlfn.XLOOKUP(B82,'La Calera II - RFSU 31.1.28'!B:B,'La Calera II - RFSU 31.1.28'!X:X,"No se encuentra",0,1)&gt;0,+_xlfn.XLOOKUP(B82,'La Calera II - RFSU 31.1.28'!B:B,'La Calera II - RFSU 31.1.28'!X:X,"No se encuentra",0,1),"")</f>
        <v/>
      </c>
      <c r="K82" s="487" t="str">
        <f>+IF(+_xlfn.XLOOKUP(B82,'La Calera II - RFSU 31.1.28'!B:B,'La Calera II - RFSU 31.1.28'!AG:AG,"No se encuentra",0,1)=0,"N/A","Sin iniciar")</f>
        <v>Sin iniciar</v>
      </c>
      <c r="L82" s="201">
        <v>46289</v>
      </c>
      <c r="M82" s="198">
        <v>46265</v>
      </c>
      <c r="N82" s="293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v>46482</v>
      </c>
      <c r="P82" s="198">
        <v>46392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8"/>
        <v/>
      </c>
      <c r="S82" s="484"/>
      <c r="T82" s="304" t="s">
        <v>5182</v>
      </c>
      <c r="U82" s="416">
        <v>46506</v>
      </c>
      <c r="V82" s="18">
        <v>46458</v>
      </c>
      <c r="W82" s="18">
        <f>+_xlfn.XLOOKUP(B82,'La Calera II - RFSU 31.1.28'!B:B,'La Calera II - RFSU 31.1.28'!BW:BW,"No se encuentra",0,1)</f>
        <v>46425</v>
      </c>
      <c r="X82" s="193">
        <f t="shared" ref="X82:X110" si="19">+O82-L82</f>
        <v>193</v>
      </c>
      <c r="AA82" s="18"/>
      <c r="AB82" s="193"/>
    </row>
    <row r="83" spans="1:28" hidden="1" x14ac:dyDescent="0.25">
      <c r="A83" s="159" t="s">
        <v>640</v>
      </c>
      <c r="B83" s="160" t="s">
        <v>2673</v>
      </c>
      <c r="C83" s="161" t="s">
        <v>2674</v>
      </c>
      <c r="D83" s="285"/>
      <c r="E83" s="201">
        <v>46098</v>
      </c>
      <c r="F83" s="198">
        <v>46098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46104</v>
      </c>
      <c r="H83" s="416">
        <v>46135</v>
      </c>
      <c r="I83" s="198">
        <v>46179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46170</v>
      </c>
      <c r="K83" s="487" t="s">
        <v>2771</v>
      </c>
      <c r="L83" s="201">
        <v>46259</v>
      </c>
      <c r="M83" s="198">
        <v>46200</v>
      </c>
      <c r="N83" s="293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201">
        <v>46427</v>
      </c>
      <c r="P83" s="198">
        <v>46327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 t="str">
        <f t="shared" si="18"/>
        <v/>
      </c>
      <c r="S83" s="484"/>
      <c r="T83" s="304" t="s">
        <v>2516</v>
      </c>
      <c r="U83" s="416">
        <v>46506</v>
      </c>
      <c r="V83" s="18">
        <v>46387</v>
      </c>
      <c r="W83" s="18">
        <f>+_xlfn.XLOOKUP(B83,'La Calera II - RFSU 31.1.28'!B:B,'La Calera II - RFSU 31.1.28'!BW:BW,"No se encuentra",0,1)</f>
        <v>46362</v>
      </c>
      <c r="X83" s="193">
        <f t="shared" si="19"/>
        <v>168</v>
      </c>
      <c r="AA83" s="18"/>
      <c r="AB83" s="193"/>
    </row>
    <row r="84" spans="1:28" hidden="1" x14ac:dyDescent="0.25">
      <c r="A84" s="159" t="s">
        <v>640</v>
      </c>
      <c r="B84" s="160" t="s">
        <v>2675</v>
      </c>
      <c r="C84" s="161" t="s">
        <v>5298</v>
      </c>
      <c r="D84" s="285"/>
      <c r="E84" s="201">
        <v>46121</v>
      </c>
      <c r="F84" s="198">
        <v>46121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46122</v>
      </c>
      <c r="H84" s="416">
        <v>46158</v>
      </c>
      <c r="I84" s="198">
        <v>46158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46153</v>
      </c>
      <c r="K84" s="487" t="s">
        <v>2771</v>
      </c>
      <c r="L84" s="201">
        <v>46259</v>
      </c>
      <c r="M84" s="198">
        <v>46223</v>
      </c>
      <c r="N84" s="293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46427</v>
      </c>
      <c r="P84" s="198">
        <v>46380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 t="str">
        <f t="shared" si="18"/>
        <v/>
      </c>
      <c r="S84" s="484"/>
      <c r="T84" s="304" t="s">
        <v>2516</v>
      </c>
      <c r="U84" s="416">
        <v>46506</v>
      </c>
      <c r="V84" s="18">
        <v>46387</v>
      </c>
      <c r="W84" s="18">
        <f>+_xlfn.XLOOKUP(B84,'La Calera II - RFSU 31.1.28'!B:B,'La Calera II - RFSU 31.1.28'!BW:BW,"No se encuentra",0,1)</f>
        <v>46375</v>
      </c>
      <c r="X84" s="193">
        <f t="shared" si="19"/>
        <v>168</v>
      </c>
      <c r="AA84" s="18"/>
      <c r="AB84" s="193"/>
    </row>
    <row r="85" spans="1:28" hidden="1" x14ac:dyDescent="0.25">
      <c r="A85" s="159" t="s">
        <v>640</v>
      </c>
      <c r="B85" s="160" t="s">
        <v>2677</v>
      </c>
      <c r="C85" s="161" t="s">
        <v>2678</v>
      </c>
      <c r="D85" s="285"/>
      <c r="E85" s="201">
        <v>46122</v>
      </c>
      <c r="F85" s="198">
        <v>46122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46100</v>
      </c>
      <c r="H85" s="416">
        <v>46159</v>
      </c>
      <c r="I85" s="198">
        <v>46159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46142</v>
      </c>
      <c r="K85" s="487" t="s">
        <v>2771</v>
      </c>
      <c r="L85" s="201">
        <v>46253</v>
      </c>
      <c r="M85" s="198">
        <v>46224</v>
      </c>
      <c r="N85" s="293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201">
        <v>46507</v>
      </c>
      <c r="P85" s="198">
        <v>46471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202" t="str">
        <f t="shared" si="18"/>
        <v/>
      </c>
      <c r="S85" s="484"/>
      <c r="T85" s="304" t="s">
        <v>5181</v>
      </c>
      <c r="U85" s="416">
        <v>46539</v>
      </c>
      <c r="V85" s="18">
        <v>46472</v>
      </c>
      <c r="W85" s="18">
        <f>+_xlfn.XLOOKUP(B85,'La Calera II - RFSU 31.1.28'!B:B,'La Calera II - RFSU 31.1.28'!BW:BW,"No se encuentra",0,1)</f>
        <v>46454</v>
      </c>
      <c r="X85" s="193">
        <f t="shared" si="19"/>
        <v>254</v>
      </c>
      <c r="AA85" s="18"/>
      <c r="AB85" s="193"/>
    </row>
    <row r="86" spans="1:28" hidden="1" x14ac:dyDescent="0.25">
      <c r="A86" s="159" t="s">
        <v>640</v>
      </c>
      <c r="B86" s="160" t="s">
        <v>2679</v>
      </c>
      <c r="C86" s="161" t="s">
        <v>2680</v>
      </c>
      <c r="D86" s="285"/>
      <c r="E86" s="201">
        <v>46157</v>
      </c>
      <c r="F86" s="198">
        <f>+_xlfn.XLOOKUP(B86,'La Calera II - RFSU 31.1.28'!B:B,'La Calera II - RFSU 31.1.28'!G:G,"No se encuentra",0,1)</f>
        <v>46157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46194</v>
      </c>
      <c r="I86" s="198">
        <v>46194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46183</v>
      </c>
      <c r="K86" s="487" t="s">
        <v>2771</v>
      </c>
      <c r="L86" s="201">
        <v>46259</v>
      </c>
      <c r="M86" s="198">
        <v>46259</v>
      </c>
      <c r="N86" s="293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46427</v>
      </c>
      <c r="P86" s="198">
        <v>46356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202" t="str">
        <f t="shared" si="18"/>
        <v/>
      </c>
      <c r="S86" s="484"/>
      <c r="T86" s="304" t="s">
        <v>2516</v>
      </c>
      <c r="U86" s="416">
        <v>46506</v>
      </c>
      <c r="V86" s="18">
        <v>46387</v>
      </c>
      <c r="W86" s="18">
        <f>+_xlfn.XLOOKUP(B86,'La Calera II - RFSU 31.1.28'!B:B,'La Calera II - RFSU 31.1.28'!BW:BW,"No se encuentra",0,1)</f>
        <v>46345</v>
      </c>
      <c r="X86" s="193">
        <f t="shared" si="19"/>
        <v>168</v>
      </c>
      <c r="AA86" s="18"/>
      <c r="AB86" s="193"/>
    </row>
    <row r="87" spans="1:28" hidden="1" x14ac:dyDescent="0.25">
      <c r="A87" s="159" t="s">
        <v>640</v>
      </c>
      <c r="B87" s="160" t="s">
        <v>2681</v>
      </c>
      <c r="C87" s="161" t="s">
        <v>2682</v>
      </c>
      <c r="D87" s="285"/>
      <c r="E87" s="201">
        <v>46156</v>
      </c>
      <c r="F87" s="198">
        <f>+_xlfn.XLOOKUP(B87,'La Calera II - RFSU 31.1.28'!B:B,'La Calera II - RFSU 31.1.28'!G:G,"No se encuentra",0,1)</f>
        <v>46156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46157</v>
      </c>
      <c r="H87" s="416">
        <v>46193</v>
      </c>
      <c r="I87" s="198">
        <v>46193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46183</v>
      </c>
      <c r="K87" s="487" t="s">
        <v>2771</v>
      </c>
      <c r="L87" s="201">
        <v>46301</v>
      </c>
      <c r="M87" s="198">
        <v>46258</v>
      </c>
      <c r="N87" s="293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201">
        <v>46475</v>
      </c>
      <c r="P87" s="198">
        <v>46415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202" t="str">
        <f t="shared" si="18"/>
        <v/>
      </c>
      <c r="S87" s="484"/>
      <c r="T87" s="304" t="s">
        <v>2636</v>
      </c>
      <c r="U87" s="416">
        <v>46526</v>
      </c>
      <c r="V87" s="18">
        <v>46475</v>
      </c>
      <c r="W87" s="18">
        <f>+_xlfn.XLOOKUP(B87,'La Calera II - RFSU 31.1.28'!B:B,'La Calera II - RFSU 31.1.28'!BW:BW,"No se encuentra",0,1)</f>
        <v>46405</v>
      </c>
      <c r="X87" s="193">
        <f t="shared" si="19"/>
        <v>174</v>
      </c>
      <c r="AA87" s="18"/>
      <c r="AB87" s="193"/>
    </row>
    <row r="88" spans="1:28" hidden="1" x14ac:dyDescent="0.25">
      <c r="A88" s="159" t="s">
        <v>640</v>
      </c>
      <c r="B88" s="160" t="s">
        <v>5169</v>
      </c>
      <c r="C88" s="161" t="s">
        <v>2682</v>
      </c>
      <c r="D88" s="285"/>
      <c r="E88" s="201">
        <v>46265</v>
      </c>
      <c r="F88" s="198">
        <f>+_xlfn.XLOOKUP(B88,'La Calera II - RFSU 31.1.28'!B:B,'La Calera II - RFSU 31.1.28'!G:G,"No se encuentra",0,1)</f>
        <v>46265</v>
      </c>
      <c r="G88" s="289" t="str">
        <f>IF(+_xlfn.XLOOKUP(B88,'La Calera II - RFSU 31.1.28'!B:B,'La Calera II - RFSU 31.1.28'!H:H,"No se encuentra",0,1)&gt;0,+_xlfn.XLOOKUP(B88,'La Calera II - RFSU 31.1.28'!B:B,'La Calera II - RFSU 31.1.28'!H:H,"No se encuentra",0,1),"")</f>
        <v/>
      </c>
      <c r="H88" s="416">
        <v>46302</v>
      </c>
      <c r="I88" s="416">
        <v>46302</v>
      </c>
      <c r="J88" s="289" t="str">
        <f>IF(+_xlfn.XLOOKUP(B88,'La Calera II - RFSU 31.1.28'!B:B,'La Calera II - RFSU 31.1.28'!X:X,"No se encuentra",0,1)&gt;0,+_xlfn.XLOOKUP(B88,'La Calera II - RFSU 31.1.28'!B:B,'La Calera II - RFSU 31.1.28'!X:X,"No se encuentra",0,1),"")</f>
        <v/>
      </c>
      <c r="K88" s="487" t="str">
        <f>+IF(+_xlfn.XLOOKUP(B88,'La Calera II - RFSU 31.1.28'!B:B,'La Calera II - RFSU 31.1.28'!AG:AG,"No se encuentra",0,1)=0,"N/A","Sin iniciar")</f>
        <v>Sin iniciar</v>
      </c>
      <c r="L88" s="201">
        <v>46398</v>
      </c>
      <c r="M88" s="198">
        <v>46398</v>
      </c>
      <c r="N88" s="293" t="str">
        <f>IF(+_xlfn.XLOOKUP(B88,'La Calera II - RFSU 31.1.28'!B:B,'La Calera II - RFSU 31.1.28'!AQ:AQ,"No se encuentra",0,1)&gt;0,+_xlfn.XLOOKUP(B88,'La Calera II - RFSU 31.1.28'!B:B,'La Calera II - RFSU 31.1.28'!AQ:AQ,"No se encuentra",0,1),"")</f>
        <v/>
      </c>
      <c r="O88" s="201">
        <v>46557</v>
      </c>
      <c r="P88" s="198">
        <v>46557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202" t="str">
        <f t="shared" si="18"/>
        <v/>
      </c>
      <c r="S88" s="484" t="s">
        <v>5168</v>
      </c>
      <c r="T88" s="304" t="s">
        <v>5183</v>
      </c>
      <c r="U88" s="416">
        <v>46557</v>
      </c>
      <c r="V88" s="18">
        <v>46557</v>
      </c>
      <c r="W88" s="18">
        <f>+_xlfn.XLOOKUP(B88,'La Calera II - RFSU 31.1.28'!B:B,'La Calera II - RFSU 31.1.28'!BW:BW,"No se encuentra",0,1)</f>
        <v>46524</v>
      </c>
      <c r="X88" s="193">
        <f t="shared" si="19"/>
        <v>159</v>
      </c>
      <c r="AA88" s="18"/>
      <c r="AB88" s="193"/>
    </row>
    <row r="89" spans="1:28" hidden="1" x14ac:dyDescent="0.25">
      <c r="A89" s="159" t="s">
        <v>640</v>
      </c>
      <c r="B89" s="160" t="s">
        <v>2683</v>
      </c>
      <c r="C89" s="161" t="s">
        <v>2684</v>
      </c>
      <c r="D89" s="285"/>
      <c r="E89" s="201">
        <v>46107</v>
      </c>
      <c r="F89" s="198">
        <v>46107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46111</v>
      </c>
      <c r="H89" s="416">
        <v>46144</v>
      </c>
      <c r="I89" s="198">
        <v>46144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46142</v>
      </c>
      <c r="K89" s="487" t="s">
        <v>2771</v>
      </c>
      <c r="L89" s="201">
        <v>46259</v>
      </c>
      <c r="M89" s="198">
        <v>46209</v>
      </c>
      <c r="N89" s="293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201">
        <v>46427</v>
      </c>
      <c r="P89" s="198">
        <v>46366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202" t="str">
        <f t="shared" si="18"/>
        <v/>
      </c>
      <c r="S89" s="484"/>
      <c r="T89" s="304" t="s">
        <v>2516</v>
      </c>
      <c r="U89" s="416">
        <v>46506</v>
      </c>
      <c r="V89" s="18">
        <v>46387</v>
      </c>
      <c r="W89" s="18">
        <f>+_xlfn.XLOOKUP(B89,'La Calera II - RFSU 31.1.28'!B:B,'La Calera II - RFSU 31.1.28'!BW:BW,"No se encuentra",0,1)</f>
        <v>46364</v>
      </c>
      <c r="X89" s="193">
        <f t="shared" si="19"/>
        <v>168</v>
      </c>
      <c r="AA89" s="18"/>
      <c r="AB89" s="193"/>
    </row>
    <row r="90" spans="1:28" hidden="1" x14ac:dyDescent="0.25">
      <c r="A90" s="159" t="s">
        <v>640</v>
      </c>
      <c r="B90" s="160" t="s">
        <v>2685</v>
      </c>
      <c r="C90" s="161" t="s">
        <v>2686</v>
      </c>
      <c r="D90" s="285"/>
      <c r="E90" s="201">
        <v>46147</v>
      </c>
      <c r="F90" s="198">
        <f>+_xlfn.XLOOKUP(B90,'La Calera II - RFSU 31.1.28'!B:B,'La Calera II - RFSU 31.1.28'!G:G,"No se encuentra",0,1)</f>
        <v>46147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46154</v>
      </c>
      <c r="H90" s="416">
        <v>46184</v>
      </c>
      <c r="I90" s="198">
        <v>46184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46183</v>
      </c>
      <c r="K90" s="487" t="s">
        <v>2771</v>
      </c>
      <c r="L90" s="201">
        <v>46268</v>
      </c>
      <c r="M90" s="198">
        <v>46249</v>
      </c>
      <c r="N90" s="293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201">
        <v>46408</v>
      </c>
      <c r="P90" s="198">
        <v>46356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 t="str">
        <f t="shared" si="18"/>
        <v/>
      </c>
      <c r="S90" s="484"/>
      <c r="T90" s="304" t="s">
        <v>5184</v>
      </c>
      <c r="U90" s="416">
        <v>46408</v>
      </c>
      <c r="V90" s="18">
        <v>46356</v>
      </c>
      <c r="W90" s="18">
        <f>+_xlfn.XLOOKUP(B90,'La Calera II - RFSU 31.1.28'!B:B,'La Calera II - RFSU 31.1.28'!BW:BW,"No se encuentra",0,1)</f>
        <v>46355</v>
      </c>
      <c r="X90" s="193">
        <f t="shared" si="19"/>
        <v>140</v>
      </c>
      <c r="AA90" s="18"/>
      <c r="AB90" s="193"/>
    </row>
    <row r="91" spans="1:28" hidden="1" x14ac:dyDescent="0.25">
      <c r="A91" s="159" t="s">
        <v>1578</v>
      </c>
      <c r="B91" s="160" t="s">
        <v>1586</v>
      </c>
      <c r="C91" s="161" t="s">
        <v>1587</v>
      </c>
      <c r="D91" s="285"/>
      <c r="E91" s="201">
        <v>46150</v>
      </c>
      <c r="F91" s="198">
        <f>+_xlfn.XLOOKUP(B91,'La Calera II - RFSU 31.1.28'!B:B,'La Calera II - RFSU 31.1.28'!G:G,"No se encuentra",0,1)</f>
        <v>46150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46155</v>
      </c>
      <c r="H91" s="416">
        <v>46187</v>
      </c>
      <c r="I91" s="198">
        <v>46203</v>
      </c>
      <c r="J91" s="289" t="str">
        <f>IF(+_xlfn.XLOOKUP(B91,'La Calera II - RFSU 31.1.28'!B:B,'La Calera II - RFSU 31.1.28'!X:X,"No se encuentra",0,1)&gt;0,+_xlfn.XLOOKUP(B91,'La Calera II - RFSU 31.1.28'!B:B,'La Calera II - RFSU 31.1.28'!X:X,"No se encuentra",0,1),"")</f>
        <v/>
      </c>
      <c r="K91" s="487" t="str">
        <f>+IF(+_xlfn.XLOOKUP(B91,'La Calera II - RFSU 31.1.28'!B:B,'La Calera II - RFSU 31.1.28'!AG:AG,"No se encuentra",0,1)=0,"N/A","Sin iniciar")</f>
        <v>Sin iniciar</v>
      </c>
      <c r="L91" s="201">
        <v>46265</v>
      </c>
      <c r="M91" s="198">
        <v>46252</v>
      </c>
      <c r="N91" s="293" t="str">
        <f>IF(+_xlfn.XLOOKUP(B91,'La Calera II - RFSU 31.1.28'!B:B,'La Calera II - RFSU 31.1.28'!AQ:AQ,"No se encuentra",0,1)&gt;0,+_xlfn.XLOOKUP(B91,'La Calera II - RFSU 31.1.28'!B:B,'La Calera II - RFSU 31.1.28'!AQ:AQ,"No se encuentra",0,1),"")</f>
        <v/>
      </c>
      <c r="O91" s="201">
        <v>46532</v>
      </c>
      <c r="P91" s="198">
        <v>46527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202" t="str">
        <f t="shared" si="18"/>
        <v/>
      </c>
      <c r="S91" s="484"/>
      <c r="T91" s="304" t="s">
        <v>5146</v>
      </c>
      <c r="U91" s="416">
        <v>46527</v>
      </c>
      <c r="V91" s="18">
        <v>46532</v>
      </c>
      <c r="W91" s="18">
        <f>+_xlfn.XLOOKUP(B91,'La Calera II - RFSU 31.1.28'!B:B,'La Calera II - RFSU 31.1.28'!BW:BW,"No se encuentra",0,1)</f>
        <v>46553</v>
      </c>
      <c r="X91" s="193">
        <f t="shared" si="19"/>
        <v>267</v>
      </c>
      <c r="AA91" s="18" t="str">
        <f>+_xlfn.XLOOKUP(T91,'Crono LB 30.09'!B:B,'Crono LB 30.09'!E:E,"No se encuentra",0,1)</f>
        <v>No se encuentra</v>
      </c>
      <c r="AB91" s="193" t="e">
        <f t="shared" ref="AB91:AB100" si="20">+AA91-L91</f>
        <v>#VALUE!</v>
      </c>
    </row>
    <row r="92" spans="1:28" hidden="1" x14ac:dyDescent="0.25">
      <c r="A92" s="159" t="s">
        <v>1679</v>
      </c>
      <c r="B92" s="160" t="s">
        <v>1826</v>
      </c>
      <c r="C92" s="161" t="s">
        <v>1827</v>
      </c>
      <c r="D92" s="285" t="str">
        <f>+_xlfn.XLOOKUP(B92,'La Calera II - RFSU 31.1.28'!B:B,'La Calera II - RFSU 31.1.28'!D:D,"No se encuentra",0,1)</f>
        <v xml:space="preserve">VBD-10240 </v>
      </c>
      <c r="E92" s="201">
        <v>46045</v>
      </c>
      <c r="F92" s="198">
        <v>46045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46045</v>
      </c>
      <c r="H92" s="416">
        <v>46082</v>
      </c>
      <c r="I92" s="198">
        <v>46092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46092</v>
      </c>
      <c r="K92" s="487" t="s">
        <v>2771</v>
      </c>
      <c r="L92" s="201">
        <v>46223</v>
      </c>
      <c r="M92" s="198">
        <v>46203</v>
      </c>
      <c r="N92" s="293" t="str">
        <f>IF(+_xlfn.XLOOKUP(B92,'La Calera II - RFSU 31.1.28'!B:B,'La Calera II - RFSU 31.1.28'!AQ:AQ,"No se encuentra",0,1)&gt;0,+_xlfn.XLOOKUP(B92,'La Calera II - RFSU 31.1.28'!B:B,'La Calera II - RFSU 31.1.28'!AQ:AQ,"No se encuentra",0,1),"")</f>
        <v/>
      </c>
      <c r="O92" s="201">
        <v>46469</v>
      </c>
      <c r="P92" s="198">
        <v>46409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202" t="str">
        <f t="shared" si="18"/>
        <v/>
      </c>
      <c r="S92" s="484"/>
      <c r="T92" s="304" t="s">
        <v>2539</v>
      </c>
      <c r="U92" s="416">
        <v>46506</v>
      </c>
      <c r="V92" s="18">
        <v>46469</v>
      </c>
      <c r="W92" s="18">
        <f>+_xlfn.XLOOKUP(B92,'La Calera II - RFSU 31.1.28'!B:B,'La Calera II - RFSU 31.1.28'!BW:BW,"No se encuentra",0,1)</f>
        <v>46435</v>
      </c>
      <c r="X92" s="193">
        <f t="shared" si="19"/>
        <v>246</v>
      </c>
      <c r="AA92" s="18">
        <f>+_xlfn.XLOOKUP(T92,'Crono LB 30.09'!B:B,'Crono LB 30.09'!E:E,"No se encuentra",0,1)</f>
        <v>46143</v>
      </c>
      <c r="AB92" s="193">
        <f t="shared" si="20"/>
        <v>-80</v>
      </c>
    </row>
    <row r="93" spans="1:28" ht="67.5" hidden="1" x14ac:dyDescent="0.25">
      <c r="A93" s="159" t="s">
        <v>1679</v>
      </c>
      <c r="B93" s="160" t="s">
        <v>1828</v>
      </c>
      <c r="C93" s="161" t="s">
        <v>1829</v>
      </c>
      <c r="D93" s="285" t="str">
        <f>+_xlfn.XLOOKUP(B93,'La Calera II - RFSU 31.1.28'!B:B,'La Calera II - RFSU 31.1.28'!D:D,"No se encuentra",0,1)</f>
        <v>DMB-24310 - Desgasificador presurizado
DBM-24320 - Desgasificador atmosférico</v>
      </c>
      <c r="E93" s="201">
        <v>46195</v>
      </c>
      <c r="F93" s="198">
        <f>+_xlfn.XLOOKUP(B93,'La Calera II - RFSU 31.1.28'!B:B,'La Calera II - RFSU 31.1.28'!G:G,"No se encuentra",0,1)</f>
        <v>46195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46159</v>
      </c>
      <c r="H93" s="416">
        <v>46232</v>
      </c>
      <c r="I93" s="198">
        <v>46232</v>
      </c>
      <c r="J93" s="289">
        <f>IF(+_xlfn.XLOOKUP(B93,'La Calera II - RFSU 31.1.28'!B:B,'La Calera II - RFSU 31.1.28'!X:X,"No se encuentra",0,1)&gt;0,+_xlfn.XLOOKUP(B93,'La Calera II - RFSU 31.1.28'!B:B,'La Calera II - RFSU 31.1.28'!X:X,"No se encuentra",0,1),"")</f>
        <v>46185</v>
      </c>
      <c r="K93" s="487" t="s">
        <v>2771</v>
      </c>
      <c r="L93" s="201">
        <v>46324</v>
      </c>
      <c r="M93" s="198">
        <v>46312</v>
      </c>
      <c r="N93" s="293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v>46564</v>
      </c>
      <c r="P93" s="198">
        <v>46559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8"/>
        <v/>
      </c>
      <c r="S93" s="484"/>
      <c r="T93" s="304" t="s">
        <v>2540</v>
      </c>
      <c r="U93" s="416">
        <v>46564</v>
      </c>
      <c r="V93" s="18">
        <v>46564</v>
      </c>
      <c r="W93" s="18">
        <f>+_xlfn.XLOOKUP(B93,'La Calera II - RFSU 31.1.28'!B:B,'La Calera II - RFSU 31.1.28'!BW:BW,"No se encuentra",0,1)</f>
        <v>46512</v>
      </c>
      <c r="X93" s="193">
        <f t="shared" si="19"/>
        <v>240</v>
      </c>
      <c r="AA93" s="18">
        <f>+_xlfn.XLOOKUP(T93,'Crono LB 30.09'!B:B,'Crono LB 30.09'!E:E,"No se encuentra",0,1)</f>
        <v>46203</v>
      </c>
      <c r="AB93" s="193">
        <f t="shared" si="20"/>
        <v>-121</v>
      </c>
    </row>
    <row r="94" spans="1:28" ht="112.5" hidden="1" x14ac:dyDescent="0.25">
      <c r="A94" s="419" t="s">
        <v>1679</v>
      </c>
      <c r="B94" s="420" t="s">
        <v>1830</v>
      </c>
      <c r="C94" s="421" t="s">
        <v>1831</v>
      </c>
      <c r="D94" s="285" t="s">
        <v>5119</v>
      </c>
      <c r="E94" s="201">
        <v>46150</v>
      </c>
      <c r="F94" s="198">
        <f>+_xlfn.XLOOKUP(B94,'La Calera II - RFSU 31.1.28'!B:B,'La Calera II - RFSU 31.1.28'!G:G,"No se encuentra",0,1)</f>
        <v>46150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46133</v>
      </c>
      <c r="H94" s="416">
        <v>46187</v>
      </c>
      <c r="I94" s="198">
        <v>46187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46169</v>
      </c>
      <c r="K94" s="487" t="s">
        <v>2771</v>
      </c>
      <c r="L94" s="201">
        <v>46267</v>
      </c>
      <c r="M94" s="198">
        <v>46267</v>
      </c>
      <c r="N94" s="293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201">
        <v>46515</v>
      </c>
      <c r="P94" s="198">
        <v>46514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202" t="str">
        <f t="shared" si="18"/>
        <v/>
      </c>
      <c r="S94" s="484"/>
      <c r="T94" s="304" t="s">
        <v>2555</v>
      </c>
      <c r="U94" s="416">
        <v>46515</v>
      </c>
      <c r="V94" s="18">
        <v>46515</v>
      </c>
      <c r="W94" s="18">
        <f>+_xlfn.XLOOKUP(B94,'La Calera II - RFSU 31.1.28'!B:B,'La Calera II - RFSU 31.1.28'!BW:BW,"No se encuentra",0,1)</f>
        <v>46496</v>
      </c>
      <c r="X94" s="193">
        <f t="shared" si="19"/>
        <v>248</v>
      </c>
      <c r="AA94" s="18" t="str">
        <f>+_xlfn.XLOOKUP(T94,'Crono LB 30.09'!B:B,'Crono LB 30.09'!E:E,"No se encuentra",0,1)</f>
        <v>10-Apr-26</v>
      </c>
      <c r="AB94" s="193" t="e">
        <f t="shared" si="20"/>
        <v>#VALUE!</v>
      </c>
    </row>
    <row r="95" spans="1:28" ht="78.75" x14ac:dyDescent="0.25">
      <c r="A95" s="419" t="s">
        <v>1679</v>
      </c>
      <c r="B95" s="420" t="s">
        <v>1832</v>
      </c>
      <c r="C95" s="421" t="s">
        <v>1833</v>
      </c>
      <c r="D95" s="285" t="s">
        <v>5118</v>
      </c>
      <c r="E95" s="201">
        <v>46029</v>
      </c>
      <c r="F95" s="198">
        <v>46029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46029</v>
      </c>
      <c r="H95" s="416">
        <v>46062</v>
      </c>
      <c r="I95" s="198">
        <v>46062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46062</v>
      </c>
      <c r="K95" s="487" t="s">
        <v>5156</v>
      </c>
      <c r="L95" s="201">
        <v>46202</v>
      </c>
      <c r="M95" s="198">
        <v>46142</v>
      </c>
      <c r="N95" s="293">
        <f>IF(+_xlfn.XLOOKUP(B95,'La Calera II - RFSU 31.1.28'!B:B,'La Calera II - RFSU 31.1.28'!AQ:AQ,"No se encuentra",0,1)&gt;0,+_xlfn.XLOOKUP(B95,'La Calera II - RFSU 31.1.28'!B:B,'La Calera II - RFSU 31.1.28'!AQ:AQ,"No se encuentra",0,1),"")</f>
        <v>46118</v>
      </c>
      <c r="O95" s="201">
        <v>46449</v>
      </c>
      <c r="P95" s="198">
        <v>46249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202">
        <f t="shared" si="18"/>
        <v>200</v>
      </c>
      <c r="S95" s="484"/>
      <c r="T95" s="304" t="s">
        <v>2542</v>
      </c>
      <c r="U95" s="416">
        <v>46484</v>
      </c>
      <c r="V95" s="18">
        <v>46449</v>
      </c>
      <c r="W95" s="18">
        <f>+_xlfn.XLOOKUP(B95,'La Calera II - RFSU 31.1.28'!B:B,'La Calera II - RFSU 31.1.28'!BW:BW,"No se encuentra",0,1)</f>
        <v>46365</v>
      </c>
      <c r="X95" s="193">
        <f t="shared" si="19"/>
        <v>247</v>
      </c>
      <c r="AA95" s="18" t="str">
        <f>+_xlfn.XLOOKUP(T95,'Crono LB 30.09'!B:B,'Crono LB 30.09'!E:E,"No se encuentra",0,1)</f>
        <v>10-Apr-26</v>
      </c>
      <c r="AB95" s="193" t="e">
        <f t="shared" si="20"/>
        <v>#VALUE!</v>
      </c>
    </row>
    <row r="96" spans="1:28" ht="33.75" hidden="1" x14ac:dyDescent="0.25">
      <c r="A96" s="159" t="s">
        <v>1679</v>
      </c>
      <c r="B96" s="160" t="s">
        <v>1836</v>
      </c>
      <c r="C96" s="161" t="s">
        <v>1837</v>
      </c>
      <c r="D96" s="285" t="str">
        <f>+_xlfn.XLOOKUP(B96,'La Calera II - RFSU 31.1.28'!B:B,'La Calera II - RFSU 31.1.28'!D:D,"No se encuentra",0,1)</f>
        <v>EAL-94270 - Aeroenfriador de hot oil (trim cooler)</v>
      </c>
      <c r="E96" s="201">
        <v>46099</v>
      </c>
      <c r="F96" s="198">
        <v>46099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46058</v>
      </c>
      <c r="H96" s="416">
        <v>46136</v>
      </c>
      <c r="I96" s="198">
        <v>46111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46118</v>
      </c>
      <c r="K96" s="487" t="s">
        <v>2771</v>
      </c>
      <c r="L96" s="201">
        <v>46234</v>
      </c>
      <c r="M96" s="198">
        <v>46213</v>
      </c>
      <c r="N96" s="293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v>46477</v>
      </c>
      <c r="P96" s="198">
        <v>46432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8"/>
        <v/>
      </c>
      <c r="S96" s="484"/>
      <c r="T96" s="304" t="s">
        <v>2543</v>
      </c>
      <c r="U96" s="416">
        <v>46477</v>
      </c>
      <c r="V96" s="18">
        <v>46477</v>
      </c>
      <c r="W96" s="18">
        <f>+_xlfn.XLOOKUP(B96,'La Calera II - RFSU 31.1.28'!B:B,'La Calera II - RFSU 31.1.28'!BW:BW,"No se encuentra",0,1)</f>
        <v>46455</v>
      </c>
      <c r="X96" s="193">
        <f t="shared" si="19"/>
        <v>243</v>
      </c>
      <c r="AA96" s="18" t="str">
        <f>+_xlfn.XLOOKUP(T96,'Crono LB 30.09'!B:B,'Crono LB 30.09'!E:E,"No se encuentra",0,1)</f>
        <v>01-Apr-26</v>
      </c>
      <c r="AB96" s="193" t="e">
        <f t="shared" si="20"/>
        <v>#VALUE!</v>
      </c>
    </row>
    <row r="97" spans="1:28" ht="33.75" hidden="1" x14ac:dyDescent="0.25">
      <c r="A97" s="159" t="s">
        <v>1679</v>
      </c>
      <c r="B97" s="160" t="s">
        <v>1840</v>
      </c>
      <c r="C97" s="161" t="s">
        <v>1841</v>
      </c>
      <c r="D97" s="285" t="s">
        <v>2708</v>
      </c>
      <c r="E97" s="201">
        <v>46188</v>
      </c>
      <c r="F97" s="198">
        <f>+_xlfn.XLOOKUP(B97,'La Calera II - RFSU 31.1.28'!B:B,'La Calera II - RFSU 31.1.28'!G:G,"No se encuentra",0,1)</f>
        <v>46188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46139</v>
      </c>
      <c r="H97" s="416">
        <v>46225</v>
      </c>
      <c r="I97" s="198">
        <v>46225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46189</v>
      </c>
      <c r="K97" s="487" t="str">
        <f>+IF(+_xlfn.XLOOKUP(B97,'La Calera II - RFSU 31.1.28'!B:B,'La Calera II - RFSU 31.1.28'!AG:AG,"No se encuentra",0,1)=0,"N/A","Sin iniciar")</f>
        <v>Sin iniciar</v>
      </c>
      <c r="L97" s="201">
        <v>46317</v>
      </c>
      <c r="M97" s="198">
        <v>46305</v>
      </c>
      <c r="N97" s="293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46567</v>
      </c>
      <c r="P97" s="198">
        <v>46562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8"/>
        <v/>
      </c>
      <c r="S97" s="484"/>
      <c r="T97" s="304" t="s">
        <v>2545</v>
      </c>
      <c r="U97" s="416">
        <v>46567</v>
      </c>
      <c r="V97" s="18">
        <v>46567</v>
      </c>
      <c r="W97" s="18">
        <f>+_xlfn.XLOOKUP(B97,'La Calera II - RFSU 31.1.28'!B:B,'La Calera II - RFSU 31.1.28'!BW:BW,"No se encuentra",0,1)</f>
        <v>46526</v>
      </c>
      <c r="X97" s="193">
        <f t="shared" si="19"/>
        <v>250</v>
      </c>
      <c r="AA97" s="18">
        <f>+_xlfn.XLOOKUP(T97,'Crono LB 30.09'!B:B,'Crono LB 30.09'!E:E,"No se encuentra",0,1)</f>
        <v>46196</v>
      </c>
      <c r="AB97" s="193">
        <f t="shared" si="20"/>
        <v>-121</v>
      </c>
    </row>
    <row r="98" spans="1:28" ht="22.5" x14ac:dyDescent="0.25">
      <c r="A98" s="159" t="s">
        <v>1679</v>
      </c>
      <c r="B98" s="160" t="s">
        <v>1842</v>
      </c>
      <c r="C98" s="161" t="s">
        <v>1843</v>
      </c>
      <c r="D98" s="285" t="str">
        <f>+_xlfn.XLOOKUP(B98,'La Calera II - RFSU 31.1.28'!B:B,'La Calera II - RFSU 31.1.28'!D:D,"No se encuentra",0,1)</f>
        <v>FAJ-94260 - FILTRO DE BOMBA DE HOT OIL</v>
      </c>
      <c r="E98" s="201">
        <v>46209</v>
      </c>
      <c r="F98" s="198">
        <v>46209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46048</v>
      </c>
      <c r="H98" s="416">
        <v>46246</v>
      </c>
      <c r="I98" s="198">
        <v>46085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46085</v>
      </c>
      <c r="K98" s="487" t="s">
        <v>5156</v>
      </c>
      <c r="L98" s="201">
        <v>46225</v>
      </c>
      <c r="M98" s="198">
        <v>46165</v>
      </c>
      <c r="N98" s="293">
        <f>IF(+_xlfn.XLOOKUP(B98,'La Calera II - RFSU 31.1.28'!B:B,'La Calera II - RFSU 31.1.28'!AQ:AQ,"No se encuentra",0,1)&gt;0,+_xlfn.XLOOKUP(B98,'La Calera II - RFSU 31.1.28'!B:B,'La Calera II - RFSU 31.1.28'!AQ:AQ,"No se encuentra",0,1),"")</f>
        <v>46122</v>
      </c>
      <c r="O98" s="201">
        <v>46442</v>
      </c>
      <c r="P98" s="198">
        <v>46280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202">
        <f t="shared" si="18"/>
        <v>162</v>
      </c>
      <c r="S98" s="484"/>
      <c r="T98" s="304" t="s">
        <v>5117</v>
      </c>
      <c r="U98" s="416">
        <v>46548</v>
      </c>
      <c r="V98" s="18">
        <v>46442</v>
      </c>
      <c r="W98" s="18">
        <f>+_xlfn.XLOOKUP(B98,'La Calera II - RFSU 31.1.28'!B:B,'La Calera II - RFSU 31.1.28'!BW:BW,"No se encuentra",0,1)</f>
        <v>46339</v>
      </c>
      <c r="X98" s="193">
        <f t="shared" si="19"/>
        <v>217</v>
      </c>
      <c r="AA98" s="18">
        <f>+_xlfn.XLOOKUP(T98,'Crono LB 30.09'!B:B,'Crono LB 30.09'!E:E,"No se encuentra",0,1)</f>
        <v>46218</v>
      </c>
      <c r="AB98" s="193">
        <f t="shared" si="20"/>
        <v>-7</v>
      </c>
    </row>
    <row r="99" spans="1:28" ht="45" x14ac:dyDescent="0.25">
      <c r="A99" s="159" t="s">
        <v>1679</v>
      </c>
      <c r="B99" s="160" t="s">
        <v>1846</v>
      </c>
      <c r="C99" s="161" t="s">
        <v>1847</v>
      </c>
      <c r="D99" s="285" t="str">
        <f>+_xlfn.XLOOKUP(B99,'La Calera II - RFSU 31.1.28'!B:B,'La Calera II - RFSU 31.1.28'!D:D,"No se encuentra",0,1)</f>
        <v xml:space="preserve">TKBA-24410 A/B - Tanque cónico de efluentes
</v>
      </c>
      <c r="E99" s="201">
        <v>45931</v>
      </c>
      <c r="F99" s="198">
        <v>45931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45933</v>
      </c>
      <c r="H99" s="416">
        <v>45980</v>
      </c>
      <c r="I99" s="198">
        <v>45980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45995</v>
      </c>
      <c r="K99" s="487" t="s">
        <v>5156</v>
      </c>
      <c r="L99" s="201">
        <v>46148</v>
      </c>
      <c r="M99" s="198">
        <v>46176</v>
      </c>
      <c r="N99" s="293">
        <v>46184</v>
      </c>
      <c r="O99" s="201">
        <v>46448</v>
      </c>
      <c r="P99" s="198">
        <v>46371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>
        <f t="shared" si="18"/>
        <v>77</v>
      </c>
      <c r="S99" s="484"/>
      <c r="T99" s="304" t="s">
        <v>2715</v>
      </c>
      <c r="U99" s="416">
        <v>46448</v>
      </c>
      <c r="V99" s="18">
        <v>46448</v>
      </c>
      <c r="W99" s="18">
        <f>+_xlfn.XLOOKUP(B99,'La Calera II - RFSU 31.1.28'!B:B,'La Calera II - RFSU 31.1.28'!BW:BW,"No se encuentra",0,1)</f>
        <v>46464</v>
      </c>
      <c r="X99" s="193">
        <f t="shared" si="19"/>
        <v>300</v>
      </c>
      <c r="AA99" s="18" t="str">
        <f>+_xlfn.XLOOKUP(T99,'Crono LB 30.09'!B:B,'Crono LB 30.09'!E:E,"No se encuentra",0,1)</f>
        <v>23-Dec-25</v>
      </c>
      <c r="AB99" s="193" t="e">
        <f t="shared" si="20"/>
        <v>#VALUE!</v>
      </c>
    </row>
    <row r="100" spans="1:28" hidden="1" x14ac:dyDescent="0.25">
      <c r="A100" s="159" t="s">
        <v>1679</v>
      </c>
      <c r="B100" s="164" t="s">
        <v>1852</v>
      </c>
      <c r="C100" s="163" t="s">
        <v>1853</v>
      </c>
      <c r="D100" s="285" t="str">
        <f>+_xlfn.XLOOKUP(B100,'La Calera II - RFSU 31.1.28'!B:B,'La Calera II - RFSU 31.1.28'!D:D,"No se encuentra",0,1)</f>
        <v>T-29181/29281/29381</v>
      </c>
      <c r="E100" s="201">
        <v>46167</v>
      </c>
      <c r="F100" s="198">
        <f>+_xlfn.XLOOKUP(B100,'La Calera II - RFSU 31.1.28'!B:B,'La Calera II - RFSU 31.1.28'!G:G,"No se encuentra",0,1)</f>
        <v>46167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46164</v>
      </c>
      <c r="H100" s="416">
        <v>46204</v>
      </c>
      <c r="I100" s="198">
        <v>46204</v>
      </c>
      <c r="J100" s="289" t="str">
        <f>IF(+_xlfn.XLOOKUP(B100,'La Calera II - RFSU 31.1.28'!B:B,'La Calera II - RFSU 31.1.28'!X:X,"No se encuentra",0,1)&gt;0,+_xlfn.XLOOKUP(B100,'La Calera II - RFSU 31.1.28'!B:B,'La Calera II - RFSU 31.1.28'!X:X,"No se encuentra",0,1),"")</f>
        <v/>
      </c>
      <c r="K100" s="487" t="str">
        <f>+IF(+_xlfn.XLOOKUP(B100,'La Calera II - RFSU 31.1.28'!B:B,'La Calera II - RFSU 31.1.28'!AG:AG,"No se encuentra",0,1)=0,"N/A","Sin iniciar")</f>
        <v>Sin iniciar</v>
      </c>
      <c r="L100" s="201">
        <v>46300</v>
      </c>
      <c r="M100" s="198">
        <v>46284</v>
      </c>
      <c r="N100" s="293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46447</v>
      </c>
      <c r="P100" s="198">
        <v>46446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8"/>
        <v/>
      </c>
      <c r="S100" s="484"/>
      <c r="T100" s="304" t="s">
        <v>5147</v>
      </c>
      <c r="U100" s="416">
        <v>46447</v>
      </c>
      <c r="V100" s="18">
        <v>46447</v>
      </c>
      <c r="W100" s="18">
        <f>+_xlfn.XLOOKUP(B100,'La Calera II - RFSU 31.1.28'!B:B,'La Calera II - RFSU 31.1.28'!BW:BW,"No se encuentra",0,1)</f>
        <v>46475</v>
      </c>
      <c r="X100" s="193">
        <f t="shared" si="19"/>
        <v>147</v>
      </c>
      <c r="AA100" s="18" t="str">
        <f>+_xlfn.XLOOKUP(T100,'Crono LB 30.09'!B:B,'Crono LB 30.09'!E:E,"No se encuentra",0,1)</f>
        <v>No se encuentra</v>
      </c>
      <c r="AB100" s="193" t="e">
        <f t="shared" si="20"/>
        <v>#VALUE!</v>
      </c>
    </row>
    <row r="101" spans="1:28" hidden="1" x14ac:dyDescent="0.25">
      <c r="A101" s="159" t="s">
        <v>1679</v>
      </c>
      <c r="B101" s="164" t="s">
        <v>2717</v>
      </c>
      <c r="C101" s="163" t="s">
        <v>1855</v>
      </c>
      <c r="D101" s="285" t="s">
        <v>2718</v>
      </c>
      <c r="E101" s="201">
        <v>46181</v>
      </c>
      <c r="F101" s="198">
        <f>+_xlfn.XLOOKUP(B101,'La Calera II - RFSU 31.1.28'!B:B,'La Calera II - RFSU 31.1.28'!G:G,"No se encuentra",0,1)</f>
        <v>46181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46121</v>
      </c>
      <c r="H101" s="416">
        <v>46218</v>
      </c>
      <c r="I101" s="198">
        <v>46218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46158</v>
      </c>
      <c r="K101" s="487" t="s">
        <v>2771</v>
      </c>
      <c r="L101" s="201">
        <v>46310</v>
      </c>
      <c r="M101" s="198">
        <v>46298</v>
      </c>
      <c r="N101" s="293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46395</v>
      </c>
      <c r="P101" s="198">
        <v>46395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8"/>
        <v/>
      </c>
      <c r="S101" s="484"/>
      <c r="T101" s="304" t="s">
        <v>5148</v>
      </c>
      <c r="U101" s="416">
        <v>46395</v>
      </c>
      <c r="V101" s="18">
        <v>46395</v>
      </c>
      <c r="W101" s="18">
        <f>+_xlfn.XLOOKUP(B101,'La Calera II - RFSU 31.1.28'!B:B,'La Calera II - RFSU 31.1.28'!BW:BW,"No se encuentra",0,1)</f>
        <v>46335</v>
      </c>
      <c r="X101" s="193">
        <f t="shared" si="19"/>
        <v>85</v>
      </c>
      <c r="AA101" s="18"/>
      <c r="AB101" s="193"/>
    </row>
    <row r="102" spans="1:28" ht="90" hidden="1" x14ac:dyDescent="0.25">
      <c r="A102" s="159" t="s">
        <v>1679</v>
      </c>
      <c r="B102" s="164" t="s">
        <v>1858</v>
      </c>
      <c r="C102" s="163" t="s">
        <v>1859</v>
      </c>
      <c r="D102" s="285" t="s">
        <v>2781</v>
      </c>
      <c r="E102" s="201">
        <v>46132</v>
      </c>
      <c r="F102" s="198">
        <f>+_xlfn.XLOOKUP(B102,'La Calera II - RFSU 31.1.28'!B:B,'La Calera II - RFSU 31.1.28'!G:G,"No se encuentra",0,1)</f>
        <v>46132</v>
      </c>
      <c r="G102" s="289">
        <f>IF(+_xlfn.XLOOKUP(B102,'La Calera II - RFSU 31.1.28'!B:B,'La Calera II - RFSU 31.1.28'!H:H,"No se encuentra",0,1)&gt;0,+_xlfn.XLOOKUP(B102,'La Calera II - RFSU 31.1.28'!B:B,'La Calera II - RFSU 31.1.28'!H:H,"No se encuentra",0,1),"")</f>
        <v>46132</v>
      </c>
      <c r="H102" s="416">
        <v>46169</v>
      </c>
      <c r="I102" s="198">
        <v>46171</v>
      </c>
      <c r="J102" s="289">
        <v>46171</v>
      </c>
      <c r="K102" s="487" t="s">
        <v>2771</v>
      </c>
      <c r="L102" s="201">
        <v>46260</v>
      </c>
      <c r="M102" s="198">
        <v>46249</v>
      </c>
      <c r="N102" s="293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v>46510</v>
      </c>
      <c r="P102" s="198">
        <v>46506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8"/>
        <v/>
      </c>
      <c r="S102" s="483"/>
      <c r="T102" s="304" t="s">
        <v>2721</v>
      </c>
      <c r="U102" s="416">
        <v>46510</v>
      </c>
      <c r="V102" s="18">
        <v>46510</v>
      </c>
      <c r="W102" s="18">
        <f>+_xlfn.XLOOKUP(B102,'La Calera II - RFSU 31.1.28'!B:B,'La Calera II - RFSU 31.1.28'!BW:BW,"No se encuentra",0,1)</f>
        <v>46520</v>
      </c>
      <c r="X102" s="193">
        <f t="shared" si="19"/>
        <v>250</v>
      </c>
      <c r="AA102" s="18" t="str">
        <f>+_xlfn.XLOOKUP(T102,'Crono LB 30.09'!B:B,'Crono LB 30.09'!E:E,"No se encuentra",0,1)</f>
        <v>24-Apr-26</v>
      </c>
      <c r="AB102" s="193" t="e">
        <f t="shared" ref="AB102:AB110" si="21">+AA102-L102</f>
        <v>#VALUE!</v>
      </c>
    </row>
    <row r="103" spans="1:28" ht="39" hidden="1" customHeight="1" x14ac:dyDescent="0.25">
      <c r="A103" s="159" t="s">
        <v>1679</v>
      </c>
      <c r="B103" s="164" t="s">
        <v>1860</v>
      </c>
      <c r="C103" s="163" t="s">
        <v>1861</v>
      </c>
      <c r="D103" s="285" t="str">
        <f>+_xlfn.XLOOKUP(B103,'La Calera II - RFSU 31.1.28'!B:B,'La Calera II - RFSU 31.1.28'!D:D,"No se encuentra",0,1)</f>
        <v>PAY-97110 A/B-BBAS SUMIDERO DE DRENAJES ABIERTOS VBH-97110</v>
      </c>
      <c r="E103" s="201">
        <v>46077</v>
      </c>
      <c r="F103" s="198">
        <v>46056</v>
      </c>
      <c r="G103" s="289">
        <f>IF(+_xlfn.XLOOKUP(B103,'La Calera II - RFSU 31.1.28'!B:B,'La Calera II - RFSU 31.1.28'!H:H,"No se encuentra",0,1)&gt;0,+_xlfn.XLOOKUP(B103,'La Calera II - RFSU 31.1.28'!B:B,'La Calera II - RFSU 31.1.28'!H:H,"No se encuentra",0,1),"")</f>
        <v>46056</v>
      </c>
      <c r="H103" s="416">
        <v>46095</v>
      </c>
      <c r="I103" s="198">
        <v>46101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46097</v>
      </c>
      <c r="K103" s="487" t="s">
        <v>2771</v>
      </c>
      <c r="L103" s="201">
        <v>46237</v>
      </c>
      <c r="M103" s="198">
        <v>46203</v>
      </c>
      <c r="N103" s="293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v>46566</v>
      </c>
      <c r="P103" s="198">
        <v>46542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8"/>
        <v/>
      </c>
      <c r="S103" s="484"/>
      <c r="T103" s="304" t="s">
        <v>2723</v>
      </c>
      <c r="U103" s="416">
        <v>46566</v>
      </c>
      <c r="V103" s="18">
        <v>46566</v>
      </c>
      <c r="W103" s="18">
        <f>+_xlfn.XLOOKUP(B103,'La Calera II - RFSU 31.1.28'!B:B,'La Calera II - RFSU 31.1.28'!BW:BW,"No se encuentra",0,1)</f>
        <v>46544</v>
      </c>
      <c r="X103" s="193">
        <f t="shared" si="19"/>
        <v>329</v>
      </c>
      <c r="AA103" s="18">
        <f>+_xlfn.XLOOKUP(T103,'Crono LB 30.09'!B:B,'Crono LB 30.09'!E:E,"No se encuentra",0,1)</f>
        <v>46143</v>
      </c>
      <c r="AB103" s="193">
        <f t="shared" si="21"/>
        <v>-94</v>
      </c>
    </row>
    <row r="104" spans="1:28" ht="67.5" x14ac:dyDescent="0.25">
      <c r="A104" s="159" t="s">
        <v>1679</v>
      </c>
      <c r="B104" s="164" t="s">
        <v>1864</v>
      </c>
      <c r="C104" s="163" t="s">
        <v>1865</v>
      </c>
      <c r="D104" s="285" t="str">
        <f>+_xlfn.XLOOKUP(B104,'La Calera II - RFSU 31.1.28'!B:B,'La Calera II - RFSU 31.1.28'!D:D,"No se encuentra",0,1)</f>
        <v>PBE-94250-BOMBA DE TANQUE SUMIDERO DE HOT OIL
PBE-98130 -BOMBA DE TANQUE DE DRENAJE DE GLICOL</v>
      </c>
      <c r="E104" s="201">
        <v>46034</v>
      </c>
      <c r="F104" s="198">
        <v>46034</v>
      </c>
      <c r="G104" s="289">
        <f>IF(+_xlfn.XLOOKUP(B104,'La Calera II - RFSU 31.1.28'!B:B,'La Calera II - RFSU 31.1.28'!H:H,"No se encuentra",0,1)&gt;0,+_xlfn.XLOOKUP(B104,'La Calera II - RFSU 31.1.28'!B:B,'La Calera II - RFSU 31.1.28'!H:H,"No se encuentra",0,1),"")</f>
        <v>46037</v>
      </c>
      <c r="H104" s="416">
        <v>46063</v>
      </c>
      <c r="I104" s="198">
        <v>46063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46063</v>
      </c>
      <c r="K104" s="487" t="s">
        <v>5156</v>
      </c>
      <c r="L104" s="201">
        <v>46203</v>
      </c>
      <c r="M104" s="198">
        <v>46175</v>
      </c>
      <c r="N104" s="293">
        <f>IF(+_xlfn.XLOOKUP(B104,'La Calera II - RFSU 31.1.28'!B:B,'La Calera II - RFSU 31.1.28'!AQ:AQ,"No se encuentra",0,1)&gt;0,+_xlfn.XLOOKUP(B104,'La Calera II - RFSU 31.1.28'!B:B,'La Calera II - RFSU 31.1.28'!AQ:AQ,"No se encuentra",0,1),"")</f>
        <v>46176</v>
      </c>
      <c r="O104" s="201">
        <v>46420</v>
      </c>
      <c r="P104" s="198">
        <v>46360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>
        <f t="shared" si="18"/>
        <v>60</v>
      </c>
      <c r="S104" s="484"/>
      <c r="T104" s="304" t="s">
        <v>2725</v>
      </c>
      <c r="U104" s="416">
        <v>46470</v>
      </c>
      <c r="V104" s="18">
        <v>46420</v>
      </c>
      <c r="W104" s="18">
        <f>+_xlfn.XLOOKUP(B104,'La Calera II - RFSU 31.1.28'!B:B,'La Calera II - RFSU 31.1.28'!BW:BW,"No se encuentra",0,1)</f>
        <v>46393</v>
      </c>
      <c r="X104" s="193">
        <f t="shared" si="19"/>
        <v>217</v>
      </c>
      <c r="AA104" s="18" t="str">
        <f>+_xlfn.XLOOKUP(T104,'Crono LB 30.09'!B:B,'Crono LB 30.09'!E:E,"No se encuentra",0,1)</f>
        <v>24-Apr-26</v>
      </c>
      <c r="AB104" s="193" t="e">
        <f t="shared" si="21"/>
        <v>#VALUE!</v>
      </c>
    </row>
    <row r="105" spans="1:28" ht="56.25" hidden="1" x14ac:dyDescent="0.25">
      <c r="A105" s="159" t="s">
        <v>1679</v>
      </c>
      <c r="B105" s="164" t="s">
        <v>1866</v>
      </c>
      <c r="C105" s="163" t="s">
        <v>1867</v>
      </c>
      <c r="D105" s="285" t="str">
        <f>+_xlfn.XLOOKUP(B105,'La Calera II - RFSU 31.1.28'!B:B,'La Calera II - RFSU 31.1.28'!D:D,"No se encuentra",0,1)</f>
        <v>PBM-24340 A/B-BOMBA DE TRANSFERENCIA
PAZ-24390 A/B/C- BOMBA DE AGUA TRATADA A TANQUES</v>
      </c>
      <c r="E105" s="201">
        <v>46063</v>
      </c>
      <c r="F105" s="198">
        <v>46063</v>
      </c>
      <c r="G105" s="289">
        <f>IF(+_xlfn.XLOOKUP(B105,'La Calera II - RFSU 31.1.28'!B:B,'La Calera II - RFSU 31.1.28'!H:H,"No se encuentra",0,1)&gt;0,+_xlfn.XLOOKUP(B105,'La Calera II - RFSU 31.1.28'!B:B,'La Calera II - RFSU 31.1.28'!H:H,"No se encuentra",0,1),"")</f>
        <v>46063</v>
      </c>
      <c r="H105" s="416">
        <v>46100</v>
      </c>
      <c r="I105" s="198">
        <v>46119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46125</v>
      </c>
      <c r="K105" s="487" t="s">
        <v>5156</v>
      </c>
      <c r="L105" s="201">
        <v>46202</v>
      </c>
      <c r="M105" s="198">
        <v>46213</v>
      </c>
      <c r="N105" s="293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46507</v>
      </c>
      <c r="P105" s="198">
        <v>46507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202" t="str">
        <f t="shared" si="18"/>
        <v/>
      </c>
      <c r="S105" s="483"/>
      <c r="T105" s="304" t="s">
        <v>2553</v>
      </c>
      <c r="U105" s="416">
        <v>46507</v>
      </c>
      <c r="V105" s="18">
        <v>46507</v>
      </c>
      <c r="W105" s="18">
        <f>+_xlfn.XLOOKUP(B105,'La Calera II - RFSU 31.1.28'!B:B,'La Calera II - RFSU 31.1.28'!BW:BW,"No se encuentra",0,1)</f>
        <v>46572</v>
      </c>
      <c r="X105" s="193">
        <f t="shared" si="19"/>
        <v>305</v>
      </c>
      <c r="AA105" s="18">
        <f>+_xlfn.XLOOKUP(T105,'Crono LB 30.09'!B:B,'Crono LB 30.09'!E:E,"No se encuentra",0,1)</f>
        <v>46077</v>
      </c>
      <c r="AB105" s="193">
        <f t="shared" si="21"/>
        <v>-125</v>
      </c>
    </row>
    <row r="106" spans="1:28" hidden="1" x14ac:dyDescent="0.25">
      <c r="A106" s="159" t="s">
        <v>1679</v>
      </c>
      <c r="B106" s="164" t="s">
        <v>5288</v>
      </c>
      <c r="C106" s="163" t="s">
        <v>5291</v>
      </c>
      <c r="D106" s="285" t="s">
        <v>5290</v>
      </c>
      <c r="E106" s="201">
        <v>46178</v>
      </c>
      <c r="F106" s="198">
        <v>46178</v>
      </c>
      <c r="G106" s="289">
        <v>46178</v>
      </c>
      <c r="H106" s="201">
        <v>46205</v>
      </c>
      <c r="I106" s="198">
        <v>46205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46196</v>
      </c>
      <c r="K106" s="487" t="s">
        <v>5292</v>
      </c>
      <c r="L106" s="201">
        <f>+_xlfn.XLOOKUP(B106,'La Calera II - RFSU 31.1.28'!B:B,'La Calera II - RFSU 31.1.28'!AP:AP,"No se encuentra",0,1)</f>
        <v>46246</v>
      </c>
      <c r="M106" s="198">
        <f>+_xlfn.XLOOKUP(B106,'La Calera II - RFSU 31.1.28'!B:B,'La Calera II - RFSU 31.1.28'!AP:AP,"No se encuentra",0,1)</f>
        <v>46246</v>
      </c>
      <c r="N106" s="293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46588</v>
      </c>
      <c r="P106" s="198">
        <v>46588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202" t="str">
        <f t="shared" ref="R106" si="22">IF(N106="","",+IF(Q106="",+O106-P106,+O106-Q106))</f>
        <v/>
      </c>
      <c r="S106" s="483"/>
      <c r="T106" s="304" t="s">
        <v>2553</v>
      </c>
      <c r="U106" s="416">
        <v>46507</v>
      </c>
      <c r="V106" s="18">
        <v>46507</v>
      </c>
      <c r="W106" s="18">
        <f>+_xlfn.XLOOKUP(B106,'La Calera II - RFSU 31.1.28'!B:B,'La Calera II - RFSU 31.1.28'!BW:BW,"No se encuentra",0,1)</f>
        <v>46579</v>
      </c>
      <c r="X106" s="193">
        <f t="shared" ref="X106" si="23">+O106-L106</f>
        <v>342</v>
      </c>
      <c r="AA106" s="18">
        <f>+_xlfn.XLOOKUP(T106,'Crono LB 30.09'!B:B,'Crono LB 30.09'!E:E,"No se encuentra",0,1)</f>
        <v>46077</v>
      </c>
      <c r="AB106" s="193">
        <f t="shared" ref="AB106" si="24">+AA106-L106</f>
        <v>-169</v>
      </c>
    </row>
    <row r="107" spans="1:28" ht="45" hidden="1" customHeight="1" x14ac:dyDescent="0.25">
      <c r="A107" s="159" t="s">
        <v>1679</v>
      </c>
      <c r="B107" s="164" t="s">
        <v>1868</v>
      </c>
      <c r="C107" s="163" t="s">
        <v>1869</v>
      </c>
      <c r="D107" s="285" t="str">
        <f>+_xlfn.XLOOKUP(B107,'La Calera II - RFSU 31.1.28'!B:B,'La Calera II - RFSU 31.1.28'!D:D,"No se encuentra",0,1)</f>
        <v>SKZZ-93110 - SKID DE GAS COMBUSTIBLE CPF2
SKZZ-67040-SKID DE GAS COMBUSTIBLE GENERACIÓN</v>
      </c>
      <c r="E107" s="201">
        <v>46120</v>
      </c>
      <c r="F107" s="198">
        <v>46120</v>
      </c>
      <c r="G107" s="289">
        <f>IF(+_xlfn.XLOOKUP(B107,'La Calera II - RFSU 31.1.28'!B:B,'La Calera II - RFSU 31.1.28'!H:H,"No se encuentra",0,1)&gt;0,+_xlfn.XLOOKUP(B107,'La Calera II - RFSU 31.1.28'!B:B,'La Calera II - RFSU 31.1.28'!H:H,"No se encuentra",0,1),"")</f>
        <v>46092</v>
      </c>
      <c r="H107" s="416">
        <v>46157</v>
      </c>
      <c r="I107" s="198">
        <v>46157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46143</v>
      </c>
      <c r="K107" s="487" t="s">
        <v>2771</v>
      </c>
      <c r="L107" s="201">
        <v>46269</v>
      </c>
      <c r="M107" s="198">
        <v>46237</v>
      </c>
      <c r="N107" s="293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46493</v>
      </c>
      <c r="P107" s="198">
        <v>46493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202" t="str">
        <f t="shared" si="18"/>
        <v/>
      </c>
      <c r="S107" s="484"/>
      <c r="T107" s="304" t="s">
        <v>5150</v>
      </c>
      <c r="U107" s="198">
        <v>46510</v>
      </c>
      <c r="V107" s="18">
        <v>46493</v>
      </c>
      <c r="W107" s="18">
        <f>+_xlfn.XLOOKUP(B107,'La Calera II - RFSU 31.1.28'!B:B,'La Calera II - RFSU 31.1.28'!BW:BW,"No se encuentra",0,1)</f>
        <v>46480</v>
      </c>
      <c r="X107" s="193">
        <f t="shared" si="19"/>
        <v>224</v>
      </c>
      <c r="AA107" s="18" t="str">
        <f>+_xlfn.XLOOKUP(T107,'Crono LB 30.09'!B:B,'Crono LB 30.09'!E:E,"No se encuentra",0,1)</f>
        <v>No se encuentra</v>
      </c>
      <c r="AB107" s="193" t="e">
        <f t="shared" si="21"/>
        <v>#VALUE!</v>
      </c>
    </row>
    <row r="108" spans="1:28" ht="158.25" hidden="1" customHeight="1" x14ac:dyDescent="0.25">
      <c r="A108" s="159" t="s">
        <v>1679</v>
      </c>
      <c r="B108" s="164" t="s">
        <v>1870</v>
      </c>
      <c r="C108" s="163" t="s">
        <v>1871</v>
      </c>
      <c r="D108" s="285" t="str">
        <f>+_xlfn.XLOOKUP(B108,'La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8" s="201">
        <v>46136</v>
      </c>
      <c r="F108" s="198">
        <v>46150</v>
      </c>
      <c r="G108" s="289">
        <f>IF(+_xlfn.XLOOKUP(B108,'La Calera II - RFSU 31.1.28'!B:B,'La Calera II - RFSU 31.1.28'!H:H,"No se encuentra",0,1)&gt;0,+_xlfn.XLOOKUP(B108,'La Calera II - RFSU 31.1.28'!B:B,'La Calera II - RFSU 31.1.28'!H:H,"No se encuentra",0,1),"")</f>
        <v>46140</v>
      </c>
      <c r="H108" s="416">
        <v>46173</v>
      </c>
      <c r="I108" s="198">
        <v>46185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46185</v>
      </c>
      <c r="K108" s="487" t="s">
        <v>2771</v>
      </c>
      <c r="L108" s="201">
        <v>46253</v>
      </c>
      <c r="M108" s="198">
        <v>46253</v>
      </c>
      <c r="N108" s="293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46442</v>
      </c>
      <c r="P108" s="198">
        <v>46440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202" t="str">
        <f t="shared" si="18"/>
        <v/>
      </c>
      <c r="S108" s="484"/>
      <c r="T108" s="304" t="s">
        <v>2554</v>
      </c>
      <c r="U108" s="416">
        <v>46442</v>
      </c>
      <c r="V108" s="18">
        <v>46442</v>
      </c>
      <c r="W108" s="18">
        <f>+_xlfn.XLOOKUP(B108,'La Calera II - RFSU 31.1.28'!B:B,'La Calera II - RFSU 31.1.28'!BW:BW,"No se encuentra",0,1)</f>
        <v>46452</v>
      </c>
      <c r="X108" s="193">
        <f t="shared" si="19"/>
        <v>189</v>
      </c>
      <c r="AA108" s="18">
        <f>+_xlfn.XLOOKUP(T108,'Crono LB 30.09'!B:B,'Crono LB 30.09'!E:E,"No se encuentra",0,1)</f>
        <v>46105</v>
      </c>
      <c r="AB108" s="193">
        <f t="shared" si="21"/>
        <v>-148</v>
      </c>
    </row>
    <row r="109" spans="1:28" ht="33.75" hidden="1" x14ac:dyDescent="0.25">
      <c r="A109" s="159" t="s">
        <v>1679</v>
      </c>
      <c r="B109" s="164" t="s">
        <v>1872</v>
      </c>
      <c r="C109" s="163" t="s">
        <v>1873</v>
      </c>
      <c r="D109" s="285" t="str">
        <f>+_xlfn.XLOOKUP(B109,'La Calera II - RFSU 31.1.28'!B:B,'La Calera II - RFSU 31.1.28'!D:D,"No se encuentra",0,1)</f>
        <v>SKZZ-91040/91050-SKID DE COMPRESIÓN Y SECADO DE AIRE</v>
      </c>
      <c r="E109" s="201">
        <v>46120</v>
      </c>
      <c r="F109" s="198">
        <v>46120</v>
      </c>
      <c r="G109" s="289">
        <f>IF(+_xlfn.XLOOKUP(B109,'La Calera II - RFSU 31.1.28'!B:B,'La Calera II - RFSU 31.1.28'!H:H,"No se encuentra",0,1)&gt;0,+_xlfn.XLOOKUP(B109,'La Calera II - RFSU 31.1.28'!B:B,'La Calera II - RFSU 31.1.28'!H:H,"No se encuentra",0,1),"")</f>
        <v>46098</v>
      </c>
      <c r="H109" s="416">
        <v>46157</v>
      </c>
      <c r="I109" s="198">
        <v>46157</v>
      </c>
      <c r="J109" s="289">
        <f>IF(+_xlfn.XLOOKUP(B109,'La Calera II - RFSU 31.1.28'!B:B,'La Calera II - RFSU 31.1.28'!X:X,"No se encuentra",0,1)&gt;0,+_xlfn.XLOOKUP(B109,'La Calera II - RFSU 31.1.28'!B:B,'La Calera II - RFSU 31.1.28'!X:X,"No se encuentra",0,1),"")</f>
        <v>46135</v>
      </c>
      <c r="K109" s="487" t="s">
        <v>2771</v>
      </c>
      <c r="L109" s="201">
        <v>46267</v>
      </c>
      <c r="M109" s="198">
        <v>46237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46515</v>
      </c>
      <c r="P109" s="198">
        <v>46494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ref="R109:R110" si="25">IF(N109="","",+IF(Q109="",+O109-P109,+O109-Q109))</f>
        <v/>
      </c>
      <c r="S109" s="484"/>
      <c r="T109" s="304" t="s">
        <v>2555</v>
      </c>
      <c r="U109" s="416">
        <v>46515</v>
      </c>
      <c r="V109" s="18">
        <v>46515</v>
      </c>
      <c r="W109" s="18">
        <f>+_xlfn.XLOOKUP(B109,'La Calera II - RFSU 31.1.28'!B:B,'La Calera II - RFSU 31.1.28'!BW:BW,"No se encuentra",0,1)</f>
        <v>46472</v>
      </c>
      <c r="X109" s="193">
        <f t="shared" si="19"/>
        <v>248</v>
      </c>
      <c r="AA109" s="18" t="str">
        <f>+_xlfn.XLOOKUP(T109,'Crono LB 30.09'!B:B,'Crono LB 30.09'!E:E,"No se encuentra",0,1)</f>
        <v>10-Apr-26</v>
      </c>
      <c r="AB109" s="193" t="e">
        <f t="shared" si="21"/>
        <v>#VALUE!</v>
      </c>
    </row>
    <row r="110" spans="1:28" ht="45.75" hidden="1" thickBot="1" x14ac:dyDescent="0.3">
      <c r="A110" s="159" t="s">
        <v>1679</v>
      </c>
      <c r="B110" s="164" t="s">
        <v>1874</v>
      </c>
      <c r="C110" s="163" t="s">
        <v>1875</v>
      </c>
      <c r="D110" s="285" t="str">
        <f>+_xlfn.XLOOKUP(B110,'La Calera II - RFSU 31.1.28'!B:B,'La Calera II - RFSU 31.1.28'!D:D,"No se encuentra",0,1)</f>
        <v>SKZZ-92020/SKZZ-92030 - UNIDAD DE GENERACIÓN DE NITRÓGENO</v>
      </c>
      <c r="E110" s="203">
        <v>46086</v>
      </c>
      <c r="F110" s="230">
        <v>46086</v>
      </c>
      <c r="G110" s="290">
        <f>IF(+_xlfn.XLOOKUP(B110,'La Calera II - RFSU 31.1.28'!B:B,'La Calera II - RFSU 31.1.28'!H:H,"No se encuentra",0,1)&gt;0,+_xlfn.XLOOKUP(B110,'La Calera II - RFSU 31.1.28'!B:B,'La Calera II - RFSU 31.1.28'!H:H,"No se encuentra",0,1),"")</f>
        <v>46065</v>
      </c>
      <c r="H110" s="417">
        <v>46123</v>
      </c>
      <c r="I110" s="230">
        <v>46119</v>
      </c>
      <c r="J110" s="290">
        <f>IF(+_xlfn.XLOOKUP(B110,'La Calera II - RFSU 31.1.28'!B:B,'La Calera II - RFSU 31.1.28'!X:X,"No se encuentra",0,1)&gt;0,+_xlfn.XLOOKUP(B110,'La Calera II - RFSU 31.1.28'!B:B,'La Calera II - RFSU 31.1.28'!X:X,"No se encuentra",0,1),"")</f>
        <v>46120</v>
      </c>
      <c r="K110" s="487" t="s">
        <v>2771</v>
      </c>
      <c r="L110" s="203">
        <v>46232</v>
      </c>
      <c r="M110" s="230">
        <v>46198</v>
      </c>
      <c r="N110" s="294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3">
        <v>46412</v>
      </c>
      <c r="P110" s="230">
        <v>46411</v>
      </c>
      <c r="Q110" s="139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4" t="str">
        <f t="shared" si="25"/>
        <v/>
      </c>
      <c r="S110" s="485"/>
      <c r="T110" s="304" t="s">
        <v>2732</v>
      </c>
      <c r="U110" s="416">
        <v>46412</v>
      </c>
      <c r="V110" s="18">
        <v>46412</v>
      </c>
      <c r="W110" s="18">
        <f>+_xlfn.XLOOKUP(B110,'La Calera II - RFSU 31.1.28'!B:B,'La Calera II - RFSU 31.1.28'!BW:BW,"No se encuentra",0,1)</f>
        <v>46457</v>
      </c>
      <c r="X110" s="193">
        <f t="shared" si="19"/>
        <v>180</v>
      </c>
      <c r="AA110" s="18">
        <f>+_xlfn.XLOOKUP(T110,'Crono LB 30.09'!B:B,'Crono LB 30.09'!E:E,"No se encuentra",0,1)</f>
        <v>46105</v>
      </c>
      <c r="AB110" s="193">
        <f t="shared" si="21"/>
        <v>-127</v>
      </c>
    </row>
    <row r="116" spans="4:19" ht="15.75" thickBot="1" x14ac:dyDescent="0.3"/>
    <row r="117" spans="4:19" x14ac:dyDescent="0.25">
      <c r="D117" t="s">
        <v>2784</v>
      </c>
      <c r="E117" s="286" t="str">
        <f>+_xlfn.XLOOKUP(B117,'La Calera II - RFSU 31.1.28'!B:B,'La Calera II - RFSU 31.1.28'!G:G,"No se encuentra",0,1)</f>
        <v>No se encuentra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46025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 t="str">
        <f>+_xlfn.XLOOKUP(B117,'La Calera II - RFSU 31.1.28'!B:B,'La Calera II - RFSU 31.1.28'!AP:AP,"No se encuentra",0,1)</f>
        <v>No se encuentra</v>
      </c>
      <c r="M117" s="198" t="str">
        <f>+_xlfn.XLOOKUP(B117,'La Calera II - RFSU 31.1.28'!B:B,'La Calera II - RFSU 31.1.28'!AP:AP,"No se encuentra",0,1)</f>
        <v>No se encuentra</v>
      </c>
      <c r="N117" s="293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46362</v>
      </c>
      <c r="P117" s="198">
        <f>+IF(W117&gt;O117,O117,W117)</f>
        <v>0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>IF(N117="","",+IF(Q117="",+O117-P117,+O117-Q117))</f>
        <v>#VALUE!</v>
      </c>
      <c r="S117" s="227"/>
    </row>
  </sheetData>
  <autoFilter ref="A2:AB110" xr:uid="{2672C0B7-F3A4-4990-99B1-E4CECD5EA1B2}">
    <filterColumn colId="13">
      <customFilters>
        <customFilter operator="notEqual" val=" "/>
      </customFilters>
    </filterColumn>
  </autoFilter>
  <mergeCells count="10">
    <mergeCell ref="U1:U2"/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40" priority="7" operator="containsText" text="Sin iniciar">
      <formula>NOT(ISERROR(SEARCH("Sin iniciar",K1)))</formula>
    </cfRule>
    <cfRule type="containsText" dxfId="39" priority="8" operator="containsText" text="Finalizado">
      <formula>NOT(ISERROR(SEARCH("Finalizado",K1)))</formula>
    </cfRule>
    <cfRule type="containsText" dxfId="38" priority="9" operator="containsText" text="En curso">
      <formula>NOT(ISERROR(SEARCH("En curso",K1)))</formula>
    </cfRule>
  </conditionalFormatting>
  <conditionalFormatting sqref="R1:R110">
    <cfRule type="cellIs" dxfId="37" priority="5" operator="lessThan">
      <formula>0</formula>
    </cfRule>
    <cfRule type="cellIs" dxfId="36" priority="6" operator="lessThan">
      <formula>15</formula>
    </cfRule>
  </conditionalFormatting>
  <conditionalFormatting sqref="R117">
    <cfRule type="cellIs" dxfId="35" priority="1" operator="lessThan">
      <formula>0</formula>
    </cfRule>
    <cfRule type="cellIs" dxfId="3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841D-C764-4D81-85D3-FA84FB6A4276}">
  <sheetPr filterMode="1">
    <tabColor rgb="FF92D050"/>
    <pageSetUpPr fitToPage="1"/>
  </sheetPr>
  <dimension ref="A1:CJ140"/>
  <sheetViews>
    <sheetView showGridLines="0" tabSelected="1" view="pageBreakPreview" zoomScale="86" zoomScaleNormal="70" zoomScaleSheetLayoutView="70" workbookViewId="0">
      <pane xSplit="4" ySplit="1" topLeftCell="AK2" activePane="bottomRight" state="frozen"/>
      <selection pane="topRight" activeCell="E83" sqref="E83"/>
      <selection pane="bottomLeft" activeCell="E83" sqref="E83"/>
      <selection pane="bottomRight" activeCell="AL83" sqref="A3:AL83"/>
    </sheetView>
  </sheetViews>
  <sheetFormatPr baseColWidth="10" defaultColWidth="11.42578125" defaultRowHeight="15" outlineLevelCol="1" x14ac:dyDescent="0.25"/>
  <cols>
    <col min="1" max="1" width="22.140625" style="17" customWidth="1"/>
    <col min="2" max="2" width="22.28515625" customWidth="1"/>
    <col min="3" max="3" width="39.5703125" customWidth="1"/>
    <col min="4" max="4" width="32.42578125" style="4" hidden="1" customWidth="1"/>
    <col min="5" max="5" width="22" style="281" hidden="1" customWidth="1"/>
    <col min="6" max="6" width="18.85546875" style="2" hidden="1" customWidth="1" outlineLevel="1"/>
    <col min="7" max="7" width="14.42578125" style="2" hidden="1" customWidth="1" outlineLevel="1"/>
    <col min="8" max="8" width="13.42578125" style="2" hidden="1" customWidth="1" outlineLevel="1"/>
    <col min="9" max="10" width="15.85546875" hidden="1" customWidth="1" outlineLevel="1"/>
    <col min="11" max="11" width="11.42578125" style="4" hidden="1" customWidth="1" collapsed="1"/>
    <col min="12" max="12" width="12.7109375" style="2" hidden="1" customWidth="1" outlineLevel="1"/>
    <col min="13" max="13" width="15.5703125" style="2" hidden="1" customWidth="1" outlineLevel="1"/>
    <col min="14" max="14" width="10.7109375" style="2" hidden="1" customWidth="1" outlineLevel="1"/>
    <col min="15" max="15" width="14.42578125" hidden="1" customWidth="1" outlineLevel="1"/>
    <col min="16" max="16" width="14" hidden="1" customWidth="1" outlineLevel="1"/>
    <col min="17" max="17" width="13" hidden="1" customWidth="1" outlineLevel="1"/>
    <col min="18" max="18" width="48.7109375" hidden="1" customWidth="1" outlineLevel="1"/>
    <col min="19" max="19" width="11.42578125" style="4" hidden="1" customWidth="1" collapsed="1"/>
    <col min="20" max="21" width="12.7109375" hidden="1" customWidth="1" outlineLevel="1"/>
    <col min="22" max="22" width="10.7109375" hidden="1" customWidth="1" outlineLevel="1"/>
    <col min="23" max="23" width="14.42578125" style="2" hidden="1" customWidth="1" outlineLevel="1"/>
    <col min="24" max="24" width="15.140625" style="2" hidden="1" customWidth="1" outlineLevel="1"/>
    <col min="25" max="25" width="18.140625" hidden="1" customWidth="1" outlineLevel="1"/>
    <col min="26" max="26" width="11.42578125" style="4" hidden="1" customWidth="1" collapsed="1"/>
    <col min="27" max="27" width="12.7109375" hidden="1" customWidth="1" outlineLevel="1"/>
    <col min="28" max="28" width="12.5703125" hidden="1" customWidth="1" outlineLevel="1"/>
    <col min="29" max="29" width="15.7109375" hidden="1" customWidth="1" outlineLevel="1"/>
    <col min="30" max="30" width="10.42578125" style="4" hidden="1" customWidth="1" collapsed="1"/>
    <col min="31" max="31" width="23" style="4" hidden="1" customWidth="1"/>
    <col min="32" max="33" width="18.42578125" style="4" hidden="1" customWidth="1" outlineLevel="1"/>
    <col min="34" max="34" width="12" style="4" hidden="1" customWidth="1" outlineLevel="1"/>
    <col min="35" max="35" width="12.42578125" style="4" hidden="1" customWidth="1" outlineLevel="1"/>
    <col min="36" max="36" width="19.5703125" style="4" hidden="1" customWidth="1" outlineLevel="1"/>
    <col min="37" max="37" width="90.5703125" style="396" customWidth="1" outlineLevel="1"/>
    <col min="38" max="38" width="57" style="4" customWidth="1"/>
    <col min="39" max="39" width="28.5703125" style="18" customWidth="1" outlineLevel="1"/>
    <col min="40" max="40" width="17.5703125" style="18" customWidth="1" outlineLevel="1"/>
    <col min="41" max="41" width="10.7109375" style="18" customWidth="1" outlineLevel="1"/>
    <col min="42" max="42" width="14.42578125" customWidth="1" outlineLevel="1"/>
    <col min="43" max="43" width="13.42578125" customWidth="1" outlineLevel="1"/>
    <col min="44" max="44" width="10.42578125" customWidth="1" outlineLevel="1"/>
    <col min="45" max="45" width="18.7109375" style="2" customWidth="1" outlineLevel="1"/>
    <col min="46" max="46" width="10" style="2" customWidth="1" outlineLevel="1"/>
    <col min="47" max="47" width="27" customWidth="1" outlineLevel="1"/>
    <col min="48" max="48" width="14.7109375" customWidth="1" outlineLevel="1"/>
    <col min="49" max="49" width="22.140625" customWidth="1" outlineLevel="1"/>
    <col min="50" max="50" width="11.42578125" style="4" customWidth="1"/>
    <col min="51" max="51" width="12.7109375" style="2" customWidth="1" outlineLevel="1"/>
    <col min="52" max="52" width="12.7109375" customWidth="1" outlineLevel="1"/>
    <col min="53" max="53" width="10.7109375" customWidth="1" outlineLevel="1"/>
    <col min="54" max="55" width="12" customWidth="1" outlineLevel="1"/>
    <col min="56" max="56" width="22" customWidth="1" outlineLevel="1"/>
    <col min="57" max="57" width="11.42578125" style="4" customWidth="1"/>
    <col min="58" max="59" width="12.7109375" customWidth="1" outlineLevel="1"/>
    <col min="60" max="60" width="10.7109375" customWidth="1" outlineLevel="1"/>
    <col min="61" max="61" width="14.42578125" customWidth="1" outlineLevel="1"/>
    <col min="62" max="62" width="10" customWidth="1" outlineLevel="1"/>
    <col min="63" max="63" width="15.7109375" customWidth="1" outlineLevel="1"/>
    <col min="64" max="64" width="11.42578125" style="4" customWidth="1"/>
    <col min="65" max="65" width="12.7109375" style="2" customWidth="1" outlineLevel="1"/>
    <col min="66" max="66" width="12.7109375" customWidth="1" outlineLevel="1"/>
    <col min="67" max="67" width="10.7109375" customWidth="1" outlineLevel="1"/>
    <col min="68" max="69" width="11.5703125" customWidth="1" outlineLevel="1"/>
    <col min="70" max="70" width="22" customWidth="1" outlineLevel="1"/>
    <col min="71" max="71" width="12.7109375" style="4" customWidth="1"/>
    <col min="72" max="72" width="12.7109375" style="2" customWidth="1" outlineLevel="1"/>
    <col min="73" max="73" width="12.7109375" customWidth="1" outlineLevel="1"/>
    <col min="74" max="74" width="10.7109375" customWidth="1" outlineLevel="1"/>
    <col min="75" max="75" width="12.140625" customWidth="1" outlineLevel="1"/>
    <col min="76" max="76" width="11.5703125" customWidth="1" outlineLevel="1"/>
    <col min="77" max="77" width="22" customWidth="1" outlineLevel="1"/>
    <col min="78" max="78" width="15.7109375" customWidth="1" outlineLevel="1"/>
    <col min="79" max="79" width="33.7109375" customWidth="1" outlineLevel="1"/>
    <col min="80" max="80" width="18.42578125" customWidth="1" outlineLevel="1"/>
    <col min="81" max="81" width="3.7109375" customWidth="1"/>
    <col min="82" max="82" width="28.5703125" customWidth="1"/>
    <col min="83" max="83" width="54.85546875" customWidth="1"/>
    <col min="84" max="84" width="18.140625" customWidth="1"/>
    <col min="87" max="87" width="31.42578125" bestFit="1" customWidth="1"/>
  </cols>
  <sheetData>
    <row r="1" spans="1:88" ht="48" customHeight="1" x14ac:dyDescent="0.25">
      <c r="A1" s="594" t="s">
        <v>2464</v>
      </c>
      <c r="B1" s="595"/>
      <c r="C1" s="595"/>
      <c r="D1" s="8" t="s">
        <v>1</v>
      </c>
      <c r="E1" s="280" t="s">
        <v>2577</v>
      </c>
      <c r="F1" s="586" t="s">
        <v>2</v>
      </c>
      <c r="G1" s="586"/>
      <c r="H1" s="586"/>
      <c r="I1" s="586"/>
      <c r="J1" s="427"/>
      <c r="K1" s="5"/>
      <c r="L1" s="586" t="s">
        <v>3</v>
      </c>
      <c r="M1" s="586"/>
      <c r="N1" s="586"/>
      <c r="O1" s="586"/>
      <c r="P1" s="586"/>
      <c r="Q1" s="586"/>
      <c r="R1" s="586"/>
      <c r="S1" s="5"/>
      <c r="T1" s="586" t="s">
        <v>4</v>
      </c>
      <c r="U1" s="586"/>
      <c r="V1" s="586"/>
      <c r="W1" s="586"/>
      <c r="X1" s="586"/>
      <c r="Y1" s="586"/>
      <c r="Z1" s="5"/>
      <c r="AA1" s="590" t="s">
        <v>5</v>
      </c>
      <c r="AB1" s="590"/>
      <c r="AC1" s="596"/>
      <c r="AD1" s="5"/>
      <c r="AE1" s="590" t="s">
        <v>6</v>
      </c>
      <c r="AF1" s="590"/>
      <c r="AG1" s="590"/>
      <c r="AH1" s="590"/>
      <c r="AI1" s="590"/>
      <c r="AJ1" s="590"/>
      <c r="AK1" s="395"/>
      <c r="AL1" s="5"/>
      <c r="AM1" s="587" t="s">
        <v>7</v>
      </c>
      <c r="AN1" s="588"/>
      <c r="AO1" s="588"/>
      <c r="AP1" s="588"/>
      <c r="AQ1" s="588"/>
      <c r="AR1" s="588"/>
      <c r="AS1" s="588"/>
      <c r="AT1" s="588"/>
      <c r="AU1" s="588"/>
      <c r="AV1" s="588"/>
      <c r="AW1" s="589"/>
      <c r="AX1" s="5"/>
      <c r="AY1" s="586" t="s">
        <v>8</v>
      </c>
      <c r="AZ1" s="586"/>
      <c r="BA1" s="586"/>
      <c r="BB1" s="586"/>
      <c r="BC1" s="586"/>
      <c r="BD1" s="586"/>
      <c r="BE1" s="5"/>
      <c r="BF1" s="586" t="s">
        <v>9</v>
      </c>
      <c r="BG1" s="586"/>
      <c r="BH1" s="586"/>
      <c r="BI1" s="586"/>
      <c r="BJ1" s="586"/>
      <c r="BK1" s="586"/>
      <c r="BM1" s="586" t="s">
        <v>10</v>
      </c>
      <c r="BN1" s="586"/>
      <c r="BO1" s="586"/>
      <c r="BP1" s="586"/>
      <c r="BQ1" s="586"/>
      <c r="BR1" s="586"/>
      <c r="BS1" s="3"/>
      <c r="BT1" s="586" t="s">
        <v>11</v>
      </c>
      <c r="BU1" s="586"/>
      <c r="BV1" s="586"/>
      <c r="BW1" s="586"/>
      <c r="BX1" s="586"/>
      <c r="BY1" s="586"/>
      <c r="BZ1" s="12"/>
      <c r="CA1" s="33" t="s">
        <v>2465</v>
      </c>
      <c r="CB1" s="137" t="s">
        <v>13</v>
      </c>
      <c r="CC1" s="12"/>
      <c r="CD1" s="12" t="s">
        <v>2578</v>
      </c>
      <c r="CF1">
        <v>-30</v>
      </c>
      <c r="CG1">
        <v>0</v>
      </c>
    </row>
    <row r="2" spans="1:88" x14ac:dyDescent="0.25">
      <c r="CF2">
        <v>1</v>
      </c>
      <c r="CG2">
        <v>90</v>
      </c>
    </row>
    <row r="3" spans="1:88" x14ac:dyDescent="0.25">
      <c r="A3" s="16" t="s">
        <v>14</v>
      </c>
      <c r="B3" s="9" t="s">
        <v>15</v>
      </c>
      <c r="C3" s="9" t="s">
        <v>16</v>
      </c>
      <c r="D3" s="9" t="s">
        <v>17</v>
      </c>
      <c r="E3" s="282"/>
      <c r="F3" s="13" t="s">
        <v>2466</v>
      </c>
      <c r="G3" s="20" t="s">
        <v>19</v>
      </c>
      <c r="H3" s="13" t="s">
        <v>20</v>
      </c>
      <c r="I3" s="13" t="s">
        <v>21</v>
      </c>
      <c r="J3" s="428" t="s">
        <v>5134</v>
      </c>
      <c r="L3" s="9" t="s">
        <v>22</v>
      </c>
      <c r="M3" s="9" t="s">
        <v>18</v>
      </c>
      <c r="N3" s="9" t="s">
        <v>23</v>
      </c>
      <c r="O3" s="19" t="s">
        <v>19</v>
      </c>
      <c r="P3" s="9" t="s">
        <v>20</v>
      </c>
      <c r="Q3" s="9" t="s">
        <v>24</v>
      </c>
      <c r="R3" s="9" t="s">
        <v>25</v>
      </c>
      <c r="T3" s="9" t="s">
        <v>22</v>
      </c>
      <c r="U3" s="9" t="s">
        <v>18</v>
      </c>
      <c r="V3" s="9" t="s">
        <v>23</v>
      </c>
      <c r="W3" s="19" t="s">
        <v>19</v>
      </c>
      <c r="X3" s="9" t="s">
        <v>20</v>
      </c>
      <c r="Y3" s="16" t="s">
        <v>24</v>
      </c>
      <c r="AA3" s="9" t="s">
        <v>18</v>
      </c>
      <c r="AB3" s="9" t="s">
        <v>20</v>
      </c>
      <c r="AC3" s="16" t="s">
        <v>24</v>
      </c>
      <c r="AE3" s="9" t="s">
        <v>22</v>
      </c>
      <c r="AF3" s="14" t="s">
        <v>18</v>
      </c>
      <c r="AG3" s="9" t="s">
        <v>23</v>
      </c>
      <c r="AH3" s="19" t="s">
        <v>19</v>
      </c>
      <c r="AI3" s="26" t="s">
        <v>20</v>
      </c>
      <c r="AJ3" s="16" t="s">
        <v>24</v>
      </c>
      <c r="AK3" s="16" t="s">
        <v>5157</v>
      </c>
      <c r="AL3" s="14" t="s">
        <v>2437</v>
      </c>
      <c r="AM3" s="9" t="s">
        <v>22</v>
      </c>
      <c r="AN3" s="27" t="s">
        <v>18</v>
      </c>
      <c r="AO3" s="27" t="s">
        <v>23</v>
      </c>
      <c r="AP3" s="19" t="s">
        <v>19</v>
      </c>
      <c r="AQ3" s="9" t="s">
        <v>20</v>
      </c>
      <c r="AR3" s="16" t="s">
        <v>24</v>
      </c>
      <c r="AS3" s="9" t="s">
        <v>26</v>
      </c>
      <c r="AT3" s="9" t="s">
        <v>27</v>
      </c>
      <c r="AU3" s="9" t="s">
        <v>28</v>
      </c>
      <c r="AV3" s="9" t="s">
        <v>29</v>
      </c>
      <c r="AW3" s="9" t="s">
        <v>30</v>
      </c>
      <c r="AY3" s="9" t="s">
        <v>22</v>
      </c>
      <c r="AZ3" s="9" t="s">
        <v>18</v>
      </c>
      <c r="BA3" s="9" t="s">
        <v>23</v>
      </c>
      <c r="BB3" s="19" t="s">
        <v>19</v>
      </c>
      <c r="BC3" s="9" t="s">
        <v>20</v>
      </c>
      <c r="BD3" s="16" t="s">
        <v>24</v>
      </c>
      <c r="BF3" s="9" t="s">
        <v>22</v>
      </c>
      <c r="BG3" s="9" t="s">
        <v>18</v>
      </c>
      <c r="BH3" s="9" t="s">
        <v>23</v>
      </c>
      <c r="BI3" s="19" t="s">
        <v>19</v>
      </c>
      <c r="BJ3" s="9" t="s">
        <v>20</v>
      </c>
      <c r="BK3" s="16" t="s">
        <v>24</v>
      </c>
      <c r="BM3" s="9" t="s">
        <v>22</v>
      </c>
      <c r="BN3" s="9" t="s">
        <v>18</v>
      </c>
      <c r="BO3" s="9" t="s">
        <v>23</v>
      </c>
      <c r="BP3" s="19" t="s">
        <v>19</v>
      </c>
      <c r="BQ3" s="9" t="s">
        <v>20</v>
      </c>
      <c r="BR3" s="16" t="s">
        <v>24</v>
      </c>
      <c r="BT3" s="9" t="s">
        <v>22</v>
      </c>
      <c r="BU3" s="9" t="s">
        <v>18</v>
      </c>
      <c r="BV3" s="9" t="s">
        <v>23</v>
      </c>
      <c r="BW3" s="19" t="s">
        <v>19</v>
      </c>
      <c r="BX3" s="9" t="s">
        <v>20</v>
      </c>
      <c r="BY3" s="16" t="s">
        <v>24</v>
      </c>
      <c r="BZ3" s="28" t="s">
        <v>2467</v>
      </c>
      <c r="CA3" s="28" t="s">
        <v>2468</v>
      </c>
      <c r="CB3" s="28" t="s">
        <v>21</v>
      </c>
      <c r="CC3" s="10"/>
      <c r="CD3" s="10"/>
      <c r="CE3" t="s">
        <v>2470</v>
      </c>
      <c r="CI3" t="s">
        <v>5186</v>
      </c>
      <c r="CJ3" t="s">
        <v>5187</v>
      </c>
    </row>
    <row r="4" spans="1:88" ht="90" hidden="1" x14ac:dyDescent="0.25">
      <c r="A4" s="40" t="s">
        <v>2579</v>
      </c>
      <c r="B4" s="41" t="s">
        <v>2580</v>
      </c>
      <c r="C4" s="42" t="s">
        <v>2472</v>
      </c>
      <c r="D4" s="7" t="s">
        <v>33</v>
      </c>
      <c r="E4" s="283" t="str">
        <f>+_xlfn.XLOOKUP(B4,'Dinámica P0 RIs'!A:A,'Dinámica P0 RIs'!B:B,"",0,1)</f>
        <v/>
      </c>
      <c r="F4" s="30">
        <f t="shared" ref="F4:F62" si="0">+L4-1</f>
        <v>45999</v>
      </c>
      <c r="G4" s="6">
        <v>45888</v>
      </c>
      <c r="H4" s="6">
        <v>45888</v>
      </c>
      <c r="I4" s="34">
        <f t="shared" ref="I4:I62" si="1">+G4-F4</f>
        <v>-111</v>
      </c>
      <c r="J4" s="309" t="s">
        <v>5135</v>
      </c>
      <c r="K4" s="3"/>
      <c r="L4" s="30">
        <f t="shared" ref="L4:L62" si="2">+M4-N4</f>
        <v>46000</v>
      </c>
      <c r="M4" s="30">
        <f t="shared" ref="M4:M62" si="3">+T4-1</f>
        <v>46007</v>
      </c>
      <c r="N4" s="37">
        <v>7</v>
      </c>
      <c r="O4" s="6">
        <v>45918</v>
      </c>
      <c r="P4" s="6">
        <v>45918</v>
      </c>
      <c r="Q4" s="29">
        <f t="shared" ref="Q4:Q62" si="4">+O4-M4</f>
        <v>-89</v>
      </c>
      <c r="R4" s="7">
        <v>23052323</v>
      </c>
      <c r="S4" s="3"/>
      <c r="T4" s="30">
        <f t="shared" ref="T4:T62" si="5">+U4-V4</f>
        <v>46008</v>
      </c>
      <c r="U4" s="30">
        <f t="shared" ref="U4:U62" si="6">+AE4-1</f>
        <v>46038</v>
      </c>
      <c r="V4" s="37">
        <v>30</v>
      </c>
      <c r="W4" s="6">
        <v>45919</v>
      </c>
      <c r="X4" s="6">
        <v>45919</v>
      </c>
      <c r="Y4" s="29">
        <f t="shared" ref="Y4:Y62" si="7">+W4-U4</f>
        <v>-119</v>
      </c>
      <c r="Z4" s="3"/>
      <c r="AA4" s="31" t="s">
        <v>33</v>
      </c>
      <c r="AB4" s="7" t="s">
        <v>33</v>
      </c>
      <c r="AC4" s="6" t="s">
        <v>33</v>
      </c>
      <c r="AD4" s="25"/>
      <c r="AE4" s="31">
        <f t="shared" ref="AE4:AE62" si="8">+AF4-AG4</f>
        <v>46039</v>
      </c>
      <c r="AF4" s="31">
        <f t="shared" ref="AF4:AF62" si="9">+AM4-1</f>
        <v>46069</v>
      </c>
      <c r="AG4" s="37">
        <v>30</v>
      </c>
      <c r="AH4" s="15">
        <v>46062</v>
      </c>
      <c r="AI4" s="15">
        <v>46062</v>
      </c>
      <c r="AJ4" s="34">
        <f t="shared" ref="AJ4:AJ62" si="10">+AH4-AF4</f>
        <v>-7</v>
      </c>
      <c r="AK4" s="422" t="s">
        <v>5200</v>
      </c>
      <c r="AL4" s="423" t="s">
        <v>5126</v>
      </c>
      <c r="AM4" s="31">
        <f t="shared" ref="AM4:AM62" si="11">+AN4-AO4</f>
        <v>46070</v>
      </c>
      <c r="AN4" s="31">
        <f t="shared" ref="AN4:AN62" si="12">+AY4-1</f>
        <v>46110</v>
      </c>
      <c r="AO4" s="37">
        <v>40</v>
      </c>
      <c r="AP4" s="15">
        <v>46127</v>
      </c>
      <c r="AQ4" s="15">
        <v>46130</v>
      </c>
      <c r="AR4" s="34">
        <f t="shared" ref="AR4:AR62" si="13">+AP4-AN4</f>
        <v>17</v>
      </c>
      <c r="AS4" s="7"/>
      <c r="AT4" s="7"/>
      <c r="AU4" s="7"/>
      <c r="AV4" s="7"/>
      <c r="AW4" s="7"/>
      <c r="AX4" s="3"/>
      <c r="AY4" s="31">
        <f t="shared" ref="AY4:AY62" si="14">+AZ4-BA4</f>
        <v>46111</v>
      </c>
      <c r="AZ4" s="31">
        <f>+BF4-1</f>
        <v>46111</v>
      </c>
      <c r="BA4" s="124"/>
      <c r="BB4" s="15">
        <f t="shared" ref="BB4:BB62" si="15">+IF(AQ4=0,AP4,AQ4)+BA4</f>
        <v>46130</v>
      </c>
      <c r="BC4" s="15"/>
      <c r="BD4" s="7">
        <f t="shared" ref="BD4:BD62" si="16">+BB4-AZ4</f>
        <v>19</v>
      </c>
      <c r="BE4" s="3"/>
      <c r="BF4" s="31">
        <f t="shared" ref="BF4:BF62" si="17">+BG4-BH4</f>
        <v>46112</v>
      </c>
      <c r="BG4" s="31">
        <f t="shared" ref="BG4:BG62" si="18">+BM4</f>
        <v>46112</v>
      </c>
      <c r="BH4" s="32">
        <v>0</v>
      </c>
      <c r="BI4" s="15">
        <f t="shared" ref="BI4:BI62" si="19">+IF(BC4=0,BB4,BC4)+BH4</f>
        <v>46130</v>
      </c>
      <c r="BJ4" s="15"/>
      <c r="BK4" s="34">
        <f t="shared" ref="BK4:BK62" si="20">+BI4-BG4</f>
        <v>18</v>
      </c>
      <c r="BL4" s="3"/>
      <c r="BM4" s="31">
        <f t="shared" ref="BM4:BM62" si="21">+BN4-BO4</f>
        <v>46112</v>
      </c>
      <c r="BN4" s="31">
        <f t="shared" ref="BN4:BN62" si="22">+BT4</f>
        <v>46112</v>
      </c>
      <c r="BO4" s="32">
        <v>0</v>
      </c>
      <c r="BP4" s="15">
        <f t="shared" ref="BP4:BP62" si="23">+IF(BJ4=0,BI4,BJ4)+BO4</f>
        <v>46130</v>
      </c>
      <c r="BQ4" s="15"/>
      <c r="BR4" s="34">
        <f t="shared" ref="BR4:BR62" si="24">+BP4-BN4</f>
        <v>18</v>
      </c>
      <c r="BS4" s="3"/>
      <c r="BT4" s="31">
        <f t="shared" ref="BT4:BT62" si="25">+BU4-BV4</f>
        <v>46112</v>
      </c>
      <c r="BU4" s="31">
        <f t="shared" ref="BU4:BU62" si="26">+CA4</f>
        <v>46112</v>
      </c>
      <c r="BV4" s="37"/>
      <c r="BW4" s="15">
        <f t="shared" ref="BW4:BW62" si="27">+IF(BQ4=0,BP4,BQ4)+BV4</f>
        <v>46130</v>
      </c>
      <c r="BX4" s="15"/>
      <c r="BY4" s="7">
        <f t="shared" ref="BY4:BY62" si="28">+BW4-BU4</f>
        <v>18</v>
      </c>
      <c r="BZ4" s="2" t="s">
        <v>2473</v>
      </c>
      <c r="CA4" s="315">
        <v>46112</v>
      </c>
      <c r="CB4" s="7">
        <f t="shared" ref="CB4:CB62" si="29">+BW4-CA4</f>
        <v>18</v>
      </c>
      <c r="CC4" s="2"/>
      <c r="CD4" s="2"/>
      <c r="CF4" s="18">
        <f>+_xlfn.XLOOKUP(BZ4,'Crono LB 30.09'!B:B,'Crono LB 30.09'!F:F,"No se encuentra",0,1)</f>
        <v>45989</v>
      </c>
      <c r="CG4" s="193">
        <f>+CF4-CA4</f>
        <v>-123</v>
      </c>
      <c r="CI4" s="18"/>
      <c r="CJ4" s="18">
        <f>+IF(CI4="",CA4,CI4)</f>
        <v>46112</v>
      </c>
    </row>
    <row r="5" spans="1:88" hidden="1" x14ac:dyDescent="0.25">
      <c r="A5" s="40" t="s">
        <v>2471</v>
      </c>
      <c r="B5" s="41"/>
      <c r="C5" s="42" t="s">
        <v>2476</v>
      </c>
      <c r="D5" s="7" t="s">
        <v>33</v>
      </c>
      <c r="E5" s="283">
        <f>+_xlfn.XLOOKUP(B5,'Dinámica P0 RIs'!A:A,'Dinámica P0 RIs'!B:B,"",0,1)</f>
        <v>0</v>
      </c>
      <c r="F5" s="30">
        <f t="shared" si="0"/>
        <v>46023</v>
      </c>
      <c r="G5" s="138">
        <v>45899</v>
      </c>
      <c r="H5" s="6">
        <v>45899</v>
      </c>
      <c r="I5" s="34">
        <f t="shared" si="1"/>
        <v>-124</v>
      </c>
      <c r="J5" s="309">
        <v>0</v>
      </c>
      <c r="K5" s="3"/>
      <c r="L5" s="30">
        <f t="shared" si="2"/>
        <v>46024</v>
      </c>
      <c r="M5" s="30">
        <f t="shared" si="3"/>
        <v>46031</v>
      </c>
      <c r="N5" s="37">
        <v>7</v>
      </c>
      <c r="O5" s="6">
        <v>45912</v>
      </c>
      <c r="P5" s="6">
        <v>45912</v>
      </c>
      <c r="Q5" s="29">
        <f t="shared" si="4"/>
        <v>-119</v>
      </c>
      <c r="R5" s="7">
        <v>23045951</v>
      </c>
      <c r="S5" s="3"/>
      <c r="T5" s="30">
        <f t="shared" si="5"/>
        <v>46032</v>
      </c>
      <c r="U5" s="30">
        <f t="shared" si="6"/>
        <v>46062</v>
      </c>
      <c r="V5" s="37">
        <v>30</v>
      </c>
      <c r="W5" s="6">
        <v>45939</v>
      </c>
      <c r="X5" s="6">
        <v>46024</v>
      </c>
      <c r="Y5" s="29">
        <f t="shared" si="7"/>
        <v>-123</v>
      </c>
      <c r="Z5" s="3"/>
      <c r="AA5" s="31" t="s">
        <v>33</v>
      </c>
      <c r="AB5" s="7" t="s">
        <v>33</v>
      </c>
      <c r="AC5" s="6" t="s">
        <v>33</v>
      </c>
      <c r="AD5" s="25"/>
      <c r="AE5" s="31">
        <f t="shared" si="8"/>
        <v>46063</v>
      </c>
      <c r="AF5" s="31">
        <f t="shared" si="9"/>
        <v>46093</v>
      </c>
      <c r="AG5" s="37">
        <v>30</v>
      </c>
      <c r="AH5" s="15">
        <v>46062</v>
      </c>
      <c r="AI5" s="15">
        <v>46062</v>
      </c>
      <c r="AJ5" s="34">
        <f t="shared" si="10"/>
        <v>-31</v>
      </c>
      <c r="AK5" s="394" t="s">
        <v>5120</v>
      </c>
      <c r="AL5" s="3"/>
      <c r="AM5" s="31">
        <f t="shared" si="11"/>
        <v>46094</v>
      </c>
      <c r="AN5" s="31">
        <f t="shared" si="12"/>
        <v>46109</v>
      </c>
      <c r="AO5" s="37">
        <v>15</v>
      </c>
      <c r="AP5" s="15">
        <f t="shared" ref="AP5:AP62" si="30">+IF(AI5=0,AH5,AI5)+AO5</f>
        <v>46077</v>
      </c>
      <c r="AQ5" s="15"/>
      <c r="AR5" s="34">
        <f t="shared" si="13"/>
        <v>-32</v>
      </c>
      <c r="AS5" s="7"/>
      <c r="AT5" s="7"/>
      <c r="AU5" s="7"/>
      <c r="AV5" s="7"/>
      <c r="AW5" s="7"/>
      <c r="AX5" s="3"/>
      <c r="AY5" s="31">
        <f t="shared" si="14"/>
        <v>46110</v>
      </c>
      <c r="AZ5" s="31">
        <f>+BF5-1</f>
        <v>46110</v>
      </c>
      <c r="BA5" s="124"/>
      <c r="BB5" s="15">
        <f t="shared" si="15"/>
        <v>46077</v>
      </c>
      <c r="BC5" s="15"/>
      <c r="BD5" s="7">
        <f t="shared" si="16"/>
        <v>-33</v>
      </c>
      <c r="BE5" s="3"/>
      <c r="BF5" s="31">
        <f t="shared" si="17"/>
        <v>46111</v>
      </c>
      <c r="BG5" s="31">
        <f t="shared" si="18"/>
        <v>46111</v>
      </c>
      <c r="BH5" s="32">
        <v>0</v>
      </c>
      <c r="BI5" s="15">
        <f t="shared" si="19"/>
        <v>46077</v>
      </c>
      <c r="BJ5" s="15"/>
      <c r="BK5" s="34">
        <f t="shared" si="20"/>
        <v>-34</v>
      </c>
      <c r="BL5" s="3"/>
      <c r="BM5" s="31">
        <f t="shared" si="21"/>
        <v>46111</v>
      </c>
      <c r="BN5" s="31">
        <f t="shared" si="22"/>
        <v>46111</v>
      </c>
      <c r="BO5" s="32">
        <v>0</v>
      </c>
      <c r="BP5" s="15">
        <f t="shared" si="23"/>
        <v>46077</v>
      </c>
      <c r="BQ5" s="15"/>
      <c r="BR5" s="34">
        <f t="shared" si="24"/>
        <v>-34</v>
      </c>
      <c r="BS5" s="3"/>
      <c r="BT5" s="31">
        <f t="shared" si="25"/>
        <v>46111</v>
      </c>
      <c r="BU5" s="31">
        <f t="shared" si="26"/>
        <v>46111</v>
      </c>
      <c r="BV5" s="37"/>
      <c r="BW5" s="15">
        <f t="shared" si="27"/>
        <v>46077</v>
      </c>
      <c r="BX5" s="15"/>
      <c r="BY5" s="7">
        <f t="shared" si="28"/>
        <v>-34</v>
      </c>
      <c r="BZ5" s="2" t="s">
        <v>2473</v>
      </c>
      <c r="CA5" s="315">
        <v>46111</v>
      </c>
      <c r="CB5" s="7">
        <f t="shared" si="29"/>
        <v>-34</v>
      </c>
      <c r="CC5" s="2"/>
      <c r="CD5" s="2"/>
      <c r="CF5" s="18">
        <f>+_xlfn.XLOOKUP(BZ5,'Crono LB 30.09'!B:B,'Crono LB 30.09'!F:F,"No se encuentra",0,1)</f>
        <v>45989</v>
      </c>
      <c r="CG5" s="193">
        <f t="shared" ref="CG5:CG67" si="31">+CF5-CA5</f>
        <v>-122</v>
      </c>
      <c r="CI5" s="18"/>
      <c r="CJ5" s="18">
        <f t="shared" ref="CJ5:CJ66" si="32">+IF(CI5="",CA5,CI5)</f>
        <v>46111</v>
      </c>
    </row>
    <row r="6" spans="1:88" hidden="1" x14ac:dyDescent="0.25">
      <c r="A6" s="40" t="s">
        <v>2471</v>
      </c>
      <c r="B6" s="41"/>
      <c r="C6" s="42" t="s">
        <v>2477</v>
      </c>
      <c r="D6" s="7" t="s">
        <v>33</v>
      </c>
      <c r="E6" s="283">
        <f>+_xlfn.XLOOKUP(B6,'Dinámica P0 RIs'!A:A,'Dinámica P0 RIs'!B:B,"",0,1)</f>
        <v>0</v>
      </c>
      <c r="F6" s="30">
        <f t="shared" si="0"/>
        <v>46023</v>
      </c>
      <c r="G6" s="138">
        <v>45905</v>
      </c>
      <c r="H6" s="6">
        <v>45905</v>
      </c>
      <c r="I6" s="34">
        <f t="shared" si="1"/>
        <v>-118</v>
      </c>
      <c r="J6" s="309">
        <v>0</v>
      </c>
      <c r="K6" s="3"/>
      <c r="L6" s="30">
        <f t="shared" si="2"/>
        <v>46024</v>
      </c>
      <c r="M6" s="30">
        <f t="shared" si="3"/>
        <v>46031</v>
      </c>
      <c r="N6" s="37">
        <v>7</v>
      </c>
      <c r="O6" s="6">
        <v>45912</v>
      </c>
      <c r="P6" s="6">
        <v>45912</v>
      </c>
      <c r="Q6" s="29">
        <f t="shared" si="4"/>
        <v>-119</v>
      </c>
      <c r="R6" s="7">
        <v>23045955</v>
      </c>
      <c r="S6" s="3"/>
      <c r="T6" s="30">
        <f t="shared" si="5"/>
        <v>46032</v>
      </c>
      <c r="U6" s="30">
        <f t="shared" si="6"/>
        <v>46062</v>
      </c>
      <c r="V6" s="37">
        <v>30</v>
      </c>
      <c r="W6" s="6">
        <v>45939</v>
      </c>
      <c r="X6" s="6">
        <v>46024</v>
      </c>
      <c r="Y6" s="29">
        <f t="shared" si="7"/>
        <v>-123</v>
      </c>
      <c r="Z6" s="3"/>
      <c r="AA6" s="31" t="s">
        <v>33</v>
      </c>
      <c r="AB6" s="7" t="s">
        <v>33</v>
      </c>
      <c r="AC6" s="6" t="s">
        <v>33</v>
      </c>
      <c r="AD6" s="25"/>
      <c r="AE6" s="31">
        <f t="shared" si="8"/>
        <v>46063</v>
      </c>
      <c r="AF6" s="31">
        <f t="shared" si="9"/>
        <v>46093</v>
      </c>
      <c r="AG6" s="37">
        <v>30</v>
      </c>
      <c r="AH6" s="15">
        <v>46062</v>
      </c>
      <c r="AI6" s="15">
        <v>46062</v>
      </c>
      <c r="AJ6" s="34">
        <f t="shared" si="10"/>
        <v>-31</v>
      </c>
      <c r="AK6" s="394" t="s">
        <v>5120</v>
      </c>
      <c r="AL6" s="3"/>
      <c r="AM6" s="31">
        <f t="shared" si="11"/>
        <v>46094</v>
      </c>
      <c r="AN6" s="31">
        <f t="shared" si="12"/>
        <v>46109</v>
      </c>
      <c r="AO6" s="37">
        <v>15</v>
      </c>
      <c r="AP6" s="15">
        <f t="shared" si="30"/>
        <v>46077</v>
      </c>
      <c r="AQ6" s="15"/>
      <c r="AR6" s="34">
        <f t="shared" si="13"/>
        <v>-32</v>
      </c>
      <c r="AS6" s="7"/>
      <c r="AT6" s="7"/>
      <c r="AU6" s="7"/>
      <c r="AV6" s="7"/>
      <c r="AW6" s="7"/>
      <c r="AX6" s="3"/>
      <c r="AY6" s="31">
        <f t="shared" si="14"/>
        <v>46110</v>
      </c>
      <c r="AZ6" s="31">
        <f>+BF6-1</f>
        <v>46110</v>
      </c>
      <c r="BA6" s="124"/>
      <c r="BB6" s="15">
        <f t="shared" si="15"/>
        <v>46077</v>
      </c>
      <c r="BC6" s="15"/>
      <c r="BD6" s="7">
        <f t="shared" si="16"/>
        <v>-33</v>
      </c>
      <c r="BE6" s="3"/>
      <c r="BF6" s="31">
        <f t="shared" si="17"/>
        <v>46111</v>
      </c>
      <c r="BG6" s="31">
        <f t="shared" si="18"/>
        <v>46111</v>
      </c>
      <c r="BH6" s="32">
        <v>0</v>
      </c>
      <c r="BI6" s="15">
        <f t="shared" si="19"/>
        <v>46077</v>
      </c>
      <c r="BJ6" s="15"/>
      <c r="BK6" s="34">
        <f t="shared" si="20"/>
        <v>-34</v>
      </c>
      <c r="BL6" s="3"/>
      <c r="BM6" s="31">
        <f t="shared" si="21"/>
        <v>46111</v>
      </c>
      <c r="BN6" s="31">
        <f t="shared" si="22"/>
        <v>46111</v>
      </c>
      <c r="BO6" s="32">
        <v>0</v>
      </c>
      <c r="BP6" s="15">
        <f t="shared" si="23"/>
        <v>46077</v>
      </c>
      <c r="BQ6" s="15"/>
      <c r="BR6" s="34">
        <f t="shared" si="24"/>
        <v>-34</v>
      </c>
      <c r="BS6" s="3"/>
      <c r="BT6" s="31">
        <f t="shared" si="25"/>
        <v>46111</v>
      </c>
      <c r="BU6" s="31">
        <f t="shared" si="26"/>
        <v>46111</v>
      </c>
      <c r="BV6" s="37"/>
      <c r="BW6" s="15">
        <f t="shared" si="27"/>
        <v>46077</v>
      </c>
      <c r="BX6" s="15"/>
      <c r="BY6" s="7">
        <f t="shared" si="28"/>
        <v>-34</v>
      </c>
      <c r="BZ6" s="2" t="s">
        <v>2473</v>
      </c>
      <c r="CA6" s="315">
        <v>46111</v>
      </c>
      <c r="CB6" s="7">
        <f t="shared" si="29"/>
        <v>-34</v>
      </c>
      <c r="CC6" s="2"/>
      <c r="CD6" s="2"/>
      <c r="CF6" s="18">
        <f>+_xlfn.XLOOKUP(BZ6,'Crono LB 30.09'!B:B,'Crono LB 30.09'!F:F,"No se encuentra",0,1)</f>
        <v>45989</v>
      </c>
      <c r="CG6" s="193">
        <f t="shared" si="31"/>
        <v>-122</v>
      </c>
      <c r="CI6" s="18"/>
      <c r="CJ6" s="18">
        <f t="shared" si="32"/>
        <v>46111</v>
      </c>
    </row>
    <row r="7" spans="1:88" hidden="1" x14ac:dyDescent="0.25">
      <c r="A7" s="40" t="s">
        <v>2471</v>
      </c>
      <c r="B7" s="41"/>
      <c r="C7" s="42" t="s">
        <v>2478</v>
      </c>
      <c r="D7" s="7" t="s">
        <v>33</v>
      </c>
      <c r="E7" s="283">
        <f>+_xlfn.XLOOKUP(B7,'Dinámica P0 RIs'!A:A,'Dinámica P0 RIs'!B:B,"",0,1)</f>
        <v>0</v>
      </c>
      <c r="F7" s="30">
        <f t="shared" si="0"/>
        <v>46008</v>
      </c>
      <c r="G7" s="138">
        <v>45899</v>
      </c>
      <c r="H7" s="6">
        <v>45899</v>
      </c>
      <c r="I7" s="34">
        <f t="shared" si="1"/>
        <v>-109</v>
      </c>
      <c r="J7" s="309">
        <v>0</v>
      </c>
      <c r="K7" s="3"/>
      <c r="L7" s="30">
        <f t="shared" si="2"/>
        <v>46009</v>
      </c>
      <c r="M7" s="30">
        <f t="shared" si="3"/>
        <v>46016</v>
      </c>
      <c r="N7" s="37">
        <v>7</v>
      </c>
      <c r="O7" s="6">
        <v>45911</v>
      </c>
      <c r="P7" s="6">
        <v>45911</v>
      </c>
      <c r="Q7" s="29">
        <f t="shared" si="4"/>
        <v>-105</v>
      </c>
      <c r="R7" s="7">
        <v>23046371</v>
      </c>
      <c r="S7" s="3"/>
      <c r="T7" s="30">
        <f t="shared" si="5"/>
        <v>46017</v>
      </c>
      <c r="U7" s="30">
        <f t="shared" si="6"/>
        <v>46047</v>
      </c>
      <c r="V7" s="37">
        <v>30</v>
      </c>
      <c r="W7" s="6">
        <v>45936</v>
      </c>
      <c r="X7" s="6">
        <v>46301</v>
      </c>
      <c r="Y7" s="29">
        <f t="shared" si="7"/>
        <v>-111</v>
      </c>
      <c r="Z7" s="3"/>
      <c r="AA7" s="31" t="s">
        <v>33</v>
      </c>
      <c r="AB7" s="7" t="s">
        <v>33</v>
      </c>
      <c r="AC7" s="6" t="s">
        <v>33</v>
      </c>
      <c r="AD7" s="25"/>
      <c r="AE7" s="31">
        <f t="shared" si="8"/>
        <v>46048</v>
      </c>
      <c r="AF7" s="31">
        <f t="shared" si="9"/>
        <v>46078</v>
      </c>
      <c r="AG7" s="37">
        <v>30</v>
      </c>
      <c r="AH7" s="15">
        <v>46062</v>
      </c>
      <c r="AI7" s="15">
        <v>46062</v>
      </c>
      <c r="AJ7" s="34">
        <f t="shared" si="10"/>
        <v>-16</v>
      </c>
      <c r="AK7" s="394" t="s">
        <v>5120</v>
      </c>
      <c r="AL7" s="3"/>
      <c r="AM7" s="31">
        <f t="shared" si="11"/>
        <v>46079</v>
      </c>
      <c r="AN7" s="31">
        <f t="shared" si="12"/>
        <v>46094</v>
      </c>
      <c r="AO7" s="37">
        <v>15</v>
      </c>
      <c r="AP7" s="15">
        <f t="shared" si="30"/>
        <v>46077</v>
      </c>
      <c r="AQ7" s="15">
        <v>46077</v>
      </c>
      <c r="AR7" s="34">
        <f t="shared" si="13"/>
        <v>-17</v>
      </c>
      <c r="AS7" s="7"/>
      <c r="AT7" s="7"/>
      <c r="AU7" s="7"/>
      <c r="AV7" s="7"/>
      <c r="AW7" s="7"/>
      <c r="AX7" s="3"/>
      <c r="AY7" s="31">
        <f t="shared" si="14"/>
        <v>46095</v>
      </c>
      <c r="AZ7" s="31">
        <f>+BF7-1</f>
        <v>46095</v>
      </c>
      <c r="BA7" s="124"/>
      <c r="BB7" s="15">
        <f t="shared" si="15"/>
        <v>46077</v>
      </c>
      <c r="BC7" s="15"/>
      <c r="BD7" s="7">
        <f t="shared" si="16"/>
        <v>-18</v>
      </c>
      <c r="BE7" s="3"/>
      <c r="BF7" s="31">
        <f t="shared" si="17"/>
        <v>46096</v>
      </c>
      <c r="BG7" s="31">
        <f t="shared" si="18"/>
        <v>46096</v>
      </c>
      <c r="BH7" s="32">
        <v>0</v>
      </c>
      <c r="BI7" s="15">
        <f t="shared" si="19"/>
        <v>46077</v>
      </c>
      <c r="BJ7" s="15"/>
      <c r="BK7" s="34">
        <f t="shared" si="20"/>
        <v>-19</v>
      </c>
      <c r="BL7" s="3"/>
      <c r="BM7" s="31">
        <f t="shared" si="21"/>
        <v>46096</v>
      </c>
      <c r="BN7" s="31">
        <f t="shared" si="22"/>
        <v>46096</v>
      </c>
      <c r="BO7" s="32">
        <v>0</v>
      </c>
      <c r="BP7" s="15">
        <f t="shared" si="23"/>
        <v>46077</v>
      </c>
      <c r="BQ7" s="15"/>
      <c r="BR7" s="34">
        <f t="shared" si="24"/>
        <v>-19</v>
      </c>
      <c r="BS7" s="3"/>
      <c r="BT7" s="31">
        <f t="shared" si="25"/>
        <v>46096</v>
      </c>
      <c r="BU7" s="31">
        <f t="shared" si="26"/>
        <v>46096</v>
      </c>
      <c r="BV7" s="37"/>
      <c r="BW7" s="15">
        <f t="shared" si="27"/>
        <v>46077</v>
      </c>
      <c r="BX7" s="15"/>
      <c r="BY7" s="7">
        <f t="shared" si="28"/>
        <v>-19</v>
      </c>
      <c r="BZ7" s="2" t="s">
        <v>2473</v>
      </c>
      <c r="CA7" s="315">
        <v>46096</v>
      </c>
      <c r="CB7" s="7">
        <f t="shared" si="29"/>
        <v>-19</v>
      </c>
      <c r="CC7" s="2"/>
      <c r="CD7" s="2"/>
      <c r="CF7" s="18">
        <f>+_xlfn.XLOOKUP(BZ7,'Crono LB 30.09'!B:B,'Crono LB 30.09'!F:F,"No se encuentra",0,1)</f>
        <v>45989</v>
      </c>
      <c r="CG7" s="193">
        <f t="shared" si="31"/>
        <v>-107</v>
      </c>
      <c r="CI7" s="18"/>
      <c r="CJ7" s="18">
        <f t="shared" si="32"/>
        <v>46096</v>
      </c>
    </row>
    <row r="8" spans="1:88" ht="60" hidden="1" x14ac:dyDescent="0.25">
      <c r="A8" s="136" t="s">
        <v>2579</v>
      </c>
      <c r="B8" s="41" t="s">
        <v>2582</v>
      </c>
      <c r="C8" s="129" t="s">
        <v>2583</v>
      </c>
      <c r="D8" s="7" t="s">
        <v>33</v>
      </c>
      <c r="E8" s="283" t="str">
        <f>+_xlfn.XLOOKUP(B8,'Dinámica P0 RIs'!A:A,'Dinámica P0 RIs'!B:B,"",0,1)</f>
        <v/>
      </c>
      <c r="F8" s="30">
        <f t="shared" ref="F8" si="33">+L8-1</f>
        <v>46009</v>
      </c>
      <c r="G8" s="138">
        <v>46041</v>
      </c>
      <c r="H8" s="6">
        <v>46041</v>
      </c>
      <c r="I8" s="34">
        <f t="shared" ref="I8" si="34">+G8-F8</f>
        <v>32</v>
      </c>
      <c r="J8" s="309" t="s">
        <v>5135</v>
      </c>
      <c r="K8" s="3"/>
      <c r="L8" s="30">
        <f t="shared" ref="L8" si="35">+M8-N8</f>
        <v>46010</v>
      </c>
      <c r="M8" s="30">
        <f t="shared" ref="M8" si="36">+T8-1</f>
        <v>46017</v>
      </c>
      <c r="N8" s="37">
        <v>7</v>
      </c>
      <c r="O8" s="6">
        <f t="shared" ref="O8:O68" si="37">+IF(H8=0,G8,H8)+N8</f>
        <v>46048</v>
      </c>
      <c r="P8" s="6">
        <v>46048</v>
      </c>
      <c r="Q8" s="29">
        <f t="shared" ref="Q8" si="38">+O8-M8</f>
        <v>31</v>
      </c>
      <c r="R8" s="7"/>
      <c r="S8" s="3"/>
      <c r="T8" s="30">
        <f t="shared" ref="T8" si="39">+U8-V8</f>
        <v>46018</v>
      </c>
      <c r="U8" s="30">
        <f t="shared" ref="U8" si="40">+AE8-1</f>
        <v>46038</v>
      </c>
      <c r="V8" s="37">
        <v>20</v>
      </c>
      <c r="W8" s="6">
        <v>46059</v>
      </c>
      <c r="X8" s="6">
        <v>46059</v>
      </c>
      <c r="Y8" s="29">
        <f t="shared" ref="Y8" si="41">+W8-U8</f>
        <v>21</v>
      </c>
      <c r="Z8" s="3"/>
      <c r="AA8" s="31" t="s">
        <v>33</v>
      </c>
      <c r="AB8" s="7" t="s">
        <v>33</v>
      </c>
      <c r="AC8" s="6" t="s">
        <v>33</v>
      </c>
      <c r="AD8" s="25"/>
      <c r="AE8" s="31">
        <f t="shared" ref="AE8" si="42">+AF8-AG8</f>
        <v>46039</v>
      </c>
      <c r="AF8" s="31">
        <f t="shared" ref="AF8" si="43">+AM8-1</f>
        <v>46069</v>
      </c>
      <c r="AG8" s="37">
        <v>30</v>
      </c>
      <c r="AH8" s="15">
        <f t="shared" ref="AH8" si="44">+IF(X8=0,W8,X8)+AG8</f>
        <v>46089</v>
      </c>
      <c r="AI8" s="15">
        <v>46073</v>
      </c>
      <c r="AJ8" s="34">
        <f t="shared" ref="AJ8" si="45">+AH8-AF8</f>
        <v>20</v>
      </c>
      <c r="AK8" s="422" t="s">
        <v>5139</v>
      </c>
      <c r="AL8" s="423" t="s">
        <v>5127</v>
      </c>
      <c r="AM8" s="31">
        <f t="shared" ref="AM8" si="46">+AN8-AO8</f>
        <v>46070</v>
      </c>
      <c r="AN8" s="31">
        <f t="shared" ref="AN8" si="47">+AY8-1</f>
        <v>46085</v>
      </c>
      <c r="AO8" s="37">
        <v>15</v>
      </c>
      <c r="AP8" s="15">
        <f t="shared" ref="AP8" si="48">+IF(AI8=0,AH8,AI8)+AO8</f>
        <v>46088</v>
      </c>
      <c r="AQ8" s="15">
        <v>46085</v>
      </c>
      <c r="AR8" s="34">
        <f t="shared" ref="AR8" si="49">+AP8-AN8</f>
        <v>3</v>
      </c>
      <c r="AS8" s="7"/>
      <c r="AT8" s="7"/>
      <c r="AU8" s="7"/>
      <c r="AV8" s="7"/>
      <c r="AW8" s="7"/>
      <c r="AX8" s="3"/>
      <c r="AY8" s="31">
        <f t="shared" ref="AY8" si="50">+AZ8-BA8</f>
        <v>46086</v>
      </c>
      <c r="AZ8" s="31">
        <f t="shared" ref="AZ8" si="51">+BF8-1</f>
        <v>46086</v>
      </c>
      <c r="BA8" s="124"/>
      <c r="BB8" s="15">
        <f t="shared" ref="BB8" si="52">+IF(AQ8=0,AP8,AQ8)+BA8</f>
        <v>46085</v>
      </c>
      <c r="BC8" s="15"/>
      <c r="BD8" s="7">
        <f t="shared" ref="BD8" si="53">+BB8-AZ8</f>
        <v>-1</v>
      </c>
      <c r="BE8" s="3"/>
      <c r="BF8" s="31">
        <f t="shared" ref="BF8" si="54">+BG8-BH8</f>
        <v>46087</v>
      </c>
      <c r="BG8" s="31">
        <f t="shared" ref="BG8" si="55">+BM8</f>
        <v>46087</v>
      </c>
      <c r="BH8" s="32">
        <v>0</v>
      </c>
      <c r="BI8" s="15">
        <f t="shared" ref="BI8" si="56">+IF(BC8=0,BB8,BC8)+BH8</f>
        <v>46085</v>
      </c>
      <c r="BJ8" s="15"/>
      <c r="BK8" s="34">
        <f t="shared" ref="BK8" si="57">+BI8-BG8</f>
        <v>-2</v>
      </c>
      <c r="BL8" s="3"/>
      <c r="BM8" s="31">
        <f t="shared" ref="BM8" si="58">+BN8-BO8</f>
        <v>46087</v>
      </c>
      <c r="BN8" s="31">
        <f t="shared" ref="BN8" si="59">+BT8</f>
        <v>46087</v>
      </c>
      <c r="BO8" s="32">
        <v>0</v>
      </c>
      <c r="BP8" s="15">
        <f t="shared" ref="BP8" si="60">+IF(BJ8=0,BI8,BJ8)+BO8</f>
        <v>46085</v>
      </c>
      <c r="BQ8" s="15"/>
      <c r="BR8" s="34">
        <f t="shared" ref="BR8" si="61">+BP8-BN8</f>
        <v>-2</v>
      </c>
      <c r="BS8" s="3"/>
      <c r="BT8" s="31">
        <f t="shared" ref="BT8" si="62">+BU8-BV8</f>
        <v>46087</v>
      </c>
      <c r="BU8" s="31">
        <f t="shared" ref="BU8" si="63">+CA8</f>
        <v>46087</v>
      </c>
      <c r="BV8" s="37"/>
      <c r="BW8" s="15">
        <f t="shared" ref="BW8" si="64">+IF(BQ8=0,BP8,BQ8)+BV8</f>
        <v>46085</v>
      </c>
      <c r="BX8" s="15"/>
      <c r="BY8" s="7">
        <f t="shared" ref="BY8" si="65">+BW8-BU8</f>
        <v>-2</v>
      </c>
      <c r="BZ8" s="2" t="s">
        <v>2535</v>
      </c>
      <c r="CA8" s="315">
        <v>46087</v>
      </c>
      <c r="CB8" s="7">
        <f t="shared" ref="CB8" si="66">+BW8-CA8</f>
        <v>-2</v>
      </c>
      <c r="CC8" s="2"/>
      <c r="CD8" s="2"/>
      <c r="CF8" s="18" t="str">
        <f>+_xlfn.XLOOKUP(BZ8,'Crono LB 30.09'!B:B,'Crono LB 30.09'!F:F,"No se encuentra",0,1)</f>
        <v>12-Dec-25</v>
      </c>
      <c r="CG8" s="193" t="e">
        <f t="shared" si="31"/>
        <v>#VALUE!</v>
      </c>
      <c r="CI8" s="18"/>
      <c r="CJ8" s="18">
        <f t="shared" si="32"/>
        <v>46087</v>
      </c>
    </row>
    <row r="9" spans="1:88" hidden="1" x14ac:dyDescent="0.25">
      <c r="A9" s="40" t="s">
        <v>2471</v>
      </c>
      <c r="B9" s="41"/>
      <c r="C9" s="42" t="s">
        <v>2483</v>
      </c>
      <c r="D9" s="7" t="s">
        <v>33</v>
      </c>
      <c r="E9" s="283">
        <f>+_xlfn.XLOOKUP(B9,'Dinámica P0 RIs'!A:A,'Dinámica P0 RIs'!B:B,"",0,1)</f>
        <v>0</v>
      </c>
      <c r="F9" s="30">
        <f t="shared" si="0"/>
        <v>-88</v>
      </c>
      <c r="G9" s="138"/>
      <c r="H9" s="6"/>
      <c r="I9" s="34">
        <f t="shared" si="1"/>
        <v>88</v>
      </c>
      <c r="J9" s="309">
        <v>0</v>
      </c>
      <c r="K9" s="3"/>
      <c r="L9" s="30">
        <f t="shared" si="2"/>
        <v>-87</v>
      </c>
      <c r="M9" s="30">
        <f t="shared" si="3"/>
        <v>-80</v>
      </c>
      <c r="N9" s="37">
        <v>7</v>
      </c>
      <c r="O9" s="6">
        <f t="shared" si="37"/>
        <v>7</v>
      </c>
      <c r="P9" s="6"/>
      <c r="Q9" s="29">
        <f t="shared" si="4"/>
        <v>87</v>
      </c>
      <c r="R9" s="7"/>
      <c r="S9" s="3"/>
      <c r="T9" s="30">
        <f t="shared" si="5"/>
        <v>-79</v>
      </c>
      <c r="U9" s="30">
        <f t="shared" si="6"/>
        <v>-49</v>
      </c>
      <c r="V9" s="37">
        <v>30</v>
      </c>
      <c r="W9" s="6">
        <f t="shared" ref="W9:W62" si="67">+O9+V9</f>
        <v>37</v>
      </c>
      <c r="X9" s="6"/>
      <c r="Y9" s="29">
        <f t="shared" si="7"/>
        <v>86</v>
      </c>
      <c r="Z9" s="3"/>
      <c r="AA9" s="31" t="s">
        <v>33</v>
      </c>
      <c r="AB9" s="7" t="s">
        <v>33</v>
      </c>
      <c r="AC9" s="6" t="s">
        <v>33</v>
      </c>
      <c r="AD9" s="25"/>
      <c r="AE9" s="31">
        <f t="shared" si="8"/>
        <v>-48</v>
      </c>
      <c r="AF9" s="31">
        <f t="shared" si="9"/>
        <v>-18</v>
      </c>
      <c r="AG9" s="37">
        <v>30</v>
      </c>
      <c r="AH9" s="15">
        <f t="shared" ref="AH9:AH62" si="68">+IF(X9=0,W9,X9)+AG9</f>
        <v>67</v>
      </c>
      <c r="AI9" s="15"/>
      <c r="AJ9" s="34">
        <f t="shared" si="10"/>
        <v>85</v>
      </c>
      <c r="AK9" s="393"/>
      <c r="AL9" s="3"/>
      <c r="AM9" s="31">
        <f t="shared" si="11"/>
        <v>-17</v>
      </c>
      <c r="AN9" s="31">
        <f t="shared" si="12"/>
        <v>-2</v>
      </c>
      <c r="AO9" s="37">
        <v>15</v>
      </c>
      <c r="AP9" s="15">
        <f t="shared" si="30"/>
        <v>82</v>
      </c>
      <c r="AQ9" s="15"/>
      <c r="AR9" s="34">
        <f t="shared" si="13"/>
        <v>84</v>
      </c>
      <c r="AS9" s="7"/>
      <c r="AT9" s="7"/>
      <c r="AU9" s="7"/>
      <c r="AV9" s="7"/>
      <c r="AW9" s="7"/>
      <c r="AX9" s="3"/>
      <c r="AY9" s="31">
        <f t="shared" si="14"/>
        <v>-1</v>
      </c>
      <c r="AZ9" s="31">
        <f t="shared" ref="AZ9:AZ71" si="69">+BF9-1</f>
        <v>-1</v>
      </c>
      <c r="BA9" s="124"/>
      <c r="BB9" s="15">
        <f t="shared" si="15"/>
        <v>82</v>
      </c>
      <c r="BC9" s="15"/>
      <c r="BD9" s="7">
        <f t="shared" si="16"/>
        <v>83</v>
      </c>
      <c r="BE9" s="3"/>
      <c r="BF9" s="31">
        <f t="shared" si="17"/>
        <v>0</v>
      </c>
      <c r="BG9" s="31">
        <f t="shared" si="18"/>
        <v>0</v>
      </c>
      <c r="BH9" s="32">
        <v>0</v>
      </c>
      <c r="BI9" s="15">
        <f t="shared" si="19"/>
        <v>82</v>
      </c>
      <c r="BJ9" s="15"/>
      <c r="BK9" s="34">
        <f t="shared" si="20"/>
        <v>82</v>
      </c>
      <c r="BL9" s="3"/>
      <c r="BM9" s="31">
        <f t="shared" si="21"/>
        <v>0</v>
      </c>
      <c r="BN9" s="31">
        <f t="shared" si="22"/>
        <v>0</v>
      </c>
      <c r="BO9" s="32">
        <v>0</v>
      </c>
      <c r="BP9" s="15">
        <f t="shared" si="23"/>
        <v>82</v>
      </c>
      <c r="BQ9" s="15"/>
      <c r="BR9" s="34">
        <f t="shared" si="24"/>
        <v>82</v>
      </c>
      <c r="BS9" s="3"/>
      <c r="BT9" s="31">
        <f t="shared" si="25"/>
        <v>0</v>
      </c>
      <c r="BU9" s="31">
        <f t="shared" si="26"/>
        <v>0</v>
      </c>
      <c r="BV9" s="37"/>
      <c r="BW9" s="15">
        <f t="shared" si="27"/>
        <v>82</v>
      </c>
      <c r="BX9" s="15"/>
      <c r="BY9" s="7">
        <f t="shared" si="28"/>
        <v>82</v>
      </c>
      <c r="BZ9" s="2"/>
      <c r="CA9" s="130"/>
      <c r="CB9" s="7">
        <f t="shared" si="29"/>
        <v>82</v>
      </c>
      <c r="CC9" s="2"/>
      <c r="CD9" s="2"/>
      <c r="CF9" s="18" t="str">
        <f>+_xlfn.XLOOKUP(BZ9,'Crono LB 30.09'!B:B,'Crono LB 30.09'!F:F,"No se encuentra",0,1)</f>
        <v>26-Jan-28</v>
      </c>
      <c r="CG9" s="193" t="e">
        <f t="shared" si="31"/>
        <v>#VALUE!</v>
      </c>
      <c r="CI9" s="18"/>
      <c r="CJ9" s="18">
        <f t="shared" si="32"/>
        <v>0</v>
      </c>
    </row>
    <row r="10" spans="1:88" hidden="1" x14ac:dyDescent="0.25">
      <c r="A10" s="40" t="s">
        <v>2471</v>
      </c>
      <c r="B10" s="41"/>
      <c r="C10" s="42" t="s">
        <v>2486</v>
      </c>
      <c r="D10" s="7" t="s">
        <v>33</v>
      </c>
      <c r="E10" s="283">
        <f>+_xlfn.XLOOKUP(B10,'Dinámica P0 RIs'!A:A,'Dinámica P0 RIs'!B:B,"",0,1)</f>
        <v>0</v>
      </c>
      <c r="F10" s="30">
        <f>+L10-1</f>
        <v>-88</v>
      </c>
      <c r="G10" s="6"/>
      <c r="H10" s="6"/>
      <c r="I10" s="34">
        <f t="shared" si="1"/>
        <v>88</v>
      </c>
      <c r="J10" s="309">
        <v>0</v>
      </c>
      <c r="K10" s="3"/>
      <c r="L10" s="30">
        <f t="shared" si="2"/>
        <v>-87</v>
      </c>
      <c r="M10" s="30">
        <f t="shared" si="3"/>
        <v>-80</v>
      </c>
      <c r="N10" s="37">
        <v>7</v>
      </c>
      <c r="O10" s="6">
        <f t="shared" si="37"/>
        <v>7</v>
      </c>
      <c r="P10" s="6"/>
      <c r="Q10" s="29">
        <f t="shared" si="4"/>
        <v>87</v>
      </c>
      <c r="R10" s="7"/>
      <c r="S10" s="3"/>
      <c r="T10" s="30">
        <f t="shared" si="5"/>
        <v>-79</v>
      </c>
      <c r="U10" s="30">
        <f t="shared" si="6"/>
        <v>-49</v>
      </c>
      <c r="V10" s="37">
        <v>30</v>
      </c>
      <c r="W10" s="6">
        <f t="shared" si="67"/>
        <v>37</v>
      </c>
      <c r="X10" s="6"/>
      <c r="Y10" s="29">
        <f t="shared" si="7"/>
        <v>86</v>
      </c>
      <c r="Z10" s="3"/>
      <c r="AA10" s="31" t="s">
        <v>33</v>
      </c>
      <c r="AB10" s="7" t="s">
        <v>33</v>
      </c>
      <c r="AC10" s="6" t="s">
        <v>33</v>
      </c>
      <c r="AD10" s="25"/>
      <c r="AE10" s="31">
        <f t="shared" si="8"/>
        <v>-48</v>
      </c>
      <c r="AF10" s="31">
        <f t="shared" si="9"/>
        <v>-18</v>
      </c>
      <c r="AG10" s="37">
        <v>30</v>
      </c>
      <c r="AH10" s="15">
        <f t="shared" si="68"/>
        <v>67</v>
      </c>
      <c r="AI10" s="15"/>
      <c r="AJ10" s="34">
        <f t="shared" si="10"/>
        <v>85</v>
      </c>
      <c r="AK10" s="393"/>
      <c r="AL10" s="3"/>
      <c r="AM10" s="31">
        <f t="shared" si="11"/>
        <v>-17</v>
      </c>
      <c r="AN10" s="31">
        <f t="shared" si="12"/>
        <v>-2</v>
      </c>
      <c r="AO10" s="37">
        <v>15</v>
      </c>
      <c r="AP10" s="15">
        <f t="shared" si="30"/>
        <v>82</v>
      </c>
      <c r="AQ10" s="15"/>
      <c r="AR10" s="34">
        <f t="shared" si="13"/>
        <v>84</v>
      </c>
      <c r="AS10" s="7"/>
      <c r="AT10" s="7"/>
      <c r="AU10" s="7"/>
      <c r="AV10" s="7"/>
      <c r="AW10" s="7"/>
      <c r="AX10" s="3"/>
      <c r="AY10" s="31">
        <f t="shared" si="14"/>
        <v>-1</v>
      </c>
      <c r="AZ10" s="31">
        <f t="shared" si="69"/>
        <v>-1</v>
      </c>
      <c r="BA10" s="124"/>
      <c r="BB10" s="15">
        <f t="shared" si="15"/>
        <v>82</v>
      </c>
      <c r="BC10" s="15"/>
      <c r="BD10" s="7">
        <f t="shared" si="16"/>
        <v>83</v>
      </c>
      <c r="BE10" s="3"/>
      <c r="BF10" s="31">
        <f t="shared" si="17"/>
        <v>0</v>
      </c>
      <c r="BG10" s="31">
        <f t="shared" si="18"/>
        <v>0</v>
      </c>
      <c r="BH10" s="32">
        <v>0</v>
      </c>
      <c r="BI10" s="15">
        <f t="shared" si="19"/>
        <v>82</v>
      </c>
      <c r="BJ10" s="15"/>
      <c r="BK10" s="34">
        <f t="shared" si="20"/>
        <v>82</v>
      </c>
      <c r="BL10" s="3"/>
      <c r="BM10" s="31">
        <f t="shared" si="21"/>
        <v>0</v>
      </c>
      <c r="BN10" s="31">
        <f t="shared" si="22"/>
        <v>0</v>
      </c>
      <c r="BO10" s="32">
        <v>0</v>
      </c>
      <c r="BP10" s="15">
        <f t="shared" si="23"/>
        <v>82</v>
      </c>
      <c r="BQ10" s="15"/>
      <c r="BR10" s="34">
        <f t="shared" si="24"/>
        <v>82</v>
      </c>
      <c r="BS10" s="3"/>
      <c r="BT10" s="31">
        <f t="shared" si="25"/>
        <v>0</v>
      </c>
      <c r="BU10" s="31">
        <f t="shared" si="26"/>
        <v>0</v>
      </c>
      <c r="BV10" s="37"/>
      <c r="BW10" s="15">
        <f t="shared" si="27"/>
        <v>82</v>
      </c>
      <c r="BX10" s="15"/>
      <c r="BY10" s="7">
        <f t="shared" si="28"/>
        <v>82</v>
      </c>
      <c r="BZ10" s="2"/>
      <c r="CA10" s="130"/>
      <c r="CB10" s="7">
        <f t="shared" si="29"/>
        <v>82</v>
      </c>
      <c r="CC10" s="2"/>
      <c r="CD10" s="2"/>
      <c r="CF10" s="18" t="str">
        <f>+_xlfn.XLOOKUP(BZ10,'Crono LB 30.09'!B:B,'Crono LB 30.09'!F:F,"No se encuentra",0,1)</f>
        <v>No se encuentra</v>
      </c>
      <c r="CG10" s="193" t="e">
        <f t="shared" si="31"/>
        <v>#VALUE!</v>
      </c>
      <c r="CI10" s="18"/>
      <c r="CJ10" s="18">
        <f t="shared" si="32"/>
        <v>0</v>
      </c>
    </row>
    <row r="11" spans="1:88" hidden="1" x14ac:dyDescent="0.25">
      <c r="A11" s="40" t="s">
        <v>2471</v>
      </c>
      <c r="B11" s="41"/>
      <c r="C11" s="42" t="s">
        <v>2487</v>
      </c>
      <c r="D11" s="7" t="s">
        <v>33</v>
      </c>
      <c r="E11" s="283">
        <f>+_xlfn.XLOOKUP(B11,'Dinámica P0 RIs'!A:A,'Dinámica P0 RIs'!B:B,"",0,1)</f>
        <v>0</v>
      </c>
      <c r="F11" s="30">
        <f t="shared" si="0"/>
        <v>-113</v>
      </c>
      <c r="G11" s="6"/>
      <c r="H11" s="6"/>
      <c r="I11" s="34">
        <f t="shared" si="1"/>
        <v>113</v>
      </c>
      <c r="J11" s="309">
        <v>0</v>
      </c>
      <c r="K11" s="3"/>
      <c r="L11" s="30">
        <f t="shared" si="2"/>
        <v>-112</v>
      </c>
      <c r="M11" s="30">
        <f t="shared" si="3"/>
        <v>-105</v>
      </c>
      <c r="N11" s="37">
        <v>7</v>
      </c>
      <c r="O11" s="6">
        <f t="shared" si="37"/>
        <v>7</v>
      </c>
      <c r="P11" s="6"/>
      <c r="Q11" s="29">
        <f t="shared" si="4"/>
        <v>112</v>
      </c>
      <c r="R11" s="7"/>
      <c r="S11" s="3"/>
      <c r="T11" s="30">
        <f t="shared" si="5"/>
        <v>-104</v>
      </c>
      <c r="U11" s="30">
        <f t="shared" si="6"/>
        <v>-74</v>
      </c>
      <c r="V11" s="37">
        <v>30</v>
      </c>
      <c r="W11" s="6">
        <f t="shared" si="67"/>
        <v>37</v>
      </c>
      <c r="X11" s="6"/>
      <c r="Y11" s="29">
        <f t="shared" si="7"/>
        <v>111</v>
      </c>
      <c r="Z11" s="3"/>
      <c r="AA11" s="31" t="s">
        <v>33</v>
      </c>
      <c r="AB11" s="7" t="s">
        <v>33</v>
      </c>
      <c r="AC11" s="6" t="s">
        <v>33</v>
      </c>
      <c r="AD11" s="25"/>
      <c r="AE11" s="31">
        <f t="shared" si="8"/>
        <v>-73</v>
      </c>
      <c r="AF11" s="31">
        <f t="shared" si="9"/>
        <v>-43</v>
      </c>
      <c r="AG11" s="37">
        <v>30</v>
      </c>
      <c r="AH11" s="15">
        <f t="shared" si="68"/>
        <v>67</v>
      </c>
      <c r="AI11" s="15"/>
      <c r="AJ11" s="34">
        <f t="shared" si="10"/>
        <v>110</v>
      </c>
      <c r="AK11" s="393"/>
      <c r="AL11" s="3"/>
      <c r="AM11" s="31">
        <f t="shared" si="11"/>
        <v>-42</v>
      </c>
      <c r="AN11" s="31">
        <f t="shared" si="12"/>
        <v>-2</v>
      </c>
      <c r="AO11" s="37">
        <v>40</v>
      </c>
      <c r="AP11" s="15">
        <f t="shared" si="30"/>
        <v>107</v>
      </c>
      <c r="AQ11" s="15"/>
      <c r="AR11" s="34">
        <f t="shared" si="13"/>
        <v>109</v>
      </c>
      <c r="AS11" s="7"/>
      <c r="AT11" s="7"/>
      <c r="AU11" s="7"/>
      <c r="AV11" s="7"/>
      <c r="AW11" s="7"/>
      <c r="AX11" s="3"/>
      <c r="AY11" s="31">
        <f t="shared" si="14"/>
        <v>-1</v>
      </c>
      <c r="AZ11" s="31">
        <f t="shared" si="69"/>
        <v>-1</v>
      </c>
      <c r="BA11" s="124"/>
      <c r="BB11" s="15">
        <f t="shared" si="15"/>
        <v>107</v>
      </c>
      <c r="BC11" s="15"/>
      <c r="BD11" s="7">
        <f t="shared" si="16"/>
        <v>108</v>
      </c>
      <c r="BE11" s="3"/>
      <c r="BF11" s="31">
        <f t="shared" si="17"/>
        <v>0</v>
      </c>
      <c r="BG11" s="31">
        <f t="shared" si="18"/>
        <v>0</v>
      </c>
      <c r="BH11" s="32">
        <v>0</v>
      </c>
      <c r="BI11" s="15">
        <f t="shared" si="19"/>
        <v>107</v>
      </c>
      <c r="BJ11" s="15"/>
      <c r="BK11" s="34">
        <f t="shared" si="20"/>
        <v>107</v>
      </c>
      <c r="BL11" s="3"/>
      <c r="BM11" s="31">
        <f t="shared" si="21"/>
        <v>0</v>
      </c>
      <c r="BN11" s="31">
        <f t="shared" si="22"/>
        <v>0</v>
      </c>
      <c r="BO11" s="32">
        <v>0</v>
      </c>
      <c r="BP11" s="15">
        <f t="shared" si="23"/>
        <v>107</v>
      </c>
      <c r="BQ11" s="15"/>
      <c r="BR11" s="34">
        <f t="shared" si="24"/>
        <v>107</v>
      </c>
      <c r="BS11" s="3"/>
      <c r="BT11" s="31">
        <f t="shared" si="25"/>
        <v>0</v>
      </c>
      <c r="BU11" s="31">
        <f t="shared" si="26"/>
        <v>0</v>
      </c>
      <c r="BV11" s="37"/>
      <c r="BW11" s="15">
        <f t="shared" si="27"/>
        <v>107</v>
      </c>
      <c r="BX11" s="15"/>
      <c r="BY11" s="7">
        <f t="shared" si="28"/>
        <v>107</v>
      </c>
      <c r="BZ11" s="2"/>
      <c r="CA11" s="130"/>
      <c r="CB11" s="7">
        <f t="shared" si="29"/>
        <v>107</v>
      </c>
      <c r="CC11" s="2"/>
      <c r="CD11" s="2"/>
      <c r="CF11" s="18" t="str">
        <f>+_xlfn.XLOOKUP(BZ11,'Crono LB 30.09'!B:B,'Crono LB 30.09'!F:F,"No se encuentra",0,1)</f>
        <v>No se encuentra</v>
      </c>
      <c r="CG11" s="193" t="e">
        <f t="shared" si="31"/>
        <v>#VALUE!</v>
      </c>
      <c r="CI11" s="18"/>
      <c r="CJ11" s="18">
        <f t="shared" si="32"/>
        <v>0</v>
      </c>
    </row>
    <row r="12" spans="1:88" hidden="1" x14ac:dyDescent="0.25">
      <c r="A12" s="40" t="s">
        <v>2471</v>
      </c>
      <c r="B12" s="41"/>
      <c r="C12" s="42" t="s">
        <v>2488</v>
      </c>
      <c r="D12" s="7" t="s">
        <v>33</v>
      </c>
      <c r="E12" s="283">
        <f>+_xlfn.XLOOKUP(B12,'Dinámica P0 RIs'!A:A,'Dinámica P0 RIs'!B:B,"",0,1)</f>
        <v>0</v>
      </c>
      <c r="F12" s="30">
        <f t="shared" si="0"/>
        <v>-113</v>
      </c>
      <c r="G12" s="6"/>
      <c r="H12" s="6"/>
      <c r="I12" s="34">
        <f t="shared" si="1"/>
        <v>113</v>
      </c>
      <c r="J12" s="309">
        <v>0</v>
      </c>
      <c r="K12" s="3"/>
      <c r="L12" s="30">
        <f t="shared" si="2"/>
        <v>-112</v>
      </c>
      <c r="M12" s="30">
        <f t="shared" si="3"/>
        <v>-105</v>
      </c>
      <c r="N12" s="37">
        <v>7</v>
      </c>
      <c r="O12" s="6">
        <f t="shared" si="37"/>
        <v>7</v>
      </c>
      <c r="P12" s="6"/>
      <c r="Q12" s="29">
        <f t="shared" si="4"/>
        <v>112</v>
      </c>
      <c r="R12" s="7"/>
      <c r="S12" s="3"/>
      <c r="T12" s="30">
        <f t="shared" si="5"/>
        <v>-104</v>
      </c>
      <c r="U12" s="30">
        <f t="shared" si="6"/>
        <v>-74</v>
      </c>
      <c r="V12" s="37">
        <v>30</v>
      </c>
      <c r="W12" s="6">
        <f t="shared" si="67"/>
        <v>37</v>
      </c>
      <c r="X12" s="6"/>
      <c r="Y12" s="29">
        <f t="shared" si="7"/>
        <v>111</v>
      </c>
      <c r="Z12" s="3"/>
      <c r="AA12" s="31" t="s">
        <v>33</v>
      </c>
      <c r="AB12" s="7" t="s">
        <v>33</v>
      </c>
      <c r="AC12" s="6" t="s">
        <v>33</v>
      </c>
      <c r="AD12" s="25"/>
      <c r="AE12" s="31">
        <f t="shared" si="8"/>
        <v>-73</v>
      </c>
      <c r="AF12" s="31">
        <f t="shared" si="9"/>
        <v>-43</v>
      </c>
      <c r="AG12" s="37">
        <v>30</v>
      </c>
      <c r="AH12" s="15">
        <f t="shared" si="68"/>
        <v>67</v>
      </c>
      <c r="AI12" s="15"/>
      <c r="AJ12" s="34">
        <f t="shared" si="10"/>
        <v>110</v>
      </c>
      <c r="AK12" s="393"/>
      <c r="AL12" s="3"/>
      <c r="AM12" s="31">
        <f t="shared" si="11"/>
        <v>-42</v>
      </c>
      <c r="AN12" s="31">
        <f t="shared" si="12"/>
        <v>-2</v>
      </c>
      <c r="AO12" s="37">
        <v>40</v>
      </c>
      <c r="AP12" s="15">
        <f t="shared" si="30"/>
        <v>107</v>
      </c>
      <c r="AQ12" s="15"/>
      <c r="AR12" s="34">
        <f t="shared" si="13"/>
        <v>109</v>
      </c>
      <c r="AS12" s="7"/>
      <c r="AT12" s="7"/>
      <c r="AU12" s="7"/>
      <c r="AV12" s="7"/>
      <c r="AW12" s="7"/>
      <c r="AX12" s="3"/>
      <c r="AY12" s="31">
        <f t="shared" si="14"/>
        <v>-1</v>
      </c>
      <c r="AZ12" s="31">
        <f t="shared" si="69"/>
        <v>-1</v>
      </c>
      <c r="BA12" s="124"/>
      <c r="BB12" s="15">
        <f t="shared" si="15"/>
        <v>107</v>
      </c>
      <c r="BC12" s="15"/>
      <c r="BD12" s="7">
        <f t="shared" si="16"/>
        <v>108</v>
      </c>
      <c r="BE12" s="3"/>
      <c r="BF12" s="31">
        <f t="shared" si="17"/>
        <v>0</v>
      </c>
      <c r="BG12" s="31">
        <f t="shared" si="18"/>
        <v>0</v>
      </c>
      <c r="BH12" s="32">
        <v>0</v>
      </c>
      <c r="BI12" s="15">
        <f t="shared" si="19"/>
        <v>107</v>
      </c>
      <c r="BJ12" s="15"/>
      <c r="BK12" s="34">
        <f t="shared" si="20"/>
        <v>107</v>
      </c>
      <c r="BL12" s="3"/>
      <c r="BM12" s="31">
        <f t="shared" si="21"/>
        <v>0</v>
      </c>
      <c r="BN12" s="31">
        <f t="shared" si="22"/>
        <v>0</v>
      </c>
      <c r="BO12" s="32">
        <v>0</v>
      </c>
      <c r="BP12" s="15">
        <f t="shared" si="23"/>
        <v>107</v>
      </c>
      <c r="BQ12" s="15"/>
      <c r="BR12" s="34">
        <f t="shared" si="24"/>
        <v>107</v>
      </c>
      <c r="BS12" s="3"/>
      <c r="BT12" s="31">
        <f t="shared" si="25"/>
        <v>0</v>
      </c>
      <c r="BU12" s="31">
        <f t="shared" si="26"/>
        <v>0</v>
      </c>
      <c r="BV12" s="37"/>
      <c r="BW12" s="15">
        <f t="shared" si="27"/>
        <v>107</v>
      </c>
      <c r="BX12" s="15"/>
      <c r="BY12" s="7">
        <f t="shared" si="28"/>
        <v>107</v>
      </c>
      <c r="BZ12" s="2"/>
      <c r="CA12" s="130"/>
      <c r="CB12" s="7">
        <f t="shared" si="29"/>
        <v>107</v>
      </c>
      <c r="CC12" s="2"/>
      <c r="CD12" s="2"/>
      <c r="CF12" s="18" t="str">
        <f>+_xlfn.XLOOKUP(BZ12,'Crono LB 30.09'!B:B,'Crono LB 30.09'!F:F,"No se encuentra",0,1)</f>
        <v>26-Jan-28</v>
      </c>
      <c r="CG12" s="193" t="e">
        <f t="shared" si="31"/>
        <v>#VALUE!</v>
      </c>
      <c r="CI12" s="18"/>
      <c r="CJ12" s="18">
        <f t="shared" si="32"/>
        <v>0</v>
      </c>
    </row>
    <row r="13" spans="1:88" ht="22.5" hidden="1" x14ac:dyDescent="0.25">
      <c r="A13" s="40" t="s">
        <v>246</v>
      </c>
      <c r="B13" s="41" t="s">
        <v>2584</v>
      </c>
      <c r="C13" s="42" t="s">
        <v>621</v>
      </c>
      <c r="D13" s="7" t="s">
        <v>33</v>
      </c>
      <c r="E13" s="283" t="str">
        <f>+_xlfn.XLOOKUP(B13,'Dinámica P0 RIs'!A:A,'Dinámica P0 RIs'!B:B,"",0,1)</f>
        <v/>
      </c>
      <c r="F13" s="30">
        <f t="shared" si="0"/>
        <v>46176</v>
      </c>
      <c r="G13" s="6">
        <v>46213</v>
      </c>
      <c r="H13" s="6"/>
      <c r="I13" s="34">
        <f t="shared" si="1"/>
        <v>37</v>
      </c>
      <c r="J13" s="309">
        <v>46183</v>
      </c>
      <c r="K13" s="3"/>
      <c r="L13" s="30">
        <f t="shared" si="2"/>
        <v>46177</v>
      </c>
      <c r="M13" s="30">
        <f t="shared" si="3"/>
        <v>46184</v>
      </c>
      <c r="N13" s="37">
        <v>7</v>
      </c>
      <c r="O13" s="6">
        <f t="shared" si="37"/>
        <v>46220</v>
      </c>
      <c r="P13" s="6"/>
      <c r="Q13" s="29">
        <f t="shared" si="4"/>
        <v>36</v>
      </c>
      <c r="R13" s="7"/>
      <c r="S13" s="3"/>
      <c r="T13" s="30">
        <f t="shared" si="5"/>
        <v>46185</v>
      </c>
      <c r="U13" s="30">
        <f t="shared" si="6"/>
        <v>46215</v>
      </c>
      <c r="V13" s="37">
        <v>30</v>
      </c>
      <c r="W13" s="6">
        <f t="shared" si="67"/>
        <v>46250</v>
      </c>
      <c r="X13" s="6"/>
      <c r="Y13" s="29">
        <f t="shared" si="7"/>
        <v>35</v>
      </c>
      <c r="Z13" s="3"/>
      <c r="AA13" s="31" t="s">
        <v>33</v>
      </c>
      <c r="AB13" s="7" t="s">
        <v>33</v>
      </c>
      <c r="AC13" s="6" t="s">
        <v>33</v>
      </c>
      <c r="AD13" s="25"/>
      <c r="AE13" s="31">
        <f t="shared" si="8"/>
        <v>46216</v>
      </c>
      <c r="AF13" s="31">
        <f t="shared" si="9"/>
        <v>46261</v>
      </c>
      <c r="AG13" s="37">
        <v>45</v>
      </c>
      <c r="AH13" s="15">
        <f t="shared" si="68"/>
        <v>46295</v>
      </c>
      <c r="AI13" s="15"/>
      <c r="AJ13" s="34">
        <f t="shared" si="10"/>
        <v>34</v>
      </c>
      <c r="AK13" s="393"/>
      <c r="AL13" s="3"/>
      <c r="AM13" s="31">
        <f t="shared" si="11"/>
        <v>46262</v>
      </c>
      <c r="AN13" s="31">
        <f t="shared" si="12"/>
        <v>46282</v>
      </c>
      <c r="AO13" s="37">
        <v>20</v>
      </c>
      <c r="AP13" s="15">
        <f t="shared" si="30"/>
        <v>46315</v>
      </c>
      <c r="AQ13" s="15"/>
      <c r="AR13" s="34">
        <f t="shared" si="13"/>
        <v>33</v>
      </c>
      <c r="AS13" s="7"/>
      <c r="AT13" s="7"/>
      <c r="AU13" s="7"/>
      <c r="AV13" s="7"/>
      <c r="AW13" s="7"/>
      <c r="AX13" s="3"/>
      <c r="AY13" s="31">
        <f t="shared" si="14"/>
        <v>46283</v>
      </c>
      <c r="AZ13" s="31">
        <f t="shared" si="69"/>
        <v>46583</v>
      </c>
      <c r="BA13" s="124">
        <v>300</v>
      </c>
      <c r="BB13" s="15">
        <f t="shared" si="15"/>
        <v>46615</v>
      </c>
      <c r="BC13" s="15"/>
      <c r="BD13" s="7">
        <f t="shared" si="16"/>
        <v>32</v>
      </c>
      <c r="BE13" s="3"/>
      <c r="BF13" s="31">
        <f t="shared" si="17"/>
        <v>46584</v>
      </c>
      <c r="BG13" s="31">
        <f t="shared" si="18"/>
        <v>46584</v>
      </c>
      <c r="BH13" s="32">
        <v>0</v>
      </c>
      <c r="BI13" s="15">
        <f t="shared" si="19"/>
        <v>46615</v>
      </c>
      <c r="BJ13" s="15"/>
      <c r="BK13" s="34">
        <f t="shared" si="20"/>
        <v>31</v>
      </c>
      <c r="BL13" s="3"/>
      <c r="BM13" s="31">
        <f t="shared" si="21"/>
        <v>46584</v>
      </c>
      <c r="BN13" s="31">
        <f t="shared" si="22"/>
        <v>46584</v>
      </c>
      <c r="BO13" s="32">
        <v>0</v>
      </c>
      <c r="BP13" s="15">
        <f t="shared" si="23"/>
        <v>46615</v>
      </c>
      <c r="BQ13" s="15"/>
      <c r="BR13" s="34">
        <f t="shared" si="24"/>
        <v>31</v>
      </c>
      <c r="BS13" s="3"/>
      <c r="BT13" s="31">
        <f t="shared" si="25"/>
        <v>46584</v>
      </c>
      <c r="BU13" s="31">
        <f t="shared" si="26"/>
        <v>46591</v>
      </c>
      <c r="BV13" s="37">
        <v>7</v>
      </c>
      <c r="BW13" s="15">
        <f t="shared" si="27"/>
        <v>46622</v>
      </c>
      <c r="BX13" s="15"/>
      <c r="BY13" s="7">
        <f t="shared" si="28"/>
        <v>31</v>
      </c>
      <c r="BZ13" s="2" t="s">
        <v>2489</v>
      </c>
      <c r="CA13" s="315">
        <v>46591</v>
      </c>
      <c r="CB13" s="7">
        <f t="shared" si="29"/>
        <v>31</v>
      </c>
      <c r="CC13" s="2"/>
      <c r="CD13" s="2"/>
      <c r="CE13" t="s">
        <v>2490</v>
      </c>
      <c r="CF13" s="18">
        <f>+_xlfn.XLOOKUP(BZ13,'Crono LB 30.09'!B:B,'Crono LB 30.09'!F:F,"No se encuentra",0,1)</f>
        <v>46469</v>
      </c>
      <c r="CG13" s="193">
        <f t="shared" si="31"/>
        <v>-122</v>
      </c>
      <c r="CI13" s="18">
        <f>+_xlfn.XLOOKUP(B13,'REM-Nuevo'!B:B,'REM-Nuevo'!O:O,"",0,1)</f>
        <v>46591</v>
      </c>
      <c r="CJ13" s="18">
        <f t="shared" si="32"/>
        <v>46591</v>
      </c>
    </row>
    <row r="14" spans="1:88" ht="181.5" customHeight="1" x14ac:dyDescent="0.25">
      <c r="A14" s="40" t="s">
        <v>246</v>
      </c>
      <c r="B14" s="41" t="s">
        <v>2585</v>
      </c>
      <c r="C14" s="42" t="s">
        <v>624</v>
      </c>
      <c r="D14" s="7"/>
      <c r="E14" s="283">
        <f>+_xlfn.XLOOKUP(B14,'Dinámica P0 RIs'!A:A,'Dinámica P0 RIs'!B:B,"",0,1)</f>
        <v>125.58750000000001</v>
      </c>
      <c r="F14" s="30">
        <f t="shared" ref="F14" si="70">+L14-1</f>
        <v>46209</v>
      </c>
      <c r="G14" s="6">
        <v>46153</v>
      </c>
      <c r="H14" s="6">
        <v>46122</v>
      </c>
      <c r="I14" s="34">
        <f t="shared" ref="I14" si="71">+G14-F14</f>
        <v>-56</v>
      </c>
      <c r="J14" s="309">
        <v>46153</v>
      </c>
      <c r="K14" s="3"/>
      <c r="L14" s="30">
        <f t="shared" ref="L14" si="72">+M14-N14</f>
        <v>46210</v>
      </c>
      <c r="M14" s="30">
        <f t="shared" ref="M14" si="73">+T14-1</f>
        <v>46217</v>
      </c>
      <c r="N14" s="37">
        <v>7</v>
      </c>
      <c r="O14" s="6">
        <v>46132</v>
      </c>
      <c r="P14" s="6">
        <v>46133</v>
      </c>
      <c r="Q14" s="29">
        <f t="shared" ref="Q14" si="74">+O14-M14</f>
        <v>-85</v>
      </c>
      <c r="R14" s="7">
        <v>23345868</v>
      </c>
      <c r="S14" s="3"/>
      <c r="T14" s="30">
        <f t="shared" ref="T14" si="75">+U14-V14</f>
        <v>46218</v>
      </c>
      <c r="U14" s="30">
        <f t="shared" ref="U14" si="76">+AE14-1</f>
        <v>46248</v>
      </c>
      <c r="V14" s="37">
        <v>30</v>
      </c>
      <c r="W14" s="6">
        <f t="shared" ref="W14" si="77">+O14+V14</f>
        <v>46162</v>
      </c>
      <c r="X14" s="6">
        <v>46142</v>
      </c>
      <c r="Y14" s="29">
        <f t="shared" ref="Y14" si="78">+W14-U14</f>
        <v>-86</v>
      </c>
      <c r="Z14" s="3"/>
      <c r="AA14" s="31"/>
      <c r="AB14" s="7"/>
      <c r="AC14" s="6"/>
      <c r="AD14" s="25"/>
      <c r="AE14" s="31">
        <f t="shared" ref="AE14" si="79">+AF14-AG14</f>
        <v>46249</v>
      </c>
      <c r="AF14" s="31">
        <f t="shared" ref="AF14" si="80">+AM14-1</f>
        <v>46294</v>
      </c>
      <c r="AG14" s="37">
        <v>45</v>
      </c>
      <c r="AH14" s="15">
        <f t="shared" ref="AH14" si="81">+IF(X14=0,W14,X14)+AG14</f>
        <v>46187</v>
      </c>
      <c r="AI14" s="15"/>
      <c r="AJ14" s="34">
        <f t="shared" ref="AJ14" si="82">+AH14-AF14</f>
        <v>-107</v>
      </c>
      <c r="AK14" s="481" t="s">
        <v>5367</v>
      </c>
      <c r="AL14" s="3" t="s">
        <v>5125</v>
      </c>
      <c r="AM14" s="31">
        <f t="shared" ref="AM14" si="83">+AN14-AO14</f>
        <v>46295</v>
      </c>
      <c r="AN14" s="31">
        <f t="shared" ref="AN14" si="84">+AY14-1</f>
        <v>46315</v>
      </c>
      <c r="AO14" s="37">
        <v>20</v>
      </c>
      <c r="AP14" s="15">
        <f t="shared" ref="AP14" si="85">+IF(AI14=0,AH14,AI14)+AO14</f>
        <v>46207</v>
      </c>
      <c r="AQ14" s="15"/>
      <c r="AR14" s="34">
        <f t="shared" ref="AR14" si="86">+AP14-AN14</f>
        <v>-108</v>
      </c>
      <c r="AS14" s="7"/>
      <c r="AT14" s="7"/>
      <c r="AU14" s="7"/>
      <c r="AV14" s="7"/>
      <c r="AW14" s="7"/>
      <c r="AX14" s="3"/>
      <c r="AY14" s="31">
        <f t="shared" ref="AY14" si="87">+AZ14-BA14</f>
        <v>46316</v>
      </c>
      <c r="AZ14" s="31">
        <f t="shared" ref="AZ14" si="88">+BF14-1</f>
        <v>46516</v>
      </c>
      <c r="BA14" s="124">
        <v>200</v>
      </c>
      <c r="BB14" s="15">
        <f t="shared" ref="BB14" si="89">+IF(AQ14=0,AP14,AQ14)+BA14</f>
        <v>46407</v>
      </c>
      <c r="BC14" s="15"/>
      <c r="BD14" s="7">
        <f t="shared" ref="BD14" si="90">+BB14-AZ14</f>
        <v>-109</v>
      </c>
      <c r="BE14" s="3"/>
      <c r="BF14" s="31">
        <f t="shared" ref="BF14" si="91">+BG14-BH14</f>
        <v>46517</v>
      </c>
      <c r="BG14" s="31">
        <f t="shared" ref="BG14" si="92">+BM14</f>
        <v>46517</v>
      </c>
      <c r="BH14" s="32">
        <v>0</v>
      </c>
      <c r="BI14" s="15">
        <f t="shared" ref="BI14" si="93">+IF(BC14=0,BB14,BC14)+BH14</f>
        <v>46407</v>
      </c>
      <c r="BJ14" s="15"/>
      <c r="BK14" s="34">
        <f t="shared" ref="BK14" si="94">+BI14-BG14</f>
        <v>-110</v>
      </c>
      <c r="BL14" s="3"/>
      <c r="BM14" s="31">
        <f t="shared" ref="BM14" si="95">+BN14-BO14</f>
        <v>46517</v>
      </c>
      <c r="BN14" s="31">
        <f t="shared" ref="BN14" si="96">+BT14</f>
        <v>46517</v>
      </c>
      <c r="BO14" s="32">
        <v>0</v>
      </c>
      <c r="BP14" s="15">
        <f t="shared" ref="BP14" si="97">+IF(BJ14=0,BI14,BJ14)+BO14</f>
        <v>46407</v>
      </c>
      <c r="BQ14" s="15"/>
      <c r="BR14" s="34">
        <f t="shared" ref="BR14" si="98">+BP14-BN14</f>
        <v>-110</v>
      </c>
      <c r="BS14" s="3"/>
      <c r="BT14" s="31">
        <f t="shared" ref="BT14" si="99">+BU14-BV14</f>
        <v>46517</v>
      </c>
      <c r="BU14" s="31">
        <f t="shared" ref="BU14" si="100">+CA14</f>
        <v>46524</v>
      </c>
      <c r="BV14" s="37">
        <v>7</v>
      </c>
      <c r="BW14" s="15">
        <f t="shared" ref="BW14" si="101">+IF(BQ14=0,BP14,BQ14)+BV14</f>
        <v>46414</v>
      </c>
      <c r="BX14" s="15"/>
      <c r="BY14" s="7">
        <f t="shared" ref="BY14" si="102">+BW14-BU14</f>
        <v>-110</v>
      </c>
      <c r="BZ14" s="2" t="s">
        <v>2489</v>
      </c>
      <c r="CA14" s="315">
        <v>46524</v>
      </c>
      <c r="CB14" s="7">
        <f t="shared" ref="CB14" si="103">+BW14-CA14</f>
        <v>-110</v>
      </c>
      <c r="CC14" s="2"/>
      <c r="CD14" s="2"/>
      <c r="CE14" t="s">
        <v>2490</v>
      </c>
      <c r="CF14" s="18">
        <f>+_xlfn.XLOOKUP(BZ14,'Crono LB 30.09'!B:B,'Crono LB 30.09'!F:F,"No se encuentra",0,1)</f>
        <v>46469</v>
      </c>
      <c r="CG14" s="193">
        <f t="shared" si="31"/>
        <v>-55</v>
      </c>
      <c r="CI14" s="18">
        <f>+_xlfn.XLOOKUP(B14,'REM-Nuevo'!B:B,'REM-Nuevo'!O:O,"",0,1)</f>
        <v>46524</v>
      </c>
      <c r="CJ14" s="18">
        <f t="shared" si="32"/>
        <v>46524</v>
      </c>
    </row>
    <row r="15" spans="1:88" ht="160.5" customHeight="1" x14ac:dyDescent="0.25">
      <c r="A15" s="40" t="s">
        <v>246</v>
      </c>
      <c r="B15" s="41" t="s">
        <v>2586</v>
      </c>
      <c r="C15" s="42" t="s">
        <v>622</v>
      </c>
      <c r="D15" s="7"/>
      <c r="E15" s="283">
        <f>+_xlfn.XLOOKUP(B15,'Dinámica P0 RIs'!A:A,'Dinámica P0 RIs'!B:B,"",0,1)</f>
        <v>125.58750000000001</v>
      </c>
      <c r="F15" s="30">
        <f t="shared" si="0"/>
        <v>46209</v>
      </c>
      <c r="G15" s="6">
        <v>46153</v>
      </c>
      <c r="H15" s="6">
        <v>46122</v>
      </c>
      <c r="I15" s="34">
        <f t="shared" si="1"/>
        <v>-56</v>
      </c>
      <c r="J15" s="309">
        <v>46153</v>
      </c>
      <c r="K15" s="3"/>
      <c r="L15" s="30">
        <f t="shared" si="2"/>
        <v>46210</v>
      </c>
      <c r="M15" s="30">
        <f t="shared" si="3"/>
        <v>46217</v>
      </c>
      <c r="N15" s="37">
        <v>7</v>
      </c>
      <c r="O15" s="6">
        <v>46132</v>
      </c>
      <c r="P15" s="6">
        <v>46133</v>
      </c>
      <c r="Q15" s="29">
        <f t="shared" si="4"/>
        <v>-85</v>
      </c>
      <c r="R15" s="7">
        <v>23345869</v>
      </c>
      <c r="S15" s="3"/>
      <c r="T15" s="30">
        <f t="shared" si="5"/>
        <v>46218</v>
      </c>
      <c r="U15" s="30">
        <f t="shared" si="6"/>
        <v>46248</v>
      </c>
      <c r="V15" s="37">
        <v>30</v>
      </c>
      <c r="W15" s="6">
        <f t="shared" si="67"/>
        <v>46162</v>
      </c>
      <c r="X15" s="6">
        <v>46142</v>
      </c>
      <c r="Y15" s="29">
        <f t="shared" si="7"/>
        <v>-86</v>
      </c>
      <c r="Z15" s="3"/>
      <c r="AA15" s="31"/>
      <c r="AB15" s="7"/>
      <c r="AC15" s="6"/>
      <c r="AD15" s="25"/>
      <c r="AE15" s="31">
        <f t="shared" si="8"/>
        <v>46249</v>
      </c>
      <c r="AF15" s="31">
        <f t="shared" si="9"/>
        <v>46294</v>
      </c>
      <c r="AG15" s="37">
        <v>45</v>
      </c>
      <c r="AH15" s="15">
        <f t="shared" si="68"/>
        <v>46187</v>
      </c>
      <c r="AI15" s="15"/>
      <c r="AJ15" s="34">
        <f t="shared" si="10"/>
        <v>-107</v>
      </c>
      <c r="AK15" s="481" t="s">
        <v>5368</v>
      </c>
      <c r="AL15" s="3" t="s">
        <v>5125</v>
      </c>
      <c r="AM15" s="31">
        <f t="shared" si="11"/>
        <v>46295</v>
      </c>
      <c r="AN15" s="31">
        <f t="shared" si="12"/>
        <v>46315</v>
      </c>
      <c r="AO15" s="37">
        <v>20</v>
      </c>
      <c r="AP15" s="15">
        <f t="shared" si="30"/>
        <v>46207</v>
      </c>
      <c r="AQ15" s="15"/>
      <c r="AR15" s="34">
        <f t="shared" si="13"/>
        <v>-108</v>
      </c>
      <c r="AS15" s="7"/>
      <c r="AT15" s="7"/>
      <c r="AU15" s="7"/>
      <c r="AV15" s="7"/>
      <c r="AW15" s="7"/>
      <c r="AX15" s="3"/>
      <c r="AY15" s="31">
        <f t="shared" si="14"/>
        <v>46316</v>
      </c>
      <c r="AZ15" s="31">
        <f t="shared" si="69"/>
        <v>46516</v>
      </c>
      <c r="BA15" s="124">
        <v>200</v>
      </c>
      <c r="BB15" s="15">
        <f t="shared" si="15"/>
        <v>46407</v>
      </c>
      <c r="BC15" s="15"/>
      <c r="BD15" s="7">
        <f t="shared" si="16"/>
        <v>-109</v>
      </c>
      <c r="BE15" s="3"/>
      <c r="BF15" s="31">
        <f t="shared" si="17"/>
        <v>46517</v>
      </c>
      <c r="BG15" s="31">
        <f t="shared" si="18"/>
        <v>46517</v>
      </c>
      <c r="BH15" s="32">
        <v>0</v>
      </c>
      <c r="BI15" s="15">
        <f t="shared" si="19"/>
        <v>46407</v>
      </c>
      <c r="BJ15" s="15"/>
      <c r="BK15" s="34">
        <f t="shared" si="20"/>
        <v>-110</v>
      </c>
      <c r="BL15" s="3"/>
      <c r="BM15" s="31">
        <f t="shared" si="21"/>
        <v>46517</v>
      </c>
      <c r="BN15" s="31">
        <f t="shared" si="22"/>
        <v>46517</v>
      </c>
      <c r="BO15" s="32">
        <v>0</v>
      </c>
      <c r="BP15" s="15">
        <f t="shared" si="23"/>
        <v>46407</v>
      </c>
      <c r="BQ15" s="15"/>
      <c r="BR15" s="34">
        <f t="shared" si="24"/>
        <v>-110</v>
      </c>
      <c r="BS15" s="3"/>
      <c r="BT15" s="31">
        <f t="shared" si="25"/>
        <v>46517</v>
      </c>
      <c r="BU15" s="31">
        <f t="shared" si="26"/>
        <v>46524</v>
      </c>
      <c r="BV15" s="37">
        <v>7</v>
      </c>
      <c r="BW15" s="15">
        <f t="shared" si="27"/>
        <v>46414</v>
      </c>
      <c r="BX15" s="15"/>
      <c r="BY15" s="7">
        <f t="shared" si="28"/>
        <v>-110</v>
      </c>
      <c r="BZ15" s="2" t="s">
        <v>2489</v>
      </c>
      <c r="CA15" s="315">
        <v>46524</v>
      </c>
      <c r="CB15" s="7">
        <f t="shared" si="29"/>
        <v>-110</v>
      </c>
      <c r="CC15" s="2"/>
      <c r="CD15" s="2"/>
      <c r="CE15" t="s">
        <v>2490</v>
      </c>
      <c r="CF15" s="18">
        <f>+_xlfn.XLOOKUP(BZ15,'Crono LB 30.09'!B:B,'Crono LB 30.09'!F:F,"No se encuentra",0,1)</f>
        <v>46469</v>
      </c>
      <c r="CG15" s="193">
        <f t="shared" si="31"/>
        <v>-55</v>
      </c>
      <c r="CI15" s="18">
        <f>+_xlfn.XLOOKUP(B15,'REM-Nuevo'!B:B,'REM-Nuevo'!O:O,"",0,1)</f>
        <v>46524</v>
      </c>
      <c r="CJ15" s="18">
        <f t="shared" si="32"/>
        <v>46524</v>
      </c>
    </row>
    <row r="16" spans="1:88" ht="22.5" x14ac:dyDescent="0.25">
      <c r="A16" s="40" t="s">
        <v>246</v>
      </c>
      <c r="B16" s="41" t="s">
        <v>2587</v>
      </c>
      <c r="C16" s="42" t="s">
        <v>626</v>
      </c>
      <c r="D16" s="7"/>
      <c r="E16" s="283">
        <f>+_xlfn.XLOOKUP(B16,'Dinámica P0 RIs'!A:A,'Dinámica P0 RIs'!B:B,"",0,1)</f>
        <v>381.05306830000001</v>
      </c>
      <c r="F16" s="30">
        <f t="shared" si="0"/>
        <v>46208</v>
      </c>
      <c r="G16" s="6">
        <v>46185</v>
      </c>
      <c r="H16" s="6">
        <v>46190</v>
      </c>
      <c r="I16" s="34">
        <f t="shared" si="1"/>
        <v>-23</v>
      </c>
      <c r="J16" s="309">
        <v>46185</v>
      </c>
      <c r="K16" s="3"/>
      <c r="L16" s="30">
        <f t="shared" si="2"/>
        <v>46209</v>
      </c>
      <c r="M16" s="30">
        <f t="shared" si="3"/>
        <v>46216</v>
      </c>
      <c r="N16" s="37">
        <v>7</v>
      </c>
      <c r="O16" s="6">
        <v>46203</v>
      </c>
      <c r="P16" s="6"/>
      <c r="Q16" s="29">
        <f t="shared" si="4"/>
        <v>-13</v>
      </c>
      <c r="R16" s="7"/>
      <c r="S16" s="3"/>
      <c r="T16" s="30">
        <f t="shared" si="5"/>
        <v>46217</v>
      </c>
      <c r="U16" s="30">
        <f t="shared" si="6"/>
        <v>46247</v>
      </c>
      <c r="V16" s="37">
        <v>30</v>
      </c>
      <c r="W16" s="6">
        <f t="shared" si="67"/>
        <v>46233</v>
      </c>
      <c r="X16" s="6"/>
      <c r="Y16" s="29">
        <f t="shared" si="7"/>
        <v>-14</v>
      </c>
      <c r="Z16" s="3"/>
      <c r="AA16" s="31"/>
      <c r="AB16" s="7"/>
      <c r="AC16" s="6"/>
      <c r="AD16" s="25"/>
      <c r="AE16" s="31">
        <f t="shared" si="8"/>
        <v>46248</v>
      </c>
      <c r="AF16" s="31">
        <f t="shared" si="9"/>
        <v>46293</v>
      </c>
      <c r="AG16" s="37">
        <v>45</v>
      </c>
      <c r="AH16" s="15">
        <f t="shared" si="68"/>
        <v>46278</v>
      </c>
      <c r="AI16" s="15"/>
      <c r="AJ16" s="34">
        <f t="shared" si="10"/>
        <v>-15</v>
      </c>
      <c r="AK16" s="393" t="s">
        <v>5308</v>
      </c>
      <c r="AL16" s="3"/>
      <c r="AM16" s="31">
        <f t="shared" si="11"/>
        <v>46294</v>
      </c>
      <c r="AN16" s="31">
        <f t="shared" si="12"/>
        <v>46314</v>
      </c>
      <c r="AO16" s="37">
        <v>20</v>
      </c>
      <c r="AP16" s="15">
        <f t="shared" si="30"/>
        <v>46298</v>
      </c>
      <c r="AQ16" s="15"/>
      <c r="AR16" s="34">
        <f t="shared" si="13"/>
        <v>-16</v>
      </c>
      <c r="AS16" s="7"/>
      <c r="AT16" s="7"/>
      <c r="AU16" s="7"/>
      <c r="AV16" s="7"/>
      <c r="AW16" s="7"/>
      <c r="AX16" s="3"/>
      <c r="AY16" s="31">
        <f t="shared" si="14"/>
        <v>46315</v>
      </c>
      <c r="AZ16" s="31">
        <f t="shared" si="69"/>
        <v>46435</v>
      </c>
      <c r="BA16" s="124">
        <v>120</v>
      </c>
      <c r="BB16" s="15">
        <f t="shared" si="15"/>
        <v>46418</v>
      </c>
      <c r="BC16" s="15"/>
      <c r="BD16" s="7">
        <f t="shared" si="16"/>
        <v>-17</v>
      </c>
      <c r="BE16" s="3"/>
      <c r="BF16" s="31">
        <f t="shared" si="17"/>
        <v>46436</v>
      </c>
      <c r="BG16" s="31">
        <f t="shared" si="18"/>
        <v>46436</v>
      </c>
      <c r="BH16" s="32">
        <v>0</v>
      </c>
      <c r="BI16" s="15">
        <f t="shared" si="19"/>
        <v>46418</v>
      </c>
      <c r="BJ16" s="15"/>
      <c r="BK16" s="34">
        <f t="shared" si="20"/>
        <v>-18</v>
      </c>
      <c r="BL16" s="3"/>
      <c r="BM16" s="31">
        <f t="shared" si="21"/>
        <v>46436</v>
      </c>
      <c r="BN16" s="31">
        <f t="shared" si="22"/>
        <v>46436</v>
      </c>
      <c r="BO16" s="32">
        <v>0</v>
      </c>
      <c r="BP16" s="15">
        <f t="shared" si="23"/>
        <v>46418</v>
      </c>
      <c r="BQ16" s="15"/>
      <c r="BR16" s="34">
        <f t="shared" si="24"/>
        <v>-18</v>
      </c>
      <c r="BS16" s="3"/>
      <c r="BT16" s="31">
        <f t="shared" si="25"/>
        <v>46436</v>
      </c>
      <c r="BU16" s="31">
        <f t="shared" si="26"/>
        <v>46443</v>
      </c>
      <c r="BV16" s="37">
        <v>7</v>
      </c>
      <c r="BW16" s="15">
        <f t="shared" si="27"/>
        <v>46425</v>
      </c>
      <c r="BX16" s="15"/>
      <c r="BY16" s="7">
        <f t="shared" si="28"/>
        <v>-18</v>
      </c>
      <c r="BZ16" s="2" t="s">
        <v>2491</v>
      </c>
      <c r="CA16" s="315">
        <v>46443</v>
      </c>
      <c r="CB16" s="7">
        <f t="shared" si="29"/>
        <v>-18</v>
      </c>
      <c r="CC16" s="2"/>
      <c r="CD16" s="2"/>
      <c r="CE16" t="s">
        <v>2492</v>
      </c>
      <c r="CF16" s="18">
        <f>+_xlfn.XLOOKUP(BZ16,'Crono LB 30.09'!B:B,'Crono LB 30.09'!F:F,"No se encuentra",0,1)</f>
        <v>46322</v>
      </c>
      <c r="CG16" s="193">
        <f t="shared" si="31"/>
        <v>-121</v>
      </c>
      <c r="CI16" s="18">
        <f>+_xlfn.XLOOKUP(B16,'REM-Nuevo'!B:B,'REM-Nuevo'!O:O,"",0,1)</f>
        <v>46443</v>
      </c>
      <c r="CJ16" s="18">
        <f t="shared" si="32"/>
        <v>46443</v>
      </c>
    </row>
    <row r="17" spans="1:88" ht="99" hidden="1" customHeight="1" x14ac:dyDescent="0.25">
      <c r="A17" s="40" t="s">
        <v>246</v>
      </c>
      <c r="B17" s="316" t="s">
        <v>2588</v>
      </c>
      <c r="C17" s="488" t="s">
        <v>2589</v>
      </c>
      <c r="D17" s="7"/>
      <c r="E17" s="283" t="str">
        <f>+_xlfn.XLOOKUP(B17,'Dinámica P0 RIs'!A:A,'Dinámica P0 RIs'!B:B,"",0,1)</f>
        <v/>
      </c>
      <c r="F17" s="30">
        <f t="shared" si="0"/>
        <v>46173</v>
      </c>
      <c r="G17" s="6">
        <v>46031</v>
      </c>
      <c r="H17" s="6">
        <v>46031</v>
      </c>
      <c r="I17" s="34">
        <f t="shared" si="1"/>
        <v>-142</v>
      </c>
      <c r="J17" s="309">
        <v>46031</v>
      </c>
      <c r="K17" s="3"/>
      <c r="L17" s="30">
        <f t="shared" si="2"/>
        <v>46174</v>
      </c>
      <c r="M17" s="30">
        <f t="shared" si="3"/>
        <v>46181</v>
      </c>
      <c r="N17" s="37">
        <v>7</v>
      </c>
      <c r="O17" s="6">
        <f t="shared" si="37"/>
        <v>46038</v>
      </c>
      <c r="P17" s="6">
        <v>46038</v>
      </c>
      <c r="Q17" s="29">
        <f t="shared" si="4"/>
        <v>-143</v>
      </c>
      <c r="R17" s="150" t="s">
        <v>2590</v>
      </c>
      <c r="S17" s="3"/>
      <c r="T17" s="30">
        <f t="shared" si="5"/>
        <v>46182</v>
      </c>
      <c r="U17" s="30">
        <f t="shared" si="6"/>
        <v>46212</v>
      </c>
      <c r="V17" s="37">
        <v>30</v>
      </c>
      <c r="W17" s="6">
        <v>46055</v>
      </c>
      <c r="X17" s="6">
        <v>46055</v>
      </c>
      <c r="Y17" s="29">
        <f t="shared" si="7"/>
        <v>-157</v>
      </c>
      <c r="Z17" s="3"/>
      <c r="AA17" s="31"/>
      <c r="AB17" s="7"/>
      <c r="AC17" s="6"/>
      <c r="AD17" s="25"/>
      <c r="AE17" s="31">
        <f t="shared" si="8"/>
        <v>46213</v>
      </c>
      <c r="AF17" s="31">
        <f t="shared" si="9"/>
        <v>46233</v>
      </c>
      <c r="AG17" s="37">
        <v>20</v>
      </c>
      <c r="AH17" s="15">
        <v>46071</v>
      </c>
      <c r="AI17" s="15">
        <v>46071</v>
      </c>
      <c r="AJ17" s="34">
        <f t="shared" si="10"/>
        <v>-162</v>
      </c>
      <c r="AK17" s="424" t="s">
        <v>5192</v>
      </c>
      <c r="AL17" s="423" t="s">
        <v>5185</v>
      </c>
      <c r="AM17" s="31">
        <f t="shared" si="11"/>
        <v>46234</v>
      </c>
      <c r="AN17" s="31">
        <f t="shared" si="12"/>
        <v>46254</v>
      </c>
      <c r="AO17" s="37">
        <v>20</v>
      </c>
      <c r="AP17" s="15">
        <v>46112</v>
      </c>
      <c r="AQ17" s="15">
        <v>46107</v>
      </c>
      <c r="AR17" s="34">
        <f t="shared" si="13"/>
        <v>-142</v>
      </c>
      <c r="AS17" s="7"/>
      <c r="AT17" s="7"/>
      <c r="AU17" s="7"/>
      <c r="AV17" s="7"/>
      <c r="AW17" s="7"/>
      <c r="AX17" s="3"/>
      <c r="AY17" s="31">
        <f t="shared" si="14"/>
        <v>46255</v>
      </c>
      <c r="AZ17" s="31">
        <f t="shared" si="69"/>
        <v>46435</v>
      </c>
      <c r="BA17" s="124">
        <v>180</v>
      </c>
      <c r="BB17" s="15">
        <f t="shared" si="15"/>
        <v>46287</v>
      </c>
      <c r="BC17" s="15"/>
      <c r="BD17" s="7">
        <f t="shared" si="16"/>
        <v>-148</v>
      </c>
      <c r="BE17" s="3"/>
      <c r="BF17" s="31">
        <f t="shared" si="17"/>
        <v>46436</v>
      </c>
      <c r="BG17" s="31">
        <f t="shared" si="18"/>
        <v>46436</v>
      </c>
      <c r="BH17" s="32">
        <v>0</v>
      </c>
      <c r="BI17" s="15">
        <f t="shared" si="19"/>
        <v>46287</v>
      </c>
      <c r="BJ17" s="15"/>
      <c r="BK17" s="34">
        <f t="shared" si="20"/>
        <v>-149</v>
      </c>
      <c r="BL17" s="3"/>
      <c r="BM17" s="31">
        <f t="shared" si="21"/>
        <v>46436</v>
      </c>
      <c r="BN17" s="31">
        <f t="shared" si="22"/>
        <v>46436</v>
      </c>
      <c r="BO17" s="32">
        <v>0</v>
      </c>
      <c r="BP17" s="15">
        <f t="shared" si="23"/>
        <v>46287</v>
      </c>
      <c r="BQ17" s="15"/>
      <c r="BR17" s="34">
        <f t="shared" si="24"/>
        <v>-149</v>
      </c>
      <c r="BS17" s="3"/>
      <c r="BT17" s="31">
        <f t="shared" si="25"/>
        <v>46436</v>
      </c>
      <c r="BU17" s="31">
        <f t="shared" si="26"/>
        <v>46443</v>
      </c>
      <c r="BV17" s="37">
        <v>7</v>
      </c>
      <c r="BW17" s="15">
        <f t="shared" si="27"/>
        <v>46294</v>
      </c>
      <c r="BX17" s="15"/>
      <c r="BY17" s="7">
        <f t="shared" si="28"/>
        <v>-149</v>
      </c>
      <c r="BZ17" s="2" t="s">
        <v>2493</v>
      </c>
      <c r="CA17" s="15">
        <v>46443</v>
      </c>
      <c r="CB17" s="7">
        <f t="shared" si="29"/>
        <v>-149</v>
      </c>
      <c r="CC17" s="2"/>
      <c r="CD17" s="2"/>
      <c r="CE17" t="s">
        <v>2494</v>
      </c>
      <c r="CF17" s="18" t="str">
        <f>+_xlfn.XLOOKUP(BZ17,'Crono LB 30.09'!B:B,'Crono LB 30.09'!F:F,"No se encuentra",0,1)</f>
        <v>11-Jan-27</v>
      </c>
      <c r="CG17" s="193" t="e">
        <f t="shared" si="31"/>
        <v>#VALUE!</v>
      </c>
      <c r="CI17" s="18">
        <f>+_xlfn.XLOOKUP(B17,'REM-Nuevo'!B:B,'REM-Nuevo'!O:O,"",0,1)</f>
        <v>46443</v>
      </c>
      <c r="CJ17" s="18">
        <f t="shared" si="32"/>
        <v>46443</v>
      </c>
    </row>
    <row r="18" spans="1:88" ht="119.25" customHeight="1" x14ac:dyDescent="0.25">
      <c r="A18" s="40" t="s">
        <v>246</v>
      </c>
      <c r="B18" s="41" t="s">
        <v>2591</v>
      </c>
      <c r="C18" s="42" t="s">
        <v>628</v>
      </c>
      <c r="D18" s="7"/>
      <c r="E18" s="283">
        <f>+_xlfn.XLOOKUP(B18,'Dinámica P0 RIs'!A:A,'Dinámica P0 RIs'!B:B,"",0,1)</f>
        <v>412.03800000000001</v>
      </c>
      <c r="F18" s="30">
        <f t="shared" si="0"/>
        <v>46229</v>
      </c>
      <c r="G18" s="6">
        <v>46146</v>
      </c>
      <c r="H18" s="6">
        <v>46142</v>
      </c>
      <c r="I18" s="34">
        <f t="shared" si="1"/>
        <v>-83</v>
      </c>
      <c r="J18" s="309">
        <v>46146</v>
      </c>
      <c r="K18" s="3"/>
      <c r="L18" s="30">
        <f t="shared" si="2"/>
        <v>46230</v>
      </c>
      <c r="M18" s="30">
        <f t="shared" si="3"/>
        <v>46237</v>
      </c>
      <c r="N18" s="37">
        <v>7</v>
      </c>
      <c r="O18" s="6">
        <f t="shared" si="37"/>
        <v>46149</v>
      </c>
      <c r="P18" s="6">
        <v>46154</v>
      </c>
      <c r="Q18" s="29">
        <f t="shared" si="4"/>
        <v>-88</v>
      </c>
      <c r="R18" s="7">
        <v>23377406</v>
      </c>
      <c r="S18" s="3"/>
      <c r="T18" s="30">
        <f t="shared" si="5"/>
        <v>46238</v>
      </c>
      <c r="U18" s="30">
        <f t="shared" si="6"/>
        <v>46268</v>
      </c>
      <c r="V18" s="37">
        <v>30</v>
      </c>
      <c r="W18" s="6">
        <v>46190</v>
      </c>
      <c r="X18" s="6">
        <v>46191</v>
      </c>
      <c r="Y18" s="29">
        <f t="shared" si="7"/>
        <v>-78</v>
      </c>
      <c r="Z18" s="3"/>
      <c r="AA18" s="31"/>
      <c r="AB18" s="7"/>
      <c r="AC18" s="6"/>
      <c r="AD18" s="25"/>
      <c r="AE18" s="31">
        <f t="shared" si="8"/>
        <v>46269</v>
      </c>
      <c r="AF18" s="31">
        <f t="shared" si="9"/>
        <v>46314</v>
      </c>
      <c r="AG18" s="37">
        <v>45</v>
      </c>
      <c r="AH18" s="15">
        <f t="shared" si="68"/>
        <v>46236</v>
      </c>
      <c r="AI18" s="15"/>
      <c r="AJ18" s="34">
        <f t="shared" si="10"/>
        <v>-78</v>
      </c>
      <c r="AK18" s="481" t="s">
        <v>5369</v>
      </c>
      <c r="AL18" s="3" t="s">
        <v>5127</v>
      </c>
      <c r="AM18" s="31">
        <f t="shared" si="11"/>
        <v>46315</v>
      </c>
      <c r="AN18" s="31">
        <f t="shared" si="12"/>
        <v>46335</v>
      </c>
      <c r="AO18" s="37">
        <v>20</v>
      </c>
      <c r="AP18" s="15">
        <f t="shared" si="30"/>
        <v>46256</v>
      </c>
      <c r="AQ18" s="15"/>
      <c r="AR18" s="34">
        <f t="shared" si="13"/>
        <v>-79</v>
      </c>
      <c r="AS18" s="7"/>
      <c r="AT18" s="7"/>
      <c r="AU18" s="7"/>
      <c r="AV18" s="7"/>
      <c r="AW18" s="7"/>
      <c r="AX18" s="3"/>
      <c r="AY18" s="31">
        <f t="shared" si="14"/>
        <v>46336</v>
      </c>
      <c r="AZ18" s="31">
        <f t="shared" si="69"/>
        <v>46516</v>
      </c>
      <c r="BA18" s="124">
        <v>180</v>
      </c>
      <c r="BB18" s="15">
        <f t="shared" si="15"/>
        <v>46436</v>
      </c>
      <c r="BC18" s="15"/>
      <c r="BD18" s="7">
        <f t="shared" si="16"/>
        <v>-80</v>
      </c>
      <c r="BE18" s="3"/>
      <c r="BF18" s="31">
        <f t="shared" si="17"/>
        <v>46517</v>
      </c>
      <c r="BG18" s="31">
        <f t="shared" si="18"/>
        <v>46517</v>
      </c>
      <c r="BH18" s="32">
        <v>0</v>
      </c>
      <c r="BI18" s="15">
        <f t="shared" si="19"/>
        <v>46436</v>
      </c>
      <c r="BJ18" s="15"/>
      <c r="BK18" s="34">
        <f t="shared" si="20"/>
        <v>-81</v>
      </c>
      <c r="BL18" s="3"/>
      <c r="BM18" s="31">
        <f t="shared" si="21"/>
        <v>46517</v>
      </c>
      <c r="BN18" s="31">
        <f t="shared" si="22"/>
        <v>46517</v>
      </c>
      <c r="BO18" s="32">
        <v>0</v>
      </c>
      <c r="BP18" s="15">
        <f t="shared" si="23"/>
        <v>46436</v>
      </c>
      <c r="BQ18" s="15"/>
      <c r="BR18" s="34">
        <f t="shared" si="24"/>
        <v>-81</v>
      </c>
      <c r="BS18" s="3"/>
      <c r="BT18" s="31">
        <f t="shared" si="25"/>
        <v>46517</v>
      </c>
      <c r="BU18" s="31">
        <f t="shared" si="26"/>
        <v>46524</v>
      </c>
      <c r="BV18" s="37">
        <v>7</v>
      </c>
      <c r="BW18" s="15">
        <f t="shared" si="27"/>
        <v>46443</v>
      </c>
      <c r="BX18" s="15"/>
      <c r="BY18" s="7">
        <f t="shared" si="28"/>
        <v>-81</v>
      </c>
      <c r="BZ18" s="2" t="s">
        <v>2493</v>
      </c>
      <c r="CA18" s="15">
        <v>46524</v>
      </c>
      <c r="CB18" s="7">
        <f t="shared" si="29"/>
        <v>-81</v>
      </c>
      <c r="CC18" s="2"/>
      <c r="CD18" s="2"/>
      <c r="CE18" t="s">
        <v>2494</v>
      </c>
      <c r="CF18" s="18" t="str">
        <f>+_xlfn.XLOOKUP(BZ18,'Crono LB 30.09'!B:B,'Crono LB 30.09'!F:F,"No se encuentra",0,1)</f>
        <v>11-Jan-27</v>
      </c>
      <c r="CG18" s="193" t="e">
        <f t="shared" si="31"/>
        <v>#VALUE!</v>
      </c>
      <c r="CI18" s="18">
        <f>+_xlfn.XLOOKUP(B18,'REM-Nuevo'!B:B,'REM-Nuevo'!O:O,"",0,1)</f>
        <v>46524</v>
      </c>
      <c r="CJ18" s="18">
        <f t="shared" si="32"/>
        <v>46524</v>
      </c>
    </row>
    <row r="19" spans="1:88" ht="124.5" hidden="1" customHeight="1" x14ac:dyDescent="0.25">
      <c r="A19" s="40" t="s">
        <v>246</v>
      </c>
      <c r="B19" s="41" t="s">
        <v>2592</v>
      </c>
      <c r="C19" s="42" t="s">
        <v>629</v>
      </c>
      <c r="D19" s="7"/>
      <c r="E19" s="283">
        <f>+_xlfn.XLOOKUP(B19,'Dinámica P0 RIs'!A:A,'Dinámica P0 RIs'!B:B,"",0,1)</f>
        <v>207.49526156800002</v>
      </c>
      <c r="F19" s="30">
        <f t="shared" si="0"/>
        <v>46012</v>
      </c>
      <c r="G19" s="6">
        <v>46030</v>
      </c>
      <c r="H19" s="6">
        <v>46030</v>
      </c>
      <c r="I19" s="34">
        <f t="shared" si="1"/>
        <v>18</v>
      </c>
      <c r="J19" s="309">
        <v>46029</v>
      </c>
      <c r="K19" s="3"/>
      <c r="L19" s="30">
        <f t="shared" si="2"/>
        <v>46013</v>
      </c>
      <c r="M19" s="30">
        <f t="shared" si="3"/>
        <v>46020</v>
      </c>
      <c r="N19" s="37">
        <v>7</v>
      </c>
      <c r="O19" s="6">
        <v>46038</v>
      </c>
      <c r="P19" s="6">
        <v>46038</v>
      </c>
      <c r="Q19" s="29">
        <f t="shared" si="4"/>
        <v>18</v>
      </c>
      <c r="R19" s="7"/>
      <c r="S19" s="3"/>
      <c r="T19" s="30">
        <f t="shared" si="5"/>
        <v>46021</v>
      </c>
      <c r="U19" s="30">
        <f t="shared" si="6"/>
        <v>46036</v>
      </c>
      <c r="V19" s="37">
        <v>15</v>
      </c>
      <c r="W19" s="6">
        <f t="shared" si="67"/>
        <v>46053</v>
      </c>
      <c r="X19" s="6">
        <v>46053</v>
      </c>
      <c r="Y19" s="29">
        <f t="shared" si="7"/>
        <v>17</v>
      </c>
      <c r="Z19" s="3"/>
      <c r="AA19" s="31"/>
      <c r="AB19" s="7"/>
      <c r="AC19" s="6"/>
      <c r="AD19" s="25"/>
      <c r="AE19" s="31">
        <f t="shared" si="8"/>
        <v>46037</v>
      </c>
      <c r="AF19" s="31">
        <f t="shared" si="9"/>
        <v>46052</v>
      </c>
      <c r="AG19" s="37">
        <v>15</v>
      </c>
      <c r="AH19" s="15">
        <v>46071</v>
      </c>
      <c r="AI19" s="15">
        <v>46071</v>
      </c>
      <c r="AJ19" s="34">
        <f t="shared" si="10"/>
        <v>19</v>
      </c>
      <c r="AK19" s="424" t="s">
        <v>5201</v>
      </c>
      <c r="AL19" s="423" t="s">
        <v>5195</v>
      </c>
      <c r="AM19" s="31">
        <f t="shared" si="11"/>
        <v>46053</v>
      </c>
      <c r="AN19" s="31">
        <f t="shared" si="12"/>
        <v>46063</v>
      </c>
      <c r="AO19" s="37">
        <v>10</v>
      </c>
      <c r="AP19" s="15">
        <v>46112</v>
      </c>
      <c r="AQ19" s="15">
        <v>46134</v>
      </c>
      <c r="AR19" s="34">
        <f t="shared" si="13"/>
        <v>49</v>
      </c>
      <c r="AS19" s="7"/>
      <c r="AT19" s="7"/>
      <c r="AU19" s="7"/>
      <c r="AV19" s="7"/>
      <c r="AW19" s="7"/>
      <c r="AX19" s="3"/>
      <c r="AY19" s="31">
        <f t="shared" si="14"/>
        <v>46064</v>
      </c>
      <c r="AZ19" s="31">
        <f t="shared" si="69"/>
        <v>46124</v>
      </c>
      <c r="BA19" s="124">
        <v>60</v>
      </c>
      <c r="BB19" s="15">
        <f t="shared" si="15"/>
        <v>46194</v>
      </c>
      <c r="BC19" s="15"/>
      <c r="BD19" s="7">
        <f t="shared" si="16"/>
        <v>70</v>
      </c>
      <c r="BE19" s="3"/>
      <c r="BF19" s="31">
        <f t="shared" si="17"/>
        <v>46125</v>
      </c>
      <c r="BG19" s="31">
        <f t="shared" si="18"/>
        <v>46125</v>
      </c>
      <c r="BH19" s="32">
        <v>0</v>
      </c>
      <c r="BI19" s="15">
        <f t="shared" si="19"/>
        <v>46194</v>
      </c>
      <c r="BJ19" s="15"/>
      <c r="BK19" s="34">
        <f t="shared" si="20"/>
        <v>69</v>
      </c>
      <c r="BL19" s="3"/>
      <c r="BM19" s="31">
        <f t="shared" si="21"/>
        <v>46125</v>
      </c>
      <c r="BN19" s="31">
        <f t="shared" si="22"/>
        <v>46125</v>
      </c>
      <c r="BO19" s="32">
        <v>0</v>
      </c>
      <c r="BP19" s="15">
        <f t="shared" si="23"/>
        <v>46194</v>
      </c>
      <c r="BQ19" s="15"/>
      <c r="BR19" s="34">
        <f t="shared" si="24"/>
        <v>69</v>
      </c>
      <c r="BS19" s="3"/>
      <c r="BT19" s="31">
        <f t="shared" si="25"/>
        <v>46125</v>
      </c>
      <c r="BU19" s="31">
        <f t="shared" si="26"/>
        <v>46132</v>
      </c>
      <c r="BV19" s="37">
        <v>7</v>
      </c>
      <c r="BW19" s="15">
        <f t="shared" si="27"/>
        <v>46201</v>
      </c>
      <c r="BX19" s="15"/>
      <c r="BY19" s="7">
        <f t="shared" si="28"/>
        <v>69</v>
      </c>
      <c r="BZ19" s="2" t="s">
        <v>2593</v>
      </c>
      <c r="CA19" s="315">
        <v>46132</v>
      </c>
      <c r="CB19" s="7">
        <f t="shared" si="29"/>
        <v>69</v>
      </c>
      <c r="CC19" s="2"/>
      <c r="CD19" s="2"/>
      <c r="CE19" t="s">
        <v>2499</v>
      </c>
      <c r="CF19" s="18" t="str">
        <f>+_xlfn.XLOOKUP(BZ19,'Crono LB 30.09'!B:B,'Crono LB 30.09'!F:F,"No se encuentra",0,1)</f>
        <v>25-Apr-26</v>
      </c>
      <c r="CG19" s="193" t="e">
        <f t="shared" si="31"/>
        <v>#VALUE!</v>
      </c>
      <c r="CI19" s="18">
        <f>+_xlfn.XLOOKUP(B19,'REM-Nuevo'!B:B,'REM-Nuevo'!O:O,"",0,1)</f>
        <v>46132</v>
      </c>
      <c r="CJ19" s="18">
        <f t="shared" si="32"/>
        <v>46132</v>
      </c>
    </row>
    <row r="20" spans="1:88" ht="104.25" hidden="1" customHeight="1" x14ac:dyDescent="0.25">
      <c r="A20" s="40" t="s">
        <v>246</v>
      </c>
      <c r="B20" s="41" t="s">
        <v>2594</v>
      </c>
      <c r="C20" s="42" t="s">
        <v>630</v>
      </c>
      <c r="D20" s="7"/>
      <c r="E20" s="283">
        <f>+_xlfn.XLOOKUP(B20,'Dinámica P0 RIs'!A:A,'Dinámica P0 RIs'!B:B,"",0,1)</f>
        <v>950.5233472000001</v>
      </c>
      <c r="F20" s="30">
        <f t="shared" si="0"/>
        <v>46119</v>
      </c>
      <c r="G20" s="6">
        <v>46189</v>
      </c>
      <c r="H20" s="6">
        <v>46056</v>
      </c>
      <c r="I20" s="34">
        <f t="shared" si="1"/>
        <v>70</v>
      </c>
      <c r="J20" s="309">
        <v>46189</v>
      </c>
      <c r="K20" s="3"/>
      <c r="L20" s="30">
        <f t="shared" si="2"/>
        <v>46120</v>
      </c>
      <c r="M20" s="30">
        <f t="shared" si="3"/>
        <v>46127</v>
      </c>
      <c r="N20" s="37">
        <v>7</v>
      </c>
      <c r="O20" s="6">
        <v>46071</v>
      </c>
      <c r="P20" s="6">
        <v>46071</v>
      </c>
      <c r="Q20" s="29">
        <f t="shared" si="4"/>
        <v>-56</v>
      </c>
      <c r="R20" s="7">
        <v>23254576</v>
      </c>
      <c r="S20" s="3"/>
      <c r="T20" s="30">
        <f t="shared" si="5"/>
        <v>46128</v>
      </c>
      <c r="U20" s="30">
        <f t="shared" si="6"/>
        <v>46158</v>
      </c>
      <c r="V20" s="37">
        <v>30</v>
      </c>
      <c r="W20" s="6">
        <f t="shared" si="67"/>
        <v>46101</v>
      </c>
      <c r="X20" s="6">
        <v>46092</v>
      </c>
      <c r="Y20" s="29">
        <f t="shared" si="7"/>
        <v>-57</v>
      </c>
      <c r="Z20" s="3"/>
      <c r="AA20" s="31"/>
      <c r="AB20" s="7"/>
      <c r="AC20" s="6"/>
      <c r="AD20" s="25"/>
      <c r="AE20" s="31">
        <f t="shared" si="8"/>
        <v>46159</v>
      </c>
      <c r="AF20" s="31">
        <f t="shared" si="9"/>
        <v>46204</v>
      </c>
      <c r="AG20" s="37">
        <v>45</v>
      </c>
      <c r="AH20" s="15">
        <f t="shared" si="68"/>
        <v>46137</v>
      </c>
      <c r="AI20" s="15">
        <v>46122</v>
      </c>
      <c r="AJ20" s="34">
        <f t="shared" si="10"/>
        <v>-67</v>
      </c>
      <c r="AK20" s="426" t="s">
        <v>5199</v>
      </c>
      <c r="AL20" s="423" t="s">
        <v>5127</v>
      </c>
      <c r="AM20" s="31">
        <f t="shared" si="11"/>
        <v>46205</v>
      </c>
      <c r="AN20" s="31">
        <f t="shared" si="12"/>
        <v>46225</v>
      </c>
      <c r="AO20" s="37">
        <v>20</v>
      </c>
      <c r="AP20" s="15">
        <f t="shared" si="30"/>
        <v>46142</v>
      </c>
      <c r="AQ20" s="15">
        <v>46127</v>
      </c>
      <c r="AR20" s="34">
        <f t="shared" si="13"/>
        <v>-83</v>
      </c>
      <c r="AS20" s="7"/>
      <c r="AT20" s="7"/>
      <c r="AU20" s="7"/>
      <c r="AV20" s="7"/>
      <c r="AW20" s="7"/>
      <c r="AX20" s="3"/>
      <c r="AY20" s="31">
        <f t="shared" si="14"/>
        <v>46226</v>
      </c>
      <c r="AZ20" s="31">
        <f t="shared" si="69"/>
        <v>46376</v>
      </c>
      <c r="BA20" s="124">
        <v>150</v>
      </c>
      <c r="BB20" s="15">
        <f t="shared" si="15"/>
        <v>46277</v>
      </c>
      <c r="BC20" s="15"/>
      <c r="BD20" s="7">
        <f t="shared" si="16"/>
        <v>-99</v>
      </c>
      <c r="BE20" s="3"/>
      <c r="BF20" s="31">
        <f t="shared" si="17"/>
        <v>46377</v>
      </c>
      <c r="BG20" s="31">
        <f t="shared" si="18"/>
        <v>46377</v>
      </c>
      <c r="BH20" s="32">
        <v>0</v>
      </c>
      <c r="BI20" s="15">
        <f t="shared" si="19"/>
        <v>46277</v>
      </c>
      <c r="BJ20" s="15"/>
      <c r="BK20" s="34">
        <f t="shared" si="20"/>
        <v>-100</v>
      </c>
      <c r="BL20" s="3"/>
      <c r="BM20" s="31">
        <f t="shared" si="21"/>
        <v>46377</v>
      </c>
      <c r="BN20" s="31">
        <f t="shared" si="22"/>
        <v>46377</v>
      </c>
      <c r="BO20" s="32">
        <v>0</v>
      </c>
      <c r="BP20" s="15">
        <f t="shared" si="23"/>
        <v>46277</v>
      </c>
      <c r="BQ20" s="15"/>
      <c r="BR20" s="34">
        <f t="shared" si="24"/>
        <v>-100</v>
      </c>
      <c r="BS20" s="3"/>
      <c r="BT20" s="31">
        <f t="shared" si="25"/>
        <v>46377</v>
      </c>
      <c r="BU20" s="31">
        <f t="shared" si="26"/>
        <v>46384</v>
      </c>
      <c r="BV20" s="37">
        <v>7</v>
      </c>
      <c r="BW20" s="15">
        <f t="shared" si="27"/>
        <v>46284</v>
      </c>
      <c r="BX20" s="15"/>
      <c r="BY20" s="7">
        <f t="shared" si="28"/>
        <v>-100</v>
      </c>
      <c r="BZ20" s="2" t="s">
        <v>2500</v>
      </c>
      <c r="CA20" s="315">
        <v>46384</v>
      </c>
      <c r="CB20" s="7">
        <f t="shared" si="29"/>
        <v>-100</v>
      </c>
      <c r="CC20" s="2"/>
      <c r="CD20" s="2"/>
      <c r="CE20" t="s">
        <v>2501</v>
      </c>
      <c r="CF20" s="18">
        <f>+_xlfn.XLOOKUP(BZ20,'Crono LB 30.09'!B:B,'Crono LB 30.09'!F:F,"No se encuentra",0,1)</f>
        <v>46425</v>
      </c>
      <c r="CG20" s="193">
        <f t="shared" si="31"/>
        <v>41</v>
      </c>
      <c r="CI20" s="18">
        <f>+_xlfn.XLOOKUP(B20,'REM-Nuevo'!B:B,'REM-Nuevo'!O:O,"",0,1)</f>
        <v>46384</v>
      </c>
      <c r="CJ20" s="18">
        <f t="shared" si="32"/>
        <v>46384</v>
      </c>
    </row>
    <row r="21" spans="1:88" ht="115.5" customHeight="1" x14ac:dyDescent="0.25">
      <c r="A21" s="40" t="s">
        <v>246</v>
      </c>
      <c r="B21" s="41" t="s">
        <v>5217</v>
      </c>
      <c r="C21" s="42" t="s">
        <v>630</v>
      </c>
      <c r="D21" s="7"/>
      <c r="E21" s="283" t="str">
        <f>+_xlfn.XLOOKUP(B21,'Dinámica P0 RIs'!A:A,'Dinámica P0 RIs'!B:B,"",0,1)</f>
        <v/>
      </c>
      <c r="F21" s="30">
        <f t="shared" ref="F21" si="104">+L21-1</f>
        <v>46119</v>
      </c>
      <c r="G21" s="6">
        <v>46132</v>
      </c>
      <c r="H21" s="6">
        <v>46132</v>
      </c>
      <c r="I21" s="34">
        <f t="shared" ref="I21" si="105">+G21-F21</f>
        <v>13</v>
      </c>
      <c r="J21" s="309">
        <v>46189</v>
      </c>
      <c r="K21" s="3"/>
      <c r="L21" s="30">
        <f t="shared" ref="L21" si="106">+M21-N21</f>
        <v>46120</v>
      </c>
      <c r="M21" s="30">
        <f t="shared" ref="M21" si="107">+T21-1</f>
        <v>46127</v>
      </c>
      <c r="N21" s="37">
        <v>7</v>
      </c>
      <c r="O21" s="6">
        <f t="shared" si="37"/>
        <v>46139</v>
      </c>
      <c r="P21" s="6">
        <v>46147</v>
      </c>
      <c r="Q21" s="29">
        <f t="shared" ref="Q21" si="108">+O21-M21</f>
        <v>12</v>
      </c>
      <c r="R21" s="7" t="s">
        <v>5221</v>
      </c>
      <c r="S21" s="3"/>
      <c r="T21" s="30">
        <f t="shared" ref="T21" si="109">+U21-V21</f>
        <v>46128</v>
      </c>
      <c r="U21" s="30">
        <f t="shared" ref="U21" si="110">+AE21-1</f>
        <v>46158</v>
      </c>
      <c r="V21" s="37">
        <v>30</v>
      </c>
      <c r="W21" s="6">
        <v>46190</v>
      </c>
      <c r="X21" s="6">
        <v>46191</v>
      </c>
      <c r="Y21" s="29">
        <f t="shared" ref="Y21" si="111">+W21-U21</f>
        <v>32</v>
      </c>
      <c r="Z21" s="3"/>
      <c r="AA21" s="31"/>
      <c r="AB21" s="7"/>
      <c r="AC21" s="6"/>
      <c r="AD21" s="25"/>
      <c r="AE21" s="31">
        <f t="shared" ref="AE21" si="112">+AF21-AG21</f>
        <v>46159</v>
      </c>
      <c r="AF21" s="31">
        <f t="shared" ref="AF21" si="113">+AM21-1</f>
        <v>46204</v>
      </c>
      <c r="AG21" s="37">
        <v>45</v>
      </c>
      <c r="AH21" s="15">
        <f t="shared" ref="AH21" si="114">+IF(X21=0,W21,X21)+AG21</f>
        <v>46236</v>
      </c>
      <c r="AI21" s="15"/>
      <c r="AJ21" s="34">
        <f t="shared" ref="AJ21" si="115">+AH21-AF21</f>
        <v>32</v>
      </c>
      <c r="AK21" s="426" t="s">
        <v>5370</v>
      </c>
      <c r="AL21" s="423" t="s">
        <v>5127</v>
      </c>
      <c r="AM21" s="31">
        <f t="shared" ref="AM21" si="116">+AN21-AO21</f>
        <v>46205</v>
      </c>
      <c r="AN21" s="31">
        <f t="shared" ref="AN21" si="117">+AY21-1</f>
        <v>46225</v>
      </c>
      <c r="AO21" s="37">
        <v>20</v>
      </c>
      <c r="AP21" s="15">
        <f t="shared" ref="AP21" si="118">+IF(AI21=0,AH21,AI21)+AO21</f>
        <v>46256</v>
      </c>
      <c r="AQ21" s="15"/>
      <c r="AR21" s="34">
        <f t="shared" ref="AR21" si="119">+AP21-AN21</f>
        <v>31</v>
      </c>
      <c r="AS21" s="7"/>
      <c r="AT21" s="7"/>
      <c r="AU21" s="7"/>
      <c r="AV21" s="7"/>
      <c r="AW21" s="7"/>
      <c r="AX21" s="3"/>
      <c r="AY21" s="31">
        <f t="shared" ref="AY21" si="120">+AZ21-BA21</f>
        <v>46226</v>
      </c>
      <c r="AZ21" s="31">
        <f t="shared" ref="AZ21" si="121">+BF21-1</f>
        <v>46376</v>
      </c>
      <c r="BA21" s="124">
        <v>150</v>
      </c>
      <c r="BB21" s="15">
        <f t="shared" ref="BB21" si="122">+IF(AQ21=0,AP21,AQ21)+BA21</f>
        <v>46406</v>
      </c>
      <c r="BC21" s="15"/>
      <c r="BD21" s="7">
        <f t="shared" ref="BD21" si="123">+BB21-AZ21</f>
        <v>30</v>
      </c>
      <c r="BE21" s="3"/>
      <c r="BF21" s="31">
        <f t="shared" ref="BF21" si="124">+BG21-BH21</f>
        <v>46377</v>
      </c>
      <c r="BG21" s="31">
        <f t="shared" ref="BG21" si="125">+BM21</f>
        <v>46377</v>
      </c>
      <c r="BH21" s="32">
        <v>0</v>
      </c>
      <c r="BI21" s="15">
        <f t="shared" ref="BI21" si="126">+IF(BC21=0,BB21,BC21)+BH21</f>
        <v>46406</v>
      </c>
      <c r="BJ21" s="15"/>
      <c r="BK21" s="34">
        <f t="shared" ref="BK21" si="127">+BI21-BG21</f>
        <v>29</v>
      </c>
      <c r="BL21" s="3"/>
      <c r="BM21" s="31">
        <f t="shared" ref="BM21" si="128">+BN21-BO21</f>
        <v>46377</v>
      </c>
      <c r="BN21" s="31">
        <f t="shared" ref="BN21" si="129">+BT21</f>
        <v>46377</v>
      </c>
      <c r="BO21" s="32">
        <v>0</v>
      </c>
      <c r="BP21" s="15">
        <f t="shared" ref="BP21" si="130">+IF(BJ21=0,BI21,BJ21)+BO21</f>
        <v>46406</v>
      </c>
      <c r="BQ21" s="15"/>
      <c r="BR21" s="34">
        <f t="shared" ref="BR21" si="131">+BP21-BN21</f>
        <v>29</v>
      </c>
      <c r="BS21" s="3"/>
      <c r="BT21" s="31">
        <f t="shared" ref="BT21" si="132">+BU21-BV21</f>
        <v>46377</v>
      </c>
      <c r="BU21" s="31">
        <f t="shared" ref="BU21" si="133">+CA21</f>
        <v>46384</v>
      </c>
      <c r="BV21" s="37">
        <v>7</v>
      </c>
      <c r="BW21" s="15">
        <f t="shared" ref="BW21" si="134">+IF(BQ21=0,BP21,BQ21)+BV21</f>
        <v>46413</v>
      </c>
      <c r="BX21" s="15"/>
      <c r="BY21" s="7">
        <f t="shared" ref="BY21" si="135">+BW21-BU21</f>
        <v>29</v>
      </c>
      <c r="BZ21" s="2" t="s">
        <v>2500</v>
      </c>
      <c r="CA21" s="315">
        <v>46384</v>
      </c>
      <c r="CB21" s="7">
        <f t="shared" ref="CB21" si="136">+BW21-CA21</f>
        <v>29</v>
      </c>
      <c r="CC21" s="2"/>
      <c r="CD21" s="2"/>
      <c r="CE21" t="s">
        <v>2501</v>
      </c>
      <c r="CF21" s="18">
        <f>+_xlfn.XLOOKUP(BZ21,'Crono LB 30.09'!B:B,'Crono LB 30.09'!F:F,"No se encuentra",0,1)</f>
        <v>46425</v>
      </c>
      <c r="CG21" s="193">
        <f t="shared" ref="CG21" si="137">+CF21-CA21</f>
        <v>41</v>
      </c>
      <c r="CI21" s="18">
        <f>+_xlfn.XLOOKUP(B21,'REM-Nuevo'!B:B,'REM-Nuevo'!O:O,"",0,1)</f>
        <v>46384</v>
      </c>
      <c r="CJ21" s="18">
        <f t="shared" ref="CJ21" si="138">+IF(CI21="",CA21,CI21)</f>
        <v>46384</v>
      </c>
    </row>
    <row r="22" spans="1:88" hidden="1" x14ac:dyDescent="0.25">
      <c r="A22" s="40" t="s">
        <v>246</v>
      </c>
      <c r="B22" s="41" t="s">
        <v>2595</v>
      </c>
      <c r="C22" s="42" t="s">
        <v>631</v>
      </c>
      <c r="D22" s="7"/>
      <c r="E22" s="283">
        <f>+_xlfn.XLOOKUP(B22,'Dinámica P0 RIs'!A:A,'Dinámica P0 RIs'!B:B,"",0,1)</f>
        <v>331.82243726399997</v>
      </c>
      <c r="F22" s="30">
        <f t="shared" si="0"/>
        <v>46240</v>
      </c>
      <c r="G22" s="6">
        <v>46246</v>
      </c>
      <c r="H22" s="6"/>
      <c r="I22" s="34">
        <f t="shared" si="1"/>
        <v>6</v>
      </c>
      <c r="J22" s="309">
        <v>46246</v>
      </c>
      <c r="K22" s="3"/>
      <c r="L22" s="30">
        <f t="shared" si="2"/>
        <v>46241</v>
      </c>
      <c r="M22" s="30">
        <f t="shared" si="3"/>
        <v>46248</v>
      </c>
      <c r="N22" s="37">
        <v>7</v>
      </c>
      <c r="O22" s="6">
        <f t="shared" si="37"/>
        <v>46253</v>
      </c>
      <c r="P22" s="6"/>
      <c r="Q22" s="29">
        <f t="shared" si="4"/>
        <v>5</v>
      </c>
      <c r="R22" s="7"/>
      <c r="S22" s="3"/>
      <c r="T22" s="30">
        <f t="shared" si="5"/>
        <v>46249</v>
      </c>
      <c r="U22" s="30">
        <f t="shared" si="6"/>
        <v>46279</v>
      </c>
      <c r="V22" s="37">
        <v>30</v>
      </c>
      <c r="W22" s="6">
        <f t="shared" si="67"/>
        <v>46283</v>
      </c>
      <c r="X22" s="6"/>
      <c r="Y22" s="29">
        <f t="shared" si="7"/>
        <v>4</v>
      </c>
      <c r="Z22" s="3"/>
      <c r="AA22" s="31"/>
      <c r="AB22" s="7"/>
      <c r="AC22" s="6"/>
      <c r="AD22" s="25"/>
      <c r="AE22" s="31">
        <f t="shared" si="8"/>
        <v>46280</v>
      </c>
      <c r="AF22" s="31">
        <f t="shared" si="9"/>
        <v>46325</v>
      </c>
      <c r="AG22" s="37">
        <v>45</v>
      </c>
      <c r="AH22" s="15">
        <f t="shared" si="68"/>
        <v>46328</v>
      </c>
      <c r="AI22" s="15"/>
      <c r="AJ22" s="34">
        <f t="shared" si="10"/>
        <v>3</v>
      </c>
      <c r="AK22" s="393"/>
      <c r="AL22" s="3"/>
      <c r="AM22" s="31">
        <f t="shared" si="11"/>
        <v>46326</v>
      </c>
      <c r="AN22" s="31">
        <f t="shared" si="12"/>
        <v>46346</v>
      </c>
      <c r="AO22" s="37">
        <v>20</v>
      </c>
      <c r="AP22" s="15">
        <f t="shared" si="30"/>
        <v>46348</v>
      </c>
      <c r="AQ22" s="15"/>
      <c r="AR22" s="34">
        <f t="shared" si="13"/>
        <v>2</v>
      </c>
      <c r="AS22" s="7"/>
      <c r="AT22" s="7"/>
      <c r="AU22" s="7"/>
      <c r="AV22" s="7"/>
      <c r="AW22" s="7"/>
      <c r="AX22" s="3"/>
      <c r="AY22" s="31">
        <f t="shared" si="14"/>
        <v>46347</v>
      </c>
      <c r="AZ22" s="31">
        <f t="shared" si="69"/>
        <v>46467</v>
      </c>
      <c r="BA22" s="124">
        <v>120</v>
      </c>
      <c r="BB22" s="15">
        <f t="shared" si="15"/>
        <v>46468</v>
      </c>
      <c r="BC22" s="15"/>
      <c r="BD22" s="7">
        <f t="shared" si="16"/>
        <v>1</v>
      </c>
      <c r="BE22" s="3"/>
      <c r="BF22" s="31">
        <f t="shared" si="17"/>
        <v>46468</v>
      </c>
      <c r="BG22" s="31">
        <f t="shared" si="18"/>
        <v>46468</v>
      </c>
      <c r="BH22" s="32">
        <v>0</v>
      </c>
      <c r="BI22" s="15">
        <f t="shared" si="19"/>
        <v>46468</v>
      </c>
      <c r="BJ22" s="15"/>
      <c r="BK22" s="34">
        <f t="shared" si="20"/>
        <v>0</v>
      </c>
      <c r="BL22" s="3"/>
      <c r="BM22" s="31">
        <f t="shared" si="21"/>
        <v>46468</v>
      </c>
      <c r="BN22" s="31">
        <f t="shared" si="22"/>
        <v>46468</v>
      </c>
      <c r="BO22" s="32">
        <v>0</v>
      </c>
      <c r="BP22" s="15">
        <f t="shared" si="23"/>
        <v>46468</v>
      </c>
      <c r="BQ22" s="15"/>
      <c r="BR22" s="34">
        <f t="shared" si="24"/>
        <v>0</v>
      </c>
      <c r="BS22" s="3"/>
      <c r="BT22" s="31">
        <f t="shared" si="25"/>
        <v>46468</v>
      </c>
      <c r="BU22" s="31">
        <f t="shared" si="26"/>
        <v>46475</v>
      </c>
      <c r="BV22" s="37">
        <v>7</v>
      </c>
      <c r="BW22" s="15">
        <f t="shared" si="27"/>
        <v>46475</v>
      </c>
      <c r="BX22" s="15"/>
      <c r="BY22" s="7">
        <f t="shared" si="28"/>
        <v>0</v>
      </c>
      <c r="BZ22" s="2" t="s">
        <v>2502</v>
      </c>
      <c r="CA22" s="315">
        <v>46475</v>
      </c>
      <c r="CB22" s="7">
        <f t="shared" si="29"/>
        <v>0</v>
      </c>
      <c r="CC22" s="2"/>
      <c r="CD22" s="2"/>
      <c r="CE22" t="s">
        <v>2503</v>
      </c>
      <c r="CF22" s="18">
        <f>+_xlfn.XLOOKUP(BZ22,'Crono LB 30.09'!B:B,'Crono LB 30.09'!F:F,"No se encuentra",0,1)</f>
        <v>46657</v>
      </c>
      <c r="CG22" s="193">
        <f t="shared" si="31"/>
        <v>182</v>
      </c>
      <c r="CI22" s="18">
        <f>+_xlfn.XLOOKUP(B22,'REM-Nuevo'!B:B,'REM-Nuevo'!O:O,"",0,1)</f>
        <v>46475</v>
      </c>
      <c r="CJ22" s="18">
        <f t="shared" si="32"/>
        <v>46475</v>
      </c>
    </row>
    <row r="23" spans="1:88" ht="75" x14ac:dyDescent="0.25">
      <c r="A23" s="40" t="s">
        <v>246</v>
      </c>
      <c r="B23" s="41" t="s">
        <v>2596</v>
      </c>
      <c r="C23" s="42" t="s">
        <v>632</v>
      </c>
      <c r="D23" s="7"/>
      <c r="E23" s="283">
        <f>+_xlfn.XLOOKUP(B23,'Dinámica P0 RIs'!A:A,'Dinámica P0 RIs'!B:B,"",0,1)</f>
        <v>224.76115847999998</v>
      </c>
      <c r="F23" s="30">
        <f t="shared" si="0"/>
        <v>46208</v>
      </c>
      <c r="G23" s="6">
        <v>46136</v>
      </c>
      <c r="H23" s="6">
        <v>46148</v>
      </c>
      <c r="I23" s="34">
        <f t="shared" si="1"/>
        <v>-72</v>
      </c>
      <c r="J23" s="309">
        <v>46122</v>
      </c>
      <c r="K23" s="3"/>
      <c r="L23" s="30">
        <f t="shared" si="2"/>
        <v>46209</v>
      </c>
      <c r="M23" s="30">
        <f t="shared" si="3"/>
        <v>46216</v>
      </c>
      <c r="N23" s="37">
        <v>7</v>
      </c>
      <c r="O23" s="6">
        <v>46172</v>
      </c>
      <c r="P23" s="6">
        <v>46171</v>
      </c>
      <c r="Q23" s="29">
        <f t="shared" si="4"/>
        <v>-44</v>
      </c>
      <c r="R23" s="7">
        <v>23393366</v>
      </c>
      <c r="S23" s="3"/>
      <c r="T23" s="30">
        <f t="shared" si="5"/>
        <v>46217</v>
      </c>
      <c r="U23" s="30">
        <f t="shared" si="6"/>
        <v>46247</v>
      </c>
      <c r="V23" s="37">
        <v>30</v>
      </c>
      <c r="W23" s="6">
        <f t="shared" si="67"/>
        <v>46202</v>
      </c>
      <c r="X23" s="6">
        <v>46189</v>
      </c>
      <c r="Y23" s="29">
        <f t="shared" si="7"/>
        <v>-45</v>
      </c>
      <c r="Z23" s="3"/>
      <c r="AA23" s="31"/>
      <c r="AB23" s="7"/>
      <c r="AC23" s="6"/>
      <c r="AD23" s="25"/>
      <c r="AE23" s="31">
        <f t="shared" si="8"/>
        <v>46248</v>
      </c>
      <c r="AF23" s="31">
        <f t="shared" si="9"/>
        <v>46293</v>
      </c>
      <c r="AG23" s="37">
        <v>45</v>
      </c>
      <c r="AH23" s="15">
        <f t="shared" si="68"/>
        <v>46234</v>
      </c>
      <c r="AI23" s="15"/>
      <c r="AJ23" s="34">
        <f t="shared" si="10"/>
        <v>-59</v>
      </c>
      <c r="AK23" s="481" t="s">
        <v>5315</v>
      </c>
      <c r="AL23" s="3" t="s">
        <v>5136</v>
      </c>
      <c r="AM23" s="31">
        <f t="shared" si="11"/>
        <v>46294</v>
      </c>
      <c r="AN23" s="31">
        <f t="shared" si="12"/>
        <v>46314</v>
      </c>
      <c r="AO23" s="37">
        <v>20</v>
      </c>
      <c r="AP23" s="15">
        <f t="shared" si="30"/>
        <v>46254</v>
      </c>
      <c r="AQ23" s="15"/>
      <c r="AR23" s="34">
        <f t="shared" si="13"/>
        <v>-60</v>
      </c>
      <c r="AS23" s="7"/>
      <c r="AT23" s="7"/>
      <c r="AU23" s="7"/>
      <c r="AV23" s="7"/>
      <c r="AW23" s="7"/>
      <c r="AX23" s="3"/>
      <c r="AY23" s="31">
        <f t="shared" si="14"/>
        <v>46315</v>
      </c>
      <c r="AZ23" s="31">
        <f t="shared" si="69"/>
        <v>46435</v>
      </c>
      <c r="BA23" s="124">
        <v>120</v>
      </c>
      <c r="BB23" s="15">
        <f t="shared" si="15"/>
        <v>46374</v>
      </c>
      <c r="BC23" s="15"/>
      <c r="BD23" s="7">
        <f t="shared" si="16"/>
        <v>-61</v>
      </c>
      <c r="BE23" s="3"/>
      <c r="BF23" s="31">
        <f t="shared" si="17"/>
        <v>46436</v>
      </c>
      <c r="BG23" s="31">
        <f t="shared" si="18"/>
        <v>46436</v>
      </c>
      <c r="BH23" s="32">
        <v>0</v>
      </c>
      <c r="BI23" s="15">
        <f t="shared" si="19"/>
        <v>46374</v>
      </c>
      <c r="BJ23" s="15"/>
      <c r="BK23" s="34">
        <f t="shared" si="20"/>
        <v>-62</v>
      </c>
      <c r="BL23" s="3"/>
      <c r="BM23" s="31">
        <f t="shared" si="21"/>
        <v>46436</v>
      </c>
      <c r="BN23" s="31">
        <f t="shared" si="22"/>
        <v>46436</v>
      </c>
      <c r="BO23" s="32">
        <v>0</v>
      </c>
      <c r="BP23" s="15">
        <f t="shared" si="23"/>
        <v>46374</v>
      </c>
      <c r="BQ23" s="15"/>
      <c r="BR23" s="34">
        <f t="shared" si="24"/>
        <v>-62</v>
      </c>
      <c r="BS23" s="3"/>
      <c r="BT23" s="31">
        <f t="shared" si="25"/>
        <v>46436</v>
      </c>
      <c r="BU23" s="31">
        <f t="shared" si="26"/>
        <v>46443</v>
      </c>
      <c r="BV23" s="37">
        <v>7</v>
      </c>
      <c r="BW23" s="15">
        <f t="shared" si="27"/>
        <v>46381</v>
      </c>
      <c r="BX23" s="15"/>
      <c r="BY23" s="7">
        <f t="shared" si="28"/>
        <v>-62</v>
      </c>
      <c r="BZ23" s="2" t="s">
        <v>2597</v>
      </c>
      <c r="CA23" s="315">
        <v>46443</v>
      </c>
      <c r="CB23" s="7">
        <f t="shared" si="29"/>
        <v>-62</v>
      </c>
      <c r="CC23" s="2"/>
      <c r="CD23" s="2"/>
      <c r="CE23" t="s">
        <v>2504</v>
      </c>
      <c r="CF23" s="18">
        <f>+_xlfn.XLOOKUP(BZ23,'Crono LB 30.09'!B:B,'Crono LB 30.09'!F:F,"No se encuentra",0,1)</f>
        <v>46511</v>
      </c>
      <c r="CG23" s="193">
        <f t="shared" si="31"/>
        <v>68</v>
      </c>
      <c r="CI23" s="18">
        <f>+_xlfn.XLOOKUP(B23,'REM-Nuevo'!B:B,'REM-Nuevo'!O:O,"",0,1)</f>
        <v>46443</v>
      </c>
      <c r="CJ23" s="18">
        <f t="shared" si="32"/>
        <v>46443</v>
      </c>
    </row>
    <row r="24" spans="1:88" ht="22.5" x14ac:dyDescent="0.25">
      <c r="A24" s="136" t="s">
        <v>246</v>
      </c>
      <c r="B24" s="41" t="s">
        <v>2598</v>
      </c>
      <c r="C24" s="42" t="s">
        <v>633</v>
      </c>
      <c r="D24" s="7"/>
      <c r="E24" s="283">
        <f>+_xlfn.XLOOKUP(B24,'Dinámica P0 RIs'!A:A,'Dinámica P0 RIs'!B:B,"",0,1)</f>
        <v>2691.9437125999998</v>
      </c>
      <c r="F24" s="30">
        <f t="shared" si="0"/>
        <v>46238</v>
      </c>
      <c r="G24" s="6">
        <v>46184</v>
      </c>
      <c r="H24" s="6">
        <v>46185</v>
      </c>
      <c r="I24" s="34">
        <f t="shared" si="1"/>
        <v>-54</v>
      </c>
      <c r="J24" s="309">
        <v>46184</v>
      </c>
      <c r="K24" s="3"/>
      <c r="L24" s="30">
        <f t="shared" si="2"/>
        <v>46239</v>
      </c>
      <c r="M24" s="30">
        <f t="shared" si="3"/>
        <v>46246</v>
      </c>
      <c r="N24" s="37">
        <v>7</v>
      </c>
      <c r="O24" s="6">
        <v>46203</v>
      </c>
      <c r="P24" s="6"/>
      <c r="Q24" s="29">
        <f t="shared" si="4"/>
        <v>-43</v>
      </c>
      <c r="R24" s="7" t="s">
        <v>5365</v>
      </c>
      <c r="S24" s="3"/>
      <c r="T24" s="30">
        <f t="shared" si="5"/>
        <v>46247</v>
      </c>
      <c r="U24" s="30">
        <f t="shared" si="6"/>
        <v>46277</v>
      </c>
      <c r="V24" s="37">
        <v>30</v>
      </c>
      <c r="W24" s="6">
        <f t="shared" si="67"/>
        <v>46233</v>
      </c>
      <c r="X24" s="6"/>
      <c r="Y24" s="29">
        <f t="shared" si="7"/>
        <v>-44</v>
      </c>
      <c r="Z24" s="3"/>
      <c r="AA24" s="31"/>
      <c r="AB24" s="7"/>
      <c r="AC24" s="6"/>
      <c r="AD24" s="25"/>
      <c r="AE24" s="31">
        <f t="shared" si="8"/>
        <v>46278</v>
      </c>
      <c r="AF24" s="31">
        <f t="shared" si="9"/>
        <v>46323</v>
      </c>
      <c r="AG24" s="37">
        <v>45</v>
      </c>
      <c r="AH24" s="15">
        <f t="shared" si="68"/>
        <v>46278</v>
      </c>
      <c r="AI24" s="15"/>
      <c r="AJ24" s="34">
        <f t="shared" si="10"/>
        <v>-45</v>
      </c>
      <c r="AK24" s="393" t="s">
        <v>5308</v>
      </c>
      <c r="AL24" s="3"/>
      <c r="AM24" s="31">
        <f t="shared" si="11"/>
        <v>46324</v>
      </c>
      <c r="AN24" s="31">
        <f t="shared" si="12"/>
        <v>46344</v>
      </c>
      <c r="AO24" s="37">
        <v>20</v>
      </c>
      <c r="AP24" s="15">
        <f t="shared" si="30"/>
        <v>46298</v>
      </c>
      <c r="AQ24" s="15"/>
      <c r="AR24" s="34">
        <f t="shared" si="13"/>
        <v>-46</v>
      </c>
      <c r="AS24" s="7"/>
      <c r="AT24" s="7"/>
      <c r="AU24" s="7"/>
      <c r="AV24" s="7"/>
      <c r="AW24" s="7"/>
      <c r="AX24" s="3"/>
      <c r="AY24" s="31">
        <f t="shared" si="14"/>
        <v>46345</v>
      </c>
      <c r="AZ24" s="31">
        <f t="shared" si="69"/>
        <v>46495</v>
      </c>
      <c r="BA24" s="124">
        <v>150</v>
      </c>
      <c r="BB24" s="15">
        <f t="shared" si="15"/>
        <v>46448</v>
      </c>
      <c r="BC24" s="15"/>
      <c r="BD24" s="7">
        <f t="shared" si="16"/>
        <v>-47</v>
      </c>
      <c r="BE24" s="3"/>
      <c r="BF24" s="31">
        <f t="shared" si="17"/>
        <v>46496</v>
      </c>
      <c r="BG24" s="31">
        <f t="shared" si="18"/>
        <v>46496</v>
      </c>
      <c r="BH24" s="32">
        <v>0</v>
      </c>
      <c r="BI24" s="15">
        <f t="shared" si="19"/>
        <v>46448</v>
      </c>
      <c r="BJ24" s="15"/>
      <c r="BK24" s="34">
        <f t="shared" si="20"/>
        <v>-48</v>
      </c>
      <c r="BL24" s="3"/>
      <c r="BM24" s="31">
        <f t="shared" si="21"/>
        <v>46496</v>
      </c>
      <c r="BN24" s="31">
        <f t="shared" si="22"/>
        <v>46496</v>
      </c>
      <c r="BO24" s="32">
        <v>0</v>
      </c>
      <c r="BP24" s="15">
        <f t="shared" si="23"/>
        <v>46448</v>
      </c>
      <c r="BQ24" s="15"/>
      <c r="BR24" s="34">
        <f t="shared" si="24"/>
        <v>-48</v>
      </c>
      <c r="BS24" s="3"/>
      <c r="BT24" s="31">
        <f t="shared" si="25"/>
        <v>46496</v>
      </c>
      <c r="BU24" s="31">
        <f t="shared" si="26"/>
        <v>46503</v>
      </c>
      <c r="BV24" s="37">
        <v>7</v>
      </c>
      <c r="BW24" s="15">
        <f t="shared" si="27"/>
        <v>46455</v>
      </c>
      <c r="BX24" s="15"/>
      <c r="BY24" s="7">
        <f t="shared" si="28"/>
        <v>-48</v>
      </c>
      <c r="BZ24" s="2" t="s">
        <v>2599</v>
      </c>
      <c r="CA24" s="315">
        <v>46503</v>
      </c>
      <c r="CB24" s="7">
        <f t="shared" si="29"/>
        <v>-48</v>
      </c>
      <c r="CC24" s="2"/>
      <c r="CD24" s="2"/>
      <c r="CE24" t="s">
        <v>2507</v>
      </c>
      <c r="CF24" s="18" t="str">
        <f>+_xlfn.XLOOKUP(BZ24,'Crono LB 30.09'!B:B,'Crono LB 30.09'!F:F,"No se encuentra",0,1)</f>
        <v>26-Dec-26</v>
      </c>
      <c r="CG24" s="193" t="e">
        <f t="shared" si="31"/>
        <v>#VALUE!</v>
      </c>
      <c r="CI24" s="18">
        <f>+_xlfn.XLOOKUP(B24,'REM-Nuevo'!B:B,'REM-Nuevo'!O:O,"",0,1)</f>
        <v>46503</v>
      </c>
      <c r="CJ24" s="18">
        <f t="shared" si="32"/>
        <v>46503</v>
      </c>
    </row>
    <row r="25" spans="1:88" ht="22.5" hidden="1" x14ac:dyDescent="0.25">
      <c r="A25" s="136" t="s">
        <v>246</v>
      </c>
      <c r="B25" s="41" t="s">
        <v>5170</v>
      </c>
      <c r="C25" s="42" t="s">
        <v>633</v>
      </c>
      <c r="D25" s="7"/>
      <c r="E25" s="283" t="str">
        <f>+_xlfn.XLOOKUP(B25,'Dinámica P0 RIs'!A:A,'Dinámica P0 RIs'!B:B,"",0,1)</f>
        <v/>
      </c>
      <c r="F25" s="30">
        <f t="shared" ref="F25" si="139">+L25-1</f>
        <v>46303</v>
      </c>
      <c r="G25" s="6">
        <v>46295</v>
      </c>
      <c r="H25" s="6"/>
      <c r="I25" s="34">
        <f t="shared" ref="I25" si="140">+G25-F25</f>
        <v>-8</v>
      </c>
      <c r="J25" s="309">
        <v>46184</v>
      </c>
      <c r="K25" s="3"/>
      <c r="L25" s="30">
        <f t="shared" ref="L25" si="141">+M25-N25</f>
        <v>46304</v>
      </c>
      <c r="M25" s="30">
        <f t="shared" ref="M25" si="142">+T25-1</f>
        <v>46311</v>
      </c>
      <c r="N25" s="37">
        <v>7</v>
      </c>
      <c r="O25" s="6">
        <f t="shared" ref="O25" si="143">+IF(H25=0,G25,H25)+N25</f>
        <v>46302</v>
      </c>
      <c r="P25" s="6"/>
      <c r="Q25" s="29">
        <f t="shared" ref="Q25" si="144">+O25-M25</f>
        <v>-9</v>
      </c>
      <c r="R25" s="7"/>
      <c r="S25" s="3"/>
      <c r="T25" s="30">
        <f t="shared" ref="T25" si="145">+U25-V25</f>
        <v>46312</v>
      </c>
      <c r="U25" s="30">
        <f t="shared" ref="U25" si="146">+AE25-1</f>
        <v>46342</v>
      </c>
      <c r="V25" s="37">
        <v>30</v>
      </c>
      <c r="W25" s="6">
        <f t="shared" ref="W25" si="147">+O25+V25</f>
        <v>46332</v>
      </c>
      <c r="X25" s="6"/>
      <c r="Y25" s="29">
        <f t="shared" ref="Y25" si="148">+W25-U25</f>
        <v>-10</v>
      </c>
      <c r="Z25" s="3"/>
      <c r="AA25" s="31"/>
      <c r="AB25" s="7"/>
      <c r="AC25" s="6"/>
      <c r="AD25" s="25"/>
      <c r="AE25" s="31">
        <f t="shared" ref="AE25" si="149">+AF25-AG25</f>
        <v>46343</v>
      </c>
      <c r="AF25" s="31">
        <f t="shared" ref="AF25" si="150">+AM25-1</f>
        <v>46388</v>
      </c>
      <c r="AG25" s="37">
        <v>45</v>
      </c>
      <c r="AH25" s="15">
        <f t="shared" ref="AH25" si="151">+IF(X25=0,W25,X25)+AG25</f>
        <v>46377</v>
      </c>
      <c r="AI25" s="15"/>
      <c r="AJ25" s="34">
        <f t="shared" ref="AJ25" si="152">+AH25-AF25</f>
        <v>-11</v>
      </c>
      <c r="AK25" s="393"/>
      <c r="AL25" s="3"/>
      <c r="AM25" s="31">
        <f t="shared" ref="AM25" si="153">+AN25-AO25</f>
        <v>46389</v>
      </c>
      <c r="AN25" s="31">
        <f t="shared" ref="AN25" si="154">+AY25-1</f>
        <v>46409</v>
      </c>
      <c r="AO25" s="37">
        <v>20</v>
      </c>
      <c r="AP25" s="15">
        <f t="shared" ref="AP25" si="155">+IF(AI25=0,AH25,AI25)+AO25</f>
        <v>46397</v>
      </c>
      <c r="AQ25" s="15"/>
      <c r="AR25" s="34">
        <f t="shared" ref="AR25" si="156">+AP25-AN25</f>
        <v>-12</v>
      </c>
      <c r="AS25" s="7"/>
      <c r="AT25" s="7"/>
      <c r="AU25" s="7"/>
      <c r="AV25" s="7"/>
      <c r="AW25" s="7"/>
      <c r="AX25" s="3"/>
      <c r="AY25" s="31">
        <f t="shared" ref="AY25" si="157">+AZ25-BA25</f>
        <v>46410</v>
      </c>
      <c r="AZ25" s="31">
        <f t="shared" ref="AZ25" si="158">+BF25-1</f>
        <v>46560</v>
      </c>
      <c r="BA25" s="124">
        <v>150</v>
      </c>
      <c r="BB25" s="15">
        <f t="shared" ref="BB25" si="159">+IF(AQ25=0,AP25,AQ25)+BA25</f>
        <v>46547</v>
      </c>
      <c r="BC25" s="15"/>
      <c r="BD25" s="7">
        <f t="shared" ref="BD25" si="160">+BB25-AZ25</f>
        <v>-13</v>
      </c>
      <c r="BE25" s="3"/>
      <c r="BF25" s="31">
        <f t="shared" ref="BF25" si="161">+BG25-BH25</f>
        <v>46561</v>
      </c>
      <c r="BG25" s="31">
        <f t="shared" ref="BG25" si="162">+BM25</f>
        <v>46561</v>
      </c>
      <c r="BH25" s="32">
        <v>0</v>
      </c>
      <c r="BI25" s="15">
        <f t="shared" ref="BI25" si="163">+IF(BC25=0,BB25,BC25)+BH25</f>
        <v>46547</v>
      </c>
      <c r="BJ25" s="15"/>
      <c r="BK25" s="34">
        <f t="shared" ref="BK25" si="164">+BI25-BG25</f>
        <v>-14</v>
      </c>
      <c r="BL25" s="3"/>
      <c r="BM25" s="31">
        <f t="shared" ref="BM25" si="165">+BN25-BO25</f>
        <v>46561</v>
      </c>
      <c r="BN25" s="31">
        <f t="shared" ref="BN25" si="166">+BT25</f>
        <v>46561</v>
      </c>
      <c r="BO25" s="32">
        <v>0</v>
      </c>
      <c r="BP25" s="15">
        <f t="shared" ref="BP25" si="167">+IF(BJ25=0,BI25,BJ25)+BO25</f>
        <v>46547</v>
      </c>
      <c r="BQ25" s="15"/>
      <c r="BR25" s="34">
        <f t="shared" ref="BR25" si="168">+BP25-BN25</f>
        <v>-14</v>
      </c>
      <c r="BS25" s="3"/>
      <c r="BT25" s="31">
        <f t="shared" ref="BT25" si="169">+BU25-BV25</f>
        <v>46561</v>
      </c>
      <c r="BU25" s="31">
        <f t="shared" ref="BU25" si="170">+CA25</f>
        <v>46568</v>
      </c>
      <c r="BV25" s="37">
        <v>7</v>
      </c>
      <c r="BW25" s="15">
        <f t="shared" ref="BW25" si="171">+IF(BQ25=0,BP25,BQ25)+BV25</f>
        <v>46554</v>
      </c>
      <c r="BX25" s="15"/>
      <c r="BY25" s="7">
        <f t="shared" ref="BY25" si="172">+BW25-BU25</f>
        <v>-14</v>
      </c>
      <c r="BZ25" s="2" t="s">
        <v>2599</v>
      </c>
      <c r="CA25" s="315">
        <v>46568</v>
      </c>
      <c r="CB25" s="7">
        <f t="shared" ref="CB25" si="173">+BW25-CA25</f>
        <v>-14</v>
      </c>
      <c r="CC25" s="2"/>
      <c r="CD25" s="2"/>
      <c r="CE25" t="s">
        <v>2507</v>
      </c>
      <c r="CF25" s="18" t="str">
        <f>+_xlfn.XLOOKUP(BZ25,'Crono LB 30.09'!B:B,'Crono LB 30.09'!F:F,"No se encuentra",0,1)</f>
        <v>26-Dec-26</v>
      </c>
      <c r="CG25" s="193" t="e">
        <f t="shared" ref="CG25" si="174">+CF25-CA25</f>
        <v>#VALUE!</v>
      </c>
      <c r="CI25" s="18">
        <f>+_xlfn.XLOOKUP(B25,'REM-Nuevo'!B:B,'REM-Nuevo'!O:O,"",0,1)</f>
        <v>46568</v>
      </c>
      <c r="CJ25" s="18">
        <f t="shared" si="32"/>
        <v>46568</v>
      </c>
    </row>
    <row r="26" spans="1:88" ht="22.5" x14ac:dyDescent="0.25">
      <c r="A26" s="40" t="s">
        <v>246</v>
      </c>
      <c r="B26" s="41" t="s">
        <v>2600</v>
      </c>
      <c r="C26" s="42" t="s">
        <v>634</v>
      </c>
      <c r="D26" s="7"/>
      <c r="E26" s="283">
        <f>+_xlfn.XLOOKUP(B26,'Dinámica P0 RIs'!A:A,'Dinámica P0 RIs'!B:B,"",0,1)</f>
        <v>1084.862533133333</v>
      </c>
      <c r="F26" s="30">
        <f t="shared" si="0"/>
        <v>46208</v>
      </c>
      <c r="G26" s="6">
        <v>46185</v>
      </c>
      <c r="H26" s="6">
        <v>46185</v>
      </c>
      <c r="I26" s="34">
        <f t="shared" si="1"/>
        <v>-23</v>
      </c>
      <c r="J26" s="309">
        <v>46185</v>
      </c>
      <c r="K26" s="3"/>
      <c r="L26" s="30">
        <f t="shared" si="2"/>
        <v>46209</v>
      </c>
      <c r="M26" s="30">
        <f t="shared" si="3"/>
        <v>46216</v>
      </c>
      <c r="N26" s="37">
        <v>7</v>
      </c>
      <c r="O26" s="6">
        <v>46203</v>
      </c>
      <c r="P26" s="6"/>
      <c r="Q26" s="29">
        <f t="shared" si="4"/>
        <v>-13</v>
      </c>
      <c r="R26" s="7">
        <v>23432139</v>
      </c>
      <c r="S26" s="3"/>
      <c r="T26" s="30">
        <f t="shared" si="5"/>
        <v>46217</v>
      </c>
      <c r="U26" s="30">
        <f t="shared" si="6"/>
        <v>46247</v>
      </c>
      <c r="V26" s="37">
        <v>30</v>
      </c>
      <c r="W26" s="6">
        <f t="shared" si="67"/>
        <v>46233</v>
      </c>
      <c r="X26" s="6"/>
      <c r="Y26" s="29">
        <f t="shared" si="7"/>
        <v>-14</v>
      </c>
      <c r="Z26" s="3"/>
      <c r="AA26" s="31"/>
      <c r="AB26" s="7"/>
      <c r="AC26" s="6"/>
      <c r="AD26" s="25"/>
      <c r="AE26" s="31">
        <f t="shared" si="8"/>
        <v>46248</v>
      </c>
      <c r="AF26" s="31">
        <f t="shared" si="9"/>
        <v>46293</v>
      </c>
      <c r="AG26" s="37">
        <v>45</v>
      </c>
      <c r="AH26" s="15">
        <f t="shared" si="68"/>
        <v>46278</v>
      </c>
      <c r="AI26" s="15"/>
      <c r="AJ26" s="34">
        <f t="shared" si="10"/>
        <v>-15</v>
      </c>
      <c r="AK26" s="393" t="s">
        <v>5308</v>
      </c>
      <c r="AL26" s="3"/>
      <c r="AM26" s="31">
        <f t="shared" si="11"/>
        <v>46294</v>
      </c>
      <c r="AN26" s="31">
        <f t="shared" si="12"/>
        <v>46314</v>
      </c>
      <c r="AO26" s="37">
        <v>20</v>
      </c>
      <c r="AP26" s="15">
        <f t="shared" si="30"/>
        <v>46298</v>
      </c>
      <c r="AQ26" s="15"/>
      <c r="AR26" s="34">
        <f t="shared" si="13"/>
        <v>-16</v>
      </c>
      <c r="AS26" s="7"/>
      <c r="AT26" s="7"/>
      <c r="AU26" s="7"/>
      <c r="AV26" s="7"/>
      <c r="AW26" s="7"/>
      <c r="AX26" s="3"/>
      <c r="AY26" s="31">
        <f t="shared" si="14"/>
        <v>46315</v>
      </c>
      <c r="AZ26" s="31">
        <f t="shared" si="69"/>
        <v>46435</v>
      </c>
      <c r="BA26" s="124">
        <v>120</v>
      </c>
      <c r="BB26" s="15">
        <f t="shared" si="15"/>
        <v>46418</v>
      </c>
      <c r="BC26" s="15"/>
      <c r="BD26" s="7">
        <f t="shared" si="16"/>
        <v>-17</v>
      </c>
      <c r="BE26" s="3"/>
      <c r="BF26" s="31">
        <f t="shared" si="17"/>
        <v>46436</v>
      </c>
      <c r="BG26" s="31">
        <f t="shared" si="18"/>
        <v>46436</v>
      </c>
      <c r="BH26" s="32">
        <v>0</v>
      </c>
      <c r="BI26" s="15">
        <f t="shared" si="19"/>
        <v>46418</v>
      </c>
      <c r="BJ26" s="15"/>
      <c r="BK26" s="34">
        <f t="shared" si="20"/>
        <v>-18</v>
      </c>
      <c r="BL26" s="3"/>
      <c r="BM26" s="31">
        <f t="shared" si="21"/>
        <v>46436</v>
      </c>
      <c r="BN26" s="31">
        <f t="shared" si="22"/>
        <v>46436</v>
      </c>
      <c r="BO26" s="32">
        <v>0</v>
      </c>
      <c r="BP26" s="15">
        <f t="shared" si="23"/>
        <v>46418</v>
      </c>
      <c r="BQ26" s="15"/>
      <c r="BR26" s="34">
        <f t="shared" si="24"/>
        <v>-18</v>
      </c>
      <c r="BS26" s="3"/>
      <c r="BT26" s="31">
        <f t="shared" si="25"/>
        <v>46436</v>
      </c>
      <c r="BU26" s="31">
        <f t="shared" si="26"/>
        <v>46443</v>
      </c>
      <c r="BV26" s="37">
        <v>7</v>
      </c>
      <c r="BW26" s="15">
        <f t="shared" si="27"/>
        <v>46425</v>
      </c>
      <c r="BX26" s="15"/>
      <c r="BY26" s="7">
        <f t="shared" si="28"/>
        <v>-18</v>
      </c>
      <c r="BZ26" s="2" t="s">
        <v>2491</v>
      </c>
      <c r="CA26" s="315">
        <v>46443</v>
      </c>
      <c r="CB26" s="7">
        <f t="shared" si="29"/>
        <v>-18</v>
      </c>
      <c r="CC26" s="2"/>
      <c r="CD26" s="2"/>
      <c r="CE26" t="s">
        <v>2492</v>
      </c>
      <c r="CF26" s="18">
        <f>+_xlfn.XLOOKUP(BZ26,'Crono LB 30.09'!B:B,'Crono LB 30.09'!F:F,"No se encuentra",0,1)</f>
        <v>46322</v>
      </c>
      <c r="CG26" s="193">
        <f t="shared" si="31"/>
        <v>-121</v>
      </c>
      <c r="CI26" s="18">
        <f>+_xlfn.XLOOKUP(B26,'REM-Nuevo'!B:B,'REM-Nuevo'!O:O,"",0,1)</f>
        <v>46443</v>
      </c>
      <c r="CJ26" s="18">
        <f t="shared" si="32"/>
        <v>46443</v>
      </c>
    </row>
    <row r="27" spans="1:88" hidden="1" x14ac:dyDescent="0.25">
      <c r="A27" s="40" t="s">
        <v>246</v>
      </c>
      <c r="B27" s="41" t="s">
        <v>2601</v>
      </c>
      <c r="C27" s="42" t="s">
        <v>635</v>
      </c>
      <c r="D27" s="7"/>
      <c r="E27" s="283">
        <f>+_xlfn.XLOOKUP(B27,'Dinámica P0 RIs'!A:A,'Dinámica P0 RIs'!B:B,"",0,1)</f>
        <v>14.994</v>
      </c>
      <c r="F27" s="30">
        <f t="shared" si="0"/>
        <v>46301</v>
      </c>
      <c r="G27" s="6">
        <v>46338</v>
      </c>
      <c r="H27" s="6"/>
      <c r="I27" s="34">
        <f t="shared" si="1"/>
        <v>37</v>
      </c>
      <c r="J27" s="309">
        <v>46338</v>
      </c>
      <c r="K27" s="3"/>
      <c r="L27" s="30">
        <f t="shared" si="2"/>
        <v>46302</v>
      </c>
      <c r="M27" s="30">
        <f t="shared" si="3"/>
        <v>46309</v>
      </c>
      <c r="N27" s="37">
        <v>7</v>
      </c>
      <c r="O27" s="6">
        <f t="shared" si="37"/>
        <v>46345</v>
      </c>
      <c r="P27" s="6"/>
      <c r="Q27" s="29">
        <f t="shared" si="4"/>
        <v>36</v>
      </c>
      <c r="R27" s="7"/>
      <c r="S27" s="3"/>
      <c r="T27" s="30">
        <f t="shared" si="5"/>
        <v>46310</v>
      </c>
      <c r="U27" s="30">
        <f t="shared" si="6"/>
        <v>46340</v>
      </c>
      <c r="V27" s="37">
        <v>30</v>
      </c>
      <c r="W27" s="6">
        <f t="shared" si="67"/>
        <v>46375</v>
      </c>
      <c r="X27" s="6"/>
      <c r="Y27" s="29">
        <f t="shared" si="7"/>
        <v>35</v>
      </c>
      <c r="Z27" s="3"/>
      <c r="AA27" s="31"/>
      <c r="AB27" s="7"/>
      <c r="AC27" s="6"/>
      <c r="AD27" s="25"/>
      <c r="AE27" s="31">
        <f t="shared" si="8"/>
        <v>46341</v>
      </c>
      <c r="AF27" s="31">
        <f t="shared" si="9"/>
        <v>46386</v>
      </c>
      <c r="AG27" s="37">
        <v>45</v>
      </c>
      <c r="AH27" s="15">
        <f t="shared" si="68"/>
        <v>46420</v>
      </c>
      <c r="AI27" s="15"/>
      <c r="AJ27" s="34">
        <f t="shared" si="10"/>
        <v>34</v>
      </c>
      <c r="AK27" s="393"/>
      <c r="AL27" s="3"/>
      <c r="AM27" s="31">
        <f t="shared" si="11"/>
        <v>46387</v>
      </c>
      <c r="AN27" s="31">
        <f t="shared" si="12"/>
        <v>46407</v>
      </c>
      <c r="AO27" s="37">
        <v>20</v>
      </c>
      <c r="AP27" s="15">
        <f t="shared" si="30"/>
        <v>46440</v>
      </c>
      <c r="AQ27" s="15"/>
      <c r="AR27" s="34">
        <f t="shared" si="13"/>
        <v>33</v>
      </c>
      <c r="AS27" s="7"/>
      <c r="AT27" s="7"/>
      <c r="AU27" s="7"/>
      <c r="AV27" s="7"/>
      <c r="AW27" s="7"/>
      <c r="AX27" s="3"/>
      <c r="AY27" s="31">
        <f t="shared" si="14"/>
        <v>46408</v>
      </c>
      <c r="AZ27" s="31">
        <f t="shared" si="69"/>
        <v>46498</v>
      </c>
      <c r="BA27" s="124">
        <v>90</v>
      </c>
      <c r="BB27" s="15">
        <f t="shared" si="15"/>
        <v>46530</v>
      </c>
      <c r="BC27" s="15"/>
      <c r="BD27" s="7">
        <f t="shared" si="16"/>
        <v>32</v>
      </c>
      <c r="BE27" s="3"/>
      <c r="BF27" s="31">
        <f t="shared" si="17"/>
        <v>46499</v>
      </c>
      <c r="BG27" s="31">
        <f t="shared" si="18"/>
        <v>46499</v>
      </c>
      <c r="BH27" s="32">
        <v>0</v>
      </c>
      <c r="BI27" s="15">
        <f t="shared" si="19"/>
        <v>46530</v>
      </c>
      <c r="BJ27" s="15"/>
      <c r="BK27" s="34">
        <f t="shared" si="20"/>
        <v>31</v>
      </c>
      <c r="BL27" s="3"/>
      <c r="BM27" s="31">
        <f t="shared" si="21"/>
        <v>46499</v>
      </c>
      <c r="BN27" s="31">
        <f t="shared" si="22"/>
        <v>46499</v>
      </c>
      <c r="BO27" s="32">
        <v>0</v>
      </c>
      <c r="BP27" s="15">
        <f t="shared" si="23"/>
        <v>46530</v>
      </c>
      <c r="BQ27" s="15"/>
      <c r="BR27" s="34">
        <f t="shared" si="24"/>
        <v>31</v>
      </c>
      <c r="BS27" s="3"/>
      <c r="BT27" s="31">
        <f t="shared" si="25"/>
        <v>46499</v>
      </c>
      <c r="BU27" s="31">
        <f t="shared" si="26"/>
        <v>46506</v>
      </c>
      <c r="BV27" s="37">
        <v>7</v>
      </c>
      <c r="BW27" s="15">
        <f t="shared" si="27"/>
        <v>46537</v>
      </c>
      <c r="BX27" s="15"/>
      <c r="BY27" s="7">
        <f t="shared" si="28"/>
        <v>31</v>
      </c>
      <c r="BZ27" s="2" t="s">
        <v>2599</v>
      </c>
      <c r="CA27" s="315">
        <v>46506</v>
      </c>
      <c r="CB27" s="7">
        <f t="shared" si="29"/>
        <v>31</v>
      </c>
      <c r="CC27" s="2"/>
      <c r="CD27" s="2"/>
      <c r="CE27" t="s">
        <v>2504</v>
      </c>
      <c r="CF27" s="18" t="str">
        <f>+_xlfn.XLOOKUP(BZ27,'Crono LB 30.09'!B:B,'Crono LB 30.09'!F:F,"No se encuentra",0,1)</f>
        <v>26-Dec-26</v>
      </c>
      <c r="CG27" s="193" t="e">
        <f t="shared" si="31"/>
        <v>#VALUE!</v>
      </c>
      <c r="CI27" s="18">
        <f>+_xlfn.XLOOKUP(B27,'REM-Nuevo'!B:B,'REM-Nuevo'!O:O,"",0,1)</f>
        <v>46506</v>
      </c>
      <c r="CJ27" s="18">
        <f t="shared" si="32"/>
        <v>46506</v>
      </c>
    </row>
    <row r="28" spans="1:88" hidden="1" x14ac:dyDescent="0.25">
      <c r="A28" s="40" t="s">
        <v>246</v>
      </c>
      <c r="B28" s="41" t="s">
        <v>2602</v>
      </c>
      <c r="C28" s="42" t="s">
        <v>636</v>
      </c>
      <c r="D28" s="7"/>
      <c r="E28" s="283">
        <f>+_xlfn.XLOOKUP(B28,'Dinámica P0 RIs'!A:A,'Dinámica P0 RIs'!B:B,"",0,1)</f>
        <v>59.975999999999999</v>
      </c>
      <c r="F28" s="30">
        <f t="shared" si="0"/>
        <v>46268</v>
      </c>
      <c r="G28" s="6">
        <v>46248</v>
      </c>
      <c r="H28" s="6"/>
      <c r="I28" s="34">
        <f t="shared" si="1"/>
        <v>-20</v>
      </c>
      <c r="J28" s="309">
        <v>46248</v>
      </c>
      <c r="K28" s="3"/>
      <c r="L28" s="30">
        <f t="shared" si="2"/>
        <v>46269</v>
      </c>
      <c r="M28" s="30">
        <f t="shared" si="3"/>
        <v>46276</v>
      </c>
      <c r="N28" s="37">
        <v>7</v>
      </c>
      <c r="O28" s="6">
        <f t="shared" si="37"/>
        <v>46255</v>
      </c>
      <c r="P28" s="6"/>
      <c r="Q28" s="29">
        <f t="shared" si="4"/>
        <v>-21</v>
      </c>
      <c r="R28" s="7"/>
      <c r="S28" s="3"/>
      <c r="T28" s="30">
        <f t="shared" si="5"/>
        <v>46277</v>
      </c>
      <c r="U28" s="30">
        <f t="shared" si="6"/>
        <v>46307</v>
      </c>
      <c r="V28" s="37">
        <v>30</v>
      </c>
      <c r="W28" s="6">
        <f t="shared" si="67"/>
        <v>46285</v>
      </c>
      <c r="X28" s="6"/>
      <c r="Y28" s="29">
        <f t="shared" si="7"/>
        <v>-22</v>
      </c>
      <c r="Z28" s="3"/>
      <c r="AA28" s="31"/>
      <c r="AB28" s="7"/>
      <c r="AC28" s="6"/>
      <c r="AD28" s="25"/>
      <c r="AE28" s="31">
        <f t="shared" si="8"/>
        <v>46308</v>
      </c>
      <c r="AF28" s="31">
        <f t="shared" si="9"/>
        <v>46353</v>
      </c>
      <c r="AG28" s="37">
        <v>45</v>
      </c>
      <c r="AH28" s="15">
        <f t="shared" si="68"/>
        <v>46330</v>
      </c>
      <c r="AI28" s="15"/>
      <c r="AJ28" s="34">
        <f t="shared" si="10"/>
        <v>-23</v>
      </c>
      <c r="AK28" s="393"/>
      <c r="AL28" s="3"/>
      <c r="AM28" s="31">
        <f t="shared" si="11"/>
        <v>46354</v>
      </c>
      <c r="AN28" s="31">
        <f t="shared" si="12"/>
        <v>46374</v>
      </c>
      <c r="AO28" s="37">
        <v>20</v>
      </c>
      <c r="AP28" s="15">
        <f t="shared" si="30"/>
        <v>46350</v>
      </c>
      <c r="AQ28" s="15"/>
      <c r="AR28" s="34">
        <f t="shared" si="13"/>
        <v>-24</v>
      </c>
      <c r="AS28" s="7"/>
      <c r="AT28" s="7"/>
      <c r="AU28" s="7"/>
      <c r="AV28" s="7"/>
      <c r="AW28" s="7"/>
      <c r="AX28" s="3"/>
      <c r="AY28" s="31">
        <f t="shared" si="14"/>
        <v>46375</v>
      </c>
      <c r="AZ28" s="31">
        <f t="shared" si="69"/>
        <v>46495</v>
      </c>
      <c r="BA28" s="124">
        <v>120</v>
      </c>
      <c r="BB28" s="15">
        <f t="shared" si="15"/>
        <v>46470</v>
      </c>
      <c r="BC28" s="15"/>
      <c r="BD28" s="7">
        <f t="shared" si="16"/>
        <v>-25</v>
      </c>
      <c r="BE28" s="3"/>
      <c r="BF28" s="31">
        <f t="shared" si="17"/>
        <v>46496</v>
      </c>
      <c r="BG28" s="31">
        <f t="shared" si="18"/>
        <v>46496</v>
      </c>
      <c r="BH28" s="32">
        <v>0</v>
      </c>
      <c r="BI28" s="15">
        <f t="shared" si="19"/>
        <v>46470</v>
      </c>
      <c r="BJ28" s="15"/>
      <c r="BK28" s="34">
        <f t="shared" si="20"/>
        <v>-26</v>
      </c>
      <c r="BL28" s="3"/>
      <c r="BM28" s="31">
        <f t="shared" si="21"/>
        <v>46496</v>
      </c>
      <c r="BN28" s="31">
        <f t="shared" si="22"/>
        <v>46496</v>
      </c>
      <c r="BO28" s="32">
        <v>0</v>
      </c>
      <c r="BP28" s="15">
        <f t="shared" si="23"/>
        <v>46470</v>
      </c>
      <c r="BQ28" s="15"/>
      <c r="BR28" s="34">
        <f t="shared" si="24"/>
        <v>-26</v>
      </c>
      <c r="BS28" s="3"/>
      <c r="BT28" s="31">
        <f t="shared" si="25"/>
        <v>46496</v>
      </c>
      <c r="BU28" s="31">
        <f t="shared" si="26"/>
        <v>46503</v>
      </c>
      <c r="BV28" s="37">
        <v>7</v>
      </c>
      <c r="BW28" s="15">
        <f t="shared" si="27"/>
        <v>46477</v>
      </c>
      <c r="BX28" s="15"/>
      <c r="BY28" s="7">
        <f t="shared" si="28"/>
        <v>-26</v>
      </c>
      <c r="BZ28" s="2" t="s">
        <v>2599</v>
      </c>
      <c r="CA28" s="315">
        <v>46503</v>
      </c>
      <c r="CB28" s="7">
        <f t="shared" si="29"/>
        <v>-26</v>
      </c>
      <c r="CC28" s="2"/>
      <c r="CD28" s="2"/>
      <c r="CE28" t="s">
        <v>2504</v>
      </c>
      <c r="CF28" s="18" t="str">
        <f>+_xlfn.XLOOKUP(BZ28,'Crono LB 30.09'!B:B,'Crono LB 30.09'!F:F,"No se encuentra",0,1)</f>
        <v>26-Dec-26</v>
      </c>
      <c r="CG28" s="193" t="e">
        <f t="shared" si="31"/>
        <v>#VALUE!</v>
      </c>
      <c r="CI28" s="18">
        <f>+_xlfn.XLOOKUP(B28,'REM-Nuevo'!B:B,'REM-Nuevo'!O:O,"",0,1)</f>
        <v>46503</v>
      </c>
      <c r="CJ28" s="18">
        <f t="shared" si="32"/>
        <v>46503</v>
      </c>
    </row>
    <row r="29" spans="1:88" ht="45" x14ac:dyDescent="0.25">
      <c r="A29" s="40" t="s">
        <v>246</v>
      </c>
      <c r="B29" s="41" t="s">
        <v>2603</v>
      </c>
      <c r="C29" s="42" t="s">
        <v>637</v>
      </c>
      <c r="D29" s="7"/>
      <c r="E29" s="283">
        <f>+_xlfn.XLOOKUP(B29,'Dinámica P0 RIs'!A:A,'Dinámica P0 RIs'!B:B,"",0,1)</f>
        <v>228.40799999999999</v>
      </c>
      <c r="F29" s="30">
        <f t="shared" si="0"/>
        <v>46151</v>
      </c>
      <c r="G29" s="6">
        <v>46157</v>
      </c>
      <c r="H29" s="6">
        <v>46157</v>
      </c>
      <c r="I29" s="34">
        <f t="shared" si="1"/>
        <v>6</v>
      </c>
      <c r="J29" s="309">
        <v>46157</v>
      </c>
      <c r="K29" s="3"/>
      <c r="L29" s="30">
        <f t="shared" si="2"/>
        <v>46152</v>
      </c>
      <c r="M29" s="30">
        <f t="shared" si="3"/>
        <v>46159</v>
      </c>
      <c r="N29" s="37">
        <v>7</v>
      </c>
      <c r="O29" s="6">
        <v>46172</v>
      </c>
      <c r="P29" s="6">
        <v>46172</v>
      </c>
      <c r="Q29" s="29">
        <f t="shared" si="4"/>
        <v>13</v>
      </c>
      <c r="R29" s="7">
        <v>23393848</v>
      </c>
      <c r="S29" s="3"/>
      <c r="T29" s="30">
        <f t="shared" si="5"/>
        <v>46160</v>
      </c>
      <c r="U29" s="30">
        <f t="shared" si="6"/>
        <v>46190</v>
      </c>
      <c r="V29" s="37">
        <v>30</v>
      </c>
      <c r="W29" s="6">
        <f t="shared" si="67"/>
        <v>46202</v>
      </c>
      <c r="X29" s="6"/>
      <c r="Y29" s="29">
        <f t="shared" si="7"/>
        <v>12</v>
      </c>
      <c r="Z29" s="3"/>
      <c r="AA29" s="31"/>
      <c r="AB29" s="7"/>
      <c r="AC29" s="6"/>
      <c r="AD29" s="25"/>
      <c r="AE29" s="31">
        <f t="shared" si="8"/>
        <v>46191</v>
      </c>
      <c r="AF29" s="31">
        <f t="shared" si="9"/>
        <v>46236</v>
      </c>
      <c r="AG29" s="37">
        <v>45</v>
      </c>
      <c r="AH29" s="15">
        <f t="shared" si="68"/>
        <v>46247</v>
      </c>
      <c r="AI29" s="15"/>
      <c r="AJ29" s="34">
        <f t="shared" si="10"/>
        <v>11</v>
      </c>
      <c r="AK29" s="481" t="s">
        <v>5382</v>
      </c>
      <c r="AL29" s="3" t="s">
        <v>5125</v>
      </c>
      <c r="AM29" s="31">
        <f t="shared" si="11"/>
        <v>46237</v>
      </c>
      <c r="AN29" s="31">
        <f t="shared" si="12"/>
        <v>46257</v>
      </c>
      <c r="AO29" s="37">
        <v>20</v>
      </c>
      <c r="AP29" s="15">
        <f t="shared" si="30"/>
        <v>46267</v>
      </c>
      <c r="AQ29" s="15"/>
      <c r="AR29" s="34">
        <f t="shared" si="13"/>
        <v>10</v>
      </c>
      <c r="AS29" s="7"/>
      <c r="AT29" s="7"/>
      <c r="AU29" s="7"/>
      <c r="AV29" s="7"/>
      <c r="AW29" s="7"/>
      <c r="AX29" s="3"/>
      <c r="AY29" s="31">
        <f t="shared" si="14"/>
        <v>46258</v>
      </c>
      <c r="AZ29" s="31">
        <f t="shared" si="69"/>
        <v>46498</v>
      </c>
      <c r="BA29" s="124">
        <v>240</v>
      </c>
      <c r="BB29" s="15">
        <f t="shared" si="15"/>
        <v>46507</v>
      </c>
      <c r="BC29" s="15"/>
      <c r="BD29" s="7">
        <f t="shared" si="16"/>
        <v>9</v>
      </c>
      <c r="BE29" s="3"/>
      <c r="BF29" s="31">
        <f t="shared" si="17"/>
        <v>46499</v>
      </c>
      <c r="BG29" s="31">
        <f t="shared" si="18"/>
        <v>46499</v>
      </c>
      <c r="BH29" s="32">
        <v>0</v>
      </c>
      <c r="BI29" s="15">
        <f t="shared" si="19"/>
        <v>46507</v>
      </c>
      <c r="BJ29" s="15"/>
      <c r="BK29" s="34">
        <f t="shared" si="20"/>
        <v>8</v>
      </c>
      <c r="BL29" s="3"/>
      <c r="BM29" s="31">
        <f t="shared" si="21"/>
        <v>46499</v>
      </c>
      <c r="BN29" s="31">
        <f t="shared" si="22"/>
        <v>46499</v>
      </c>
      <c r="BO29" s="32">
        <v>0</v>
      </c>
      <c r="BP29" s="15">
        <f t="shared" si="23"/>
        <v>46507</v>
      </c>
      <c r="BQ29" s="15"/>
      <c r="BR29" s="34">
        <f t="shared" si="24"/>
        <v>8</v>
      </c>
      <c r="BS29" s="3"/>
      <c r="BT29" s="31">
        <f t="shared" si="25"/>
        <v>46499</v>
      </c>
      <c r="BU29" s="31">
        <f t="shared" si="26"/>
        <v>46506</v>
      </c>
      <c r="BV29" s="37">
        <v>7</v>
      </c>
      <c r="BW29" s="15">
        <f t="shared" si="27"/>
        <v>46514</v>
      </c>
      <c r="BX29" s="15"/>
      <c r="BY29" s="7">
        <f t="shared" si="28"/>
        <v>8</v>
      </c>
      <c r="BZ29" s="2" t="s">
        <v>2514</v>
      </c>
      <c r="CA29" s="315">
        <v>46506</v>
      </c>
      <c r="CB29" s="7">
        <f t="shared" si="29"/>
        <v>8</v>
      </c>
      <c r="CC29" s="2"/>
      <c r="CD29" s="2"/>
      <c r="CE29" t="s">
        <v>2512</v>
      </c>
      <c r="CF29" s="18">
        <f>+_xlfn.XLOOKUP(BZ29,'Crono LB 30.09'!B:B,'Crono LB 30.09'!F:F,"No se encuentra",0,1)</f>
        <v>46429</v>
      </c>
      <c r="CG29" s="193">
        <f t="shared" si="31"/>
        <v>-77</v>
      </c>
      <c r="CI29" s="18">
        <f>+_xlfn.XLOOKUP(B29,'REM-Nuevo'!B:B,'REM-Nuevo'!O:O,"",0,1)</f>
        <v>46506</v>
      </c>
      <c r="CJ29" s="18">
        <f t="shared" si="32"/>
        <v>46506</v>
      </c>
    </row>
    <row r="30" spans="1:88" ht="161.25" hidden="1" customHeight="1" x14ac:dyDescent="0.25">
      <c r="A30" s="40" t="s">
        <v>246</v>
      </c>
      <c r="B30" s="494" t="s">
        <v>2604</v>
      </c>
      <c r="C30" s="319" t="s">
        <v>2605</v>
      </c>
      <c r="D30" s="7"/>
      <c r="E30" s="283">
        <f>+_xlfn.XLOOKUP(B30,'Dinámica P0 RIs'!A:A,'Dinámica P0 RIs'!B:B,"",0,1)</f>
        <v>5400.0119599999998</v>
      </c>
      <c r="F30" s="30">
        <f t="shared" si="0"/>
        <v>46051</v>
      </c>
      <c r="G30" s="6">
        <v>46031</v>
      </c>
      <c r="H30" s="6">
        <v>46031</v>
      </c>
      <c r="I30" s="34">
        <f t="shared" si="1"/>
        <v>-20</v>
      </c>
      <c r="J30" s="309">
        <v>46030</v>
      </c>
      <c r="K30" s="3"/>
      <c r="L30" s="30">
        <f t="shared" si="2"/>
        <v>46052</v>
      </c>
      <c r="M30" s="30">
        <f t="shared" si="3"/>
        <v>46059</v>
      </c>
      <c r="N30" s="37">
        <v>7</v>
      </c>
      <c r="O30" s="6">
        <v>46043</v>
      </c>
      <c r="P30" s="6">
        <v>46043</v>
      </c>
      <c r="Q30" s="29">
        <f t="shared" si="4"/>
        <v>-16</v>
      </c>
      <c r="R30" s="7"/>
      <c r="S30" s="3"/>
      <c r="T30" s="30">
        <f t="shared" si="5"/>
        <v>46060</v>
      </c>
      <c r="U30" s="30">
        <f t="shared" si="6"/>
        <v>46090</v>
      </c>
      <c r="V30" s="37">
        <v>30</v>
      </c>
      <c r="W30" s="6">
        <v>46062</v>
      </c>
      <c r="X30" s="6">
        <v>46062</v>
      </c>
      <c r="Y30" s="29">
        <f t="shared" si="7"/>
        <v>-28</v>
      </c>
      <c r="Z30" s="3"/>
      <c r="AA30" s="31"/>
      <c r="AB30" s="7"/>
      <c r="AC30" s="6"/>
      <c r="AD30" s="25"/>
      <c r="AE30" s="31">
        <f t="shared" si="8"/>
        <v>46091</v>
      </c>
      <c r="AF30" s="31">
        <f t="shared" si="9"/>
        <v>46131</v>
      </c>
      <c r="AG30" s="37">
        <v>40</v>
      </c>
      <c r="AH30" s="15">
        <f t="shared" si="68"/>
        <v>46102</v>
      </c>
      <c r="AI30" s="15">
        <v>46094</v>
      </c>
      <c r="AJ30" s="34">
        <f t="shared" si="10"/>
        <v>-29</v>
      </c>
      <c r="AK30" s="426" t="s">
        <v>5220</v>
      </c>
      <c r="AL30" s="423" t="s">
        <v>5126</v>
      </c>
      <c r="AM30" s="31">
        <f t="shared" si="11"/>
        <v>46132</v>
      </c>
      <c r="AN30" s="31">
        <f t="shared" si="12"/>
        <v>46162</v>
      </c>
      <c r="AO30" s="37">
        <v>30</v>
      </c>
      <c r="AP30" s="15">
        <v>46147</v>
      </c>
      <c r="AQ30" s="15">
        <v>46150</v>
      </c>
      <c r="AR30" s="34">
        <f t="shared" si="13"/>
        <v>-15</v>
      </c>
      <c r="AS30" s="7"/>
      <c r="AT30" s="7"/>
      <c r="AU30" s="7"/>
      <c r="AV30" s="7"/>
      <c r="AW30" s="7"/>
      <c r="AX30" s="3"/>
      <c r="AY30" s="31">
        <f t="shared" si="14"/>
        <v>46163</v>
      </c>
      <c r="AZ30" s="31">
        <f t="shared" si="69"/>
        <v>46553</v>
      </c>
      <c r="BA30" s="124">
        <v>390</v>
      </c>
      <c r="BB30" s="15">
        <f t="shared" si="15"/>
        <v>46540</v>
      </c>
      <c r="BC30" s="15"/>
      <c r="BD30" s="7">
        <f t="shared" si="16"/>
        <v>-13</v>
      </c>
      <c r="BE30" s="3"/>
      <c r="BF30" s="31">
        <f t="shared" si="17"/>
        <v>46554</v>
      </c>
      <c r="BG30" s="31">
        <f t="shared" si="18"/>
        <v>46554</v>
      </c>
      <c r="BH30" s="32">
        <v>0</v>
      </c>
      <c r="BI30" s="15">
        <f t="shared" si="19"/>
        <v>46540</v>
      </c>
      <c r="BJ30" s="15"/>
      <c r="BK30" s="34">
        <f t="shared" si="20"/>
        <v>-14</v>
      </c>
      <c r="BL30" s="3"/>
      <c r="BM30" s="31">
        <f t="shared" si="21"/>
        <v>46554</v>
      </c>
      <c r="BN30" s="31">
        <f t="shared" si="22"/>
        <v>46554</v>
      </c>
      <c r="BO30" s="32">
        <v>0</v>
      </c>
      <c r="BP30" s="15">
        <f t="shared" si="23"/>
        <v>46540</v>
      </c>
      <c r="BQ30" s="15"/>
      <c r="BR30" s="34">
        <f t="shared" si="24"/>
        <v>-14</v>
      </c>
      <c r="BS30" s="3"/>
      <c r="BT30" s="31">
        <f t="shared" si="25"/>
        <v>46554</v>
      </c>
      <c r="BU30" s="31">
        <f t="shared" si="26"/>
        <v>46561</v>
      </c>
      <c r="BV30" s="37">
        <v>7</v>
      </c>
      <c r="BW30" s="15">
        <f t="shared" si="27"/>
        <v>46547</v>
      </c>
      <c r="BX30" s="15"/>
      <c r="BY30" s="7">
        <f t="shared" si="28"/>
        <v>-14</v>
      </c>
      <c r="BZ30" s="2" t="s">
        <v>2514</v>
      </c>
      <c r="CA30" s="315">
        <v>46561</v>
      </c>
      <c r="CB30" s="7">
        <f t="shared" si="29"/>
        <v>-14</v>
      </c>
      <c r="CC30" s="2"/>
      <c r="CD30" s="2">
        <v>27</v>
      </c>
      <c r="CE30" t="s">
        <v>2513</v>
      </c>
      <c r="CF30" s="18">
        <f>+_xlfn.XLOOKUP(BZ30,'Crono LB 30.09'!B:B,'Crono LB 30.09'!F:F,"No se encuentra",0,1)</f>
        <v>46429</v>
      </c>
      <c r="CG30" s="193">
        <f t="shared" si="31"/>
        <v>-132</v>
      </c>
      <c r="CI30" s="18">
        <f>+_xlfn.XLOOKUP(B30,'REM-Nuevo'!B:B,'REM-Nuevo'!O:O,"",0,1)</f>
        <v>46561</v>
      </c>
      <c r="CJ30" s="18">
        <f t="shared" si="32"/>
        <v>46561</v>
      </c>
    </row>
    <row r="31" spans="1:88" ht="22.5" hidden="1" x14ac:dyDescent="0.25">
      <c r="A31" s="40" t="s">
        <v>246</v>
      </c>
      <c r="B31" s="41" t="s">
        <v>2606</v>
      </c>
      <c r="C31" s="221" t="s">
        <v>2607</v>
      </c>
      <c r="D31" s="7"/>
      <c r="E31" s="283">
        <f>+_xlfn.XLOOKUP(B31,'Dinámica P0 RIs'!A:A,'Dinámica P0 RIs'!B:B,"",0,1)</f>
        <v>6854.8306000000002</v>
      </c>
      <c r="F31" s="30">
        <f t="shared" si="0"/>
        <v>46051</v>
      </c>
      <c r="G31" s="6">
        <v>46031</v>
      </c>
      <c r="H31" s="6">
        <v>46031</v>
      </c>
      <c r="I31" s="34">
        <f t="shared" si="1"/>
        <v>-20</v>
      </c>
      <c r="J31" s="309">
        <v>46032</v>
      </c>
      <c r="K31" s="3"/>
      <c r="L31" s="30">
        <f t="shared" si="2"/>
        <v>46052</v>
      </c>
      <c r="M31" s="30">
        <f t="shared" si="3"/>
        <v>46059</v>
      </c>
      <c r="N31" s="37">
        <v>7</v>
      </c>
      <c r="O31" s="6">
        <v>46043</v>
      </c>
      <c r="P31" s="6">
        <v>46043</v>
      </c>
      <c r="Q31" s="29">
        <f t="shared" si="4"/>
        <v>-16</v>
      </c>
      <c r="R31" s="7"/>
      <c r="S31" s="3"/>
      <c r="T31" s="30">
        <f t="shared" si="5"/>
        <v>46060</v>
      </c>
      <c r="U31" s="30">
        <f t="shared" si="6"/>
        <v>46090</v>
      </c>
      <c r="V31" s="37">
        <v>30</v>
      </c>
      <c r="W31" s="6">
        <v>46062</v>
      </c>
      <c r="X31" s="6">
        <v>46062</v>
      </c>
      <c r="Y31" s="29">
        <f t="shared" si="7"/>
        <v>-28</v>
      </c>
      <c r="Z31" s="3"/>
      <c r="AA31" s="31"/>
      <c r="AB31" s="7"/>
      <c r="AC31" s="6"/>
      <c r="AD31" s="25"/>
      <c r="AE31" s="31">
        <f t="shared" si="8"/>
        <v>46091</v>
      </c>
      <c r="AF31" s="31">
        <f t="shared" si="9"/>
        <v>46131</v>
      </c>
      <c r="AG31" s="37">
        <v>40</v>
      </c>
      <c r="AH31" s="15">
        <f t="shared" si="68"/>
        <v>46102</v>
      </c>
      <c r="AI31" s="15">
        <v>46094</v>
      </c>
      <c r="AJ31" s="34">
        <f t="shared" si="10"/>
        <v>-29</v>
      </c>
      <c r="AK31" s="493" t="s">
        <v>5196</v>
      </c>
      <c r="AL31" s="423" t="s">
        <v>5126</v>
      </c>
      <c r="AM31" s="31">
        <f t="shared" si="11"/>
        <v>46132</v>
      </c>
      <c r="AN31" s="31">
        <f t="shared" si="12"/>
        <v>46162</v>
      </c>
      <c r="AO31" s="37">
        <v>30</v>
      </c>
      <c r="AP31" s="15">
        <v>46147</v>
      </c>
      <c r="AQ31" s="15">
        <v>46150</v>
      </c>
      <c r="AR31" s="34">
        <f t="shared" si="13"/>
        <v>-15</v>
      </c>
      <c r="AS31" s="7"/>
      <c r="AT31" s="7"/>
      <c r="AU31" s="7"/>
      <c r="AV31" s="7"/>
      <c r="AW31" s="7"/>
      <c r="AX31" s="3"/>
      <c r="AY31" s="31">
        <f t="shared" si="14"/>
        <v>46163</v>
      </c>
      <c r="AZ31" s="31">
        <f t="shared" si="69"/>
        <v>46523</v>
      </c>
      <c r="BA31" s="124">
        <v>360</v>
      </c>
      <c r="BB31" s="15">
        <f t="shared" si="15"/>
        <v>46510</v>
      </c>
      <c r="BC31" s="15"/>
      <c r="BD31" s="7">
        <f t="shared" si="16"/>
        <v>-13</v>
      </c>
      <c r="BE31" s="3"/>
      <c r="BF31" s="31">
        <f t="shared" si="17"/>
        <v>46524</v>
      </c>
      <c r="BG31" s="31">
        <f t="shared" si="18"/>
        <v>46524</v>
      </c>
      <c r="BH31" s="32">
        <v>0</v>
      </c>
      <c r="BI31" s="15">
        <f t="shared" si="19"/>
        <v>46510</v>
      </c>
      <c r="BJ31" s="15"/>
      <c r="BK31" s="34">
        <f t="shared" si="20"/>
        <v>-14</v>
      </c>
      <c r="BL31" s="3"/>
      <c r="BM31" s="31">
        <f t="shared" si="21"/>
        <v>46524</v>
      </c>
      <c r="BN31" s="31">
        <f t="shared" si="22"/>
        <v>46524</v>
      </c>
      <c r="BO31" s="32">
        <v>0</v>
      </c>
      <c r="BP31" s="15">
        <f t="shared" si="23"/>
        <v>46510</v>
      </c>
      <c r="BQ31" s="15"/>
      <c r="BR31" s="34">
        <f t="shared" si="24"/>
        <v>-14</v>
      </c>
      <c r="BS31" s="3"/>
      <c r="BT31" s="31">
        <f t="shared" si="25"/>
        <v>46524</v>
      </c>
      <c r="BU31" s="31">
        <f t="shared" si="26"/>
        <v>46531</v>
      </c>
      <c r="BV31" s="37">
        <v>7</v>
      </c>
      <c r="BW31" s="15">
        <f t="shared" si="27"/>
        <v>46517</v>
      </c>
      <c r="BX31" s="15"/>
      <c r="BY31" s="7">
        <f t="shared" si="28"/>
        <v>-14</v>
      </c>
      <c r="BZ31" s="2" t="s">
        <v>2493</v>
      </c>
      <c r="CA31" s="15">
        <v>46531</v>
      </c>
      <c r="CB31" s="7">
        <f t="shared" si="29"/>
        <v>-14</v>
      </c>
      <c r="CC31" s="2"/>
      <c r="CD31" s="2">
        <v>59</v>
      </c>
      <c r="CE31" t="s">
        <v>2513</v>
      </c>
      <c r="CF31" s="18" t="str">
        <f>+_xlfn.XLOOKUP(BZ31,'Crono LB 30.09'!B:B,'Crono LB 30.09'!F:F,"No se encuentra",0,1)</f>
        <v>11-Jan-27</v>
      </c>
      <c r="CG31" s="193" t="e">
        <f t="shared" si="31"/>
        <v>#VALUE!</v>
      </c>
      <c r="CI31" s="18">
        <f>+_xlfn.XLOOKUP(B31,'REM-Nuevo'!B:B,'REM-Nuevo'!O:O,"",0,1)</f>
        <v>46531</v>
      </c>
      <c r="CJ31" s="18">
        <f t="shared" si="32"/>
        <v>46531</v>
      </c>
    </row>
    <row r="32" spans="1:88" hidden="1" x14ac:dyDescent="0.25">
      <c r="A32" s="40" t="s">
        <v>246</v>
      </c>
      <c r="B32" s="41" t="s">
        <v>2608</v>
      </c>
      <c r="C32" s="221" t="s">
        <v>2609</v>
      </c>
      <c r="D32" s="7"/>
      <c r="E32" s="283">
        <f>+_xlfn.XLOOKUP(B32,'Dinámica P0 RIs'!A:A,'Dinámica P0 RIs'!B:B,"",0,1)</f>
        <v>83.262</v>
      </c>
      <c r="F32" s="30">
        <f t="shared" ref="F32" si="175">+L32-1</f>
        <v>46060</v>
      </c>
      <c r="G32" s="6">
        <v>46031</v>
      </c>
      <c r="H32" s="6">
        <v>46031</v>
      </c>
      <c r="I32" s="34">
        <f t="shared" ref="I32" si="176">+G32-F32</f>
        <v>-29</v>
      </c>
      <c r="J32" s="309">
        <v>46032</v>
      </c>
      <c r="K32" s="3"/>
      <c r="L32" s="30">
        <f t="shared" ref="L32" si="177">+M32-N32</f>
        <v>46061</v>
      </c>
      <c r="M32" s="30">
        <f t="shared" ref="M32" si="178">+T32-1</f>
        <v>46068</v>
      </c>
      <c r="N32" s="37">
        <v>7</v>
      </c>
      <c r="O32" s="6">
        <v>46043</v>
      </c>
      <c r="P32" s="6">
        <v>46043</v>
      </c>
      <c r="Q32" s="29">
        <f t="shared" ref="Q32" si="179">+O32-M32</f>
        <v>-25</v>
      </c>
      <c r="R32" s="7"/>
      <c r="S32" s="3"/>
      <c r="T32" s="30">
        <f t="shared" ref="T32" si="180">+U32-V32</f>
        <v>46069</v>
      </c>
      <c r="U32" s="30">
        <f t="shared" ref="U32" si="181">+AE32-1</f>
        <v>46099</v>
      </c>
      <c r="V32" s="37">
        <v>30</v>
      </c>
      <c r="W32" s="6">
        <v>46062</v>
      </c>
      <c r="X32" s="6">
        <v>46062</v>
      </c>
      <c r="Y32" s="29">
        <f t="shared" ref="Y32" si="182">+W32-U32</f>
        <v>-37</v>
      </c>
      <c r="Z32" s="3"/>
      <c r="AA32" s="31"/>
      <c r="AB32" s="7"/>
      <c r="AC32" s="6"/>
      <c r="AD32" s="25"/>
      <c r="AE32" s="31">
        <f t="shared" ref="AE32" si="183">+AF32-AG32</f>
        <v>46100</v>
      </c>
      <c r="AF32" s="31">
        <f t="shared" ref="AF32" si="184">+AM32-1</f>
        <v>46140</v>
      </c>
      <c r="AG32" s="37">
        <v>40</v>
      </c>
      <c r="AH32" s="15">
        <f t="shared" ref="AH32" si="185">+IF(X32=0,W32,X32)+AG32</f>
        <v>46102</v>
      </c>
      <c r="AI32" s="15">
        <v>46094</v>
      </c>
      <c r="AJ32" s="34">
        <f t="shared" ref="AJ32" si="186">+AH32-AF32</f>
        <v>-38</v>
      </c>
      <c r="AK32" s="493" t="s">
        <v>5196</v>
      </c>
      <c r="AL32" s="482" t="s">
        <v>5126</v>
      </c>
      <c r="AM32" s="31">
        <f t="shared" ref="AM32" si="187">+AN32-AO32</f>
        <v>46141</v>
      </c>
      <c r="AN32" s="31">
        <f t="shared" ref="AN32" si="188">+AY32-1</f>
        <v>46171</v>
      </c>
      <c r="AO32" s="37">
        <v>30</v>
      </c>
      <c r="AP32" s="15">
        <v>46147</v>
      </c>
      <c r="AQ32" s="15">
        <v>46150</v>
      </c>
      <c r="AR32" s="34">
        <f t="shared" ref="AR32" si="189">+AP32-AN32</f>
        <v>-24</v>
      </c>
      <c r="AS32" s="7"/>
      <c r="AT32" s="7"/>
      <c r="AU32" s="7"/>
      <c r="AV32" s="7"/>
      <c r="AW32" s="7"/>
      <c r="AX32" s="3"/>
      <c r="AY32" s="31">
        <f t="shared" ref="AY32" si="190">+AZ32-BA32</f>
        <v>46172</v>
      </c>
      <c r="AZ32" s="31">
        <f t="shared" ref="AZ32" si="191">+BF32-1</f>
        <v>46532</v>
      </c>
      <c r="BA32" s="124">
        <v>360</v>
      </c>
      <c r="BB32" s="15">
        <f t="shared" ref="BB32" si="192">+IF(AQ32=0,AP32,AQ32)+BA32</f>
        <v>46510</v>
      </c>
      <c r="BC32" s="15"/>
      <c r="BD32" s="7">
        <f t="shared" ref="BD32" si="193">+BB32-AZ32</f>
        <v>-22</v>
      </c>
      <c r="BE32" s="3"/>
      <c r="BF32" s="31">
        <f t="shared" ref="BF32" si="194">+BG32-BH32</f>
        <v>46533</v>
      </c>
      <c r="BG32" s="31">
        <f t="shared" ref="BG32" si="195">+BM32</f>
        <v>46533</v>
      </c>
      <c r="BH32" s="32">
        <v>0</v>
      </c>
      <c r="BI32" s="15">
        <f t="shared" ref="BI32" si="196">+IF(BC32=0,BB32,BC32)+BH32</f>
        <v>46510</v>
      </c>
      <c r="BJ32" s="15"/>
      <c r="BK32" s="34">
        <f t="shared" ref="BK32" si="197">+BI32-BG32</f>
        <v>-23</v>
      </c>
      <c r="BL32" s="3"/>
      <c r="BM32" s="31">
        <f t="shared" ref="BM32" si="198">+BN32-BO32</f>
        <v>46533</v>
      </c>
      <c r="BN32" s="31">
        <f t="shared" ref="BN32" si="199">+BT32</f>
        <v>46533</v>
      </c>
      <c r="BO32" s="32">
        <v>0</v>
      </c>
      <c r="BP32" s="15">
        <f t="shared" ref="BP32" si="200">+IF(BJ32=0,BI32,BJ32)+BO32</f>
        <v>46510</v>
      </c>
      <c r="BQ32" s="15"/>
      <c r="BR32" s="34">
        <f t="shared" ref="BR32" si="201">+BP32-BN32</f>
        <v>-23</v>
      </c>
      <c r="BS32" s="3"/>
      <c r="BT32" s="31">
        <f t="shared" ref="BT32" si="202">+BU32-BV32</f>
        <v>46533</v>
      </c>
      <c r="BU32" s="31">
        <f t="shared" ref="BU32" si="203">+CA32</f>
        <v>46540</v>
      </c>
      <c r="BV32" s="37">
        <v>7</v>
      </c>
      <c r="BW32" s="15">
        <f t="shared" ref="BW32" si="204">+IF(BQ32=0,BP32,BQ32)+BV32</f>
        <v>46517</v>
      </c>
      <c r="BX32" s="15"/>
      <c r="BY32" s="7">
        <f t="shared" ref="BY32" si="205">+BW32-BU32</f>
        <v>-23</v>
      </c>
      <c r="BZ32" s="2" t="s">
        <v>2610</v>
      </c>
      <c r="CA32" s="315">
        <v>46540</v>
      </c>
      <c r="CB32" s="7">
        <f t="shared" ref="CB32" si="206">+BW32-CA32</f>
        <v>-23</v>
      </c>
      <c r="CC32" s="2"/>
      <c r="CD32" s="2">
        <v>30</v>
      </c>
      <c r="CE32" t="s">
        <v>2513</v>
      </c>
      <c r="CF32" s="18" t="str">
        <f>+_xlfn.XLOOKUP(BZ32,'Crono LB 30.09'!B:B,'Crono LB 30.09'!F:F,"No se encuentra",0,1)</f>
        <v>25-Jan-27</v>
      </c>
      <c r="CG32" s="193" t="e">
        <f t="shared" si="31"/>
        <v>#VALUE!</v>
      </c>
      <c r="CI32" s="18">
        <f>+_xlfn.XLOOKUP(B32,'REM-Nuevo'!B:B,'REM-Nuevo'!O:O,"",0,1)</f>
        <v>46540</v>
      </c>
      <c r="CJ32" s="18">
        <f t="shared" si="32"/>
        <v>46540</v>
      </c>
    </row>
    <row r="33" spans="1:88" ht="159.75" customHeight="1" x14ac:dyDescent="0.25">
      <c r="A33" s="136" t="s">
        <v>640</v>
      </c>
      <c r="B33" s="41" t="s">
        <v>2611</v>
      </c>
      <c r="C33" s="42" t="s">
        <v>744</v>
      </c>
      <c r="D33" s="7"/>
      <c r="E33" s="283"/>
      <c r="F33" s="30">
        <f t="shared" si="0"/>
        <v>46123</v>
      </c>
      <c r="G33" s="6">
        <v>46134</v>
      </c>
      <c r="H33" s="6">
        <v>46135</v>
      </c>
      <c r="I33" s="34">
        <f t="shared" si="1"/>
        <v>11</v>
      </c>
      <c r="J33" s="309">
        <v>46134</v>
      </c>
      <c r="K33" s="3"/>
      <c r="L33" s="30">
        <f t="shared" si="2"/>
        <v>46124</v>
      </c>
      <c r="M33" s="30">
        <f t="shared" si="3"/>
        <v>46131</v>
      </c>
      <c r="N33" s="37">
        <v>7</v>
      </c>
      <c r="O33" s="6">
        <f t="shared" si="37"/>
        <v>46142</v>
      </c>
      <c r="P33" s="6">
        <v>46147</v>
      </c>
      <c r="Q33" s="29">
        <f t="shared" si="4"/>
        <v>11</v>
      </c>
      <c r="R33" s="7" t="s">
        <v>5224</v>
      </c>
      <c r="S33" s="3"/>
      <c r="T33" s="30">
        <f t="shared" si="5"/>
        <v>46132</v>
      </c>
      <c r="U33" s="30">
        <f t="shared" si="6"/>
        <v>46162</v>
      </c>
      <c r="V33" s="37">
        <v>30</v>
      </c>
      <c r="W33" s="6">
        <f t="shared" si="67"/>
        <v>46172</v>
      </c>
      <c r="X33" s="6">
        <v>46168</v>
      </c>
      <c r="Y33" s="29">
        <f t="shared" si="7"/>
        <v>10</v>
      </c>
      <c r="Z33" s="3"/>
      <c r="AA33" s="31"/>
      <c r="AB33" s="7"/>
      <c r="AC33" s="6"/>
      <c r="AD33" s="25"/>
      <c r="AE33" s="31">
        <f t="shared" si="8"/>
        <v>46163</v>
      </c>
      <c r="AF33" s="31">
        <f t="shared" si="9"/>
        <v>46208</v>
      </c>
      <c r="AG33" s="37">
        <v>45</v>
      </c>
      <c r="AH33" s="15">
        <f t="shared" si="68"/>
        <v>46213</v>
      </c>
      <c r="AI33" s="15"/>
      <c r="AJ33" s="34">
        <f t="shared" si="10"/>
        <v>5</v>
      </c>
      <c r="AK33" s="481" t="s">
        <v>5371</v>
      </c>
      <c r="AL33" s="3" t="s">
        <v>5136</v>
      </c>
      <c r="AM33" s="31">
        <f t="shared" si="11"/>
        <v>46209</v>
      </c>
      <c r="AN33" s="31">
        <f t="shared" si="12"/>
        <v>46229</v>
      </c>
      <c r="AO33" s="37">
        <v>20</v>
      </c>
      <c r="AP33" s="15">
        <f t="shared" si="30"/>
        <v>46233</v>
      </c>
      <c r="AQ33" s="15"/>
      <c r="AR33" s="34">
        <f t="shared" si="13"/>
        <v>4</v>
      </c>
      <c r="AS33" s="7"/>
      <c r="AT33" s="7"/>
      <c r="AU33" s="7"/>
      <c r="AV33" s="7"/>
      <c r="AW33" s="7"/>
      <c r="AX33" s="3"/>
      <c r="AY33" s="31">
        <f t="shared" si="14"/>
        <v>46230</v>
      </c>
      <c r="AZ33" s="31">
        <f t="shared" si="69"/>
        <v>46530</v>
      </c>
      <c r="BA33" s="124">
        <v>300</v>
      </c>
      <c r="BB33" s="15">
        <f t="shared" si="15"/>
        <v>46533</v>
      </c>
      <c r="BC33" s="15"/>
      <c r="BD33" s="7">
        <f t="shared" si="16"/>
        <v>3</v>
      </c>
      <c r="BE33" s="3"/>
      <c r="BF33" s="31">
        <f t="shared" si="17"/>
        <v>46531</v>
      </c>
      <c r="BG33" s="31">
        <f t="shared" si="18"/>
        <v>46531</v>
      </c>
      <c r="BH33" s="32">
        <v>0</v>
      </c>
      <c r="BI33" s="15">
        <f t="shared" si="19"/>
        <v>46533</v>
      </c>
      <c r="BJ33" s="15"/>
      <c r="BK33" s="34">
        <f t="shared" si="20"/>
        <v>2</v>
      </c>
      <c r="BL33" s="3"/>
      <c r="BM33" s="31">
        <f t="shared" si="21"/>
        <v>46531</v>
      </c>
      <c r="BN33" s="31">
        <f t="shared" si="22"/>
        <v>46531</v>
      </c>
      <c r="BO33" s="32">
        <v>0</v>
      </c>
      <c r="BP33" s="15">
        <f t="shared" si="23"/>
        <v>46533</v>
      </c>
      <c r="BQ33" s="15"/>
      <c r="BR33" s="34">
        <f t="shared" si="24"/>
        <v>2</v>
      </c>
      <c r="BS33" s="3"/>
      <c r="BT33" s="31">
        <f t="shared" si="25"/>
        <v>46531</v>
      </c>
      <c r="BU33" s="31">
        <f t="shared" si="26"/>
        <v>46538</v>
      </c>
      <c r="BV33" s="37">
        <v>7</v>
      </c>
      <c r="BW33" s="15">
        <f t="shared" si="27"/>
        <v>46540</v>
      </c>
      <c r="BX33" s="15"/>
      <c r="BY33" s="7">
        <f t="shared" si="28"/>
        <v>2</v>
      </c>
      <c r="BZ33" s="2" t="s">
        <v>2515</v>
      </c>
      <c r="CA33" s="315">
        <v>46538</v>
      </c>
      <c r="CB33" s="7">
        <f t="shared" si="29"/>
        <v>2</v>
      </c>
      <c r="CC33" s="2"/>
      <c r="CD33" s="2"/>
      <c r="CF33" s="18" t="str">
        <f>+_xlfn.XLOOKUP(BZ33,'Crono LB 30.09'!B:B,'Crono LB 30.09'!F:F,"No se encuentra",0,1)</f>
        <v>25-Jan-27</v>
      </c>
      <c r="CG33" s="193" t="e">
        <f t="shared" si="31"/>
        <v>#VALUE!</v>
      </c>
      <c r="CI33" s="18">
        <f>+_xlfn.XLOOKUP(B33,'REM-Nuevo'!B:B,'REM-Nuevo'!O:O,"",0,1)</f>
        <v>46538</v>
      </c>
      <c r="CJ33" s="18">
        <f t="shared" si="32"/>
        <v>46538</v>
      </c>
    </row>
    <row r="34" spans="1:88" ht="152.25" customHeight="1" x14ac:dyDescent="0.25">
      <c r="A34" s="40" t="s">
        <v>640</v>
      </c>
      <c r="B34" s="41" t="s">
        <v>2612</v>
      </c>
      <c r="C34" s="42" t="s">
        <v>745</v>
      </c>
      <c r="D34" s="7"/>
      <c r="E34" s="283"/>
      <c r="F34" s="30">
        <f t="shared" si="0"/>
        <v>46148</v>
      </c>
      <c r="G34" s="6">
        <v>46108</v>
      </c>
      <c r="H34" s="6">
        <v>46111</v>
      </c>
      <c r="I34" s="34">
        <f t="shared" si="1"/>
        <v>-40</v>
      </c>
      <c r="J34" s="309">
        <v>46108</v>
      </c>
      <c r="K34" s="3"/>
      <c r="L34" s="30">
        <f t="shared" si="2"/>
        <v>46149</v>
      </c>
      <c r="M34" s="30">
        <f t="shared" si="3"/>
        <v>46156</v>
      </c>
      <c r="N34" s="37">
        <v>7</v>
      </c>
      <c r="O34" s="6">
        <f t="shared" si="37"/>
        <v>46118</v>
      </c>
      <c r="P34" s="6">
        <v>46122</v>
      </c>
      <c r="Q34" s="29">
        <f t="shared" si="4"/>
        <v>-38</v>
      </c>
      <c r="R34" s="7">
        <v>23328932</v>
      </c>
      <c r="S34" s="3"/>
      <c r="T34" s="30">
        <f t="shared" si="5"/>
        <v>46157</v>
      </c>
      <c r="U34" s="30">
        <f t="shared" si="6"/>
        <v>46187</v>
      </c>
      <c r="V34" s="37">
        <v>30</v>
      </c>
      <c r="W34" s="6">
        <f t="shared" si="67"/>
        <v>46148</v>
      </c>
      <c r="X34" s="6">
        <v>46142</v>
      </c>
      <c r="Y34" s="29">
        <f t="shared" si="7"/>
        <v>-39</v>
      </c>
      <c r="Z34" s="3"/>
      <c r="AA34" s="31"/>
      <c r="AB34" s="7"/>
      <c r="AC34" s="6"/>
      <c r="AD34" s="25"/>
      <c r="AE34" s="31">
        <f t="shared" si="8"/>
        <v>46188</v>
      </c>
      <c r="AF34" s="31">
        <f t="shared" si="9"/>
        <v>46233</v>
      </c>
      <c r="AG34" s="37">
        <v>45</v>
      </c>
      <c r="AH34" s="15">
        <f t="shared" si="68"/>
        <v>46187</v>
      </c>
      <c r="AI34" s="15"/>
      <c r="AJ34" s="34">
        <f t="shared" si="10"/>
        <v>-46</v>
      </c>
      <c r="AK34" s="481" t="s">
        <v>5396</v>
      </c>
      <c r="AL34" s="3" t="s">
        <v>5136</v>
      </c>
      <c r="AM34" s="31">
        <f t="shared" si="11"/>
        <v>46234</v>
      </c>
      <c r="AN34" s="31">
        <f t="shared" si="12"/>
        <v>46254</v>
      </c>
      <c r="AO34" s="37">
        <v>20</v>
      </c>
      <c r="AP34" s="15">
        <f t="shared" si="30"/>
        <v>46207</v>
      </c>
      <c r="AQ34" s="15"/>
      <c r="AR34" s="34">
        <f t="shared" si="13"/>
        <v>-47</v>
      </c>
      <c r="AS34" s="7"/>
      <c r="AT34" s="7"/>
      <c r="AU34" s="7"/>
      <c r="AV34" s="7"/>
      <c r="AW34" s="7"/>
      <c r="AX34" s="3"/>
      <c r="AY34" s="31">
        <f t="shared" si="14"/>
        <v>46255</v>
      </c>
      <c r="AZ34" s="31">
        <f t="shared" si="69"/>
        <v>46435</v>
      </c>
      <c r="BA34" s="124">
        <v>180</v>
      </c>
      <c r="BB34" s="15">
        <f t="shared" si="15"/>
        <v>46387</v>
      </c>
      <c r="BC34" s="15"/>
      <c r="BD34" s="7">
        <f t="shared" si="16"/>
        <v>-48</v>
      </c>
      <c r="BE34" s="3"/>
      <c r="BF34" s="31">
        <f t="shared" si="17"/>
        <v>46436</v>
      </c>
      <c r="BG34" s="31">
        <f t="shared" si="18"/>
        <v>46436</v>
      </c>
      <c r="BH34" s="32">
        <v>0</v>
      </c>
      <c r="BI34" s="15">
        <f t="shared" si="19"/>
        <v>46387</v>
      </c>
      <c r="BJ34" s="15"/>
      <c r="BK34" s="34">
        <f t="shared" si="20"/>
        <v>-49</v>
      </c>
      <c r="BL34" s="3"/>
      <c r="BM34" s="31">
        <f t="shared" si="21"/>
        <v>46436</v>
      </c>
      <c r="BN34" s="31">
        <f t="shared" si="22"/>
        <v>46436</v>
      </c>
      <c r="BO34" s="32">
        <v>0</v>
      </c>
      <c r="BP34" s="15">
        <f t="shared" si="23"/>
        <v>46387</v>
      </c>
      <c r="BQ34" s="15"/>
      <c r="BR34" s="34">
        <f t="shared" si="24"/>
        <v>-49</v>
      </c>
      <c r="BS34" s="3"/>
      <c r="BT34" s="31">
        <f t="shared" si="25"/>
        <v>46436</v>
      </c>
      <c r="BU34" s="31">
        <f t="shared" si="26"/>
        <v>46443</v>
      </c>
      <c r="BV34" s="37">
        <v>7</v>
      </c>
      <c r="BW34" s="15">
        <f t="shared" si="27"/>
        <v>46394</v>
      </c>
      <c r="BX34" s="15"/>
      <c r="BY34" s="7">
        <f t="shared" si="28"/>
        <v>-49</v>
      </c>
      <c r="BZ34" s="2" t="s">
        <v>2515</v>
      </c>
      <c r="CA34" s="315">
        <v>46443</v>
      </c>
      <c r="CB34" s="7">
        <f t="shared" si="29"/>
        <v>-49</v>
      </c>
      <c r="CC34" s="2"/>
      <c r="CD34" s="2"/>
      <c r="CF34" s="18" t="str">
        <f>+_xlfn.XLOOKUP(BZ34,'Crono LB 30.09'!B:B,'Crono LB 30.09'!F:F,"No se encuentra",0,1)</f>
        <v>25-Jan-27</v>
      </c>
      <c r="CG34" s="193" t="e">
        <f t="shared" si="31"/>
        <v>#VALUE!</v>
      </c>
      <c r="CI34" s="18">
        <f>+_xlfn.XLOOKUP(B34,'REM-Nuevo'!B:B,'REM-Nuevo'!O:O,"",0,1)</f>
        <v>46443</v>
      </c>
      <c r="CJ34" s="18">
        <f t="shared" si="32"/>
        <v>46443</v>
      </c>
    </row>
    <row r="35" spans="1:88" ht="178.5" customHeight="1" x14ac:dyDescent="0.25">
      <c r="A35" s="40" t="s">
        <v>640</v>
      </c>
      <c r="B35" s="41" t="s">
        <v>2613</v>
      </c>
      <c r="C35" s="42" t="s">
        <v>747</v>
      </c>
      <c r="D35" s="7"/>
      <c r="E35" s="283"/>
      <c r="F35" s="30">
        <f t="shared" si="0"/>
        <v>46162</v>
      </c>
      <c r="G35" s="6">
        <v>46107</v>
      </c>
      <c r="H35" s="6">
        <v>46111</v>
      </c>
      <c r="I35" s="34">
        <f t="shared" si="1"/>
        <v>-55</v>
      </c>
      <c r="J35" s="309">
        <v>46107</v>
      </c>
      <c r="K35" s="3"/>
      <c r="L35" s="30">
        <f t="shared" si="2"/>
        <v>46163</v>
      </c>
      <c r="M35" s="30">
        <f t="shared" si="3"/>
        <v>46170</v>
      </c>
      <c r="N35" s="37">
        <v>7</v>
      </c>
      <c r="O35" s="6">
        <f t="shared" si="37"/>
        <v>46118</v>
      </c>
      <c r="P35" s="6">
        <v>46122</v>
      </c>
      <c r="Q35" s="29">
        <f t="shared" si="4"/>
        <v>-52</v>
      </c>
      <c r="R35" s="7">
        <v>23328937</v>
      </c>
      <c r="S35" s="3"/>
      <c r="T35" s="30">
        <f t="shared" si="5"/>
        <v>46171</v>
      </c>
      <c r="U35" s="30">
        <f t="shared" si="6"/>
        <v>46201</v>
      </c>
      <c r="V35" s="37">
        <v>30</v>
      </c>
      <c r="W35" s="6">
        <f t="shared" si="67"/>
        <v>46148</v>
      </c>
      <c r="X35" s="6">
        <v>46142</v>
      </c>
      <c r="Y35" s="29">
        <f t="shared" si="7"/>
        <v>-53</v>
      </c>
      <c r="Z35" s="3"/>
      <c r="AA35" s="31"/>
      <c r="AB35" s="7"/>
      <c r="AC35" s="6"/>
      <c r="AD35" s="25"/>
      <c r="AE35" s="31">
        <f t="shared" si="8"/>
        <v>46202</v>
      </c>
      <c r="AF35" s="31">
        <f t="shared" si="9"/>
        <v>46247</v>
      </c>
      <c r="AG35" s="37">
        <v>45</v>
      </c>
      <c r="AH35" s="15">
        <f t="shared" si="68"/>
        <v>46187</v>
      </c>
      <c r="AI35" s="15"/>
      <c r="AJ35" s="34">
        <f t="shared" si="10"/>
        <v>-60</v>
      </c>
      <c r="AK35" s="481" t="s">
        <v>5372</v>
      </c>
      <c r="AL35" s="3" t="s">
        <v>5125</v>
      </c>
      <c r="AM35" s="31">
        <f t="shared" si="11"/>
        <v>46248</v>
      </c>
      <c r="AN35" s="31">
        <f t="shared" si="12"/>
        <v>46268</v>
      </c>
      <c r="AO35" s="37">
        <v>20</v>
      </c>
      <c r="AP35" s="15">
        <f t="shared" si="30"/>
        <v>46207</v>
      </c>
      <c r="AQ35" s="15"/>
      <c r="AR35" s="34">
        <f t="shared" si="13"/>
        <v>-61</v>
      </c>
      <c r="AS35" s="7"/>
      <c r="AT35" s="7"/>
      <c r="AU35" s="7"/>
      <c r="AV35" s="7"/>
      <c r="AW35" s="7"/>
      <c r="AX35" s="3"/>
      <c r="AY35" s="31">
        <f t="shared" si="14"/>
        <v>46269</v>
      </c>
      <c r="AZ35" s="31">
        <f t="shared" si="69"/>
        <v>46419</v>
      </c>
      <c r="BA35" s="124">
        <v>150</v>
      </c>
      <c r="BB35" s="15">
        <f t="shared" si="15"/>
        <v>46357</v>
      </c>
      <c r="BC35" s="15"/>
      <c r="BD35" s="7">
        <f t="shared" si="16"/>
        <v>-62</v>
      </c>
      <c r="BE35" s="3"/>
      <c r="BF35" s="31">
        <f t="shared" si="17"/>
        <v>46420</v>
      </c>
      <c r="BG35" s="31">
        <f t="shared" si="18"/>
        <v>46420</v>
      </c>
      <c r="BH35" s="32">
        <v>0</v>
      </c>
      <c r="BI35" s="15">
        <f t="shared" si="19"/>
        <v>46357</v>
      </c>
      <c r="BJ35" s="15"/>
      <c r="BK35" s="34">
        <f t="shared" si="20"/>
        <v>-63</v>
      </c>
      <c r="BL35" s="3"/>
      <c r="BM35" s="31">
        <f t="shared" si="21"/>
        <v>46420</v>
      </c>
      <c r="BN35" s="31">
        <f t="shared" si="22"/>
        <v>46420</v>
      </c>
      <c r="BO35" s="32">
        <v>0</v>
      </c>
      <c r="BP35" s="15">
        <f t="shared" si="23"/>
        <v>46357</v>
      </c>
      <c r="BQ35" s="15"/>
      <c r="BR35" s="34">
        <f t="shared" si="24"/>
        <v>-63</v>
      </c>
      <c r="BS35" s="3"/>
      <c r="BT35" s="31">
        <f t="shared" si="25"/>
        <v>46420</v>
      </c>
      <c r="BU35" s="31">
        <f t="shared" si="26"/>
        <v>46427</v>
      </c>
      <c r="BV35" s="37">
        <v>7</v>
      </c>
      <c r="BW35" s="15">
        <f t="shared" si="27"/>
        <v>46364</v>
      </c>
      <c r="BX35" s="15"/>
      <c r="BY35" s="7">
        <f t="shared" si="28"/>
        <v>-63</v>
      </c>
      <c r="BZ35" s="2" t="s">
        <v>2516</v>
      </c>
      <c r="CA35" s="315">
        <v>46427</v>
      </c>
      <c r="CB35" s="7">
        <f t="shared" si="29"/>
        <v>-63</v>
      </c>
      <c r="CC35" s="2"/>
      <c r="CD35" s="2"/>
      <c r="CF35" s="18" t="str">
        <f>+_xlfn.XLOOKUP(BZ35,'Crono LB 30.09'!B:B,'Crono LB 30.09'!F:F,"No se encuentra",0,1)</f>
        <v>25-Dec-26</v>
      </c>
      <c r="CG35" s="193" t="e">
        <f t="shared" si="31"/>
        <v>#VALUE!</v>
      </c>
      <c r="CI35" s="18">
        <f>+_xlfn.XLOOKUP(B35,'REM-Nuevo'!B:B,'REM-Nuevo'!O:O,"",0,1)</f>
        <v>46427</v>
      </c>
      <c r="CJ35" s="18">
        <f t="shared" si="32"/>
        <v>46427</v>
      </c>
    </row>
    <row r="36" spans="1:88" ht="195" x14ac:dyDescent="0.25">
      <c r="A36" s="40" t="s">
        <v>640</v>
      </c>
      <c r="B36" s="41" t="s">
        <v>2614</v>
      </c>
      <c r="C36" s="42" t="s">
        <v>748</v>
      </c>
      <c r="D36" s="7"/>
      <c r="E36" s="283"/>
      <c r="F36" s="30">
        <f t="shared" si="0"/>
        <v>46152</v>
      </c>
      <c r="G36" s="6">
        <v>46122</v>
      </c>
      <c r="H36" s="6">
        <v>46100</v>
      </c>
      <c r="I36" s="34">
        <f t="shared" si="1"/>
        <v>-30</v>
      </c>
      <c r="J36" s="309">
        <v>46122</v>
      </c>
      <c r="K36" s="3"/>
      <c r="L36" s="30">
        <f t="shared" si="2"/>
        <v>46153</v>
      </c>
      <c r="M36" s="30">
        <f t="shared" si="3"/>
        <v>46160</v>
      </c>
      <c r="N36" s="37">
        <v>7</v>
      </c>
      <c r="O36" s="6">
        <v>46118</v>
      </c>
      <c r="P36" s="6">
        <v>46118</v>
      </c>
      <c r="Q36" s="29">
        <f t="shared" si="4"/>
        <v>-42</v>
      </c>
      <c r="R36" s="7">
        <v>23307103</v>
      </c>
      <c r="S36" s="3"/>
      <c r="T36" s="30">
        <f t="shared" si="5"/>
        <v>46161</v>
      </c>
      <c r="U36" s="30">
        <f t="shared" si="6"/>
        <v>46191</v>
      </c>
      <c r="V36" s="37">
        <v>30</v>
      </c>
      <c r="W36" s="6">
        <f t="shared" si="67"/>
        <v>46148</v>
      </c>
      <c r="X36" s="6">
        <v>46142</v>
      </c>
      <c r="Y36" s="29">
        <f t="shared" si="7"/>
        <v>-43</v>
      </c>
      <c r="Z36" s="3"/>
      <c r="AA36" s="31"/>
      <c r="AB36" s="7"/>
      <c r="AC36" s="6"/>
      <c r="AD36" s="25"/>
      <c r="AE36" s="31">
        <f t="shared" si="8"/>
        <v>46192</v>
      </c>
      <c r="AF36" s="31">
        <f t="shared" si="9"/>
        <v>46237</v>
      </c>
      <c r="AG36" s="37">
        <v>45</v>
      </c>
      <c r="AH36" s="15">
        <f t="shared" si="68"/>
        <v>46187</v>
      </c>
      <c r="AI36" s="15"/>
      <c r="AJ36" s="34">
        <f t="shared" si="10"/>
        <v>-50</v>
      </c>
      <c r="AK36" s="481" t="s">
        <v>5320</v>
      </c>
      <c r="AL36" s="3" t="s">
        <v>5136</v>
      </c>
      <c r="AM36" s="31">
        <f t="shared" si="11"/>
        <v>46238</v>
      </c>
      <c r="AN36" s="31">
        <f t="shared" si="12"/>
        <v>46258</v>
      </c>
      <c r="AO36" s="37">
        <v>20</v>
      </c>
      <c r="AP36" s="15">
        <f t="shared" si="30"/>
        <v>46207</v>
      </c>
      <c r="AQ36" s="15"/>
      <c r="AR36" s="34">
        <f t="shared" si="13"/>
        <v>-51</v>
      </c>
      <c r="AS36" s="7"/>
      <c r="AT36" s="7"/>
      <c r="AU36" s="7"/>
      <c r="AV36" s="7"/>
      <c r="AW36" s="7"/>
      <c r="AX36" s="3"/>
      <c r="AY36" s="31">
        <f t="shared" si="14"/>
        <v>46259</v>
      </c>
      <c r="AZ36" s="31">
        <f t="shared" si="69"/>
        <v>46499</v>
      </c>
      <c r="BA36" s="124">
        <v>240</v>
      </c>
      <c r="BB36" s="15">
        <f t="shared" si="15"/>
        <v>46447</v>
      </c>
      <c r="BC36" s="15"/>
      <c r="BD36" s="7">
        <f t="shared" si="16"/>
        <v>-52</v>
      </c>
      <c r="BE36" s="3"/>
      <c r="BF36" s="31">
        <f t="shared" si="17"/>
        <v>46500</v>
      </c>
      <c r="BG36" s="31">
        <f t="shared" si="18"/>
        <v>46500</v>
      </c>
      <c r="BH36" s="32">
        <v>0</v>
      </c>
      <c r="BI36" s="15">
        <f t="shared" si="19"/>
        <v>46447</v>
      </c>
      <c r="BJ36" s="15"/>
      <c r="BK36" s="34">
        <f t="shared" si="20"/>
        <v>-53</v>
      </c>
      <c r="BL36" s="3"/>
      <c r="BM36" s="31">
        <f t="shared" si="21"/>
        <v>46500</v>
      </c>
      <c r="BN36" s="31">
        <f t="shared" si="22"/>
        <v>46500</v>
      </c>
      <c r="BO36" s="32">
        <v>0</v>
      </c>
      <c r="BP36" s="15">
        <f t="shared" si="23"/>
        <v>46447</v>
      </c>
      <c r="BQ36" s="15"/>
      <c r="BR36" s="34">
        <f t="shared" si="24"/>
        <v>-53</v>
      </c>
      <c r="BS36" s="3"/>
      <c r="BT36" s="31">
        <f t="shared" si="25"/>
        <v>46500</v>
      </c>
      <c r="BU36" s="31">
        <f t="shared" si="26"/>
        <v>46507</v>
      </c>
      <c r="BV36" s="37">
        <v>7</v>
      </c>
      <c r="BW36" s="15">
        <f t="shared" si="27"/>
        <v>46454</v>
      </c>
      <c r="BX36" s="15"/>
      <c r="BY36" s="7">
        <f t="shared" si="28"/>
        <v>-53</v>
      </c>
      <c r="BZ36" s="2" t="s">
        <v>2515</v>
      </c>
      <c r="CA36" s="315">
        <v>46507</v>
      </c>
      <c r="CB36" s="7">
        <f t="shared" si="29"/>
        <v>-53</v>
      </c>
      <c r="CC36" s="2"/>
      <c r="CD36" s="2"/>
      <c r="CF36" s="18" t="str">
        <f>+_xlfn.XLOOKUP(BZ36,'Crono LB 30.09'!B:B,'Crono LB 30.09'!F:F,"No se encuentra",0,1)</f>
        <v>25-Jan-27</v>
      </c>
      <c r="CG36" s="193" t="e">
        <f t="shared" si="31"/>
        <v>#VALUE!</v>
      </c>
      <c r="CI36" s="18">
        <f>+_xlfn.XLOOKUP(B36,'REM-Nuevo'!B:B,'REM-Nuevo'!O:O,"",0,1)</f>
        <v>46507</v>
      </c>
      <c r="CJ36" s="18">
        <f t="shared" si="32"/>
        <v>46507</v>
      </c>
    </row>
    <row r="37" spans="1:88" ht="36" customHeight="1" x14ac:dyDescent="0.25">
      <c r="A37" s="40" t="s">
        <v>640</v>
      </c>
      <c r="B37" s="41" t="s">
        <v>2615</v>
      </c>
      <c r="C37" s="42" t="s">
        <v>749</v>
      </c>
      <c r="D37" s="7"/>
      <c r="E37" s="283"/>
      <c r="F37" s="30">
        <f t="shared" si="0"/>
        <v>46222</v>
      </c>
      <c r="G37" s="6">
        <v>46157</v>
      </c>
      <c r="H37" s="6">
        <v>46159</v>
      </c>
      <c r="I37" s="34">
        <f t="shared" si="1"/>
        <v>-65</v>
      </c>
      <c r="J37" s="309">
        <v>46157</v>
      </c>
      <c r="K37" s="3"/>
      <c r="L37" s="30">
        <f t="shared" si="2"/>
        <v>46223</v>
      </c>
      <c r="M37" s="30">
        <f t="shared" si="3"/>
        <v>46230</v>
      </c>
      <c r="N37" s="37">
        <v>7</v>
      </c>
      <c r="O37" s="6">
        <v>46178</v>
      </c>
      <c r="P37" s="6">
        <v>46178</v>
      </c>
      <c r="Q37" s="29">
        <f t="shared" si="4"/>
        <v>-52</v>
      </c>
      <c r="R37" s="7">
        <v>23407313</v>
      </c>
      <c r="S37" s="3"/>
      <c r="T37" s="30">
        <f t="shared" si="5"/>
        <v>46231</v>
      </c>
      <c r="U37" s="30">
        <f t="shared" si="6"/>
        <v>46261</v>
      </c>
      <c r="V37" s="37">
        <v>30</v>
      </c>
      <c r="W37" s="6">
        <f t="shared" si="67"/>
        <v>46208</v>
      </c>
      <c r="X37" s="6"/>
      <c r="Y37" s="29">
        <f t="shared" si="7"/>
        <v>-53</v>
      </c>
      <c r="Z37" s="3"/>
      <c r="AA37" s="31"/>
      <c r="AB37" s="7"/>
      <c r="AC37" s="6"/>
      <c r="AD37" s="25"/>
      <c r="AE37" s="31">
        <f t="shared" si="8"/>
        <v>46262</v>
      </c>
      <c r="AF37" s="31">
        <f t="shared" si="9"/>
        <v>46307</v>
      </c>
      <c r="AG37" s="37">
        <v>45</v>
      </c>
      <c r="AH37" s="15">
        <f t="shared" si="68"/>
        <v>46253</v>
      </c>
      <c r="AI37" s="15"/>
      <c r="AJ37" s="34">
        <f t="shared" si="10"/>
        <v>-54</v>
      </c>
      <c r="AK37" s="481" t="s">
        <v>5373</v>
      </c>
      <c r="AL37" s="3" t="s">
        <v>5185</v>
      </c>
      <c r="AM37" s="31">
        <f t="shared" si="11"/>
        <v>46308</v>
      </c>
      <c r="AN37" s="31">
        <f t="shared" si="12"/>
        <v>46328</v>
      </c>
      <c r="AO37" s="37">
        <v>20</v>
      </c>
      <c r="AP37" s="15">
        <f t="shared" si="30"/>
        <v>46273</v>
      </c>
      <c r="AQ37" s="15"/>
      <c r="AR37" s="34">
        <f t="shared" si="13"/>
        <v>-55</v>
      </c>
      <c r="AS37" s="7"/>
      <c r="AT37" s="7"/>
      <c r="AU37" s="7"/>
      <c r="AV37" s="7"/>
      <c r="AW37" s="7"/>
      <c r="AX37" s="3"/>
      <c r="AY37" s="31">
        <f t="shared" si="14"/>
        <v>46329</v>
      </c>
      <c r="AZ37" s="31">
        <f t="shared" si="69"/>
        <v>46419</v>
      </c>
      <c r="BA37" s="124">
        <v>90</v>
      </c>
      <c r="BB37" s="15">
        <f t="shared" si="15"/>
        <v>46363</v>
      </c>
      <c r="BC37" s="15"/>
      <c r="BD37" s="7">
        <f t="shared" si="16"/>
        <v>-56</v>
      </c>
      <c r="BE37" s="3"/>
      <c r="BF37" s="31">
        <f t="shared" si="17"/>
        <v>46420</v>
      </c>
      <c r="BG37" s="31">
        <f t="shared" si="18"/>
        <v>46420</v>
      </c>
      <c r="BH37" s="32">
        <v>0</v>
      </c>
      <c r="BI37" s="15">
        <f t="shared" si="19"/>
        <v>46363</v>
      </c>
      <c r="BJ37" s="15"/>
      <c r="BK37" s="34">
        <f t="shared" si="20"/>
        <v>-57</v>
      </c>
      <c r="BL37" s="3"/>
      <c r="BM37" s="31">
        <f t="shared" si="21"/>
        <v>46420</v>
      </c>
      <c r="BN37" s="31">
        <f t="shared" si="22"/>
        <v>46420</v>
      </c>
      <c r="BO37" s="32">
        <v>0</v>
      </c>
      <c r="BP37" s="15">
        <f t="shared" si="23"/>
        <v>46363</v>
      </c>
      <c r="BQ37" s="15"/>
      <c r="BR37" s="34">
        <f t="shared" si="24"/>
        <v>-57</v>
      </c>
      <c r="BS37" s="3"/>
      <c r="BT37" s="31">
        <f t="shared" si="25"/>
        <v>46420</v>
      </c>
      <c r="BU37" s="31">
        <f t="shared" si="26"/>
        <v>46427</v>
      </c>
      <c r="BV37" s="37">
        <v>7</v>
      </c>
      <c r="BW37" s="15">
        <f t="shared" si="27"/>
        <v>46370</v>
      </c>
      <c r="BX37" s="15"/>
      <c r="BY37" s="7">
        <f t="shared" si="28"/>
        <v>-57</v>
      </c>
      <c r="BZ37" s="2" t="s">
        <v>2516</v>
      </c>
      <c r="CA37" s="315">
        <v>46427</v>
      </c>
      <c r="CB37" s="7">
        <f t="shared" si="29"/>
        <v>-57</v>
      </c>
      <c r="CC37" s="2"/>
      <c r="CD37" s="2"/>
      <c r="CF37" s="18" t="str">
        <f>+_xlfn.XLOOKUP(BZ37,'Crono LB 30.09'!B:B,'Crono LB 30.09'!F:F,"No se encuentra",0,1)</f>
        <v>25-Dec-26</v>
      </c>
      <c r="CG37" s="193" t="e">
        <f t="shared" si="31"/>
        <v>#VALUE!</v>
      </c>
      <c r="CI37" s="18">
        <f>+_xlfn.XLOOKUP(B37,'REM-Nuevo'!B:B,'REM-Nuevo'!O:O,"",0,1)</f>
        <v>46427</v>
      </c>
      <c r="CJ37" s="18">
        <f t="shared" si="32"/>
        <v>46427</v>
      </c>
    </row>
    <row r="38" spans="1:88" ht="139.5" customHeight="1" x14ac:dyDescent="0.25">
      <c r="A38" s="40" t="s">
        <v>640</v>
      </c>
      <c r="B38" s="41" t="s">
        <v>2616</v>
      </c>
      <c r="C38" s="42" t="s">
        <v>750</v>
      </c>
      <c r="D38" s="7"/>
      <c r="E38" s="283"/>
      <c r="F38" s="30">
        <f t="shared" si="0"/>
        <v>46162</v>
      </c>
      <c r="G38" s="6">
        <v>46118</v>
      </c>
      <c r="H38" s="6">
        <v>46122</v>
      </c>
      <c r="I38" s="34">
        <f t="shared" si="1"/>
        <v>-44</v>
      </c>
      <c r="J38" s="309">
        <v>46118</v>
      </c>
      <c r="K38" s="3"/>
      <c r="L38" s="30">
        <f t="shared" si="2"/>
        <v>46163</v>
      </c>
      <c r="M38" s="30">
        <f t="shared" si="3"/>
        <v>46170</v>
      </c>
      <c r="N38" s="37">
        <v>7</v>
      </c>
      <c r="O38" s="6">
        <f t="shared" si="37"/>
        <v>46129</v>
      </c>
      <c r="P38" s="6">
        <v>46132</v>
      </c>
      <c r="Q38" s="29">
        <f t="shared" si="4"/>
        <v>-41</v>
      </c>
      <c r="R38" s="7">
        <v>23342500</v>
      </c>
      <c r="S38" s="3"/>
      <c r="T38" s="30">
        <f t="shared" si="5"/>
        <v>46171</v>
      </c>
      <c r="U38" s="30">
        <f t="shared" si="6"/>
        <v>46201</v>
      </c>
      <c r="V38" s="37">
        <v>30</v>
      </c>
      <c r="W38" s="6">
        <f t="shared" si="67"/>
        <v>46159</v>
      </c>
      <c r="X38" s="6">
        <v>46151</v>
      </c>
      <c r="Y38" s="29">
        <f t="shared" si="7"/>
        <v>-42</v>
      </c>
      <c r="Z38" s="3"/>
      <c r="AA38" s="31"/>
      <c r="AB38" s="7"/>
      <c r="AC38" s="6"/>
      <c r="AD38" s="25"/>
      <c r="AE38" s="31">
        <f t="shared" si="8"/>
        <v>46202</v>
      </c>
      <c r="AF38" s="31">
        <f t="shared" si="9"/>
        <v>46247</v>
      </c>
      <c r="AG38" s="37">
        <v>45</v>
      </c>
      <c r="AH38" s="15">
        <f t="shared" si="68"/>
        <v>46196</v>
      </c>
      <c r="AI38" s="15"/>
      <c r="AJ38" s="34">
        <f t="shared" si="10"/>
        <v>-51</v>
      </c>
      <c r="AK38" s="481" t="s">
        <v>5374</v>
      </c>
      <c r="AL38" s="3" t="s">
        <v>5125</v>
      </c>
      <c r="AM38" s="31">
        <f t="shared" si="11"/>
        <v>46248</v>
      </c>
      <c r="AN38" s="31">
        <f t="shared" si="12"/>
        <v>46268</v>
      </c>
      <c r="AO38" s="37">
        <v>20</v>
      </c>
      <c r="AP38" s="15">
        <f t="shared" si="30"/>
        <v>46216</v>
      </c>
      <c r="AQ38" s="15"/>
      <c r="AR38" s="34">
        <f t="shared" si="13"/>
        <v>-52</v>
      </c>
      <c r="AS38" s="7"/>
      <c r="AT38" s="7"/>
      <c r="AU38" s="7"/>
      <c r="AV38" s="7"/>
      <c r="AW38" s="7"/>
      <c r="AX38" s="3"/>
      <c r="AY38" s="31">
        <f t="shared" si="14"/>
        <v>46269</v>
      </c>
      <c r="AZ38" s="31">
        <f t="shared" si="69"/>
        <v>46419</v>
      </c>
      <c r="BA38" s="124">
        <v>150</v>
      </c>
      <c r="BB38" s="15">
        <f t="shared" si="15"/>
        <v>46366</v>
      </c>
      <c r="BC38" s="15"/>
      <c r="BD38" s="7">
        <f t="shared" si="16"/>
        <v>-53</v>
      </c>
      <c r="BE38" s="3"/>
      <c r="BF38" s="31">
        <f t="shared" si="17"/>
        <v>46420</v>
      </c>
      <c r="BG38" s="31">
        <f t="shared" si="18"/>
        <v>46420</v>
      </c>
      <c r="BH38" s="32">
        <v>0</v>
      </c>
      <c r="BI38" s="15">
        <f t="shared" si="19"/>
        <v>46366</v>
      </c>
      <c r="BJ38" s="15"/>
      <c r="BK38" s="34">
        <f t="shared" si="20"/>
        <v>-54</v>
      </c>
      <c r="BL38" s="3"/>
      <c r="BM38" s="31">
        <f t="shared" si="21"/>
        <v>46420</v>
      </c>
      <c r="BN38" s="31">
        <f t="shared" si="22"/>
        <v>46420</v>
      </c>
      <c r="BO38" s="32">
        <v>0</v>
      </c>
      <c r="BP38" s="15">
        <f t="shared" si="23"/>
        <v>46366</v>
      </c>
      <c r="BQ38" s="15"/>
      <c r="BR38" s="34">
        <f t="shared" si="24"/>
        <v>-54</v>
      </c>
      <c r="BS38" s="3"/>
      <c r="BT38" s="31">
        <f t="shared" si="25"/>
        <v>46420</v>
      </c>
      <c r="BU38" s="31">
        <f t="shared" si="26"/>
        <v>46427</v>
      </c>
      <c r="BV38" s="37">
        <v>7</v>
      </c>
      <c r="BW38" s="15">
        <f t="shared" si="27"/>
        <v>46373</v>
      </c>
      <c r="BX38" s="15"/>
      <c r="BY38" s="7">
        <f t="shared" si="28"/>
        <v>-54</v>
      </c>
      <c r="BZ38" s="2" t="s">
        <v>2516</v>
      </c>
      <c r="CA38" s="315">
        <v>46427</v>
      </c>
      <c r="CB38" s="7">
        <f t="shared" si="29"/>
        <v>-54</v>
      </c>
      <c r="CC38" s="2"/>
      <c r="CD38" s="2"/>
      <c r="CF38" s="18" t="str">
        <f>+_xlfn.XLOOKUP(BZ38,'Crono LB 30.09'!B:B,'Crono LB 30.09'!F:F,"No se encuentra",0,1)</f>
        <v>25-Dec-26</v>
      </c>
      <c r="CG38" s="193" t="e">
        <f t="shared" si="31"/>
        <v>#VALUE!</v>
      </c>
      <c r="CI38" s="18">
        <f>+_xlfn.XLOOKUP(B38,'REM-Nuevo'!B:B,'REM-Nuevo'!O:O,"",0,1)</f>
        <v>46427</v>
      </c>
      <c r="CJ38" s="18">
        <f t="shared" si="32"/>
        <v>46427</v>
      </c>
    </row>
    <row r="39" spans="1:88" ht="150" x14ac:dyDescent="0.25">
      <c r="A39" s="40" t="s">
        <v>640</v>
      </c>
      <c r="B39" s="41" t="s">
        <v>2617</v>
      </c>
      <c r="C39" s="42" t="s">
        <v>751</v>
      </c>
      <c r="D39" s="7"/>
      <c r="E39" s="283"/>
      <c r="F39" s="30">
        <f t="shared" si="0"/>
        <v>46162</v>
      </c>
      <c r="G39" s="6">
        <v>46121</v>
      </c>
      <c r="H39" s="6">
        <v>46122</v>
      </c>
      <c r="I39" s="34">
        <f t="shared" si="1"/>
        <v>-41</v>
      </c>
      <c r="J39" s="309">
        <v>46121</v>
      </c>
      <c r="K39" s="3"/>
      <c r="L39" s="30">
        <f t="shared" si="2"/>
        <v>46163</v>
      </c>
      <c r="M39" s="30">
        <f t="shared" si="3"/>
        <v>46170</v>
      </c>
      <c r="N39" s="37">
        <v>7</v>
      </c>
      <c r="O39" s="6">
        <f t="shared" si="37"/>
        <v>46129</v>
      </c>
      <c r="P39" s="6">
        <v>46133</v>
      </c>
      <c r="Q39" s="29">
        <f t="shared" si="4"/>
        <v>-41</v>
      </c>
      <c r="R39" s="7">
        <v>23342561</v>
      </c>
      <c r="S39" s="3"/>
      <c r="T39" s="30">
        <f t="shared" si="5"/>
        <v>46171</v>
      </c>
      <c r="U39" s="30">
        <f t="shared" si="6"/>
        <v>46201</v>
      </c>
      <c r="V39" s="37">
        <v>30</v>
      </c>
      <c r="W39" s="6">
        <f t="shared" si="67"/>
        <v>46159</v>
      </c>
      <c r="X39" s="6">
        <v>46154</v>
      </c>
      <c r="Y39" s="29">
        <f t="shared" si="7"/>
        <v>-42</v>
      </c>
      <c r="Z39" s="3"/>
      <c r="AA39" s="31"/>
      <c r="AB39" s="7"/>
      <c r="AC39" s="6"/>
      <c r="AD39" s="25"/>
      <c r="AE39" s="31">
        <f t="shared" si="8"/>
        <v>46202</v>
      </c>
      <c r="AF39" s="31">
        <f t="shared" si="9"/>
        <v>46247</v>
      </c>
      <c r="AG39" s="37">
        <v>45</v>
      </c>
      <c r="AH39" s="15">
        <f t="shared" si="68"/>
        <v>46199</v>
      </c>
      <c r="AI39" s="15"/>
      <c r="AJ39" s="34">
        <f t="shared" si="10"/>
        <v>-48</v>
      </c>
      <c r="AK39" s="481" t="s">
        <v>5375</v>
      </c>
      <c r="AL39" s="3" t="s">
        <v>5136</v>
      </c>
      <c r="AM39" s="31">
        <f t="shared" si="11"/>
        <v>46248</v>
      </c>
      <c r="AN39" s="31">
        <f t="shared" si="12"/>
        <v>46268</v>
      </c>
      <c r="AO39" s="37">
        <v>20</v>
      </c>
      <c r="AP39" s="15">
        <f t="shared" si="30"/>
        <v>46219</v>
      </c>
      <c r="AQ39" s="15"/>
      <c r="AR39" s="34">
        <f t="shared" si="13"/>
        <v>-49</v>
      </c>
      <c r="AS39" s="7"/>
      <c r="AT39" s="7"/>
      <c r="AU39" s="7"/>
      <c r="AV39" s="7"/>
      <c r="AW39" s="7"/>
      <c r="AX39" s="3"/>
      <c r="AY39" s="31">
        <f t="shared" si="14"/>
        <v>46269</v>
      </c>
      <c r="AZ39" s="31">
        <f t="shared" si="69"/>
        <v>46419</v>
      </c>
      <c r="BA39" s="124">
        <v>150</v>
      </c>
      <c r="BB39" s="15">
        <f t="shared" si="15"/>
        <v>46369</v>
      </c>
      <c r="BC39" s="15"/>
      <c r="BD39" s="7">
        <f t="shared" si="16"/>
        <v>-50</v>
      </c>
      <c r="BE39" s="3"/>
      <c r="BF39" s="31">
        <f t="shared" si="17"/>
        <v>46420</v>
      </c>
      <c r="BG39" s="31">
        <f t="shared" si="18"/>
        <v>46420</v>
      </c>
      <c r="BH39" s="32">
        <v>0</v>
      </c>
      <c r="BI39" s="15">
        <f t="shared" si="19"/>
        <v>46369</v>
      </c>
      <c r="BJ39" s="15"/>
      <c r="BK39" s="34">
        <f t="shared" si="20"/>
        <v>-51</v>
      </c>
      <c r="BL39" s="3"/>
      <c r="BM39" s="31">
        <f t="shared" si="21"/>
        <v>46420</v>
      </c>
      <c r="BN39" s="31">
        <f t="shared" si="22"/>
        <v>46420</v>
      </c>
      <c r="BO39" s="32">
        <v>0</v>
      </c>
      <c r="BP39" s="15">
        <f t="shared" si="23"/>
        <v>46369</v>
      </c>
      <c r="BQ39" s="15"/>
      <c r="BR39" s="34">
        <f t="shared" si="24"/>
        <v>-51</v>
      </c>
      <c r="BS39" s="3"/>
      <c r="BT39" s="31">
        <f t="shared" si="25"/>
        <v>46420</v>
      </c>
      <c r="BU39" s="31">
        <f t="shared" si="26"/>
        <v>46427</v>
      </c>
      <c r="BV39" s="37">
        <v>7</v>
      </c>
      <c r="BW39" s="15">
        <f t="shared" si="27"/>
        <v>46376</v>
      </c>
      <c r="BX39" s="15"/>
      <c r="BY39" s="7">
        <f t="shared" si="28"/>
        <v>-51</v>
      </c>
      <c r="BZ39" s="2" t="s">
        <v>2516</v>
      </c>
      <c r="CA39" s="315">
        <v>46427</v>
      </c>
      <c r="CB39" s="7">
        <f t="shared" si="29"/>
        <v>-51</v>
      </c>
      <c r="CC39" s="2"/>
      <c r="CD39" s="2"/>
      <c r="CF39" s="18" t="str">
        <f>+_xlfn.XLOOKUP(BZ39,'Crono LB 30.09'!B:B,'Crono LB 30.09'!F:F,"No se encuentra",0,1)</f>
        <v>25-Dec-26</v>
      </c>
      <c r="CG39" s="193" t="e">
        <f t="shared" si="31"/>
        <v>#VALUE!</v>
      </c>
      <c r="CI39" s="18">
        <f>+_xlfn.XLOOKUP(B39,'REM-Nuevo'!B:B,'REM-Nuevo'!O:O,"",0,1)</f>
        <v>46427</v>
      </c>
      <c r="CJ39" s="18">
        <f t="shared" si="32"/>
        <v>46427</v>
      </c>
    </row>
    <row r="40" spans="1:88" ht="45" x14ac:dyDescent="0.25">
      <c r="A40" s="40" t="s">
        <v>640</v>
      </c>
      <c r="B40" s="41" t="s">
        <v>2618</v>
      </c>
      <c r="C40" s="42" t="s">
        <v>752</v>
      </c>
      <c r="D40" s="7"/>
      <c r="E40" s="283"/>
      <c r="F40" s="30">
        <f t="shared" si="0"/>
        <v>46247</v>
      </c>
      <c r="G40" s="6">
        <v>46163</v>
      </c>
      <c r="H40" s="6">
        <v>46163</v>
      </c>
      <c r="I40" s="34">
        <f t="shared" si="1"/>
        <v>-84</v>
      </c>
      <c r="J40" s="309">
        <v>46163</v>
      </c>
      <c r="K40" s="3"/>
      <c r="L40" s="30">
        <f t="shared" si="2"/>
        <v>46248</v>
      </c>
      <c r="M40" s="30">
        <f t="shared" si="3"/>
        <v>46255</v>
      </c>
      <c r="N40" s="37">
        <v>7</v>
      </c>
      <c r="O40" s="6">
        <v>46172</v>
      </c>
      <c r="P40" s="6">
        <v>46171</v>
      </c>
      <c r="Q40" s="29">
        <f t="shared" si="4"/>
        <v>-83</v>
      </c>
      <c r="R40" s="7">
        <v>23407862</v>
      </c>
      <c r="S40" s="3"/>
      <c r="T40" s="30">
        <f t="shared" si="5"/>
        <v>46256</v>
      </c>
      <c r="U40" s="30">
        <f t="shared" si="6"/>
        <v>46286</v>
      </c>
      <c r="V40" s="37">
        <v>30</v>
      </c>
      <c r="W40" s="6">
        <f t="shared" si="67"/>
        <v>46202</v>
      </c>
      <c r="X40" s="6">
        <v>46198</v>
      </c>
      <c r="Y40" s="29">
        <f t="shared" si="7"/>
        <v>-84</v>
      </c>
      <c r="Z40" s="3"/>
      <c r="AA40" s="31"/>
      <c r="AB40" s="7"/>
      <c r="AC40" s="6"/>
      <c r="AD40" s="25"/>
      <c r="AE40" s="31">
        <f t="shared" si="8"/>
        <v>46287</v>
      </c>
      <c r="AF40" s="31">
        <f t="shared" si="9"/>
        <v>46332</v>
      </c>
      <c r="AG40" s="37">
        <v>45</v>
      </c>
      <c r="AH40" s="15">
        <f t="shared" si="68"/>
        <v>46243</v>
      </c>
      <c r="AI40" s="15"/>
      <c r="AJ40" s="34">
        <f t="shared" si="10"/>
        <v>-89</v>
      </c>
      <c r="AK40" s="481" t="s">
        <v>5376</v>
      </c>
      <c r="AL40" s="3" t="s">
        <v>5136</v>
      </c>
      <c r="AM40" s="31">
        <f t="shared" si="11"/>
        <v>46333</v>
      </c>
      <c r="AN40" s="31">
        <f t="shared" si="12"/>
        <v>46353</v>
      </c>
      <c r="AO40" s="37">
        <v>20</v>
      </c>
      <c r="AP40" s="15">
        <f t="shared" si="30"/>
        <v>46263</v>
      </c>
      <c r="AQ40" s="15"/>
      <c r="AR40" s="34">
        <f t="shared" si="13"/>
        <v>-90</v>
      </c>
      <c r="AS40" s="7"/>
      <c r="AT40" s="7"/>
      <c r="AU40" s="7"/>
      <c r="AV40" s="7"/>
      <c r="AW40" s="7"/>
      <c r="AX40" s="3"/>
      <c r="AY40" s="31">
        <f t="shared" si="14"/>
        <v>46354</v>
      </c>
      <c r="AZ40" s="31">
        <f t="shared" si="69"/>
        <v>46474</v>
      </c>
      <c r="BA40" s="124">
        <v>120</v>
      </c>
      <c r="BB40" s="15">
        <f t="shared" si="15"/>
        <v>46383</v>
      </c>
      <c r="BC40" s="15"/>
      <c r="BD40" s="7">
        <f t="shared" si="16"/>
        <v>-91</v>
      </c>
      <c r="BE40" s="3"/>
      <c r="BF40" s="31">
        <f t="shared" si="17"/>
        <v>46475</v>
      </c>
      <c r="BG40" s="31">
        <f t="shared" si="18"/>
        <v>46475</v>
      </c>
      <c r="BH40" s="32">
        <v>0</v>
      </c>
      <c r="BI40" s="15">
        <f t="shared" si="19"/>
        <v>46383</v>
      </c>
      <c r="BJ40" s="15"/>
      <c r="BK40" s="34">
        <f t="shared" si="20"/>
        <v>-92</v>
      </c>
      <c r="BL40" s="3"/>
      <c r="BM40" s="31">
        <f t="shared" si="21"/>
        <v>46475</v>
      </c>
      <c r="BN40" s="31">
        <f t="shared" si="22"/>
        <v>46475</v>
      </c>
      <c r="BO40" s="32">
        <v>0</v>
      </c>
      <c r="BP40" s="15">
        <f t="shared" si="23"/>
        <v>46383</v>
      </c>
      <c r="BQ40" s="15"/>
      <c r="BR40" s="34">
        <f t="shared" si="24"/>
        <v>-92</v>
      </c>
      <c r="BS40" s="3"/>
      <c r="BT40" s="31">
        <f t="shared" si="25"/>
        <v>46475</v>
      </c>
      <c r="BU40" s="31">
        <f t="shared" si="26"/>
        <v>46482</v>
      </c>
      <c r="BV40" s="37">
        <v>7</v>
      </c>
      <c r="BW40" s="15">
        <f t="shared" si="27"/>
        <v>46390</v>
      </c>
      <c r="BX40" s="15"/>
      <c r="BY40" s="7">
        <f t="shared" si="28"/>
        <v>-92</v>
      </c>
      <c r="BZ40" s="2" t="s">
        <v>2516</v>
      </c>
      <c r="CA40" s="315">
        <v>46482</v>
      </c>
      <c r="CB40" s="7">
        <f t="shared" si="29"/>
        <v>-92</v>
      </c>
      <c r="CC40" s="2"/>
      <c r="CD40" s="2"/>
      <c r="CF40" s="18" t="str">
        <f>+_xlfn.XLOOKUP(BZ40,'Crono LB 30.09'!B:B,'Crono LB 30.09'!F:F,"No se encuentra",0,1)</f>
        <v>25-Dec-26</v>
      </c>
      <c r="CG40" s="193" t="e">
        <f t="shared" si="31"/>
        <v>#VALUE!</v>
      </c>
      <c r="CI40" s="18">
        <f>+_xlfn.XLOOKUP(B40,'REM-Nuevo'!B:B,'REM-Nuevo'!O:O,"",0,1)</f>
        <v>46482</v>
      </c>
      <c r="CJ40" s="18">
        <f t="shared" si="32"/>
        <v>46482</v>
      </c>
    </row>
    <row r="41" spans="1:88" ht="135" x14ac:dyDescent="0.25">
      <c r="A41" s="40" t="s">
        <v>640</v>
      </c>
      <c r="B41" s="41" t="s">
        <v>2619</v>
      </c>
      <c r="C41" s="42" t="s">
        <v>754</v>
      </c>
      <c r="D41" s="7"/>
      <c r="E41" s="283"/>
      <c r="F41" s="30">
        <f t="shared" si="0"/>
        <v>46187</v>
      </c>
      <c r="G41" s="6">
        <v>46125</v>
      </c>
      <c r="H41" s="6">
        <v>46122</v>
      </c>
      <c r="I41" s="34">
        <f t="shared" si="1"/>
        <v>-62</v>
      </c>
      <c r="J41" s="309">
        <v>46125</v>
      </c>
      <c r="K41" s="3"/>
      <c r="L41" s="30">
        <f t="shared" si="2"/>
        <v>46188</v>
      </c>
      <c r="M41" s="30">
        <f t="shared" si="3"/>
        <v>46195</v>
      </c>
      <c r="N41" s="37">
        <v>7</v>
      </c>
      <c r="O41" s="6">
        <f t="shared" si="37"/>
        <v>46129</v>
      </c>
      <c r="P41" s="6">
        <v>46132</v>
      </c>
      <c r="Q41" s="29">
        <f t="shared" si="4"/>
        <v>-66</v>
      </c>
      <c r="R41" s="7">
        <v>23342412</v>
      </c>
      <c r="S41" s="3"/>
      <c r="T41" s="30">
        <f t="shared" si="5"/>
        <v>46196</v>
      </c>
      <c r="U41" s="30">
        <f t="shared" si="6"/>
        <v>46226</v>
      </c>
      <c r="V41" s="37">
        <v>30</v>
      </c>
      <c r="W41" s="6">
        <f t="shared" si="67"/>
        <v>46159</v>
      </c>
      <c r="X41" s="6">
        <v>46153</v>
      </c>
      <c r="Y41" s="29">
        <f t="shared" si="7"/>
        <v>-67</v>
      </c>
      <c r="Z41" s="3"/>
      <c r="AA41" s="31"/>
      <c r="AB41" s="7"/>
      <c r="AC41" s="6"/>
      <c r="AD41" s="25"/>
      <c r="AE41" s="31">
        <f t="shared" si="8"/>
        <v>46227</v>
      </c>
      <c r="AF41" s="31">
        <f t="shared" si="9"/>
        <v>46272</v>
      </c>
      <c r="AG41" s="37">
        <v>45</v>
      </c>
      <c r="AH41" s="15">
        <f t="shared" si="68"/>
        <v>46198</v>
      </c>
      <c r="AI41" s="15"/>
      <c r="AJ41" s="34">
        <f t="shared" si="10"/>
        <v>-74</v>
      </c>
      <c r="AK41" s="496" t="s">
        <v>5377</v>
      </c>
      <c r="AL41" s="3" t="s">
        <v>5136</v>
      </c>
      <c r="AM41" s="31">
        <f t="shared" si="11"/>
        <v>46273</v>
      </c>
      <c r="AN41" s="31">
        <f t="shared" si="12"/>
        <v>46293</v>
      </c>
      <c r="AO41" s="37">
        <v>20</v>
      </c>
      <c r="AP41" s="15">
        <f t="shared" si="30"/>
        <v>46218</v>
      </c>
      <c r="AQ41" s="15"/>
      <c r="AR41" s="34">
        <f t="shared" si="13"/>
        <v>-75</v>
      </c>
      <c r="AS41" s="7"/>
      <c r="AT41" s="7"/>
      <c r="AU41" s="7"/>
      <c r="AV41" s="7"/>
      <c r="AW41" s="7"/>
      <c r="AX41" s="3"/>
      <c r="AY41" s="31">
        <f t="shared" si="14"/>
        <v>46294</v>
      </c>
      <c r="AZ41" s="31">
        <f t="shared" si="69"/>
        <v>46474</v>
      </c>
      <c r="BA41" s="124">
        <v>180</v>
      </c>
      <c r="BB41" s="15">
        <f t="shared" si="15"/>
        <v>46398</v>
      </c>
      <c r="BC41" s="15"/>
      <c r="BD41" s="7">
        <f t="shared" si="16"/>
        <v>-76</v>
      </c>
      <c r="BE41" s="3"/>
      <c r="BF41" s="31">
        <f t="shared" si="17"/>
        <v>46475</v>
      </c>
      <c r="BG41" s="31">
        <f t="shared" si="18"/>
        <v>46475</v>
      </c>
      <c r="BH41" s="32">
        <v>0</v>
      </c>
      <c r="BI41" s="15">
        <f t="shared" si="19"/>
        <v>46398</v>
      </c>
      <c r="BJ41" s="15"/>
      <c r="BK41" s="34">
        <f t="shared" si="20"/>
        <v>-77</v>
      </c>
      <c r="BL41" s="3"/>
      <c r="BM41" s="31">
        <f t="shared" si="21"/>
        <v>46475</v>
      </c>
      <c r="BN41" s="31">
        <f t="shared" si="22"/>
        <v>46475</v>
      </c>
      <c r="BO41" s="32">
        <v>0</v>
      </c>
      <c r="BP41" s="15">
        <f t="shared" si="23"/>
        <v>46398</v>
      </c>
      <c r="BQ41" s="15"/>
      <c r="BR41" s="34">
        <f t="shared" si="24"/>
        <v>-77</v>
      </c>
      <c r="BS41" s="3"/>
      <c r="BT41" s="31">
        <f t="shared" si="25"/>
        <v>46475</v>
      </c>
      <c r="BU41" s="31">
        <f t="shared" si="26"/>
        <v>46482</v>
      </c>
      <c r="BV41" s="37">
        <v>7</v>
      </c>
      <c r="BW41" s="15">
        <f t="shared" si="27"/>
        <v>46405</v>
      </c>
      <c r="BX41" s="15"/>
      <c r="BY41" s="7">
        <f t="shared" si="28"/>
        <v>-77</v>
      </c>
      <c r="BZ41" s="2" t="s">
        <v>2516</v>
      </c>
      <c r="CA41" s="315">
        <v>46482</v>
      </c>
      <c r="CB41" s="7">
        <f t="shared" si="29"/>
        <v>-77</v>
      </c>
      <c r="CC41" s="2"/>
      <c r="CD41" s="2"/>
      <c r="CF41" s="18" t="str">
        <f>+_xlfn.XLOOKUP(BZ41,'Crono LB 30.09'!B:B,'Crono LB 30.09'!F:F,"No se encuentra",0,1)</f>
        <v>25-Dec-26</v>
      </c>
      <c r="CG41" s="193" t="e">
        <f t="shared" si="31"/>
        <v>#VALUE!</v>
      </c>
      <c r="CI41" s="18">
        <f>+_xlfn.XLOOKUP(B41,'REM-Nuevo'!B:B,'REM-Nuevo'!O:O,"",0,1)</f>
        <v>46482</v>
      </c>
      <c r="CJ41" s="18">
        <f t="shared" si="32"/>
        <v>46482</v>
      </c>
    </row>
    <row r="42" spans="1:88" ht="22.5" x14ac:dyDescent="0.25">
      <c r="A42" s="40" t="s">
        <v>640</v>
      </c>
      <c r="B42" s="41" t="s">
        <v>2620</v>
      </c>
      <c r="C42" s="42" t="s">
        <v>755</v>
      </c>
      <c r="D42" s="7"/>
      <c r="E42" s="283"/>
      <c r="F42" s="30">
        <f t="shared" si="0"/>
        <v>46217</v>
      </c>
      <c r="G42" s="6">
        <v>46177</v>
      </c>
      <c r="H42" s="6">
        <v>46185</v>
      </c>
      <c r="I42" s="34">
        <f t="shared" si="1"/>
        <v>-40</v>
      </c>
      <c r="J42" s="309">
        <v>46157</v>
      </c>
      <c r="K42" s="3"/>
      <c r="L42" s="30">
        <f t="shared" si="2"/>
        <v>46218</v>
      </c>
      <c r="M42" s="30">
        <f t="shared" si="3"/>
        <v>46225</v>
      </c>
      <c r="N42" s="37">
        <v>7</v>
      </c>
      <c r="O42" s="6">
        <f t="shared" si="37"/>
        <v>46192</v>
      </c>
      <c r="P42" s="6">
        <v>46178</v>
      </c>
      <c r="Q42" s="29">
        <f t="shared" si="4"/>
        <v>-33</v>
      </c>
      <c r="R42" s="7">
        <v>23392213</v>
      </c>
      <c r="S42" s="3"/>
      <c r="T42" s="30">
        <f t="shared" si="5"/>
        <v>46226</v>
      </c>
      <c r="U42" s="30">
        <f t="shared" si="6"/>
        <v>46256</v>
      </c>
      <c r="V42" s="37">
        <v>30</v>
      </c>
      <c r="W42" s="6">
        <f t="shared" si="67"/>
        <v>46222</v>
      </c>
      <c r="X42" s="6"/>
      <c r="Y42" s="29">
        <f t="shared" si="7"/>
        <v>-34</v>
      </c>
      <c r="Z42" s="3"/>
      <c r="AA42" s="31"/>
      <c r="AB42" s="7"/>
      <c r="AC42" s="6"/>
      <c r="AD42" s="25"/>
      <c r="AE42" s="31">
        <f t="shared" si="8"/>
        <v>46257</v>
      </c>
      <c r="AF42" s="31">
        <f t="shared" si="9"/>
        <v>46302</v>
      </c>
      <c r="AG42" s="37">
        <v>45</v>
      </c>
      <c r="AH42" s="15">
        <f t="shared" si="68"/>
        <v>46267</v>
      </c>
      <c r="AI42" s="15"/>
      <c r="AJ42" s="34">
        <f t="shared" si="10"/>
        <v>-35</v>
      </c>
      <c r="AK42" s="393" t="s">
        <v>5395</v>
      </c>
      <c r="AL42" s="3"/>
      <c r="AM42" s="31">
        <f t="shared" si="11"/>
        <v>46303</v>
      </c>
      <c r="AN42" s="31">
        <f t="shared" si="12"/>
        <v>46323</v>
      </c>
      <c r="AO42" s="37">
        <v>20</v>
      </c>
      <c r="AP42" s="15">
        <f t="shared" si="30"/>
        <v>46287</v>
      </c>
      <c r="AQ42" s="15"/>
      <c r="AR42" s="34">
        <f t="shared" si="13"/>
        <v>-36</v>
      </c>
      <c r="AS42" s="7"/>
      <c r="AT42" s="7"/>
      <c r="AU42" s="7"/>
      <c r="AV42" s="7"/>
      <c r="AW42" s="7"/>
      <c r="AX42" s="3"/>
      <c r="AY42" s="31">
        <f t="shared" si="14"/>
        <v>46324</v>
      </c>
      <c r="AZ42" s="31">
        <f t="shared" si="69"/>
        <v>46474</v>
      </c>
      <c r="BA42" s="124">
        <v>150</v>
      </c>
      <c r="BB42" s="15">
        <f t="shared" si="15"/>
        <v>46437</v>
      </c>
      <c r="BC42" s="15"/>
      <c r="BD42" s="7">
        <f t="shared" si="16"/>
        <v>-37</v>
      </c>
      <c r="BE42" s="3"/>
      <c r="BF42" s="31">
        <f t="shared" si="17"/>
        <v>46475</v>
      </c>
      <c r="BG42" s="31">
        <f t="shared" si="18"/>
        <v>46475</v>
      </c>
      <c r="BH42" s="32">
        <v>0</v>
      </c>
      <c r="BI42" s="15">
        <f t="shared" si="19"/>
        <v>46437</v>
      </c>
      <c r="BJ42" s="15"/>
      <c r="BK42" s="34">
        <f t="shared" si="20"/>
        <v>-38</v>
      </c>
      <c r="BL42" s="3"/>
      <c r="BM42" s="31">
        <f t="shared" si="21"/>
        <v>46475</v>
      </c>
      <c r="BN42" s="31">
        <f t="shared" si="22"/>
        <v>46475</v>
      </c>
      <c r="BO42" s="32">
        <v>0</v>
      </c>
      <c r="BP42" s="15">
        <f t="shared" si="23"/>
        <v>46437</v>
      </c>
      <c r="BQ42" s="15"/>
      <c r="BR42" s="34">
        <f t="shared" si="24"/>
        <v>-38</v>
      </c>
      <c r="BS42" s="3"/>
      <c r="BT42" s="31">
        <f t="shared" si="25"/>
        <v>46475</v>
      </c>
      <c r="BU42" s="31">
        <f t="shared" si="26"/>
        <v>46482</v>
      </c>
      <c r="BV42" s="37">
        <v>7</v>
      </c>
      <c r="BW42" s="15">
        <f t="shared" si="27"/>
        <v>46444</v>
      </c>
      <c r="BX42" s="15"/>
      <c r="BY42" s="7">
        <f t="shared" si="28"/>
        <v>-38</v>
      </c>
      <c r="BZ42" s="2" t="s">
        <v>2516</v>
      </c>
      <c r="CA42" s="315">
        <v>46482</v>
      </c>
      <c r="CB42" s="7">
        <f t="shared" si="29"/>
        <v>-38</v>
      </c>
      <c r="CC42" s="2"/>
      <c r="CD42" s="2"/>
      <c r="CF42" s="18" t="str">
        <f>+_xlfn.XLOOKUP(BZ42,'Crono LB 30.09'!B:B,'Crono LB 30.09'!F:F,"No se encuentra",0,1)</f>
        <v>25-Dec-26</v>
      </c>
      <c r="CG42" s="193" t="e">
        <f t="shared" si="31"/>
        <v>#VALUE!</v>
      </c>
      <c r="CI42" s="18">
        <f>+_xlfn.XLOOKUP(B42,'REM-Nuevo'!B:B,'REM-Nuevo'!O:O,"",0,1)</f>
        <v>46482</v>
      </c>
      <c r="CJ42" s="18">
        <f t="shared" si="32"/>
        <v>46482</v>
      </c>
    </row>
    <row r="43" spans="1:88" ht="165" x14ac:dyDescent="0.25">
      <c r="A43" s="40" t="s">
        <v>640</v>
      </c>
      <c r="B43" s="41" t="s">
        <v>2621</v>
      </c>
      <c r="C43" s="42" t="s">
        <v>756</v>
      </c>
      <c r="D43" s="7"/>
      <c r="E43" s="283"/>
      <c r="F43" s="30">
        <f t="shared" si="0"/>
        <v>46217</v>
      </c>
      <c r="G43" s="6">
        <v>46129</v>
      </c>
      <c r="H43" s="6">
        <v>46129</v>
      </c>
      <c r="I43" s="34">
        <f t="shared" si="1"/>
        <v>-88</v>
      </c>
      <c r="J43" s="309">
        <v>46129</v>
      </c>
      <c r="K43" s="3"/>
      <c r="L43" s="30">
        <f t="shared" si="2"/>
        <v>46218</v>
      </c>
      <c r="M43" s="30">
        <f t="shared" si="3"/>
        <v>46225</v>
      </c>
      <c r="N43" s="37">
        <v>7</v>
      </c>
      <c r="O43" s="6">
        <f t="shared" si="37"/>
        <v>46136</v>
      </c>
      <c r="P43" s="6">
        <v>46136</v>
      </c>
      <c r="Q43" s="29">
        <f t="shared" si="4"/>
        <v>-89</v>
      </c>
      <c r="R43" s="7">
        <v>23349106</v>
      </c>
      <c r="S43" s="3"/>
      <c r="T43" s="30">
        <f t="shared" si="5"/>
        <v>46226</v>
      </c>
      <c r="U43" s="30">
        <f t="shared" si="6"/>
        <v>46256</v>
      </c>
      <c r="V43" s="37">
        <v>30</v>
      </c>
      <c r="W43" s="6">
        <f t="shared" si="67"/>
        <v>46166</v>
      </c>
      <c r="X43" s="6">
        <v>46153</v>
      </c>
      <c r="Y43" s="29">
        <f t="shared" si="7"/>
        <v>-90</v>
      </c>
      <c r="Z43" s="3"/>
      <c r="AA43" s="31"/>
      <c r="AB43" s="7"/>
      <c r="AC43" s="6"/>
      <c r="AD43" s="25"/>
      <c r="AE43" s="31">
        <f t="shared" si="8"/>
        <v>46257</v>
      </c>
      <c r="AF43" s="31">
        <f t="shared" si="9"/>
        <v>46302</v>
      </c>
      <c r="AG43" s="37">
        <v>45</v>
      </c>
      <c r="AH43" s="15">
        <f t="shared" si="68"/>
        <v>46198</v>
      </c>
      <c r="AI43" s="15"/>
      <c r="AJ43" s="34">
        <f t="shared" si="10"/>
        <v>-104</v>
      </c>
      <c r="AK43" s="481" t="s">
        <v>5378</v>
      </c>
      <c r="AL43" s="3" t="s">
        <v>5136</v>
      </c>
      <c r="AM43" s="31">
        <f t="shared" si="11"/>
        <v>46303</v>
      </c>
      <c r="AN43" s="31">
        <f t="shared" si="12"/>
        <v>46323</v>
      </c>
      <c r="AO43" s="37">
        <v>20</v>
      </c>
      <c r="AP43" s="15">
        <f t="shared" si="30"/>
        <v>46218</v>
      </c>
      <c r="AQ43" s="15"/>
      <c r="AR43" s="34">
        <f t="shared" si="13"/>
        <v>-105</v>
      </c>
      <c r="AS43" s="7"/>
      <c r="AT43" s="7"/>
      <c r="AU43" s="7"/>
      <c r="AV43" s="7"/>
      <c r="AW43" s="7"/>
      <c r="AX43" s="3"/>
      <c r="AY43" s="31">
        <f t="shared" si="14"/>
        <v>46324</v>
      </c>
      <c r="AZ43" s="31">
        <f t="shared" si="69"/>
        <v>46474</v>
      </c>
      <c r="BA43" s="124">
        <v>150</v>
      </c>
      <c r="BB43" s="15">
        <f t="shared" si="15"/>
        <v>46368</v>
      </c>
      <c r="BC43" s="15"/>
      <c r="BD43" s="7">
        <f t="shared" si="16"/>
        <v>-106</v>
      </c>
      <c r="BE43" s="3"/>
      <c r="BF43" s="31">
        <f t="shared" si="17"/>
        <v>46475</v>
      </c>
      <c r="BG43" s="31">
        <f t="shared" si="18"/>
        <v>46475</v>
      </c>
      <c r="BH43" s="32">
        <v>0</v>
      </c>
      <c r="BI43" s="15">
        <f t="shared" si="19"/>
        <v>46368</v>
      </c>
      <c r="BJ43" s="15"/>
      <c r="BK43" s="34">
        <f t="shared" si="20"/>
        <v>-107</v>
      </c>
      <c r="BL43" s="3"/>
      <c r="BM43" s="31">
        <f t="shared" si="21"/>
        <v>46475</v>
      </c>
      <c r="BN43" s="31">
        <f t="shared" si="22"/>
        <v>46475</v>
      </c>
      <c r="BO43" s="32">
        <v>0</v>
      </c>
      <c r="BP43" s="15">
        <f t="shared" si="23"/>
        <v>46368</v>
      </c>
      <c r="BQ43" s="15"/>
      <c r="BR43" s="34">
        <f t="shared" si="24"/>
        <v>-107</v>
      </c>
      <c r="BS43" s="3"/>
      <c r="BT43" s="31">
        <f t="shared" si="25"/>
        <v>46475</v>
      </c>
      <c r="BU43" s="31">
        <f t="shared" si="26"/>
        <v>46482</v>
      </c>
      <c r="BV43" s="37">
        <v>7</v>
      </c>
      <c r="BW43" s="15">
        <f t="shared" si="27"/>
        <v>46375</v>
      </c>
      <c r="BX43" s="15"/>
      <c r="BY43" s="7">
        <f t="shared" si="28"/>
        <v>-107</v>
      </c>
      <c r="BZ43" s="2" t="s">
        <v>2516</v>
      </c>
      <c r="CA43" s="315">
        <v>46482</v>
      </c>
      <c r="CB43" s="7">
        <f t="shared" si="29"/>
        <v>-107</v>
      </c>
      <c r="CC43" s="2"/>
      <c r="CD43" s="2"/>
      <c r="CF43" s="18" t="str">
        <f>+_xlfn.XLOOKUP(BZ43,'Crono LB 30.09'!B:B,'Crono LB 30.09'!F:F,"No se encuentra",0,1)</f>
        <v>25-Dec-26</v>
      </c>
      <c r="CG43" s="193" t="e">
        <f t="shared" si="31"/>
        <v>#VALUE!</v>
      </c>
      <c r="CI43" s="18">
        <f>+_xlfn.XLOOKUP(B43,'REM-Nuevo'!B:B,'REM-Nuevo'!O:O,"",0,1)</f>
        <v>46482</v>
      </c>
      <c r="CJ43" s="18">
        <f t="shared" si="32"/>
        <v>46482</v>
      </c>
    </row>
    <row r="44" spans="1:88" ht="22.5" x14ac:dyDescent="0.25">
      <c r="A44" s="40" t="s">
        <v>640</v>
      </c>
      <c r="B44" s="41" t="s">
        <v>2622</v>
      </c>
      <c r="C44" s="42" t="s">
        <v>757</v>
      </c>
      <c r="D44" s="7"/>
      <c r="E44" s="283"/>
      <c r="F44" s="30">
        <f t="shared" si="0"/>
        <v>46247</v>
      </c>
      <c r="G44" s="6">
        <v>46177</v>
      </c>
      <c r="H44" s="6">
        <v>46185</v>
      </c>
      <c r="I44" s="34">
        <f t="shared" si="1"/>
        <v>-70</v>
      </c>
      <c r="J44" s="309">
        <v>46163</v>
      </c>
      <c r="K44" s="3"/>
      <c r="L44" s="30">
        <f t="shared" si="2"/>
        <v>46248</v>
      </c>
      <c r="M44" s="30">
        <f t="shared" si="3"/>
        <v>46255</v>
      </c>
      <c r="N44" s="37">
        <v>7</v>
      </c>
      <c r="O44" s="6">
        <f t="shared" si="37"/>
        <v>46192</v>
      </c>
      <c r="P44" s="6"/>
      <c r="Q44" s="29">
        <f t="shared" si="4"/>
        <v>-63</v>
      </c>
      <c r="R44" s="7"/>
      <c r="S44" s="3"/>
      <c r="T44" s="30">
        <f t="shared" si="5"/>
        <v>46256</v>
      </c>
      <c r="U44" s="30">
        <f t="shared" si="6"/>
        <v>46286</v>
      </c>
      <c r="V44" s="37">
        <v>30</v>
      </c>
      <c r="W44" s="6">
        <f t="shared" si="67"/>
        <v>46222</v>
      </c>
      <c r="X44" s="6"/>
      <c r="Y44" s="29">
        <f t="shared" si="7"/>
        <v>-64</v>
      </c>
      <c r="Z44" s="3"/>
      <c r="AA44" s="31"/>
      <c r="AB44" s="7"/>
      <c r="AC44" s="6"/>
      <c r="AD44" s="25"/>
      <c r="AE44" s="31">
        <f t="shared" si="8"/>
        <v>46287</v>
      </c>
      <c r="AF44" s="31">
        <f t="shared" si="9"/>
        <v>46332</v>
      </c>
      <c r="AG44" s="37">
        <v>45</v>
      </c>
      <c r="AH44" s="15">
        <f t="shared" si="68"/>
        <v>46267</v>
      </c>
      <c r="AI44" s="15"/>
      <c r="AJ44" s="34">
        <f t="shared" si="10"/>
        <v>-65</v>
      </c>
      <c r="AK44" s="393" t="s">
        <v>5308</v>
      </c>
      <c r="AL44" s="3"/>
      <c r="AM44" s="31">
        <f t="shared" si="11"/>
        <v>46333</v>
      </c>
      <c r="AN44" s="31">
        <f t="shared" si="12"/>
        <v>46353</v>
      </c>
      <c r="AO44" s="37">
        <v>20</v>
      </c>
      <c r="AP44" s="15">
        <f t="shared" si="30"/>
        <v>46287</v>
      </c>
      <c r="AQ44" s="15"/>
      <c r="AR44" s="34">
        <f t="shared" si="13"/>
        <v>-66</v>
      </c>
      <c r="AS44" s="7"/>
      <c r="AT44" s="7"/>
      <c r="AU44" s="7"/>
      <c r="AV44" s="7"/>
      <c r="AW44" s="7"/>
      <c r="AX44" s="3"/>
      <c r="AY44" s="31">
        <f t="shared" si="14"/>
        <v>46354</v>
      </c>
      <c r="AZ44" s="31">
        <f t="shared" si="69"/>
        <v>46474</v>
      </c>
      <c r="BA44" s="124">
        <v>120</v>
      </c>
      <c r="BB44" s="15">
        <f t="shared" si="15"/>
        <v>46407</v>
      </c>
      <c r="BC44" s="15"/>
      <c r="BD44" s="7">
        <f t="shared" si="16"/>
        <v>-67</v>
      </c>
      <c r="BE44" s="3"/>
      <c r="BF44" s="31">
        <f t="shared" si="17"/>
        <v>46475</v>
      </c>
      <c r="BG44" s="31">
        <f t="shared" si="18"/>
        <v>46475</v>
      </c>
      <c r="BH44" s="32">
        <v>0</v>
      </c>
      <c r="BI44" s="15">
        <f t="shared" si="19"/>
        <v>46407</v>
      </c>
      <c r="BJ44" s="15"/>
      <c r="BK44" s="34">
        <f t="shared" si="20"/>
        <v>-68</v>
      </c>
      <c r="BL44" s="3"/>
      <c r="BM44" s="31">
        <f t="shared" si="21"/>
        <v>46475</v>
      </c>
      <c r="BN44" s="31">
        <f t="shared" si="22"/>
        <v>46475</v>
      </c>
      <c r="BO44" s="32">
        <v>0</v>
      </c>
      <c r="BP44" s="15">
        <f t="shared" si="23"/>
        <v>46407</v>
      </c>
      <c r="BQ44" s="15"/>
      <c r="BR44" s="34">
        <f t="shared" si="24"/>
        <v>-68</v>
      </c>
      <c r="BS44" s="3"/>
      <c r="BT44" s="31">
        <f t="shared" si="25"/>
        <v>46475</v>
      </c>
      <c r="BU44" s="31">
        <f t="shared" si="26"/>
        <v>46482</v>
      </c>
      <c r="BV44" s="37">
        <v>7</v>
      </c>
      <c r="BW44" s="15">
        <f t="shared" si="27"/>
        <v>46414</v>
      </c>
      <c r="BX44" s="15"/>
      <c r="BY44" s="7">
        <f t="shared" si="28"/>
        <v>-68</v>
      </c>
      <c r="BZ44" s="2" t="s">
        <v>2516</v>
      </c>
      <c r="CA44" s="315">
        <v>46482</v>
      </c>
      <c r="CB44" s="7">
        <f t="shared" si="29"/>
        <v>-68</v>
      </c>
      <c r="CC44" s="2"/>
      <c r="CD44" s="2"/>
      <c r="CF44" s="18" t="str">
        <f>+_xlfn.XLOOKUP(BZ44,'Crono LB 30.09'!B:B,'Crono LB 30.09'!F:F,"No se encuentra",0,1)</f>
        <v>25-Dec-26</v>
      </c>
      <c r="CG44" s="193" t="e">
        <f t="shared" si="31"/>
        <v>#VALUE!</v>
      </c>
      <c r="CI44" s="18">
        <f>+_xlfn.XLOOKUP(B44,'REM-Nuevo'!B:B,'REM-Nuevo'!O:O,"",0,1)</f>
        <v>46482</v>
      </c>
      <c r="CJ44" s="18">
        <f t="shared" si="32"/>
        <v>46482</v>
      </c>
    </row>
    <row r="45" spans="1:88" ht="54.75" customHeight="1" x14ac:dyDescent="0.25">
      <c r="A45" s="40" t="s">
        <v>640</v>
      </c>
      <c r="B45" s="41" t="s">
        <v>2623</v>
      </c>
      <c r="C45" s="42" t="s">
        <v>2624</v>
      </c>
      <c r="D45" s="7"/>
      <c r="E45" s="283"/>
      <c r="F45" s="30">
        <f t="shared" si="0"/>
        <v>46187</v>
      </c>
      <c r="G45" s="6">
        <v>46163</v>
      </c>
      <c r="H45" s="6">
        <v>46163</v>
      </c>
      <c r="I45" s="34">
        <f t="shared" si="1"/>
        <v>-24</v>
      </c>
      <c r="J45" s="309">
        <v>46163</v>
      </c>
      <c r="K45" s="3"/>
      <c r="L45" s="30">
        <f t="shared" si="2"/>
        <v>46188</v>
      </c>
      <c r="M45" s="30">
        <f t="shared" si="3"/>
        <v>46195</v>
      </c>
      <c r="N45" s="37">
        <v>7</v>
      </c>
      <c r="O45" s="6">
        <v>46178</v>
      </c>
      <c r="P45" s="6">
        <v>46178</v>
      </c>
      <c r="Q45" s="29">
        <f t="shared" si="4"/>
        <v>-17</v>
      </c>
      <c r="R45" s="7">
        <v>23407625</v>
      </c>
      <c r="S45" s="3"/>
      <c r="T45" s="30">
        <f t="shared" si="5"/>
        <v>46196</v>
      </c>
      <c r="U45" s="30">
        <f t="shared" si="6"/>
        <v>46226</v>
      </c>
      <c r="V45" s="37">
        <v>30</v>
      </c>
      <c r="W45" s="6">
        <f t="shared" si="67"/>
        <v>46208</v>
      </c>
      <c r="X45" s="6"/>
      <c r="Y45" s="29">
        <f t="shared" si="7"/>
        <v>-18</v>
      </c>
      <c r="Z45" s="3"/>
      <c r="AA45" s="31"/>
      <c r="AB45" s="7"/>
      <c r="AC45" s="6"/>
      <c r="AD45" s="25"/>
      <c r="AE45" s="31">
        <f t="shared" si="8"/>
        <v>46227</v>
      </c>
      <c r="AF45" s="31">
        <f t="shared" si="9"/>
        <v>46272</v>
      </c>
      <c r="AG45" s="37">
        <v>45</v>
      </c>
      <c r="AH45" s="15">
        <f t="shared" si="68"/>
        <v>46253</v>
      </c>
      <c r="AI45" s="15"/>
      <c r="AJ45" s="34">
        <f t="shared" si="10"/>
        <v>-19</v>
      </c>
      <c r="AK45" s="481" t="s">
        <v>5379</v>
      </c>
      <c r="AL45" s="3" t="s">
        <v>5185</v>
      </c>
      <c r="AM45" s="31">
        <f t="shared" si="11"/>
        <v>46273</v>
      </c>
      <c r="AN45" s="31">
        <f t="shared" si="12"/>
        <v>46293</v>
      </c>
      <c r="AO45" s="37">
        <v>20</v>
      </c>
      <c r="AP45" s="15">
        <f t="shared" si="30"/>
        <v>46273</v>
      </c>
      <c r="AQ45" s="15"/>
      <c r="AR45" s="34">
        <f t="shared" si="13"/>
        <v>-20</v>
      </c>
      <c r="AS45" s="7"/>
      <c r="AT45" s="7"/>
      <c r="AU45" s="7"/>
      <c r="AV45" s="7"/>
      <c r="AW45" s="7"/>
      <c r="AX45" s="3"/>
      <c r="AY45" s="31">
        <f t="shared" si="14"/>
        <v>46294</v>
      </c>
      <c r="AZ45" s="31">
        <f t="shared" si="69"/>
        <v>46474</v>
      </c>
      <c r="BA45" s="124">
        <v>180</v>
      </c>
      <c r="BB45" s="15">
        <f t="shared" si="15"/>
        <v>46453</v>
      </c>
      <c r="BC45" s="15"/>
      <c r="BD45" s="7">
        <f t="shared" si="16"/>
        <v>-21</v>
      </c>
      <c r="BE45" s="3"/>
      <c r="BF45" s="31">
        <f t="shared" si="17"/>
        <v>46475</v>
      </c>
      <c r="BG45" s="31">
        <f t="shared" si="18"/>
        <v>46475</v>
      </c>
      <c r="BH45" s="32">
        <v>0</v>
      </c>
      <c r="BI45" s="15">
        <f t="shared" si="19"/>
        <v>46453</v>
      </c>
      <c r="BJ45" s="15"/>
      <c r="BK45" s="34">
        <f t="shared" si="20"/>
        <v>-22</v>
      </c>
      <c r="BL45" s="3"/>
      <c r="BM45" s="31">
        <f t="shared" si="21"/>
        <v>46475</v>
      </c>
      <c r="BN45" s="31">
        <f t="shared" si="22"/>
        <v>46475</v>
      </c>
      <c r="BO45" s="32">
        <v>0</v>
      </c>
      <c r="BP45" s="15">
        <f t="shared" si="23"/>
        <v>46453</v>
      </c>
      <c r="BQ45" s="15"/>
      <c r="BR45" s="34">
        <f t="shared" si="24"/>
        <v>-22</v>
      </c>
      <c r="BS45" s="3"/>
      <c r="BT45" s="31">
        <f t="shared" si="25"/>
        <v>46475</v>
      </c>
      <c r="BU45" s="31">
        <f t="shared" si="26"/>
        <v>46482</v>
      </c>
      <c r="BV45" s="37">
        <v>7</v>
      </c>
      <c r="BW45" s="15">
        <f t="shared" si="27"/>
        <v>46460</v>
      </c>
      <c r="BX45" s="15"/>
      <c r="BY45" s="7">
        <f t="shared" si="28"/>
        <v>-22</v>
      </c>
      <c r="BZ45" s="2" t="s">
        <v>2516</v>
      </c>
      <c r="CA45" s="315">
        <v>46482</v>
      </c>
      <c r="CB45" s="7">
        <f t="shared" si="29"/>
        <v>-22</v>
      </c>
      <c r="CC45" s="2"/>
      <c r="CD45" s="2"/>
      <c r="CF45" s="18" t="str">
        <f>+_xlfn.XLOOKUP(BZ45,'Crono LB 30.09'!B:B,'Crono LB 30.09'!F:F,"No se encuentra",0,1)</f>
        <v>25-Dec-26</v>
      </c>
      <c r="CG45" s="193" t="e">
        <f t="shared" si="31"/>
        <v>#VALUE!</v>
      </c>
      <c r="CI45" s="18">
        <f>+_xlfn.XLOOKUP(B45,'REM-Nuevo'!B:B,'REM-Nuevo'!O:O,"",0,1)</f>
        <v>46482</v>
      </c>
      <c r="CJ45" s="18">
        <f t="shared" si="32"/>
        <v>46482</v>
      </c>
    </row>
    <row r="46" spans="1:88" ht="195.75" customHeight="1" x14ac:dyDescent="0.25">
      <c r="A46" s="40" t="s">
        <v>640</v>
      </c>
      <c r="B46" s="41" t="s">
        <v>2625</v>
      </c>
      <c r="C46" s="42" t="s">
        <v>760</v>
      </c>
      <c r="D46" s="7"/>
      <c r="E46" s="283"/>
      <c r="F46" s="30">
        <f t="shared" si="0"/>
        <v>46148</v>
      </c>
      <c r="G46" s="6">
        <v>46101</v>
      </c>
      <c r="H46" s="6">
        <v>46106</v>
      </c>
      <c r="I46" s="34">
        <f t="shared" si="1"/>
        <v>-47</v>
      </c>
      <c r="J46" s="309">
        <v>46101</v>
      </c>
      <c r="K46" s="3"/>
      <c r="L46" s="30">
        <f t="shared" si="2"/>
        <v>46149</v>
      </c>
      <c r="M46" s="30">
        <f t="shared" si="3"/>
        <v>46156</v>
      </c>
      <c r="N46" s="37">
        <v>7</v>
      </c>
      <c r="O46" s="6">
        <v>46122</v>
      </c>
      <c r="P46" s="6">
        <v>46122</v>
      </c>
      <c r="Q46" s="29">
        <f t="shared" si="4"/>
        <v>-34</v>
      </c>
      <c r="R46" s="7">
        <v>23328933</v>
      </c>
      <c r="S46" s="3"/>
      <c r="T46" s="30">
        <f t="shared" si="5"/>
        <v>46157</v>
      </c>
      <c r="U46" s="30">
        <f t="shared" si="6"/>
        <v>46187</v>
      </c>
      <c r="V46" s="37">
        <v>30</v>
      </c>
      <c r="W46" s="6">
        <f t="shared" si="67"/>
        <v>46152</v>
      </c>
      <c r="X46" s="6">
        <v>46148</v>
      </c>
      <c r="Y46" s="29">
        <f t="shared" si="7"/>
        <v>-35</v>
      </c>
      <c r="Z46" s="3"/>
      <c r="AA46" s="31"/>
      <c r="AB46" s="7"/>
      <c r="AC46" s="6"/>
      <c r="AD46" s="25"/>
      <c r="AE46" s="31">
        <f t="shared" si="8"/>
        <v>46188</v>
      </c>
      <c r="AF46" s="31">
        <f t="shared" si="9"/>
        <v>46233</v>
      </c>
      <c r="AG46" s="37">
        <v>45</v>
      </c>
      <c r="AH46" s="15">
        <f t="shared" si="68"/>
        <v>46193</v>
      </c>
      <c r="AI46" s="15"/>
      <c r="AJ46" s="34">
        <f t="shared" si="10"/>
        <v>-40</v>
      </c>
      <c r="AK46" s="481" t="s">
        <v>5380</v>
      </c>
      <c r="AL46" s="3" t="s">
        <v>5136</v>
      </c>
      <c r="AM46" s="31">
        <f t="shared" si="11"/>
        <v>46234</v>
      </c>
      <c r="AN46" s="31">
        <f t="shared" si="12"/>
        <v>46254</v>
      </c>
      <c r="AO46" s="37">
        <v>20</v>
      </c>
      <c r="AP46" s="15">
        <f t="shared" si="30"/>
        <v>46213</v>
      </c>
      <c r="AQ46" s="15"/>
      <c r="AR46" s="34">
        <f t="shared" si="13"/>
        <v>-41</v>
      </c>
      <c r="AS46" s="7"/>
      <c r="AT46" s="7"/>
      <c r="AU46" s="7"/>
      <c r="AV46" s="7"/>
      <c r="AW46" s="7"/>
      <c r="AX46" s="3"/>
      <c r="AY46" s="31">
        <f t="shared" si="14"/>
        <v>46255</v>
      </c>
      <c r="AZ46" s="31">
        <f t="shared" si="69"/>
        <v>46435</v>
      </c>
      <c r="BA46" s="124">
        <v>180</v>
      </c>
      <c r="BB46" s="15">
        <f t="shared" si="15"/>
        <v>46393</v>
      </c>
      <c r="BC46" s="15"/>
      <c r="BD46" s="7">
        <f t="shared" si="16"/>
        <v>-42</v>
      </c>
      <c r="BE46" s="3"/>
      <c r="BF46" s="31">
        <f t="shared" si="17"/>
        <v>46436</v>
      </c>
      <c r="BG46" s="31">
        <f t="shared" si="18"/>
        <v>46436</v>
      </c>
      <c r="BH46" s="32">
        <v>0</v>
      </c>
      <c r="BI46" s="15">
        <f t="shared" si="19"/>
        <v>46393</v>
      </c>
      <c r="BJ46" s="15"/>
      <c r="BK46" s="34">
        <f t="shared" si="20"/>
        <v>-43</v>
      </c>
      <c r="BL46" s="3"/>
      <c r="BM46" s="31">
        <f t="shared" si="21"/>
        <v>46436</v>
      </c>
      <c r="BN46" s="31">
        <f t="shared" si="22"/>
        <v>46436</v>
      </c>
      <c r="BO46" s="32">
        <v>0</v>
      </c>
      <c r="BP46" s="15">
        <f t="shared" si="23"/>
        <v>46393</v>
      </c>
      <c r="BQ46" s="15"/>
      <c r="BR46" s="34">
        <f t="shared" si="24"/>
        <v>-43</v>
      </c>
      <c r="BS46" s="3"/>
      <c r="BT46" s="31">
        <f t="shared" si="25"/>
        <v>46436</v>
      </c>
      <c r="BU46" s="31">
        <f t="shared" si="26"/>
        <v>46443</v>
      </c>
      <c r="BV46" s="37">
        <v>7</v>
      </c>
      <c r="BW46" s="15">
        <f t="shared" si="27"/>
        <v>46400</v>
      </c>
      <c r="BX46" s="15"/>
      <c r="BY46" s="7">
        <f t="shared" si="28"/>
        <v>-43</v>
      </c>
      <c r="BZ46" s="2" t="s">
        <v>2515</v>
      </c>
      <c r="CA46" s="315">
        <v>46443</v>
      </c>
      <c r="CB46" s="7">
        <f t="shared" si="29"/>
        <v>-43</v>
      </c>
      <c r="CC46" s="2"/>
      <c r="CD46" s="2"/>
      <c r="CF46" s="18" t="str">
        <f>+_xlfn.XLOOKUP(BZ46,'Crono LB 30.09'!B:B,'Crono LB 30.09'!F:F,"No se encuentra",0,1)</f>
        <v>25-Jan-27</v>
      </c>
      <c r="CG46" s="193" t="e">
        <f t="shared" si="31"/>
        <v>#VALUE!</v>
      </c>
      <c r="CI46" s="18">
        <f>+_xlfn.XLOOKUP(B46,'REM-Nuevo'!B:B,'REM-Nuevo'!O:O,"",0,1)</f>
        <v>46443</v>
      </c>
      <c r="CJ46" s="18">
        <f t="shared" si="32"/>
        <v>46443</v>
      </c>
    </row>
    <row r="47" spans="1:88" ht="125.25" customHeight="1" x14ac:dyDescent="0.25">
      <c r="A47" s="40" t="s">
        <v>640</v>
      </c>
      <c r="B47" s="41" t="s">
        <v>2626</v>
      </c>
      <c r="C47" s="42" t="s">
        <v>5216</v>
      </c>
      <c r="D47" s="7"/>
      <c r="E47" s="283"/>
      <c r="F47" s="30">
        <f t="shared" si="0"/>
        <v>46217</v>
      </c>
      <c r="G47" s="6">
        <v>46136</v>
      </c>
      <c r="H47" s="6">
        <v>46136</v>
      </c>
      <c r="I47" s="34">
        <f t="shared" si="1"/>
        <v>-81</v>
      </c>
      <c r="J47" s="309">
        <v>46132</v>
      </c>
      <c r="K47" s="3"/>
      <c r="L47" s="30">
        <f t="shared" si="2"/>
        <v>46218</v>
      </c>
      <c r="M47" s="30">
        <f t="shared" si="3"/>
        <v>46225</v>
      </c>
      <c r="N47" s="37">
        <v>7</v>
      </c>
      <c r="O47" s="6">
        <f t="shared" si="37"/>
        <v>46143</v>
      </c>
      <c r="P47" s="6">
        <v>46142</v>
      </c>
      <c r="Q47" s="29">
        <f t="shared" si="4"/>
        <v>-82</v>
      </c>
      <c r="R47" s="7">
        <v>23362507</v>
      </c>
      <c r="S47" s="3"/>
      <c r="T47" s="30">
        <f t="shared" si="5"/>
        <v>46226</v>
      </c>
      <c r="U47" s="30">
        <f t="shared" si="6"/>
        <v>46256</v>
      </c>
      <c r="V47" s="37">
        <v>30</v>
      </c>
      <c r="W47" s="6">
        <f t="shared" si="67"/>
        <v>46173</v>
      </c>
      <c r="X47" s="6">
        <v>46164</v>
      </c>
      <c r="Y47" s="29">
        <f t="shared" si="7"/>
        <v>-83</v>
      </c>
      <c r="Z47" s="3"/>
      <c r="AA47" s="31"/>
      <c r="AB47" s="7"/>
      <c r="AC47" s="6"/>
      <c r="AD47" s="25"/>
      <c r="AE47" s="31">
        <f t="shared" si="8"/>
        <v>46257</v>
      </c>
      <c r="AF47" s="31">
        <f t="shared" si="9"/>
        <v>46302</v>
      </c>
      <c r="AG47" s="37">
        <v>45</v>
      </c>
      <c r="AH47" s="15">
        <f t="shared" si="68"/>
        <v>46209</v>
      </c>
      <c r="AI47" s="15"/>
      <c r="AJ47" s="34">
        <f t="shared" si="10"/>
        <v>-93</v>
      </c>
      <c r="AK47" s="481" t="s">
        <v>5381</v>
      </c>
      <c r="AL47" s="3" t="s">
        <v>5125</v>
      </c>
      <c r="AM47" s="31">
        <f t="shared" si="11"/>
        <v>46303</v>
      </c>
      <c r="AN47" s="31">
        <f t="shared" si="12"/>
        <v>46323</v>
      </c>
      <c r="AO47" s="37">
        <v>20</v>
      </c>
      <c r="AP47" s="15">
        <f t="shared" si="30"/>
        <v>46229</v>
      </c>
      <c r="AQ47" s="15"/>
      <c r="AR47" s="34">
        <f t="shared" si="13"/>
        <v>-94</v>
      </c>
      <c r="AS47" s="7"/>
      <c r="AT47" s="7"/>
      <c r="AU47" s="7"/>
      <c r="AV47" s="7"/>
      <c r="AW47" s="7"/>
      <c r="AX47" s="3"/>
      <c r="AY47" s="31">
        <f t="shared" si="14"/>
        <v>46324</v>
      </c>
      <c r="AZ47" s="31">
        <f t="shared" si="69"/>
        <v>46474</v>
      </c>
      <c r="BA47" s="124">
        <v>150</v>
      </c>
      <c r="BB47" s="15">
        <f t="shared" si="15"/>
        <v>46379</v>
      </c>
      <c r="BC47" s="15"/>
      <c r="BD47" s="7">
        <f t="shared" si="16"/>
        <v>-95</v>
      </c>
      <c r="BE47" s="3"/>
      <c r="BF47" s="31">
        <f t="shared" si="17"/>
        <v>46475</v>
      </c>
      <c r="BG47" s="31">
        <f t="shared" si="18"/>
        <v>46475</v>
      </c>
      <c r="BH47" s="32">
        <v>0</v>
      </c>
      <c r="BI47" s="15">
        <f t="shared" si="19"/>
        <v>46379</v>
      </c>
      <c r="BJ47" s="15"/>
      <c r="BK47" s="34">
        <f t="shared" si="20"/>
        <v>-96</v>
      </c>
      <c r="BL47" s="3"/>
      <c r="BM47" s="31">
        <f t="shared" si="21"/>
        <v>46475</v>
      </c>
      <c r="BN47" s="31">
        <f t="shared" si="22"/>
        <v>46475</v>
      </c>
      <c r="BO47" s="32">
        <v>0</v>
      </c>
      <c r="BP47" s="15">
        <f t="shared" si="23"/>
        <v>46379</v>
      </c>
      <c r="BQ47" s="15"/>
      <c r="BR47" s="34">
        <f t="shared" si="24"/>
        <v>-96</v>
      </c>
      <c r="BS47" s="3"/>
      <c r="BT47" s="31">
        <f t="shared" si="25"/>
        <v>46475</v>
      </c>
      <c r="BU47" s="31">
        <f t="shared" si="26"/>
        <v>46482</v>
      </c>
      <c r="BV47" s="37">
        <v>7</v>
      </c>
      <c r="BW47" s="15">
        <f t="shared" si="27"/>
        <v>46386</v>
      </c>
      <c r="BX47" s="15"/>
      <c r="BY47" s="7">
        <f t="shared" si="28"/>
        <v>-96</v>
      </c>
      <c r="BZ47" s="2" t="s">
        <v>2516</v>
      </c>
      <c r="CA47" s="315">
        <v>46482</v>
      </c>
      <c r="CB47" s="7">
        <f t="shared" si="29"/>
        <v>-96</v>
      </c>
      <c r="CC47" s="2"/>
      <c r="CD47" s="2"/>
      <c r="CF47" s="18" t="str">
        <f>+_xlfn.XLOOKUP(BZ47,'Crono LB 30.09'!B:B,'Crono LB 30.09'!F:F,"No se encuentra",0,1)</f>
        <v>25-Dec-26</v>
      </c>
      <c r="CG47" s="193" t="e">
        <f t="shared" si="31"/>
        <v>#VALUE!</v>
      </c>
      <c r="CI47" s="18">
        <f>+_xlfn.XLOOKUP(B47,'REM-Nuevo'!B:B,'REM-Nuevo'!O:O,"",0,1)</f>
        <v>46482</v>
      </c>
      <c r="CJ47" s="18">
        <f t="shared" si="32"/>
        <v>46482</v>
      </c>
    </row>
    <row r="48" spans="1:88" ht="173.25" customHeight="1" x14ac:dyDescent="0.25">
      <c r="A48" s="40" t="s">
        <v>640</v>
      </c>
      <c r="B48" s="41" t="s">
        <v>2627</v>
      </c>
      <c r="C48" s="42" t="s">
        <v>762</v>
      </c>
      <c r="D48" s="7"/>
      <c r="E48" s="497"/>
      <c r="F48" s="6">
        <f t="shared" si="0"/>
        <v>46192</v>
      </c>
      <c r="G48" s="6">
        <v>46136</v>
      </c>
      <c r="H48" s="6">
        <v>46111</v>
      </c>
      <c r="I48" s="34">
        <f t="shared" si="1"/>
        <v>-56</v>
      </c>
      <c r="J48" s="309">
        <v>46136</v>
      </c>
      <c r="K48" s="2"/>
      <c r="L48" s="6">
        <f t="shared" si="2"/>
        <v>46193</v>
      </c>
      <c r="M48" s="6">
        <f t="shared" si="3"/>
        <v>46200</v>
      </c>
      <c r="N48" s="29">
        <v>7</v>
      </c>
      <c r="O48" s="6">
        <f t="shared" si="37"/>
        <v>46118</v>
      </c>
      <c r="P48" s="6">
        <v>46119</v>
      </c>
      <c r="Q48" s="29">
        <f t="shared" si="4"/>
        <v>-82</v>
      </c>
      <c r="R48" s="7">
        <v>23328936</v>
      </c>
      <c r="S48" s="2"/>
      <c r="T48" s="6">
        <f t="shared" si="5"/>
        <v>46201</v>
      </c>
      <c r="U48" s="6">
        <f t="shared" si="6"/>
        <v>46231</v>
      </c>
      <c r="V48" s="29">
        <v>30</v>
      </c>
      <c r="W48" s="6">
        <v>46161</v>
      </c>
      <c r="X48" s="6">
        <v>46164</v>
      </c>
      <c r="Y48" s="29">
        <f t="shared" si="7"/>
        <v>-70</v>
      </c>
      <c r="Z48" s="2"/>
      <c r="AA48" s="15"/>
      <c r="AB48" s="7"/>
      <c r="AC48" s="6"/>
      <c r="AD48" s="309"/>
      <c r="AE48" s="15">
        <f t="shared" si="8"/>
        <v>46232</v>
      </c>
      <c r="AF48" s="15">
        <f t="shared" si="9"/>
        <v>46277</v>
      </c>
      <c r="AG48" s="29">
        <v>45</v>
      </c>
      <c r="AH48" s="15">
        <f t="shared" si="68"/>
        <v>46209</v>
      </c>
      <c r="AI48" s="15"/>
      <c r="AJ48" s="34">
        <f t="shared" si="10"/>
        <v>-68</v>
      </c>
      <c r="AK48" s="481" t="s">
        <v>5383</v>
      </c>
      <c r="AL48" s="2" t="s">
        <v>5136</v>
      </c>
      <c r="AM48" s="15">
        <f t="shared" si="11"/>
        <v>46278</v>
      </c>
      <c r="AN48" s="15">
        <f t="shared" si="12"/>
        <v>46298</v>
      </c>
      <c r="AO48" s="29">
        <v>20</v>
      </c>
      <c r="AP48" s="15">
        <f t="shared" si="30"/>
        <v>46229</v>
      </c>
      <c r="AQ48" s="15"/>
      <c r="AR48" s="34">
        <f t="shared" si="13"/>
        <v>-69</v>
      </c>
      <c r="AS48" s="7"/>
      <c r="AT48" s="7"/>
      <c r="AU48" s="7"/>
      <c r="AV48" s="7"/>
      <c r="AW48" s="7"/>
      <c r="AX48" s="2"/>
      <c r="AY48" s="15">
        <f t="shared" si="14"/>
        <v>46299</v>
      </c>
      <c r="AZ48" s="15">
        <f t="shared" si="69"/>
        <v>46419</v>
      </c>
      <c r="BA48" s="7">
        <v>120</v>
      </c>
      <c r="BB48" s="15">
        <f t="shared" si="15"/>
        <v>46349</v>
      </c>
      <c r="BC48" s="15"/>
      <c r="BD48" s="7">
        <f t="shared" si="16"/>
        <v>-70</v>
      </c>
      <c r="BE48" s="2"/>
      <c r="BF48" s="15">
        <f t="shared" si="17"/>
        <v>46420</v>
      </c>
      <c r="BG48" s="15">
        <f t="shared" si="18"/>
        <v>46420</v>
      </c>
      <c r="BH48" s="29">
        <v>0</v>
      </c>
      <c r="BI48" s="15">
        <f t="shared" si="19"/>
        <v>46349</v>
      </c>
      <c r="BJ48" s="15"/>
      <c r="BK48" s="34">
        <f t="shared" si="20"/>
        <v>-71</v>
      </c>
      <c r="BL48" s="2"/>
      <c r="BM48" s="15">
        <f t="shared" si="21"/>
        <v>46420</v>
      </c>
      <c r="BN48" s="15">
        <f t="shared" si="22"/>
        <v>46420</v>
      </c>
      <c r="BO48" s="29">
        <v>0</v>
      </c>
      <c r="BP48" s="15">
        <f t="shared" si="23"/>
        <v>46349</v>
      </c>
      <c r="BQ48" s="15"/>
      <c r="BR48" s="34">
        <f t="shared" si="24"/>
        <v>-71</v>
      </c>
      <c r="BS48" s="2"/>
      <c r="BT48" s="15">
        <f t="shared" si="25"/>
        <v>46420</v>
      </c>
      <c r="BU48" s="15">
        <f t="shared" si="26"/>
        <v>46427</v>
      </c>
      <c r="BV48" s="29">
        <v>7</v>
      </c>
      <c r="BW48" s="15">
        <f t="shared" si="27"/>
        <v>46356</v>
      </c>
      <c r="BX48" s="15"/>
      <c r="BY48" s="7">
        <f t="shared" si="28"/>
        <v>-71</v>
      </c>
      <c r="BZ48" s="2" t="s">
        <v>2516</v>
      </c>
      <c r="CA48" s="15">
        <v>46427</v>
      </c>
      <c r="CB48" s="7">
        <f t="shared" si="29"/>
        <v>-71</v>
      </c>
      <c r="CC48" s="2"/>
      <c r="CD48" s="2"/>
      <c r="CF48" s="18" t="str">
        <f>+_xlfn.XLOOKUP(BZ48,'Crono LB 30.09'!B:B,'Crono LB 30.09'!F:F,"No se encuentra",0,1)</f>
        <v>25-Dec-26</v>
      </c>
      <c r="CG48" s="193" t="e">
        <f t="shared" si="31"/>
        <v>#VALUE!</v>
      </c>
      <c r="CI48" s="18">
        <f>+_xlfn.XLOOKUP(B48,'REM-Nuevo'!B:B,'REM-Nuevo'!O:O,"",0,1)</f>
        <v>46427</v>
      </c>
      <c r="CJ48" s="18">
        <f t="shared" si="32"/>
        <v>46427</v>
      </c>
    </row>
    <row r="49" spans="1:88" ht="248.25" hidden="1" customHeight="1" x14ac:dyDescent="0.25">
      <c r="A49" s="40" t="s">
        <v>640</v>
      </c>
      <c r="B49" s="41" t="s">
        <v>2628</v>
      </c>
      <c r="C49" s="42" t="s">
        <v>763</v>
      </c>
      <c r="D49" s="7"/>
      <c r="E49" s="283"/>
      <c r="F49" s="30">
        <f t="shared" si="0"/>
        <v>46132</v>
      </c>
      <c r="G49" s="6">
        <v>46090</v>
      </c>
      <c r="H49" s="6">
        <v>46091</v>
      </c>
      <c r="I49" s="34">
        <f t="shared" si="1"/>
        <v>-42</v>
      </c>
      <c r="J49" s="309">
        <v>46090</v>
      </c>
      <c r="K49" s="3"/>
      <c r="L49" s="30">
        <f t="shared" si="2"/>
        <v>46133</v>
      </c>
      <c r="M49" s="30">
        <f t="shared" si="3"/>
        <v>46140</v>
      </c>
      <c r="N49" s="37">
        <v>7</v>
      </c>
      <c r="O49" s="6">
        <f t="shared" si="37"/>
        <v>46098</v>
      </c>
      <c r="P49" s="6">
        <v>46104</v>
      </c>
      <c r="Q49" s="29">
        <f t="shared" si="4"/>
        <v>-42</v>
      </c>
      <c r="R49" s="7"/>
      <c r="S49" s="3"/>
      <c r="T49" s="30">
        <f t="shared" si="5"/>
        <v>46141</v>
      </c>
      <c r="U49" s="30">
        <f t="shared" si="6"/>
        <v>46171</v>
      </c>
      <c r="V49" s="37">
        <v>30</v>
      </c>
      <c r="W49" s="6">
        <v>46129</v>
      </c>
      <c r="X49" s="6">
        <v>46129</v>
      </c>
      <c r="Y49" s="29">
        <f t="shared" si="7"/>
        <v>-42</v>
      </c>
      <c r="Z49" s="3"/>
      <c r="AA49" s="31"/>
      <c r="AB49" s="7"/>
      <c r="AC49" s="6"/>
      <c r="AD49" s="25"/>
      <c r="AE49" s="31">
        <f t="shared" si="8"/>
        <v>46172</v>
      </c>
      <c r="AF49" s="31">
        <f t="shared" si="9"/>
        <v>46217</v>
      </c>
      <c r="AG49" s="37">
        <v>45</v>
      </c>
      <c r="AH49" s="15">
        <f t="shared" si="68"/>
        <v>46174</v>
      </c>
      <c r="AI49" s="15"/>
      <c r="AJ49" s="34">
        <f t="shared" si="10"/>
        <v>-43</v>
      </c>
      <c r="AK49" s="422" t="s">
        <v>5384</v>
      </c>
      <c r="AL49" s="3" t="s">
        <v>5185</v>
      </c>
      <c r="AM49" s="31">
        <f t="shared" si="11"/>
        <v>46218</v>
      </c>
      <c r="AN49" s="31">
        <f t="shared" si="12"/>
        <v>46238</v>
      </c>
      <c r="AO49" s="37">
        <v>20</v>
      </c>
      <c r="AP49" s="15">
        <f t="shared" si="30"/>
        <v>46194</v>
      </c>
      <c r="AQ49" s="15">
        <v>46195</v>
      </c>
      <c r="AR49" s="34">
        <f t="shared" si="13"/>
        <v>-44</v>
      </c>
      <c r="AS49" s="7"/>
      <c r="AT49" s="7"/>
      <c r="AU49" s="7"/>
      <c r="AV49" s="7"/>
      <c r="AW49" s="7"/>
      <c r="AX49" s="3"/>
      <c r="AY49" s="31">
        <f t="shared" si="14"/>
        <v>46239</v>
      </c>
      <c r="AZ49" s="31">
        <f t="shared" si="69"/>
        <v>46419</v>
      </c>
      <c r="BA49" s="124">
        <v>180</v>
      </c>
      <c r="BB49" s="15">
        <f t="shared" si="15"/>
        <v>46375</v>
      </c>
      <c r="BC49" s="15"/>
      <c r="BD49" s="7">
        <f t="shared" si="16"/>
        <v>-44</v>
      </c>
      <c r="BE49" s="3"/>
      <c r="BF49" s="31">
        <f t="shared" si="17"/>
        <v>46420</v>
      </c>
      <c r="BG49" s="31">
        <f t="shared" si="18"/>
        <v>46420</v>
      </c>
      <c r="BH49" s="32">
        <v>0</v>
      </c>
      <c r="BI49" s="15">
        <f t="shared" si="19"/>
        <v>46375</v>
      </c>
      <c r="BJ49" s="15"/>
      <c r="BK49" s="34">
        <f t="shared" si="20"/>
        <v>-45</v>
      </c>
      <c r="BL49" s="3"/>
      <c r="BM49" s="31">
        <f t="shared" si="21"/>
        <v>46420</v>
      </c>
      <c r="BN49" s="31">
        <f t="shared" si="22"/>
        <v>46420</v>
      </c>
      <c r="BO49" s="32">
        <v>0</v>
      </c>
      <c r="BP49" s="15">
        <f t="shared" si="23"/>
        <v>46375</v>
      </c>
      <c r="BQ49" s="15"/>
      <c r="BR49" s="34">
        <f t="shared" si="24"/>
        <v>-45</v>
      </c>
      <c r="BS49" s="3"/>
      <c r="BT49" s="31">
        <f t="shared" si="25"/>
        <v>46420</v>
      </c>
      <c r="BU49" s="31">
        <f t="shared" si="26"/>
        <v>46427</v>
      </c>
      <c r="BV49" s="37">
        <v>7</v>
      </c>
      <c r="BW49" s="15">
        <f t="shared" si="27"/>
        <v>46382</v>
      </c>
      <c r="BX49" s="15"/>
      <c r="BY49" s="7">
        <f t="shared" si="28"/>
        <v>-45</v>
      </c>
      <c r="BZ49" s="2" t="s">
        <v>2516</v>
      </c>
      <c r="CA49" s="315">
        <v>46427</v>
      </c>
      <c r="CB49" s="7">
        <f t="shared" si="29"/>
        <v>-45</v>
      </c>
      <c r="CC49" s="2"/>
      <c r="CD49" s="2"/>
      <c r="CF49" s="18" t="str">
        <f>+_xlfn.XLOOKUP(BZ49,'Crono LB 30.09'!B:B,'Crono LB 30.09'!F:F,"No se encuentra",0,1)</f>
        <v>25-Dec-26</v>
      </c>
      <c r="CG49" s="193" t="e">
        <f t="shared" si="31"/>
        <v>#VALUE!</v>
      </c>
      <c r="CI49" s="18">
        <f>+_xlfn.XLOOKUP(B49,'REM-Nuevo'!B:B,'REM-Nuevo'!O:O,"",0,1)</f>
        <v>46427</v>
      </c>
      <c r="CJ49" s="18">
        <f t="shared" si="32"/>
        <v>46427</v>
      </c>
    </row>
    <row r="50" spans="1:88" ht="53.25" customHeight="1" x14ac:dyDescent="0.25">
      <c r="A50" s="40" t="s">
        <v>640</v>
      </c>
      <c r="B50" s="41" t="s">
        <v>2629</v>
      </c>
      <c r="C50" s="42" t="s">
        <v>764</v>
      </c>
      <c r="D50" s="7"/>
      <c r="E50" s="283"/>
      <c r="F50" s="30">
        <f t="shared" si="0"/>
        <v>46217</v>
      </c>
      <c r="G50" s="6">
        <v>46148</v>
      </c>
      <c r="H50" s="6">
        <v>46156</v>
      </c>
      <c r="I50" s="34">
        <f t="shared" si="1"/>
        <v>-69</v>
      </c>
      <c r="J50" s="309">
        <v>46148</v>
      </c>
      <c r="K50" s="3"/>
      <c r="L50" s="30">
        <f t="shared" si="2"/>
        <v>46218</v>
      </c>
      <c r="M50" s="30">
        <f t="shared" si="3"/>
        <v>46225</v>
      </c>
      <c r="N50" s="37">
        <v>7</v>
      </c>
      <c r="O50" s="6">
        <f t="shared" si="37"/>
        <v>46163</v>
      </c>
      <c r="P50" s="6">
        <v>46168</v>
      </c>
      <c r="Q50" s="29">
        <f t="shared" si="4"/>
        <v>-62</v>
      </c>
      <c r="R50" s="7" t="s">
        <v>5242</v>
      </c>
      <c r="S50" s="3"/>
      <c r="T50" s="30">
        <f t="shared" si="5"/>
        <v>46226</v>
      </c>
      <c r="U50" s="30">
        <f t="shared" si="6"/>
        <v>46256</v>
      </c>
      <c r="V50" s="37">
        <v>30</v>
      </c>
      <c r="W50" s="6">
        <f t="shared" si="67"/>
        <v>46193</v>
      </c>
      <c r="X50" s="6"/>
      <c r="Y50" s="29">
        <f t="shared" si="7"/>
        <v>-63</v>
      </c>
      <c r="Z50" s="3"/>
      <c r="AA50" s="31"/>
      <c r="AB50" s="7"/>
      <c r="AC50" s="6"/>
      <c r="AD50" s="25"/>
      <c r="AE50" s="31">
        <f t="shared" si="8"/>
        <v>46257</v>
      </c>
      <c r="AF50" s="31">
        <f t="shared" si="9"/>
        <v>46302</v>
      </c>
      <c r="AG50" s="37">
        <v>45</v>
      </c>
      <c r="AH50" s="15">
        <f t="shared" si="68"/>
        <v>46238</v>
      </c>
      <c r="AI50" s="15"/>
      <c r="AJ50" s="34">
        <f t="shared" si="10"/>
        <v>-64</v>
      </c>
      <c r="AK50" s="481" t="s">
        <v>5385</v>
      </c>
      <c r="AL50" s="3" t="s">
        <v>5312</v>
      </c>
      <c r="AM50" s="31">
        <f t="shared" si="11"/>
        <v>46303</v>
      </c>
      <c r="AN50" s="31">
        <f t="shared" si="12"/>
        <v>46323</v>
      </c>
      <c r="AO50" s="37">
        <v>20</v>
      </c>
      <c r="AP50" s="15">
        <f t="shared" si="30"/>
        <v>46258</v>
      </c>
      <c r="AQ50" s="15"/>
      <c r="AR50" s="34">
        <f t="shared" si="13"/>
        <v>-65</v>
      </c>
      <c r="AS50" s="7"/>
      <c r="AT50" s="7"/>
      <c r="AU50" s="7"/>
      <c r="AV50" s="7"/>
      <c r="AW50" s="7"/>
      <c r="AX50" s="3"/>
      <c r="AY50" s="31">
        <f t="shared" si="14"/>
        <v>46324</v>
      </c>
      <c r="AZ50" s="31">
        <f t="shared" si="69"/>
        <v>46474</v>
      </c>
      <c r="BA50" s="124">
        <v>150</v>
      </c>
      <c r="BB50" s="15">
        <f t="shared" si="15"/>
        <v>46408</v>
      </c>
      <c r="BC50" s="15"/>
      <c r="BD50" s="7">
        <f t="shared" si="16"/>
        <v>-66</v>
      </c>
      <c r="BE50" s="3"/>
      <c r="BF50" s="31">
        <f t="shared" si="17"/>
        <v>46475</v>
      </c>
      <c r="BG50" s="31">
        <f t="shared" si="18"/>
        <v>46475</v>
      </c>
      <c r="BH50" s="32">
        <v>0</v>
      </c>
      <c r="BI50" s="15">
        <f t="shared" si="19"/>
        <v>46408</v>
      </c>
      <c r="BJ50" s="15"/>
      <c r="BK50" s="34">
        <f t="shared" si="20"/>
        <v>-67</v>
      </c>
      <c r="BL50" s="3"/>
      <c r="BM50" s="31">
        <f t="shared" si="21"/>
        <v>46475</v>
      </c>
      <c r="BN50" s="31">
        <f t="shared" si="22"/>
        <v>46475</v>
      </c>
      <c r="BO50" s="32">
        <v>0</v>
      </c>
      <c r="BP50" s="15">
        <f t="shared" si="23"/>
        <v>46408</v>
      </c>
      <c r="BQ50" s="15"/>
      <c r="BR50" s="34">
        <f t="shared" si="24"/>
        <v>-67</v>
      </c>
      <c r="BS50" s="3"/>
      <c r="BT50" s="31">
        <f t="shared" si="25"/>
        <v>46475</v>
      </c>
      <c r="BU50" s="31">
        <f t="shared" si="26"/>
        <v>46482</v>
      </c>
      <c r="BV50" s="37">
        <v>7</v>
      </c>
      <c r="BW50" s="15">
        <f t="shared" si="27"/>
        <v>46415</v>
      </c>
      <c r="BX50" s="15"/>
      <c r="BY50" s="7">
        <f t="shared" si="28"/>
        <v>-67</v>
      </c>
      <c r="BZ50" s="2" t="s">
        <v>2516</v>
      </c>
      <c r="CA50" s="315">
        <v>46482</v>
      </c>
      <c r="CB50" s="7">
        <f t="shared" si="29"/>
        <v>-67</v>
      </c>
      <c r="CC50" s="2"/>
      <c r="CD50" s="2"/>
      <c r="CF50" s="18" t="str">
        <f>+_xlfn.XLOOKUP(BZ50,'Crono LB 30.09'!B:B,'Crono LB 30.09'!F:F,"No se encuentra",0,1)</f>
        <v>25-Dec-26</v>
      </c>
      <c r="CG50" s="193" t="e">
        <f t="shared" si="31"/>
        <v>#VALUE!</v>
      </c>
      <c r="CI50" s="18">
        <f>+_xlfn.XLOOKUP(B50,'REM-Nuevo'!B:B,'REM-Nuevo'!O:O,"",0,1)</f>
        <v>46482</v>
      </c>
      <c r="CJ50" s="18">
        <f t="shared" si="32"/>
        <v>46482</v>
      </c>
    </row>
    <row r="51" spans="1:88" ht="42" hidden="1" customHeight="1" x14ac:dyDescent="0.25">
      <c r="A51" s="40" t="s">
        <v>640</v>
      </c>
      <c r="B51" s="41" t="s">
        <v>2630</v>
      </c>
      <c r="C51" s="42" t="s">
        <v>765</v>
      </c>
      <c r="D51" s="7"/>
      <c r="E51" s="283"/>
      <c r="F51" s="30">
        <f t="shared" si="0"/>
        <v>46178</v>
      </c>
      <c r="G51" s="6">
        <v>46091</v>
      </c>
      <c r="H51" s="6">
        <v>46091</v>
      </c>
      <c r="I51" s="34">
        <f t="shared" si="1"/>
        <v>-87</v>
      </c>
      <c r="J51" s="309">
        <v>46091</v>
      </c>
      <c r="K51" s="3"/>
      <c r="L51" s="30">
        <f t="shared" si="2"/>
        <v>46179</v>
      </c>
      <c r="M51" s="30">
        <f t="shared" si="3"/>
        <v>46186</v>
      </c>
      <c r="N51" s="37">
        <v>7</v>
      </c>
      <c r="O51" s="6">
        <v>46118</v>
      </c>
      <c r="P51" s="6">
        <v>46118</v>
      </c>
      <c r="Q51" s="29">
        <f t="shared" si="4"/>
        <v>-68</v>
      </c>
      <c r="R51" s="7"/>
      <c r="S51" s="3"/>
      <c r="T51" s="30">
        <f t="shared" si="5"/>
        <v>46187</v>
      </c>
      <c r="U51" s="30">
        <f t="shared" si="6"/>
        <v>46217</v>
      </c>
      <c r="V51" s="37">
        <v>30</v>
      </c>
      <c r="W51" s="6">
        <f t="shared" si="67"/>
        <v>46148</v>
      </c>
      <c r="X51" s="6">
        <v>46129</v>
      </c>
      <c r="Y51" s="29">
        <f t="shared" si="7"/>
        <v>-69</v>
      </c>
      <c r="Z51" s="3"/>
      <c r="AA51" s="31"/>
      <c r="AB51" s="7"/>
      <c r="AC51" s="6"/>
      <c r="AD51" s="25"/>
      <c r="AE51" s="31">
        <f t="shared" si="8"/>
        <v>46218</v>
      </c>
      <c r="AF51" s="31">
        <f t="shared" si="9"/>
        <v>46263</v>
      </c>
      <c r="AG51" s="37">
        <v>45</v>
      </c>
      <c r="AH51" s="15">
        <f t="shared" si="68"/>
        <v>46174</v>
      </c>
      <c r="AI51" s="15"/>
      <c r="AJ51" s="34">
        <f t="shared" si="10"/>
        <v>-89</v>
      </c>
      <c r="AK51" s="422" t="s">
        <v>5231</v>
      </c>
      <c r="AL51" s="3" t="s">
        <v>5185</v>
      </c>
      <c r="AM51" s="31">
        <f t="shared" si="11"/>
        <v>46264</v>
      </c>
      <c r="AN51" s="31">
        <f t="shared" si="12"/>
        <v>46284</v>
      </c>
      <c r="AO51" s="37">
        <v>20</v>
      </c>
      <c r="AP51" s="15">
        <f t="shared" si="30"/>
        <v>46194</v>
      </c>
      <c r="AQ51" s="15">
        <v>46157</v>
      </c>
      <c r="AR51" s="34">
        <f t="shared" si="13"/>
        <v>-90</v>
      </c>
      <c r="AS51" s="7"/>
      <c r="AT51" s="7"/>
      <c r="AU51" s="7"/>
      <c r="AV51" s="7"/>
      <c r="AW51" s="7"/>
      <c r="AX51" s="3"/>
      <c r="AY51" s="31">
        <f t="shared" si="14"/>
        <v>46285</v>
      </c>
      <c r="AZ51" s="31">
        <f t="shared" si="69"/>
        <v>46435</v>
      </c>
      <c r="BA51" s="124">
        <v>150</v>
      </c>
      <c r="BB51" s="15">
        <f t="shared" si="15"/>
        <v>46307</v>
      </c>
      <c r="BC51" s="15"/>
      <c r="BD51" s="7">
        <f t="shared" si="16"/>
        <v>-128</v>
      </c>
      <c r="BE51" s="3"/>
      <c r="BF51" s="31">
        <f t="shared" si="17"/>
        <v>46436</v>
      </c>
      <c r="BG51" s="31">
        <f t="shared" si="18"/>
        <v>46436</v>
      </c>
      <c r="BH51" s="32">
        <v>0</v>
      </c>
      <c r="BI51" s="15">
        <f t="shared" si="19"/>
        <v>46307</v>
      </c>
      <c r="BJ51" s="15"/>
      <c r="BK51" s="34">
        <f t="shared" si="20"/>
        <v>-129</v>
      </c>
      <c r="BL51" s="3"/>
      <c r="BM51" s="31">
        <f t="shared" si="21"/>
        <v>46436</v>
      </c>
      <c r="BN51" s="31">
        <f t="shared" si="22"/>
        <v>46436</v>
      </c>
      <c r="BO51" s="32">
        <v>0</v>
      </c>
      <c r="BP51" s="15">
        <f t="shared" si="23"/>
        <v>46307</v>
      </c>
      <c r="BQ51" s="15"/>
      <c r="BR51" s="34">
        <f t="shared" si="24"/>
        <v>-129</v>
      </c>
      <c r="BS51" s="3"/>
      <c r="BT51" s="31">
        <f t="shared" si="25"/>
        <v>46436</v>
      </c>
      <c r="BU51" s="31">
        <f t="shared" si="26"/>
        <v>46443</v>
      </c>
      <c r="BV51" s="37">
        <v>7</v>
      </c>
      <c r="BW51" s="15">
        <f t="shared" si="27"/>
        <v>46314</v>
      </c>
      <c r="BX51" s="15"/>
      <c r="BY51" s="7">
        <f t="shared" si="28"/>
        <v>-129</v>
      </c>
      <c r="BZ51" s="2" t="s">
        <v>2515</v>
      </c>
      <c r="CA51" s="315">
        <v>46443</v>
      </c>
      <c r="CB51" s="7">
        <f t="shared" si="29"/>
        <v>-129</v>
      </c>
      <c r="CC51" s="2"/>
      <c r="CD51" s="2"/>
      <c r="CF51" s="18" t="str">
        <f>+_xlfn.XLOOKUP(BZ51,'Crono LB 30.09'!B:B,'Crono LB 30.09'!F:F,"No se encuentra",0,1)</f>
        <v>25-Jan-27</v>
      </c>
      <c r="CG51" s="193" t="e">
        <f t="shared" si="31"/>
        <v>#VALUE!</v>
      </c>
      <c r="CI51" s="18">
        <f>+_xlfn.XLOOKUP(B51,'REM-Nuevo'!B:B,'REM-Nuevo'!O:O,"",0,1)</f>
        <v>46443</v>
      </c>
      <c r="CJ51" s="18">
        <f t="shared" si="32"/>
        <v>46443</v>
      </c>
    </row>
    <row r="52" spans="1:88" ht="30" x14ac:dyDescent="0.25">
      <c r="A52" s="40" t="s">
        <v>640</v>
      </c>
      <c r="B52" s="41" t="s">
        <v>2631</v>
      </c>
      <c r="C52" s="42" t="s">
        <v>766</v>
      </c>
      <c r="D52" s="7"/>
      <c r="E52" s="283"/>
      <c r="F52" s="30">
        <f t="shared" si="0"/>
        <v>46217</v>
      </c>
      <c r="G52" s="6">
        <v>46164</v>
      </c>
      <c r="H52" s="6">
        <v>46164</v>
      </c>
      <c r="I52" s="34">
        <f t="shared" si="1"/>
        <v>-53</v>
      </c>
      <c r="J52" s="309">
        <v>46164</v>
      </c>
      <c r="K52" s="3"/>
      <c r="L52" s="30">
        <f t="shared" si="2"/>
        <v>46218</v>
      </c>
      <c r="M52" s="30">
        <f t="shared" si="3"/>
        <v>46225</v>
      </c>
      <c r="N52" s="37">
        <v>7</v>
      </c>
      <c r="O52" s="6">
        <v>46178</v>
      </c>
      <c r="P52" s="6">
        <v>46178</v>
      </c>
      <c r="Q52" s="29">
        <f t="shared" si="4"/>
        <v>-47</v>
      </c>
      <c r="R52" s="7">
        <v>23408603</v>
      </c>
      <c r="S52" s="3"/>
      <c r="T52" s="30">
        <f t="shared" si="5"/>
        <v>46226</v>
      </c>
      <c r="U52" s="30">
        <f t="shared" si="6"/>
        <v>46256</v>
      </c>
      <c r="V52" s="37">
        <v>30</v>
      </c>
      <c r="W52" s="6">
        <f t="shared" si="67"/>
        <v>46208</v>
      </c>
      <c r="X52" s="6">
        <v>46197</v>
      </c>
      <c r="Y52" s="29">
        <f t="shared" si="7"/>
        <v>-48</v>
      </c>
      <c r="Z52" s="3"/>
      <c r="AA52" s="31"/>
      <c r="AB52" s="7"/>
      <c r="AC52" s="6"/>
      <c r="AD52" s="25"/>
      <c r="AE52" s="31">
        <f t="shared" si="8"/>
        <v>46257</v>
      </c>
      <c r="AF52" s="31">
        <f t="shared" si="9"/>
        <v>46302</v>
      </c>
      <c r="AG52" s="37">
        <v>45</v>
      </c>
      <c r="AH52" s="15">
        <f t="shared" si="68"/>
        <v>46242</v>
      </c>
      <c r="AI52" s="15"/>
      <c r="AJ52" s="34">
        <f t="shared" si="10"/>
        <v>-60</v>
      </c>
      <c r="AK52" s="481" t="s">
        <v>5386</v>
      </c>
      <c r="AL52" s="3" t="s">
        <v>5136</v>
      </c>
      <c r="AM52" s="31">
        <f t="shared" si="11"/>
        <v>46303</v>
      </c>
      <c r="AN52" s="31">
        <f t="shared" si="12"/>
        <v>46323</v>
      </c>
      <c r="AO52" s="37">
        <v>20</v>
      </c>
      <c r="AP52" s="15">
        <f t="shared" si="30"/>
        <v>46262</v>
      </c>
      <c r="AQ52" s="15"/>
      <c r="AR52" s="34">
        <f t="shared" si="13"/>
        <v>-61</v>
      </c>
      <c r="AS52" s="7"/>
      <c r="AT52" s="7"/>
      <c r="AU52" s="7"/>
      <c r="AV52" s="7"/>
      <c r="AW52" s="7"/>
      <c r="AX52" s="3"/>
      <c r="AY52" s="31">
        <f t="shared" si="14"/>
        <v>46324</v>
      </c>
      <c r="AZ52" s="31">
        <f t="shared" si="69"/>
        <v>46474</v>
      </c>
      <c r="BA52" s="124">
        <v>150</v>
      </c>
      <c r="BB52" s="15">
        <f t="shared" si="15"/>
        <v>46412</v>
      </c>
      <c r="BC52" s="15"/>
      <c r="BD52" s="7">
        <f t="shared" si="16"/>
        <v>-62</v>
      </c>
      <c r="BE52" s="3"/>
      <c r="BF52" s="31">
        <f t="shared" si="17"/>
        <v>46475</v>
      </c>
      <c r="BG52" s="31">
        <f t="shared" si="18"/>
        <v>46475</v>
      </c>
      <c r="BH52" s="32">
        <v>0</v>
      </c>
      <c r="BI52" s="15">
        <f t="shared" si="19"/>
        <v>46412</v>
      </c>
      <c r="BJ52" s="15"/>
      <c r="BK52" s="34">
        <f t="shared" si="20"/>
        <v>-63</v>
      </c>
      <c r="BL52" s="3"/>
      <c r="BM52" s="31">
        <f t="shared" si="21"/>
        <v>46475</v>
      </c>
      <c r="BN52" s="31">
        <f t="shared" si="22"/>
        <v>46475</v>
      </c>
      <c r="BO52" s="32">
        <v>0</v>
      </c>
      <c r="BP52" s="15">
        <f t="shared" si="23"/>
        <v>46412</v>
      </c>
      <c r="BQ52" s="15"/>
      <c r="BR52" s="34">
        <f t="shared" si="24"/>
        <v>-63</v>
      </c>
      <c r="BS52" s="3"/>
      <c r="BT52" s="31">
        <f t="shared" si="25"/>
        <v>46475</v>
      </c>
      <c r="BU52" s="31">
        <f t="shared" si="26"/>
        <v>46482</v>
      </c>
      <c r="BV52" s="37">
        <v>7</v>
      </c>
      <c r="BW52" s="15">
        <f t="shared" si="27"/>
        <v>46419</v>
      </c>
      <c r="BX52" s="15"/>
      <c r="BY52" s="7">
        <f t="shared" si="28"/>
        <v>-63</v>
      </c>
      <c r="BZ52" s="2" t="s">
        <v>2516</v>
      </c>
      <c r="CA52" s="315">
        <v>46482</v>
      </c>
      <c r="CB52" s="7">
        <f t="shared" si="29"/>
        <v>-63</v>
      </c>
      <c r="CC52" s="2"/>
      <c r="CD52" s="2"/>
      <c r="CF52" s="18" t="str">
        <f>+_xlfn.XLOOKUP(BZ52,'Crono LB 30.09'!B:B,'Crono LB 30.09'!F:F,"No se encuentra",0,1)</f>
        <v>25-Dec-26</v>
      </c>
      <c r="CG52" s="193" t="e">
        <f t="shared" si="31"/>
        <v>#VALUE!</v>
      </c>
      <c r="CI52" s="18">
        <f>+_xlfn.XLOOKUP(B52,'REM-Nuevo'!B:B,'REM-Nuevo'!O:O,"",0,1)</f>
        <v>46482</v>
      </c>
      <c r="CJ52" s="18">
        <f t="shared" si="32"/>
        <v>46482</v>
      </c>
    </row>
    <row r="53" spans="1:88" ht="22.5" hidden="1" x14ac:dyDescent="0.25">
      <c r="A53" s="40" t="s">
        <v>640</v>
      </c>
      <c r="B53" s="41" t="s">
        <v>2632</v>
      </c>
      <c r="C53" s="221" t="s">
        <v>767</v>
      </c>
      <c r="D53" s="7"/>
      <c r="E53" s="283"/>
      <c r="F53" s="30">
        <f t="shared" si="0"/>
        <v>46326</v>
      </c>
      <c r="G53" s="6">
        <v>46315</v>
      </c>
      <c r="H53" s="6"/>
      <c r="I53" s="34">
        <f t="shared" si="1"/>
        <v>-11</v>
      </c>
      <c r="J53" s="309">
        <v>46315</v>
      </c>
      <c r="K53" s="3"/>
      <c r="L53" s="30">
        <f t="shared" si="2"/>
        <v>46327</v>
      </c>
      <c r="M53" s="30">
        <f t="shared" si="3"/>
        <v>46334</v>
      </c>
      <c r="N53" s="37">
        <v>7</v>
      </c>
      <c r="O53" s="6">
        <f t="shared" si="37"/>
        <v>46322</v>
      </c>
      <c r="P53" s="6"/>
      <c r="Q53" s="29">
        <f t="shared" si="4"/>
        <v>-12</v>
      </c>
      <c r="R53" s="7"/>
      <c r="S53" s="3"/>
      <c r="T53" s="30">
        <f t="shared" si="5"/>
        <v>46335</v>
      </c>
      <c r="U53" s="30">
        <f t="shared" si="6"/>
        <v>46365</v>
      </c>
      <c r="V53" s="37">
        <v>30</v>
      </c>
      <c r="W53" s="6">
        <f t="shared" si="67"/>
        <v>46352</v>
      </c>
      <c r="X53" s="6"/>
      <c r="Y53" s="29">
        <f t="shared" si="7"/>
        <v>-13</v>
      </c>
      <c r="Z53" s="3"/>
      <c r="AA53" s="31"/>
      <c r="AB53" s="7"/>
      <c r="AC53" s="6"/>
      <c r="AD53" s="25"/>
      <c r="AE53" s="31">
        <f t="shared" si="8"/>
        <v>46366</v>
      </c>
      <c r="AF53" s="31">
        <f t="shared" si="9"/>
        <v>46396</v>
      </c>
      <c r="AG53" s="37">
        <v>30</v>
      </c>
      <c r="AH53" s="15">
        <f t="shared" si="68"/>
        <v>46382</v>
      </c>
      <c r="AI53" s="15"/>
      <c r="AJ53" s="34">
        <f t="shared" si="10"/>
        <v>-14</v>
      </c>
      <c r="AK53" s="393"/>
      <c r="AL53" s="3"/>
      <c r="AM53" s="31">
        <f t="shared" si="11"/>
        <v>46397</v>
      </c>
      <c r="AN53" s="31">
        <f t="shared" si="12"/>
        <v>46407</v>
      </c>
      <c r="AO53" s="37">
        <v>10</v>
      </c>
      <c r="AP53" s="15">
        <f t="shared" si="30"/>
        <v>46392</v>
      </c>
      <c r="AQ53" s="15"/>
      <c r="AR53" s="34">
        <f t="shared" si="13"/>
        <v>-15</v>
      </c>
      <c r="AS53" s="7"/>
      <c r="AT53" s="7"/>
      <c r="AU53" s="7"/>
      <c r="AV53" s="7"/>
      <c r="AW53" s="7"/>
      <c r="AX53" s="3"/>
      <c r="AY53" s="31">
        <f t="shared" si="14"/>
        <v>46408</v>
      </c>
      <c r="AZ53" s="31">
        <f t="shared" si="69"/>
        <v>46498</v>
      </c>
      <c r="BA53" s="124">
        <v>90</v>
      </c>
      <c r="BB53" s="15">
        <f t="shared" si="15"/>
        <v>46482</v>
      </c>
      <c r="BC53" s="15"/>
      <c r="BD53" s="7">
        <f t="shared" si="16"/>
        <v>-16</v>
      </c>
      <c r="BE53" s="3"/>
      <c r="BF53" s="31">
        <f t="shared" si="17"/>
        <v>46499</v>
      </c>
      <c r="BG53" s="31">
        <f t="shared" si="18"/>
        <v>46499</v>
      </c>
      <c r="BH53" s="32">
        <v>0</v>
      </c>
      <c r="BI53" s="15">
        <f t="shared" si="19"/>
        <v>46482</v>
      </c>
      <c r="BJ53" s="15"/>
      <c r="BK53" s="34">
        <f t="shared" si="20"/>
        <v>-17</v>
      </c>
      <c r="BL53" s="3"/>
      <c r="BM53" s="31">
        <f t="shared" si="21"/>
        <v>46499</v>
      </c>
      <c r="BN53" s="31">
        <f t="shared" si="22"/>
        <v>46499</v>
      </c>
      <c r="BO53" s="32">
        <v>0</v>
      </c>
      <c r="BP53" s="15">
        <f t="shared" si="23"/>
        <v>46482</v>
      </c>
      <c r="BQ53" s="15"/>
      <c r="BR53" s="34">
        <f t="shared" si="24"/>
        <v>-17</v>
      </c>
      <c r="BS53" s="3"/>
      <c r="BT53" s="31">
        <f t="shared" si="25"/>
        <v>46499</v>
      </c>
      <c r="BU53" s="31">
        <f t="shared" si="26"/>
        <v>46506</v>
      </c>
      <c r="BV53" s="37">
        <v>7</v>
      </c>
      <c r="BW53" s="15">
        <f t="shared" si="27"/>
        <v>46489</v>
      </c>
      <c r="BX53" s="15"/>
      <c r="BY53" s="7">
        <f t="shared" si="28"/>
        <v>-17</v>
      </c>
      <c r="BZ53" s="2" t="s">
        <v>2516</v>
      </c>
      <c r="CA53" s="315">
        <v>46506</v>
      </c>
      <c r="CB53" s="7">
        <f t="shared" si="29"/>
        <v>-17</v>
      </c>
      <c r="CC53" s="2"/>
      <c r="CD53" s="2"/>
      <c r="CF53" s="18" t="str">
        <f>+_xlfn.XLOOKUP(BZ53,'Crono LB 30.09'!B:B,'Crono LB 30.09'!F:F,"No se encuentra",0,1)</f>
        <v>25-Dec-26</v>
      </c>
      <c r="CG53" s="193" t="e">
        <f t="shared" si="31"/>
        <v>#VALUE!</v>
      </c>
      <c r="CI53" s="18">
        <f>+_xlfn.XLOOKUP(B53,'REM-Nuevo'!B:B,'REM-Nuevo'!O:O,"",0,1)</f>
        <v>46506</v>
      </c>
      <c r="CJ53" s="18">
        <f t="shared" si="32"/>
        <v>46506</v>
      </c>
    </row>
    <row r="54" spans="1:88" ht="22.5" hidden="1" x14ac:dyDescent="0.25">
      <c r="A54" s="40" t="s">
        <v>640</v>
      </c>
      <c r="B54" s="41" t="s">
        <v>2633</v>
      </c>
      <c r="C54" s="221" t="s">
        <v>768</v>
      </c>
      <c r="D54" s="7"/>
      <c r="E54" s="283"/>
      <c r="F54" s="30">
        <f t="shared" si="0"/>
        <v>46284</v>
      </c>
      <c r="G54" s="6">
        <v>46203</v>
      </c>
      <c r="H54" s="6"/>
      <c r="I54" s="34">
        <f t="shared" si="1"/>
        <v>-81</v>
      </c>
      <c r="J54" s="309">
        <v>46315</v>
      </c>
      <c r="K54" s="3"/>
      <c r="L54" s="30">
        <f t="shared" si="2"/>
        <v>46285</v>
      </c>
      <c r="M54" s="30">
        <f t="shared" si="3"/>
        <v>46292</v>
      </c>
      <c r="N54" s="37">
        <v>7</v>
      </c>
      <c r="O54" s="6">
        <f t="shared" si="37"/>
        <v>46210</v>
      </c>
      <c r="P54" s="6"/>
      <c r="Q54" s="29">
        <f t="shared" si="4"/>
        <v>-82</v>
      </c>
      <c r="R54" s="7"/>
      <c r="S54" s="3"/>
      <c r="T54" s="30">
        <f t="shared" si="5"/>
        <v>46293</v>
      </c>
      <c r="U54" s="30">
        <f t="shared" si="6"/>
        <v>46313</v>
      </c>
      <c r="V54" s="37">
        <v>20</v>
      </c>
      <c r="W54" s="6">
        <f t="shared" si="67"/>
        <v>46230</v>
      </c>
      <c r="X54" s="6"/>
      <c r="Y54" s="29">
        <f t="shared" si="7"/>
        <v>-83</v>
      </c>
      <c r="Z54" s="3"/>
      <c r="AA54" s="31"/>
      <c r="AB54" s="7"/>
      <c r="AC54" s="6"/>
      <c r="AD54" s="25"/>
      <c r="AE54" s="31">
        <f t="shared" si="8"/>
        <v>46314</v>
      </c>
      <c r="AF54" s="31">
        <f t="shared" si="9"/>
        <v>46344</v>
      </c>
      <c r="AG54" s="37">
        <v>30</v>
      </c>
      <c r="AH54" s="15">
        <f t="shared" si="68"/>
        <v>46260</v>
      </c>
      <c r="AI54" s="15"/>
      <c r="AJ54" s="34">
        <f t="shared" si="10"/>
        <v>-84</v>
      </c>
      <c r="AK54" s="393"/>
      <c r="AL54" s="3"/>
      <c r="AM54" s="31">
        <f t="shared" si="11"/>
        <v>46345</v>
      </c>
      <c r="AN54" s="31">
        <f t="shared" si="12"/>
        <v>46355</v>
      </c>
      <c r="AO54" s="37">
        <v>10</v>
      </c>
      <c r="AP54" s="15">
        <f t="shared" si="30"/>
        <v>46270</v>
      </c>
      <c r="AQ54" s="15"/>
      <c r="AR54" s="34">
        <f t="shared" si="13"/>
        <v>-85</v>
      </c>
      <c r="AS54" s="7"/>
      <c r="AT54" s="7"/>
      <c r="AU54" s="7"/>
      <c r="AV54" s="7"/>
      <c r="AW54" s="7"/>
      <c r="AX54" s="3"/>
      <c r="AY54" s="31">
        <f t="shared" si="14"/>
        <v>46356</v>
      </c>
      <c r="AZ54" s="31">
        <f t="shared" si="69"/>
        <v>46401</v>
      </c>
      <c r="BA54" s="124">
        <v>45</v>
      </c>
      <c r="BB54" s="15">
        <f t="shared" si="15"/>
        <v>46315</v>
      </c>
      <c r="BC54" s="15"/>
      <c r="BD54" s="7">
        <f t="shared" si="16"/>
        <v>-86</v>
      </c>
      <c r="BE54" s="3"/>
      <c r="BF54" s="31">
        <f t="shared" si="17"/>
        <v>46402</v>
      </c>
      <c r="BG54" s="31">
        <f t="shared" si="18"/>
        <v>46402</v>
      </c>
      <c r="BH54" s="32">
        <v>0</v>
      </c>
      <c r="BI54" s="15">
        <f t="shared" si="19"/>
        <v>46315</v>
      </c>
      <c r="BJ54" s="15"/>
      <c r="BK54" s="34">
        <f t="shared" si="20"/>
        <v>-87</v>
      </c>
      <c r="BL54" s="3"/>
      <c r="BM54" s="31">
        <f t="shared" si="21"/>
        <v>46402</v>
      </c>
      <c r="BN54" s="31">
        <f t="shared" si="22"/>
        <v>46402</v>
      </c>
      <c r="BO54" s="32">
        <v>0</v>
      </c>
      <c r="BP54" s="15">
        <f t="shared" si="23"/>
        <v>46315</v>
      </c>
      <c r="BQ54" s="15"/>
      <c r="BR54" s="34">
        <f t="shared" si="24"/>
        <v>-87</v>
      </c>
      <c r="BS54" s="3"/>
      <c r="BT54" s="31">
        <f t="shared" si="25"/>
        <v>46402</v>
      </c>
      <c r="BU54" s="31">
        <f t="shared" si="26"/>
        <v>46409</v>
      </c>
      <c r="BV54" s="37">
        <v>7</v>
      </c>
      <c r="BW54" s="15">
        <f t="shared" si="27"/>
        <v>46322</v>
      </c>
      <c r="BX54" s="15"/>
      <c r="BY54" s="7">
        <f t="shared" si="28"/>
        <v>-87</v>
      </c>
      <c r="BZ54" s="2" t="s">
        <v>2516</v>
      </c>
      <c r="CA54" s="315">
        <v>46409</v>
      </c>
      <c r="CB54" s="7">
        <f t="shared" si="29"/>
        <v>-87</v>
      </c>
      <c r="CC54" s="2"/>
      <c r="CD54" s="2"/>
      <c r="CF54" s="18" t="str">
        <f>+_xlfn.XLOOKUP(BZ54,'Crono LB 30.09'!B:B,'Crono LB 30.09'!F:F,"No se encuentra",0,1)</f>
        <v>25-Dec-26</v>
      </c>
      <c r="CG54" s="193" t="e">
        <f t="shared" si="31"/>
        <v>#VALUE!</v>
      </c>
      <c r="CI54" s="18">
        <f>+_xlfn.XLOOKUP(B54,'REM-Nuevo'!B:B,'REM-Nuevo'!O:O,"",0,1)</f>
        <v>46409</v>
      </c>
      <c r="CJ54" s="18">
        <f t="shared" si="32"/>
        <v>46409</v>
      </c>
    </row>
    <row r="55" spans="1:88" ht="60" x14ac:dyDescent="0.25">
      <c r="A55" s="136" t="s">
        <v>640</v>
      </c>
      <c r="B55" s="41" t="s">
        <v>2634</v>
      </c>
      <c r="C55" s="221" t="s">
        <v>2635</v>
      </c>
      <c r="D55" s="7"/>
      <c r="E55" s="283"/>
      <c r="F55" s="30">
        <f t="shared" si="0"/>
        <v>46210</v>
      </c>
      <c r="G55" s="6">
        <v>46156</v>
      </c>
      <c r="H55" s="6">
        <v>46157</v>
      </c>
      <c r="I55" s="34">
        <f t="shared" si="1"/>
        <v>-54</v>
      </c>
      <c r="J55" s="309">
        <v>46156</v>
      </c>
      <c r="K55" s="3"/>
      <c r="L55" s="30">
        <f t="shared" si="2"/>
        <v>46211</v>
      </c>
      <c r="M55" s="30">
        <f t="shared" si="3"/>
        <v>46218</v>
      </c>
      <c r="N55" s="37">
        <v>7</v>
      </c>
      <c r="O55" s="6">
        <v>46174</v>
      </c>
      <c r="P55" s="6">
        <v>46178</v>
      </c>
      <c r="Q55" s="29">
        <f t="shared" si="4"/>
        <v>-44</v>
      </c>
      <c r="R55" s="7"/>
      <c r="S55" s="3"/>
      <c r="T55" s="30">
        <f t="shared" si="5"/>
        <v>46219</v>
      </c>
      <c r="U55" s="30">
        <f t="shared" si="6"/>
        <v>46249</v>
      </c>
      <c r="V55" s="37">
        <v>30</v>
      </c>
      <c r="W55" s="6">
        <f t="shared" si="67"/>
        <v>46204</v>
      </c>
      <c r="X55" s="6">
        <v>46195</v>
      </c>
      <c r="Y55" s="29">
        <f t="shared" si="7"/>
        <v>-45</v>
      </c>
      <c r="Z55" s="3"/>
      <c r="AA55" s="31"/>
      <c r="AB55" s="7"/>
      <c r="AC55" s="6"/>
      <c r="AD55" s="25"/>
      <c r="AE55" s="31">
        <f t="shared" si="8"/>
        <v>46250</v>
      </c>
      <c r="AF55" s="31">
        <f t="shared" si="9"/>
        <v>46295</v>
      </c>
      <c r="AG55" s="37">
        <v>45</v>
      </c>
      <c r="AH55" s="15">
        <f t="shared" si="68"/>
        <v>46240</v>
      </c>
      <c r="AI55" s="15"/>
      <c r="AJ55" s="34">
        <f t="shared" si="10"/>
        <v>-55</v>
      </c>
      <c r="AK55" s="481" t="s">
        <v>5340</v>
      </c>
      <c r="AL55" s="3" t="s">
        <v>5185</v>
      </c>
      <c r="AM55" s="31">
        <f t="shared" si="11"/>
        <v>46296</v>
      </c>
      <c r="AN55" s="31">
        <f t="shared" si="12"/>
        <v>46316</v>
      </c>
      <c r="AO55" s="37">
        <v>20</v>
      </c>
      <c r="AP55" s="15">
        <f t="shared" si="30"/>
        <v>46260</v>
      </c>
      <c r="AQ55" s="15"/>
      <c r="AR55" s="34">
        <f t="shared" si="13"/>
        <v>-56</v>
      </c>
      <c r="AS55" s="7"/>
      <c r="AT55" s="7"/>
      <c r="AU55" s="7"/>
      <c r="AV55" s="7"/>
      <c r="AW55" s="7"/>
      <c r="AX55" s="3"/>
      <c r="AY55" s="31">
        <f t="shared" si="14"/>
        <v>46317</v>
      </c>
      <c r="AZ55" s="31">
        <f t="shared" si="69"/>
        <v>46467</v>
      </c>
      <c r="BA55" s="124">
        <v>150</v>
      </c>
      <c r="BB55" s="15">
        <f t="shared" si="15"/>
        <v>46410</v>
      </c>
      <c r="BC55" s="15"/>
      <c r="BD55" s="7">
        <f t="shared" si="16"/>
        <v>-57</v>
      </c>
      <c r="BE55" s="3"/>
      <c r="BF55" s="31">
        <f t="shared" si="17"/>
        <v>46468</v>
      </c>
      <c r="BG55" s="31">
        <f t="shared" si="18"/>
        <v>46468</v>
      </c>
      <c r="BH55" s="32">
        <v>0</v>
      </c>
      <c r="BI55" s="15">
        <f t="shared" si="19"/>
        <v>46410</v>
      </c>
      <c r="BJ55" s="15"/>
      <c r="BK55" s="34">
        <f t="shared" si="20"/>
        <v>-58</v>
      </c>
      <c r="BL55" s="3"/>
      <c r="BM55" s="31">
        <f t="shared" si="21"/>
        <v>46468</v>
      </c>
      <c r="BN55" s="31">
        <f t="shared" si="22"/>
        <v>46468</v>
      </c>
      <c r="BO55" s="32">
        <v>0</v>
      </c>
      <c r="BP55" s="15">
        <f t="shared" si="23"/>
        <v>46410</v>
      </c>
      <c r="BQ55" s="15"/>
      <c r="BR55" s="34">
        <f t="shared" si="24"/>
        <v>-58</v>
      </c>
      <c r="BS55" s="3"/>
      <c r="BT55" s="31">
        <f t="shared" si="25"/>
        <v>46468</v>
      </c>
      <c r="BU55" s="31">
        <f t="shared" si="26"/>
        <v>46475</v>
      </c>
      <c r="BV55" s="37">
        <v>7</v>
      </c>
      <c r="BW55" s="15">
        <f t="shared" si="27"/>
        <v>46417</v>
      </c>
      <c r="BX55" s="15"/>
      <c r="BY55" s="7">
        <f t="shared" si="28"/>
        <v>-58</v>
      </c>
      <c r="BZ55" s="2" t="s">
        <v>2636</v>
      </c>
      <c r="CA55" s="315">
        <v>46475</v>
      </c>
      <c r="CB55" s="7">
        <f t="shared" si="29"/>
        <v>-58</v>
      </c>
      <c r="CC55" s="2"/>
      <c r="CD55" s="2"/>
      <c r="CE55" t="s">
        <v>2519</v>
      </c>
      <c r="CF55" s="18" t="str">
        <f>+_xlfn.XLOOKUP(BZ55,'Crono LB 30.09'!B:B,'Crono LB 30.09'!F:F,"No se encuentra",0,1)</f>
        <v>17-Jan-27</v>
      </c>
      <c r="CG55" s="193" t="e">
        <f t="shared" si="31"/>
        <v>#VALUE!</v>
      </c>
      <c r="CI55" s="18">
        <f>+_xlfn.XLOOKUP(B55,'REM-Nuevo'!B:B,'REM-Nuevo'!O:O,"",0,1)</f>
        <v>46475</v>
      </c>
      <c r="CJ55" s="18">
        <f t="shared" si="32"/>
        <v>46475</v>
      </c>
    </row>
    <row r="56" spans="1:88" ht="22.5" hidden="1" x14ac:dyDescent="0.25">
      <c r="A56" s="136" t="s">
        <v>640</v>
      </c>
      <c r="B56" s="41" t="s">
        <v>5167</v>
      </c>
      <c r="C56" s="221" t="s">
        <v>2635</v>
      </c>
      <c r="D56" s="7"/>
      <c r="E56" s="283"/>
      <c r="F56" s="30">
        <f t="shared" ref="F56" si="207">+L56-1</f>
        <v>46292</v>
      </c>
      <c r="G56" s="6">
        <v>46265</v>
      </c>
      <c r="H56" s="6"/>
      <c r="I56" s="34">
        <f t="shared" ref="I56" si="208">+G56-F56</f>
        <v>-27</v>
      </c>
      <c r="J56" s="309">
        <v>46156</v>
      </c>
      <c r="K56" s="3"/>
      <c r="L56" s="30">
        <f t="shared" ref="L56" si="209">+M56-N56</f>
        <v>46293</v>
      </c>
      <c r="M56" s="30">
        <f t="shared" ref="M56" si="210">+T56-1</f>
        <v>46300</v>
      </c>
      <c r="N56" s="37">
        <v>7</v>
      </c>
      <c r="O56" s="6">
        <f t="shared" ref="O56" si="211">+IF(H56=0,G56,H56)+N56</f>
        <v>46272</v>
      </c>
      <c r="P56" s="6">
        <v>46172</v>
      </c>
      <c r="Q56" s="29">
        <f t="shared" ref="Q56" si="212">+O56-M56</f>
        <v>-28</v>
      </c>
      <c r="R56" s="7"/>
      <c r="S56" s="3"/>
      <c r="T56" s="30">
        <f t="shared" ref="T56" si="213">+U56-V56</f>
        <v>46301</v>
      </c>
      <c r="U56" s="30">
        <f t="shared" ref="U56" si="214">+AE56-1</f>
        <v>46331</v>
      </c>
      <c r="V56" s="37">
        <v>30</v>
      </c>
      <c r="W56" s="6">
        <f t="shared" ref="W56" si="215">+O56+V56</f>
        <v>46302</v>
      </c>
      <c r="X56" s="6"/>
      <c r="Y56" s="29">
        <f t="shared" ref="Y56" si="216">+W56-U56</f>
        <v>-29</v>
      </c>
      <c r="Z56" s="3"/>
      <c r="AA56" s="31"/>
      <c r="AB56" s="7"/>
      <c r="AC56" s="6"/>
      <c r="AD56" s="25"/>
      <c r="AE56" s="31">
        <f t="shared" ref="AE56" si="217">+AF56-AG56</f>
        <v>46332</v>
      </c>
      <c r="AF56" s="31">
        <f t="shared" ref="AF56" si="218">+AM56-1</f>
        <v>46377</v>
      </c>
      <c r="AG56" s="37">
        <v>45</v>
      </c>
      <c r="AH56" s="15">
        <f t="shared" ref="AH56" si="219">+IF(X56=0,W56,X56)+AG56</f>
        <v>46347</v>
      </c>
      <c r="AI56" s="15"/>
      <c r="AJ56" s="34">
        <f t="shared" ref="AJ56" si="220">+AH56-AF56</f>
        <v>-30</v>
      </c>
      <c r="AK56" s="393"/>
      <c r="AL56" s="3"/>
      <c r="AM56" s="31">
        <f t="shared" ref="AM56" si="221">+AN56-AO56</f>
        <v>46378</v>
      </c>
      <c r="AN56" s="31">
        <f t="shared" ref="AN56" si="222">+AY56-1</f>
        <v>46398</v>
      </c>
      <c r="AO56" s="37">
        <v>20</v>
      </c>
      <c r="AP56" s="15">
        <f t="shared" ref="AP56" si="223">+IF(AI56=0,AH56,AI56)+AO56</f>
        <v>46367</v>
      </c>
      <c r="AQ56" s="15"/>
      <c r="AR56" s="34">
        <f t="shared" ref="AR56" si="224">+AP56-AN56</f>
        <v>-31</v>
      </c>
      <c r="AS56" s="7"/>
      <c r="AT56" s="7"/>
      <c r="AU56" s="7"/>
      <c r="AV56" s="7"/>
      <c r="AW56" s="7"/>
      <c r="AX56" s="3"/>
      <c r="AY56" s="31">
        <f t="shared" ref="AY56" si="225">+AZ56-BA56</f>
        <v>46399</v>
      </c>
      <c r="AZ56" s="31">
        <f t="shared" ref="AZ56" si="226">+BF56-1</f>
        <v>46549</v>
      </c>
      <c r="BA56" s="124">
        <v>150</v>
      </c>
      <c r="BB56" s="15">
        <f t="shared" ref="BB56" si="227">+IF(AQ56=0,AP56,AQ56)+BA56</f>
        <v>46517</v>
      </c>
      <c r="BC56" s="15"/>
      <c r="BD56" s="7">
        <f t="shared" ref="BD56" si="228">+BB56-AZ56</f>
        <v>-32</v>
      </c>
      <c r="BE56" s="3"/>
      <c r="BF56" s="31">
        <f t="shared" ref="BF56" si="229">+BG56-BH56</f>
        <v>46550</v>
      </c>
      <c r="BG56" s="31">
        <f t="shared" ref="BG56" si="230">+BM56</f>
        <v>46550</v>
      </c>
      <c r="BH56" s="32">
        <v>0</v>
      </c>
      <c r="BI56" s="15">
        <f t="shared" ref="BI56" si="231">+IF(BC56=0,BB56,BC56)+BH56</f>
        <v>46517</v>
      </c>
      <c r="BJ56" s="15"/>
      <c r="BK56" s="34">
        <f t="shared" ref="BK56" si="232">+BI56-BG56</f>
        <v>-33</v>
      </c>
      <c r="BL56" s="3"/>
      <c r="BM56" s="31">
        <f t="shared" ref="BM56" si="233">+BN56-BO56</f>
        <v>46550</v>
      </c>
      <c r="BN56" s="31">
        <f t="shared" ref="BN56" si="234">+BT56</f>
        <v>46550</v>
      </c>
      <c r="BO56" s="32">
        <v>0</v>
      </c>
      <c r="BP56" s="15">
        <f t="shared" ref="BP56" si="235">+IF(BJ56=0,BI56,BJ56)+BO56</f>
        <v>46517</v>
      </c>
      <c r="BQ56" s="15"/>
      <c r="BR56" s="34">
        <f t="shared" ref="BR56" si="236">+BP56-BN56</f>
        <v>-33</v>
      </c>
      <c r="BS56" s="3"/>
      <c r="BT56" s="31">
        <f t="shared" ref="BT56" si="237">+BU56-BV56</f>
        <v>46550</v>
      </c>
      <c r="BU56" s="31">
        <f t="shared" ref="BU56" si="238">+CA56</f>
        <v>46557</v>
      </c>
      <c r="BV56" s="37">
        <v>7</v>
      </c>
      <c r="BW56" s="15">
        <f t="shared" ref="BW56" si="239">+IF(BQ56=0,BP56,BQ56)+BV56</f>
        <v>46524</v>
      </c>
      <c r="BX56" s="15"/>
      <c r="BY56" s="7">
        <f t="shared" ref="BY56" si="240">+BW56-BU56</f>
        <v>-33</v>
      </c>
      <c r="BZ56" s="2" t="s">
        <v>2636</v>
      </c>
      <c r="CA56" s="315">
        <v>46557</v>
      </c>
      <c r="CB56" s="7">
        <f t="shared" ref="CB56" si="241">+BW56-CA56</f>
        <v>-33</v>
      </c>
      <c r="CC56" s="2"/>
      <c r="CD56" s="2"/>
      <c r="CE56" t="s">
        <v>2519</v>
      </c>
      <c r="CF56" s="18" t="str">
        <f>+_xlfn.XLOOKUP(BZ56,'Crono LB 30.09'!B:B,'Crono LB 30.09'!F:F,"No se encuentra",0,1)</f>
        <v>17-Jan-27</v>
      </c>
      <c r="CG56" s="193" t="e">
        <f t="shared" ref="CG56" si="242">+CF56-CA56</f>
        <v>#VALUE!</v>
      </c>
      <c r="CI56" s="18">
        <f>+_xlfn.XLOOKUP(B56,'REM-Nuevo'!B:B,'REM-Nuevo'!O:O,"",0,1)</f>
        <v>46557</v>
      </c>
      <c r="CJ56" s="18">
        <f t="shared" si="32"/>
        <v>46557</v>
      </c>
    </row>
    <row r="57" spans="1:88" ht="60" x14ac:dyDescent="0.25">
      <c r="A57" s="40" t="s">
        <v>640</v>
      </c>
      <c r="B57" s="41" t="s">
        <v>2637</v>
      </c>
      <c r="C57" s="221" t="s">
        <v>2638</v>
      </c>
      <c r="D57" s="7"/>
      <c r="E57" s="283"/>
      <c r="F57" s="30">
        <f t="shared" si="0"/>
        <v>46193</v>
      </c>
      <c r="G57" s="6">
        <v>46147</v>
      </c>
      <c r="H57" s="6">
        <v>46154</v>
      </c>
      <c r="I57" s="34">
        <f t="shared" si="1"/>
        <v>-46</v>
      </c>
      <c r="J57" s="309">
        <v>46147</v>
      </c>
      <c r="K57" s="3"/>
      <c r="L57" s="30">
        <f t="shared" si="2"/>
        <v>46194</v>
      </c>
      <c r="M57" s="30">
        <f t="shared" si="3"/>
        <v>46201</v>
      </c>
      <c r="N57" s="37">
        <v>7</v>
      </c>
      <c r="O57" s="6">
        <v>46172</v>
      </c>
      <c r="P57" s="6">
        <v>46169</v>
      </c>
      <c r="Q57" s="29">
        <f t="shared" si="4"/>
        <v>-29</v>
      </c>
      <c r="R57" s="7"/>
      <c r="S57" s="3"/>
      <c r="T57" s="30">
        <f t="shared" si="5"/>
        <v>46202</v>
      </c>
      <c r="U57" s="30">
        <f t="shared" si="6"/>
        <v>46232</v>
      </c>
      <c r="V57" s="37">
        <v>30</v>
      </c>
      <c r="W57" s="6">
        <f t="shared" si="67"/>
        <v>46202</v>
      </c>
      <c r="X57" s="6">
        <v>46183</v>
      </c>
      <c r="Y57" s="29">
        <f t="shared" si="7"/>
        <v>-30</v>
      </c>
      <c r="Z57" s="3"/>
      <c r="AA57" s="31"/>
      <c r="AB57" s="7"/>
      <c r="AC57" s="6"/>
      <c r="AD57" s="25"/>
      <c r="AE57" s="31">
        <f t="shared" si="8"/>
        <v>46233</v>
      </c>
      <c r="AF57" s="31">
        <f t="shared" si="9"/>
        <v>46278</v>
      </c>
      <c r="AG57" s="37">
        <v>45</v>
      </c>
      <c r="AH57" s="15">
        <f t="shared" si="68"/>
        <v>46228</v>
      </c>
      <c r="AI57" s="15"/>
      <c r="AJ57" s="34">
        <f t="shared" si="10"/>
        <v>-50</v>
      </c>
      <c r="AK57" s="481" t="s">
        <v>5387</v>
      </c>
      <c r="AL57" s="3" t="s">
        <v>5185</v>
      </c>
      <c r="AM57" s="31">
        <f t="shared" si="11"/>
        <v>46279</v>
      </c>
      <c r="AN57" s="31">
        <f t="shared" si="12"/>
        <v>46299</v>
      </c>
      <c r="AO57" s="37">
        <v>20</v>
      </c>
      <c r="AP57" s="15">
        <f t="shared" si="30"/>
        <v>46248</v>
      </c>
      <c r="AQ57" s="15"/>
      <c r="AR57" s="34">
        <f t="shared" si="13"/>
        <v>-51</v>
      </c>
      <c r="AS57" s="7"/>
      <c r="AT57" s="7"/>
      <c r="AU57" s="7"/>
      <c r="AV57" s="7"/>
      <c r="AW57" s="7"/>
      <c r="AX57" s="3"/>
      <c r="AY57" s="31">
        <f t="shared" si="14"/>
        <v>46300</v>
      </c>
      <c r="AZ57" s="31">
        <f t="shared" si="69"/>
        <v>46400</v>
      </c>
      <c r="BA57" s="124">
        <v>100</v>
      </c>
      <c r="BB57" s="15">
        <f t="shared" si="15"/>
        <v>46348</v>
      </c>
      <c r="BC57" s="15"/>
      <c r="BD57" s="7">
        <f t="shared" si="16"/>
        <v>-52</v>
      </c>
      <c r="BE57" s="3"/>
      <c r="BF57" s="31">
        <f t="shared" si="17"/>
        <v>46401</v>
      </c>
      <c r="BG57" s="31">
        <f t="shared" si="18"/>
        <v>46401</v>
      </c>
      <c r="BH57" s="32">
        <v>0</v>
      </c>
      <c r="BI57" s="15">
        <f t="shared" si="19"/>
        <v>46348</v>
      </c>
      <c r="BJ57" s="15"/>
      <c r="BK57" s="34">
        <f t="shared" si="20"/>
        <v>-53</v>
      </c>
      <c r="BL57" s="3"/>
      <c r="BM57" s="31">
        <f t="shared" si="21"/>
        <v>46401</v>
      </c>
      <c r="BN57" s="31">
        <f t="shared" si="22"/>
        <v>46401</v>
      </c>
      <c r="BO57" s="32">
        <v>0</v>
      </c>
      <c r="BP57" s="15">
        <f t="shared" si="23"/>
        <v>46348</v>
      </c>
      <c r="BQ57" s="15"/>
      <c r="BR57" s="34">
        <f t="shared" si="24"/>
        <v>-53</v>
      </c>
      <c r="BS57" s="3"/>
      <c r="BT57" s="31">
        <f t="shared" si="25"/>
        <v>46401</v>
      </c>
      <c r="BU57" s="31">
        <f t="shared" si="26"/>
        <v>46408</v>
      </c>
      <c r="BV57" s="37">
        <v>7</v>
      </c>
      <c r="BW57" s="15">
        <f t="shared" si="27"/>
        <v>46355</v>
      </c>
      <c r="BX57" s="15"/>
      <c r="BY57" s="7">
        <f t="shared" si="28"/>
        <v>-53</v>
      </c>
      <c r="BZ57" s="2" t="s">
        <v>2516</v>
      </c>
      <c r="CA57" s="315">
        <v>46408</v>
      </c>
      <c r="CB57" s="7">
        <f t="shared" si="29"/>
        <v>-53</v>
      </c>
      <c r="CC57" s="2"/>
      <c r="CD57" s="2"/>
      <c r="CF57" s="18" t="str">
        <f>+_xlfn.XLOOKUP(BZ57,'Crono LB 30.09'!B:B,'Crono LB 30.09'!F:F,"No se encuentra",0,1)</f>
        <v>25-Dec-26</v>
      </c>
      <c r="CG57" s="193" t="e">
        <f t="shared" si="31"/>
        <v>#VALUE!</v>
      </c>
      <c r="CI57" s="18">
        <f>+_xlfn.XLOOKUP(B57,'REM-Nuevo'!B:B,'REM-Nuevo'!O:O,"",0,1)</f>
        <v>46408</v>
      </c>
      <c r="CJ57" s="18">
        <f t="shared" si="32"/>
        <v>46408</v>
      </c>
    </row>
    <row r="58" spans="1:88" ht="30" x14ac:dyDescent="0.25">
      <c r="A58" s="40" t="s">
        <v>640</v>
      </c>
      <c r="B58" s="41" t="s">
        <v>2639</v>
      </c>
      <c r="C58" s="42" t="s">
        <v>2640</v>
      </c>
      <c r="D58" s="7"/>
      <c r="E58" s="283"/>
      <c r="F58" s="30">
        <f t="shared" si="0"/>
        <v>46182</v>
      </c>
      <c r="G58" s="6">
        <v>46164</v>
      </c>
      <c r="H58" s="6">
        <v>46164</v>
      </c>
      <c r="I58" s="34">
        <f t="shared" si="1"/>
        <v>-18</v>
      </c>
      <c r="J58" s="309">
        <v>46153</v>
      </c>
      <c r="K58" s="3"/>
      <c r="L58" s="30">
        <f t="shared" si="2"/>
        <v>46183</v>
      </c>
      <c r="M58" s="30">
        <f t="shared" si="3"/>
        <v>46190</v>
      </c>
      <c r="N58" s="37">
        <v>7</v>
      </c>
      <c r="O58" s="6">
        <v>46178</v>
      </c>
      <c r="P58" s="6">
        <v>46184</v>
      </c>
      <c r="Q58" s="29">
        <f t="shared" si="4"/>
        <v>-12</v>
      </c>
      <c r="R58" s="7">
        <v>23408358</v>
      </c>
      <c r="S58" s="3"/>
      <c r="T58" s="30">
        <f t="shared" si="5"/>
        <v>46191</v>
      </c>
      <c r="U58" s="30">
        <f t="shared" si="6"/>
        <v>46221</v>
      </c>
      <c r="V58" s="37">
        <v>30</v>
      </c>
      <c r="W58" s="6">
        <f t="shared" si="67"/>
        <v>46208</v>
      </c>
      <c r="X58" s="6"/>
      <c r="Y58" s="29">
        <f t="shared" si="7"/>
        <v>-13</v>
      </c>
      <c r="Z58" s="3"/>
      <c r="AA58" s="31"/>
      <c r="AB58" s="7"/>
      <c r="AC58" s="6"/>
      <c r="AD58" s="25"/>
      <c r="AE58" s="31">
        <f t="shared" si="8"/>
        <v>46222</v>
      </c>
      <c r="AF58" s="31">
        <f t="shared" si="9"/>
        <v>46267</v>
      </c>
      <c r="AG58" s="37">
        <v>45</v>
      </c>
      <c r="AH58" s="15">
        <f t="shared" si="68"/>
        <v>46253</v>
      </c>
      <c r="AI58" s="15"/>
      <c r="AJ58" s="34">
        <f t="shared" si="10"/>
        <v>-14</v>
      </c>
      <c r="AK58" s="481" t="s">
        <v>5379</v>
      </c>
      <c r="AL58" s="3" t="s">
        <v>5185</v>
      </c>
      <c r="AM58" s="31">
        <f t="shared" si="11"/>
        <v>46268</v>
      </c>
      <c r="AN58" s="31">
        <f t="shared" si="12"/>
        <v>46288</v>
      </c>
      <c r="AO58" s="37">
        <v>20</v>
      </c>
      <c r="AP58" s="15">
        <f t="shared" si="30"/>
        <v>46273</v>
      </c>
      <c r="AQ58" s="15"/>
      <c r="AR58" s="34">
        <f t="shared" si="13"/>
        <v>-15</v>
      </c>
      <c r="AS58" s="7"/>
      <c r="AT58" s="7"/>
      <c r="AU58" s="7"/>
      <c r="AV58" s="7"/>
      <c r="AW58" s="7"/>
      <c r="AX58" s="3"/>
      <c r="AY58" s="31">
        <f t="shared" si="14"/>
        <v>46289</v>
      </c>
      <c r="AZ58" s="31">
        <f t="shared" si="69"/>
        <v>46499</v>
      </c>
      <c r="BA58" s="124">
        <v>210</v>
      </c>
      <c r="BB58" s="15">
        <f t="shared" si="15"/>
        <v>46483</v>
      </c>
      <c r="BC58" s="15"/>
      <c r="BD58" s="7">
        <f t="shared" si="16"/>
        <v>-16</v>
      </c>
      <c r="BE58" s="3"/>
      <c r="BF58" s="31">
        <f t="shared" si="17"/>
        <v>46500</v>
      </c>
      <c r="BG58" s="31">
        <f t="shared" si="18"/>
        <v>46500</v>
      </c>
      <c r="BH58" s="32">
        <v>0</v>
      </c>
      <c r="BI58" s="15">
        <f t="shared" si="19"/>
        <v>46483</v>
      </c>
      <c r="BJ58" s="15"/>
      <c r="BK58" s="34">
        <f t="shared" si="20"/>
        <v>-17</v>
      </c>
      <c r="BL58" s="3"/>
      <c r="BM58" s="31">
        <f t="shared" si="21"/>
        <v>46500</v>
      </c>
      <c r="BN58" s="31">
        <f t="shared" si="22"/>
        <v>46500</v>
      </c>
      <c r="BO58" s="32">
        <v>0</v>
      </c>
      <c r="BP58" s="15">
        <f t="shared" si="23"/>
        <v>46483</v>
      </c>
      <c r="BQ58" s="15"/>
      <c r="BR58" s="34">
        <f t="shared" si="24"/>
        <v>-17</v>
      </c>
      <c r="BS58" s="3"/>
      <c r="BT58" s="31">
        <f t="shared" si="25"/>
        <v>46500</v>
      </c>
      <c r="BU58" s="31">
        <f t="shared" si="26"/>
        <v>46507</v>
      </c>
      <c r="BV58" s="37">
        <v>7</v>
      </c>
      <c r="BW58" s="15">
        <f t="shared" si="27"/>
        <v>46490</v>
      </c>
      <c r="BX58" s="15"/>
      <c r="BY58" s="7">
        <f t="shared" si="28"/>
        <v>-17</v>
      </c>
      <c r="BZ58" s="2" t="s">
        <v>2515</v>
      </c>
      <c r="CA58" s="315">
        <v>46507</v>
      </c>
      <c r="CB58" s="7">
        <f t="shared" si="29"/>
        <v>-17</v>
      </c>
      <c r="CC58" s="2"/>
      <c r="CD58" s="2"/>
      <c r="CF58" s="18" t="str">
        <f>+_xlfn.XLOOKUP(BZ58,'Crono LB 30.09'!B:B,'Crono LB 30.09'!F:F,"No se encuentra",0,1)</f>
        <v>25-Jan-27</v>
      </c>
      <c r="CG58" s="193" t="e">
        <f t="shared" si="31"/>
        <v>#VALUE!</v>
      </c>
      <c r="CI58" s="18">
        <f>+_xlfn.XLOOKUP(B58,'REM-Nuevo'!B:B,'REM-Nuevo'!O:O,"",0,1)</f>
        <v>46507</v>
      </c>
      <c r="CJ58" s="18">
        <f t="shared" si="32"/>
        <v>46507</v>
      </c>
    </row>
    <row r="59" spans="1:88" ht="166.5" customHeight="1" x14ac:dyDescent="0.25">
      <c r="A59" s="40" t="s">
        <v>640</v>
      </c>
      <c r="B59" s="41" t="s">
        <v>2641</v>
      </c>
      <c r="C59" s="42" t="s">
        <v>2525</v>
      </c>
      <c r="D59" s="7"/>
      <c r="E59" s="497"/>
      <c r="F59" s="6">
        <f t="shared" si="0"/>
        <v>46162</v>
      </c>
      <c r="G59" s="6">
        <v>46097</v>
      </c>
      <c r="H59" s="6">
        <v>46104</v>
      </c>
      <c r="I59" s="34">
        <f t="shared" si="1"/>
        <v>-65</v>
      </c>
      <c r="J59" s="309">
        <v>46097</v>
      </c>
      <c r="K59" s="2"/>
      <c r="L59" s="6">
        <f t="shared" si="2"/>
        <v>46163</v>
      </c>
      <c r="M59" s="6">
        <f t="shared" si="3"/>
        <v>46170</v>
      </c>
      <c r="N59" s="29">
        <v>7</v>
      </c>
      <c r="O59" s="6">
        <v>46122</v>
      </c>
      <c r="P59" s="6">
        <v>46122</v>
      </c>
      <c r="Q59" s="29">
        <f t="shared" si="4"/>
        <v>-48</v>
      </c>
      <c r="R59" s="7">
        <v>23328935</v>
      </c>
      <c r="S59" s="2"/>
      <c r="T59" s="6">
        <f t="shared" si="5"/>
        <v>46171</v>
      </c>
      <c r="U59" s="6">
        <f t="shared" si="6"/>
        <v>46201</v>
      </c>
      <c r="V59" s="29">
        <v>30</v>
      </c>
      <c r="W59" s="6">
        <v>46161</v>
      </c>
      <c r="X59" s="6">
        <v>46169</v>
      </c>
      <c r="Y59" s="29">
        <f t="shared" si="7"/>
        <v>-40</v>
      </c>
      <c r="Z59" s="2"/>
      <c r="AA59" s="15"/>
      <c r="AB59" s="7"/>
      <c r="AC59" s="6"/>
      <c r="AD59" s="309"/>
      <c r="AE59" s="15">
        <f t="shared" si="8"/>
        <v>46202</v>
      </c>
      <c r="AF59" s="15">
        <f t="shared" si="9"/>
        <v>46247</v>
      </c>
      <c r="AG59" s="29">
        <v>45</v>
      </c>
      <c r="AH59" s="15">
        <f t="shared" si="68"/>
        <v>46214</v>
      </c>
      <c r="AI59" s="15"/>
      <c r="AJ59" s="34">
        <f t="shared" si="10"/>
        <v>-33</v>
      </c>
      <c r="AK59" s="481" t="s">
        <v>5388</v>
      </c>
      <c r="AL59" s="2" t="s">
        <v>5136</v>
      </c>
      <c r="AM59" s="15">
        <f t="shared" si="11"/>
        <v>46248</v>
      </c>
      <c r="AN59" s="15">
        <f t="shared" si="12"/>
        <v>46268</v>
      </c>
      <c r="AO59" s="29">
        <v>20</v>
      </c>
      <c r="AP59" s="15">
        <f t="shared" si="30"/>
        <v>46234</v>
      </c>
      <c r="AQ59" s="15"/>
      <c r="AR59" s="34">
        <f t="shared" si="13"/>
        <v>-34</v>
      </c>
      <c r="AS59" s="7"/>
      <c r="AT59" s="7"/>
      <c r="AU59" s="7"/>
      <c r="AV59" s="7"/>
      <c r="AW59" s="7"/>
      <c r="AX59" s="2"/>
      <c r="AY59" s="15">
        <f t="shared" si="14"/>
        <v>46269</v>
      </c>
      <c r="AZ59" s="15">
        <f t="shared" si="69"/>
        <v>46419</v>
      </c>
      <c r="BA59" s="7">
        <v>150</v>
      </c>
      <c r="BB59" s="15">
        <f t="shared" si="15"/>
        <v>46384</v>
      </c>
      <c r="BC59" s="15"/>
      <c r="BD59" s="7">
        <f t="shared" si="16"/>
        <v>-35</v>
      </c>
      <c r="BE59" s="2"/>
      <c r="BF59" s="15">
        <f t="shared" si="17"/>
        <v>46420</v>
      </c>
      <c r="BG59" s="15">
        <f t="shared" si="18"/>
        <v>46420</v>
      </c>
      <c r="BH59" s="29">
        <v>0</v>
      </c>
      <c r="BI59" s="15">
        <f t="shared" si="19"/>
        <v>46384</v>
      </c>
      <c r="BJ59" s="15"/>
      <c r="BK59" s="34">
        <f t="shared" si="20"/>
        <v>-36</v>
      </c>
      <c r="BL59" s="2"/>
      <c r="BM59" s="15">
        <f t="shared" si="21"/>
        <v>46420</v>
      </c>
      <c r="BN59" s="15">
        <f t="shared" si="22"/>
        <v>46420</v>
      </c>
      <c r="BO59" s="29">
        <v>0</v>
      </c>
      <c r="BP59" s="15">
        <f t="shared" si="23"/>
        <v>46384</v>
      </c>
      <c r="BQ59" s="15"/>
      <c r="BR59" s="34">
        <f t="shared" si="24"/>
        <v>-36</v>
      </c>
      <c r="BS59" s="2"/>
      <c r="BT59" s="15">
        <f t="shared" si="25"/>
        <v>46420</v>
      </c>
      <c r="BU59" s="15">
        <f t="shared" si="26"/>
        <v>46427</v>
      </c>
      <c r="BV59" s="29">
        <v>7</v>
      </c>
      <c r="BW59" s="15">
        <f t="shared" si="27"/>
        <v>46391</v>
      </c>
      <c r="BX59" s="15"/>
      <c r="BY59" s="7">
        <f t="shared" si="28"/>
        <v>-36</v>
      </c>
      <c r="BZ59" s="2" t="s">
        <v>2516</v>
      </c>
      <c r="CA59" s="15">
        <v>46427</v>
      </c>
      <c r="CB59" s="7">
        <f t="shared" si="29"/>
        <v>-36</v>
      </c>
      <c r="CC59" s="2"/>
      <c r="CD59" s="2"/>
      <c r="CF59" s="18" t="str">
        <f>+_xlfn.XLOOKUP(BZ59,'Crono LB 30.09'!B:B,'Crono LB 30.09'!F:F,"No se encuentra",0,1)</f>
        <v>25-Dec-26</v>
      </c>
      <c r="CG59" s="193" t="e">
        <f t="shared" si="31"/>
        <v>#VALUE!</v>
      </c>
      <c r="CI59" s="18">
        <f>+_xlfn.XLOOKUP(B59,'REM-Nuevo'!B:B,'REM-Nuevo'!O:O,"",0,1)</f>
        <v>46427</v>
      </c>
      <c r="CJ59" s="18">
        <f t="shared" si="32"/>
        <v>46427</v>
      </c>
    </row>
    <row r="60" spans="1:88" ht="180" hidden="1" x14ac:dyDescent="0.25">
      <c r="A60" s="40" t="s">
        <v>640</v>
      </c>
      <c r="B60" s="41" t="s">
        <v>2642</v>
      </c>
      <c r="C60" s="42" t="s">
        <v>2526</v>
      </c>
      <c r="D60" s="7"/>
      <c r="E60" s="497"/>
      <c r="F60" s="6">
        <f t="shared" si="0"/>
        <v>46192</v>
      </c>
      <c r="G60" s="6">
        <v>46107</v>
      </c>
      <c r="H60" s="6">
        <v>46111</v>
      </c>
      <c r="I60" s="34">
        <f t="shared" si="1"/>
        <v>-85</v>
      </c>
      <c r="J60" s="309">
        <v>46107</v>
      </c>
      <c r="K60" s="2"/>
      <c r="L60" s="6">
        <f t="shared" si="2"/>
        <v>46193</v>
      </c>
      <c r="M60" s="6">
        <f t="shared" si="3"/>
        <v>46200</v>
      </c>
      <c r="N60" s="29">
        <v>7</v>
      </c>
      <c r="O60" s="6">
        <f t="shared" si="37"/>
        <v>46118</v>
      </c>
      <c r="P60" s="6">
        <v>46120</v>
      </c>
      <c r="Q60" s="29">
        <f t="shared" si="4"/>
        <v>-82</v>
      </c>
      <c r="R60" s="150" t="s">
        <v>5197</v>
      </c>
      <c r="S60" s="2"/>
      <c r="T60" s="6">
        <f t="shared" si="5"/>
        <v>46201</v>
      </c>
      <c r="U60" s="6">
        <f t="shared" si="6"/>
        <v>46231</v>
      </c>
      <c r="V60" s="29">
        <v>30</v>
      </c>
      <c r="W60" s="6">
        <f t="shared" si="67"/>
        <v>46148</v>
      </c>
      <c r="X60" s="6">
        <v>46133</v>
      </c>
      <c r="Y60" s="29">
        <f t="shared" si="7"/>
        <v>-83</v>
      </c>
      <c r="Z60" s="2"/>
      <c r="AA60" s="15"/>
      <c r="AB60" s="7"/>
      <c r="AC60" s="6"/>
      <c r="AD60" s="309"/>
      <c r="AE60" s="15">
        <f t="shared" si="8"/>
        <v>46232</v>
      </c>
      <c r="AF60" s="15">
        <f t="shared" si="9"/>
        <v>46277</v>
      </c>
      <c r="AG60" s="29">
        <v>45</v>
      </c>
      <c r="AH60" s="15">
        <f t="shared" si="68"/>
        <v>46178</v>
      </c>
      <c r="AI60" s="15"/>
      <c r="AJ60" s="34">
        <f t="shared" si="10"/>
        <v>-99</v>
      </c>
      <c r="AK60" s="481" t="s">
        <v>5299</v>
      </c>
      <c r="AL60" s="2" t="s">
        <v>5206</v>
      </c>
      <c r="AM60" s="15">
        <f t="shared" si="11"/>
        <v>46278</v>
      </c>
      <c r="AN60" s="15">
        <f t="shared" si="12"/>
        <v>46298</v>
      </c>
      <c r="AO60" s="29">
        <v>20</v>
      </c>
      <c r="AP60" s="15">
        <f t="shared" si="30"/>
        <v>46198</v>
      </c>
      <c r="AQ60" s="15">
        <v>46190</v>
      </c>
      <c r="AR60" s="34">
        <f t="shared" si="13"/>
        <v>-100</v>
      </c>
      <c r="AS60" s="7"/>
      <c r="AT60" s="7"/>
      <c r="AU60" s="7"/>
      <c r="AV60" s="7"/>
      <c r="AW60" s="7"/>
      <c r="AX60" s="2"/>
      <c r="AY60" s="15">
        <f t="shared" si="14"/>
        <v>46299</v>
      </c>
      <c r="AZ60" s="15">
        <f t="shared" si="69"/>
        <v>46419</v>
      </c>
      <c r="BA60" s="7">
        <v>120</v>
      </c>
      <c r="BB60" s="15">
        <f t="shared" si="15"/>
        <v>46310</v>
      </c>
      <c r="BC60" s="15"/>
      <c r="BD60" s="7">
        <f t="shared" si="16"/>
        <v>-109</v>
      </c>
      <c r="BE60" s="2"/>
      <c r="BF60" s="15">
        <f t="shared" si="17"/>
        <v>46420</v>
      </c>
      <c r="BG60" s="15">
        <f t="shared" si="18"/>
        <v>46420</v>
      </c>
      <c r="BH60" s="29">
        <v>0</v>
      </c>
      <c r="BI60" s="15">
        <f t="shared" si="19"/>
        <v>46310</v>
      </c>
      <c r="BJ60" s="15"/>
      <c r="BK60" s="34">
        <f t="shared" si="20"/>
        <v>-110</v>
      </c>
      <c r="BL60" s="2"/>
      <c r="BM60" s="15">
        <f t="shared" si="21"/>
        <v>46420</v>
      </c>
      <c r="BN60" s="15">
        <f t="shared" si="22"/>
        <v>46420</v>
      </c>
      <c r="BO60" s="29">
        <v>0</v>
      </c>
      <c r="BP60" s="15">
        <f t="shared" si="23"/>
        <v>46310</v>
      </c>
      <c r="BQ60" s="15"/>
      <c r="BR60" s="34">
        <f t="shared" si="24"/>
        <v>-110</v>
      </c>
      <c r="BS60" s="2"/>
      <c r="BT60" s="15">
        <f t="shared" si="25"/>
        <v>46420</v>
      </c>
      <c r="BU60" s="15">
        <f t="shared" si="26"/>
        <v>46427</v>
      </c>
      <c r="BV60" s="29">
        <v>7</v>
      </c>
      <c r="BW60" s="15">
        <f t="shared" si="27"/>
        <v>46317</v>
      </c>
      <c r="BX60" s="15"/>
      <c r="BY60" s="7">
        <f t="shared" si="28"/>
        <v>-110</v>
      </c>
      <c r="BZ60" s="2" t="s">
        <v>2516</v>
      </c>
      <c r="CA60" s="15">
        <v>46427</v>
      </c>
      <c r="CB60" s="7">
        <f t="shared" si="29"/>
        <v>-110</v>
      </c>
      <c r="CC60" s="2"/>
      <c r="CD60" s="2"/>
      <c r="CF60" s="18" t="str">
        <f>+_xlfn.XLOOKUP(BZ60,'Crono LB 30.09'!B:B,'Crono LB 30.09'!F:F,"No se encuentra",0,1)</f>
        <v>25-Dec-26</v>
      </c>
      <c r="CG60" s="193" t="e">
        <f t="shared" si="31"/>
        <v>#VALUE!</v>
      </c>
      <c r="CI60" s="18">
        <f>+_xlfn.XLOOKUP(B60,'REM-Nuevo'!B:B,'REM-Nuevo'!O:O,"",0,1)</f>
        <v>46427</v>
      </c>
      <c r="CJ60" s="18">
        <f t="shared" si="32"/>
        <v>46427</v>
      </c>
    </row>
    <row r="61" spans="1:88" ht="180" x14ac:dyDescent="0.25">
      <c r="A61" s="40" t="s">
        <v>640</v>
      </c>
      <c r="B61" s="41" t="s">
        <v>2643</v>
      </c>
      <c r="C61" s="42" t="s">
        <v>2527</v>
      </c>
      <c r="D61" s="7"/>
      <c r="E61" s="497"/>
      <c r="F61" s="6">
        <f t="shared" si="0"/>
        <v>46192</v>
      </c>
      <c r="G61" s="6">
        <v>46111</v>
      </c>
      <c r="H61" s="6">
        <v>46111</v>
      </c>
      <c r="I61" s="34">
        <f t="shared" si="1"/>
        <v>-81</v>
      </c>
      <c r="J61" s="309">
        <v>46111</v>
      </c>
      <c r="K61" s="2"/>
      <c r="L61" s="6">
        <f t="shared" si="2"/>
        <v>46193</v>
      </c>
      <c r="M61" s="6">
        <f t="shared" si="3"/>
        <v>46200</v>
      </c>
      <c r="N61" s="29">
        <v>7</v>
      </c>
      <c r="O61" s="6">
        <f t="shared" si="37"/>
        <v>46118</v>
      </c>
      <c r="P61" s="6">
        <v>46120</v>
      </c>
      <c r="Q61" s="29">
        <f t="shared" si="4"/>
        <v>-82</v>
      </c>
      <c r="R61" s="7">
        <v>23328929</v>
      </c>
      <c r="S61" s="2"/>
      <c r="T61" s="6">
        <f t="shared" si="5"/>
        <v>46201</v>
      </c>
      <c r="U61" s="6">
        <f t="shared" si="6"/>
        <v>46231</v>
      </c>
      <c r="V61" s="29">
        <v>30</v>
      </c>
      <c r="W61" s="6">
        <f t="shared" si="67"/>
        <v>46148</v>
      </c>
      <c r="X61" s="6">
        <v>46134</v>
      </c>
      <c r="Y61" s="29">
        <f t="shared" si="7"/>
        <v>-83</v>
      </c>
      <c r="Z61" s="2"/>
      <c r="AA61" s="15"/>
      <c r="AB61" s="7"/>
      <c r="AC61" s="6"/>
      <c r="AD61" s="309"/>
      <c r="AE61" s="15">
        <f t="shared" si="8"/>
        <v>46232</v>
      </c>
      <c r="AF61" s="15">
        <f t="shared" si="9"/>
        <v>46277</v>
      </c>
      <c r="AG61" s="29">
        <v>45</v>
      </c>
      <c r="AH61" s="15">
        <f t="shared" si="68"/>
        <v>46179</v>
      </c>
      <c r="AI61" s="15"/>
      <c r="AJ61" s="34">
        <f t="shared" si="10"/>
        <v>-98</v>
      </c>
      <c r="AK61" s="481" t="s">
        <v>5389</v>
      </c>
      <c r="AL61" s="2" t="s">
        <v>5206</v>
      </c>
      <c r="AM61" s="15">
        <f t="shared" si="11"/>
        <v>46278</v>
      </c>
      <c r="AN61" s="15">
        <f t="shared" si="12"/>
        <v>46298</v>
      </c>
      <c r="AO61" s="29">
        <v>20</v>
      </c>
      <c r="AP61" s="15">
        <f t="shared" si="30"/>
        <v>46199</v>
      </c>
      <c r="AQ61" s="15"/>
      <c r="AR61" s="34">
        <f t="shared" si="13"/>
        <v>-99</v>
      </c>
      <c r="AS61" s="7"/>
      <c r="AT61" s="7"/>
      <c r="AU61" s="7"/>
      <c r="AV61" s="7"/>
      <c r="AW61" s="7"/>
      <c r="AX61" s="2"/>
      <c r="AY61" s="15">
        <f t="shared" si="14"/>
        <v>46299</v>
      </c>
      <c r="AZ61" s="15">
        <f t="shared" si="69"/>
        <v>46419</v>
      </c>
      <c r="BA61" s="7">
        <v>120</v>
      </c>
      <c r="BB61" s="15">
        <f t="shared" si="15"/>
        <v>46319</v>
      </c>
      <c r="BC61" s="15"/>
      <c r="BD61" s="7">
        <f t="shared" si="16"/>
        <v>-100</v>
      </c>
      <c r="BE61" s="2"/>
      <c r="BF61" s="15">
        <f t="shared" si="17"/>
        <v>46420</v>
      </c>
      <c r="BG61" s="15">
        <f t="shared" si="18"/>
        <v>46420</v>
      </c>
      <c r="BH61" s="29">
        <v>0</v>
      </c>
      <c r="BI61" s="15">
        <f t="shared" si="19"/>
        <v>46319</v>
      </c>
      <c r="BJ61" s="15"/>
      <c r="BK61" s="34">
        <f t="shared" si="20"/>
        <v>-101</v>
      </c>
      <c r="BL61" s="2"/>
      <c r="BM61" s="15">
        <f t="shared" si="21"/>
        <v>46420</v>
      </c>
      <c r="BN61" s="15">
        <f t="shared" si="22"/>
        <v>46420</v>
      </c>
      <c r="BO61" s="29">
        <v>0</v>
      </c>
      <c r="BP61" s="15">
        <f t="shared" si="23"/>
        <v>46319</v>
      </c>
      <c r="BQ61" s="15"/>
      <c r="BR61" s="34">
        <f t="shared" si="24"/>
        <v>-101</v>
      </c>
      <c r="BS61" s="2"/>
      <c r="BT61" s="15">
        <f t="shared" si="25"/>
        <v>46420</v>
      </c>
      <c r="BU61" s="15">
        <f t="shared" si="26"/>
        <v>46427</v>
      </c>
      <c r="BV61" s="29">
        <v>7</v>
      </c>
      <c r="BW61" s="15">
        <f t="shared" si="27"/>
        <v>46326</v>
      </c>
      <c r="BX61" s="15"/>
      <c r="BY61" s="7">
        <f t="shared" si="28"/>
        <v>-101</v>
      </c>
      <c r="BZ61" s="2" t="s">
        <v>2516</v>
      </c>
      <c r="CA61" s="15">
        <v>46427</v>
      </c>
      <c r="CB61" s="7">
        <f t="shared" si="29"/>
        <v>-101</v>
      </c>
      <c r="CC61" s="2"/>
      <c r="CD61" s="2"/>
      <c r="CF61" s="18" t="str">
        <f>+_xlfn.XLOOKUP(BZ61,'Crono LB 30.09'!B:B,'Crono LB 30.09'!F:F,"No se encuentra",0,1)</f>
        <v>25-Dec-26</v>
      </c>
      <c r="CG61" s="193" t="e">
        <f t="shared" si="31"/>
        <v>#VALUE!</v>
      </c>
      <c r="CI61" s="18">
        <f>+_xlfn.XLOOKUP(B61,'REM-Nuevo'!B:B,'REM-Nuevo'!O:O,"",0,1)</f>
        <v>46427</v>
      </c>
      <c r="CJ61" s="18">
        <f t="shared" si="32"/>
        <v>46427</v>
      </c>
    </row>
    <row r="62" spans="1:88" ht="180" x14ac:dyDescent="0.25">
      <c r="A62" s="40" t="s">
        <v>640</v>
      </c>
      <c r="B62" s="41" t="s">
        <v>2644</v>
      </c>
      <c r="C62" s="42" t="s">
        <v>2528</v>
      </c>
      <c r="D62" s="7"/>
      <c r="E62" s="497"/>
      <c r="F62" s="6">
        <f t="shared" si="0"/>
        <v>46152</v>
      </c>
      <c r="G62" s="6">
        <v>46111</v>
      </c>
      <c r="H62" s="6">
        <v>46111</v>
      </c>
      <c r="I62" s="34">
        <f t="shared" si="1"/>
        <v>-41</v>
      </c>
      <c r="J62" s="309">
        <v>46111</v>
      </c>
      <c r="K62" s="2"/>
      <c r="L62" s="6">
        <f t="shared" si="2"/>
        <v>46153</v>
      </c>
      <c r="M62" s="6">
        <f t="shared" si="3"/>
        <v>46160</v>
      </c>
      <c r="N62" s="29">
        <v>7</v>
      </c>
      <c r="O62" s="6">
        <f t="shared" si="37"/>
        <v>46118</v>
      </c>
      <c r="P62" s="6">
        <v>46120</v>
      </c>
      <c r="Q62" s="29">
        <f t="shared" si="4"/>
        <v>-42</v>
      </c>
      <c r="R62" s="7">
        <v>23328928</v>
      </c>
      <c r="S62" s="2"/>
      <c r="T62" s="6">
        <f t="shared" si="5"/>
        <v>46161</v>
      </c>
      <c r="U62" s="6">
        <f t="shared" si="6"/>
        <v>46191</v>
      </c>
      <c r="V62" s="29">
        <v>30</v>
      </c>
      <c r="W62" s="6">
        <f t="shared" si="67"/>
        <v>46148</v>
      </c>
      <c r="X62" s="6">
        <v>46134</v>
      </c>
      <c r="Y62" s="29">
        <f t="shared" si="7"/>
        <v>-43</v>
      </c>
      <c r="Z62" s="2"/>
      <c r="AA62" s="15"/>
      <c r="AB62" s="7"/>
      <c r="AC62" s="6"/>
      <c r="AD62" s="309"/>
      <c r="AE62" s="15">
        <f t="shared" si="8"/>
        <v>46192</v>
      </c>
      <c r="AF62" s="15">
        <f t="shared" si="9"/>
        <v>46237</v>
      </c>
      <c r="AG62" s="29">
        <v>45</v>
      </c>
      <c r="AH62" s="15">
        <f t="shared" si="68"/>
        <v>46179</v>
      </c>
      <c r="AI62" s="15"/>
      <c r="AJ62" s="34">
        <f t="shared" si="10"/>
        <v>-58</v>
      </c>
      <c r="AK62" s="481" t="s">
        <v>5390</v>
      </c>
      <c r="AL62" s="2" t="s">
        <v>5206</v>
      </c>
      <c r="AM62" s="15">
        <f t="shared" si="11"/>
        <v>46238</v>
      </c>
      <c r="AN62" s="15">
        <f t="shared" si="12"/>
        <v>46258</v>
      </c>
      <c r="AO62" s="29">
        <v>20</v>
      </c>
      <c r="AP62" s="15">
        <f t="shared" si="30"/>
        <v>46199</v>
      </c>
      <c r="AQ62" s="15"/>
      <c r="AR62" s="34">
        <f t="shared" si="13"/>
        <v>-59</v>
      </c>
      <c r="AS62" s="7"/>
      <c r="AT62" s="7"/>
      <c r="AU62" s="7"/>
      <c r="AV62" s="7"/>
      <c r="AW62" s="7"/>
      <c r="AX62" s="2"/>
      <c r="AY62" s="15">
        <f t="shared" si="14"/>
        <v>46259</v>
      </c>
      <c r="AZ62" s="15">
        <f t="shared" si="69"/>
        <v>46419</v>
      </c>
      <c r="BA62" s="7">
        <v>160</v>
      </c>
      <c r="BB62" s="15">
        <f t="shared" si="15"/>
        <v>46359</v>
      </c>
      <c r="BC62" s="15"/>
      <c r="BD62" s="7">
        <f t="shared" si="16"/>
        <v>-60</v>
      </c>
      <c r="BE62" s="2"/>
      <c r="BF62" s="15">
        <f t="shared" si="17"/>
        <v>46420</v>
      </c>
      <c r="BG62" s="15">
        <f t="shared" si="18"/>
        <v>46420</v>
      </c>
      <c r="BH62" s="29">
        <v>0</v>
      </c>
      <c r="BI62" s="15">
        <f t="shared" si="19"/>
        <v>46359</v>
      </c>
      <c r="BJ62" s="15"/>
      <c r="BK62" s="34">
        <f t="shared" si="20"/>
        <v>-61</v>
      </c>
      <c r="BL62" s="2"/>
      <c r="BM62" s="15">
        <f t="shared" si="21"/>
        <v>46420</v>
      </c>
      <c r="BN62" s="15">
        <f t="shared" si="22"/>
        <v>46420</v>
      </c>
      <c r="BO62" s="29">
        <v>0</v>
      </c>
      <c r="BP62" s="15">
        <f t="shared" si="23"/>
        <v>46359</v>
      </c>
      <c r="BQ62" s="15"/>
      <c r="BR62" s="34">
        <f t="shared" si="24"/>
        <v>-61</v>
      </c>
      <c r="BS62" s="2"/>
      <c r="BT62" s="15">
        <f t="shared" si="25"/>
        <v>46420</v>
      </c>
      <c r="BU62" s="15">
        <f t="shared" si="26"/>
        <v>46427</v>
      </c>
      <c r="BV62" s="29">
        <v>7</v>
      </c>
      <c r="BW62" s="15">
        <f t="shared" si="27"/>
        <v>46366</v>
      </c>
      <c r="BX62" s="15"/>
      <c r="BY62" s="7">
        <f t="shared" si="28"/>
        <v>-61</v>
      </c>
      <c r="BZ62" s="2" t="s">
        <v>2516</v>
      </c>
      <c r="CA62" s="15">
        <v>46427</v>
      </c>
      <c r="CB62" s="7">
        <f t="shared" si="29"/>
        <v>-61</v>
      </c>
      <c r="CC62" s="2"/>
      <c r="CD62" s="2"/>
      <c r="CF62" s="18" t="str">
        <f>+_xlfn.XLOOKUP(BZ62,'Crono LB 30.09'!B:B,'Crono LB 30.09'!F:F,"No se encuentra",0,1)</f>
        <v>25-Dec-26</v>
      </c>
      <c r="CG62" s="193" t="e">
        <f t="shared" si="31"/>
        <v>#VALUE!</v>
      </c>
      <c r="CI62" s="18">
        <f>+_xlfn.XLOOKUP(B62,'REM-Nuevo'!B:B,'REM-Nuevo'!O:O,"",0,1)</f>
        <v>46427</v>
      </c>
      <c r="CJ62" s="18">
        <f t="shared" si="32"/>
        <v>46427</v>
      </c>
    </row>
    <row r="63" spans="1:88" ht="60.75" customHeight="1" x14ac:dyDescent="0.25">
      <c r="A63" s="40" t="s">
        <v>640</v>
      </c>
      <c r="B63" s="41" t="s">
        <v>2645</v>
      </c>
      <c r="C63" s="42" t="s">
        <v>2529</v>
      </c>
      <c r="D63" s="7"/>
      <c r="E63" s="283"/>
      <c r="F63" s="30">
        <f t="shared" ref="F63:F133" si="243">+L63-1</f>
        <v>46207</v>
      </c>
      <c r="G63" s="6">
        <v>46153</v>
      </c>
      <c r="H63" s="6">
        <v>46156</v>
      </c>
      <c r="I63" s="34">
        <f t="shared" ref="I63:I133" si="244">+G63-F63</f>
        <v>-54</v>
      </c>
      <c r="J63" s="309">
        <v>46153</v>
      </c>
      <c r="K63" s="3"/>
      <c r="L63" s="30">
        <f t="shared" ref="L63:L133" si="245">+M63-N63</f>
        <v>46208</v>
      </c>
      <c r="M63" s="30">
        <f t="shared" ref="M63:M133" si="246">+T63-1</f>
        <v>46215</v>
      </c>
      <c r="N63" s="37">
        <v>7</v>
      </c>
      <c r="O63" s="6">
        <f t="shared" si="37"/>
        <v>46163</v>
      </c>
      <c r="P63" s="6">
        <v>46168</v>
      </c>
      <c r="Q63" s="29">
        <f t="shared" ref="Q63:Q133" si="247">+O63-M63</f>
        <v>-52</v>
      </c>
      <c r="R63" s="7">
        <v>23392002</v>
      </c>
      <c r="S63" s="3"/>
      <c r="T63" s="30">
        <f t="shared" ref="T63:T133" si="248">+U63-V63</f>
        <v>46216</v>
      </c>
      <c r="U63" s="30">
        <f t="shared" ref="U63:U133" si="249">+AE63-1</f>
        <v>46246</v>
      </c>
      <c r="V63" s="37">
        <v>30</v>
      </c>
      <c r="W63" s="6">
        <f t="shared" ref="W63:W133" si="250">+O63+V63</f>
        <v>46193</v>
      </c>
      <c r="X63" s="6">
        <v>46184</v>
      </c>
      <c r="Y63" s="29">
        <f t="shared" ref="Y63:Y133" si="251">+W63-U63</f>
        <v>-53</v>
      </c>
      <c r="Z63" s="3"/>
      <c r="AA63" s="31"/>
      <c r="AB63" s="7"/>
      <c r="AC63" s="6"/>
      <c r="AD63" s="25"/>
      <c r="AE63" s="31">
        <f t="shared" ref="AE63:AE133" si="252">+AF63-AG63</f>
        <v>46247</v>
      </c>
      <c r="AF63" s="31">
        <f t="shared" ref="AF63:AF133" si="253">+AM63-1</f>
        <v>46292</v>
      </c>
      <c r="AG63" s="37">
        <v>45</v>
      </c>
      <c r="AH63" s="15">
        <f t="shared" ref="AH63:AH133" si="254">+IF(X63=0,W63,X63)+AG63</f>
        <v>46229</v>
      </c>
      <c r="AI63" s="15"/>
      <c r="AJ63" s="34">
        <f t="shared" ref="AJ63:AJ133" si="255">+AH63-AF63</f>
        <v>-63</v>
      </c>
      <c r="AK63" s="481" t="s">
        <v>5391</v>
      </c>
      <c r="AL63" s="3" t="s">
        <v>5127</v>
      </c>
      <c r="AM63" s="31">
        <f t="shared" ref="AM63:AM133" si="256">+AN63-AO63</f>
        <v>46293</v>
      </c>
      <c r="AN63" s="31">
        <f t="shared" ref="AN63:AN133" si="257">+AY63-1</f>
        <v>46313</v>
      </c>
      <c r="AO63" s="37">
        <v>20</v>
      </c>
      <c r="AP63" s="15">
        <f t="shared" ref="AP63:AP133" si="258">+IF(AI63=0,AH63,AI63)+AO63</f>
        <v>46249</v>
      </c>
      <c r="AQ63" s="15"/>
      <c r="AR63" s="34">
        <f t="shared" ref="AR63:AR133" si="259">+AP63-AN63</f>
        <v>-64</v>
      </c>
      <c r="AS63" s="7"/>
      <c r="AT63" s="7"/>
      <c r="AU63" s="7"/>
      <c r="AV63" s="7"/>
      <c r="AW63" s="7"/>
      <c r="AX63" s="3"/>
      <c r="AY63" s="31">
        <f t="shared" ref="AY63:AY133" si="260">+AZ63-BA63</f>
        <v>46314</v>
      </c>
      <c r="AZ63" s="31">
        <f t="shared" si="69"/>
        <v>46474</v>
      </c>
      <c r="BA63" s="124">
        <v>160</v>
      </c>
      <c r="BB63" s="15">
        <f t="shared" ref="BB63:BB133" si="261">+IF(AQ63=0,AP63,AQ63)+BA63</f>
        <v>46409</v>
      </c>
      <c r="BC63" s="15"/>
      <c r="BD63" s="7">
        <f t="shared" ref="BD63:BD133" si="262">+BB63-AZ63</f>
        <v>-65</v>
      </c>
      <c r="BE63" s="3"/>
      <c r="BF63" s="31">
        <f t="shared" ref="BF63:BF133" si="263">+BG63-BH63</f>
        <v>46475</v>
      </c>
      <c r="BG63" s="31">
        <f t="shared" ref="BG63:BG133" si="264">+BM63</f>
        <v>46475</v>
      </c>
      <c r="BH63" s="32">
        <v>0</v>
      </c>
      <c r="BI63" s="15">
        <f t="shared" ref="BI63:BI133" si="265">+IF(BC63=0,BB63,BC63)+BH63</f>
        <v>46409</v>
      </c>
      <c r="BJ63" s="15"/>
      <c r="BK63" s="34">
        <f t="shared" ref="BK63:BK133" si="266">+BI63-BG63</f>
        <v>-66</v>
      </c>
      <c r="BL63" s="3"/>
      <c r="BM63" s="31">
        <f t="shared" ref="BM63:BM133" si="267">+BN63-BO63</f>
        <v>46475</v>
      </c>
      <c r="BN63" s="31">
        <f t="shared" ref="BN63:BN133" si="268">+BT63</f>
        <v>46475</v>
      </c>
      <c r="BO63" s="32">
        <v>0</v>
      </c>
      <c r="BP63" s="15">
        <f t="shared" ref="BP63:BP133" si="269">+IF(BJ63=0,BI63,BJ63)+BO63</f>
        <v>46409</v>
      </c>
      <c r="BQ63" s="15"/>
      <c r="BR63" s="34">
        <f t="shared" ref="BR63:BR133" si="270">+BP63-BN63</f>
        <v>-66</v>
      </c>
      <c r="BS63" s="3"/>
      <c r="BT63" s="31">
        <f t="shared" ref="BT63:BT133" si="271">+BU63-BV63</f>
        <v>46475</v>
      </c>
      <c r="BU63" s="31">
        <f t="shared" ref="BU63:BU133" si="272">+CA63</f>
        <v>46482</v>
      </c>
      <c r="BV63" s="37">
        <v>7</v>
      </c>
      <c r="BW63" s="15">
        <f t="shared" ref="BW63:BW133" si="273">+IF(BQ63=0,BP63,BQ63)+BV63</f>
        <v>46416</v>
      </c>
      <c r="BX63" s="15"/>
      <c r="BY63" s="7">
        <f t="shared" ref="BY63:BY133" si="274">+BW63-BU63</f>
        <v>-66</v>
      </c>
      <c r="BZ63" s="2" t="s">
        <v>2516</v>
      </c>
      <c r="CA63" s="315">
        <v>46482</v>
      </c>
      <c r="CB63" s="7">
        <f t="shared" ref="CB63:CB133" si="275">+BW63-CA63</f>
        <v>-66</v>
      </c>
      <c r="CC63" s="2"/>
      <c r="CD63" s="2"/>
      <c r="CF63" s="18" t="str">
        <f>+_xlfn.XLOOKUP(BZ63,'Crono LB 30.09'!B:B,'Crono LB 30.09'!F:F,"No se encuentra",0,1)</f>
        <v>25-Dec-26</v>
      </c>
      <c r="CG63" s="193" t="e">
        <f t="shared" si="31"/>
        <v>#VALUE!</v>
      </c>
      <c r="CI63" s="18">
        <f>+_xlfn.XLOOKUP(B63,'REM-Nuevo'!B:B,'REM-Nuevo'!O:O,"",0,1)</f>
        <v>46482</v>
      </c>
      <c r="CJ63" s="18">
        <f t="shared" si="32"/>
        <v>46482</v>
      </c>
    </row>
    <row r="64" spans="1:88" ht="262.5" customHeight="1" x14ac:dyDescent="0.25">
      <c r="A64" s="40" t="s">
        <v>640</v>
      </c>
      <c r="B64" s="41" t="s">
        <v>2646</v>
      </c>
      <c r="C64" s="221" t="s">
        <v>2647</v>
      </c>
      <c r="D64" s="7"/>
      <c r="E64" s="283"/>
      <c r="F64" s="30">
        <f t="shared" ref="F64:F67" si="276">+L64-1</f>
        <v>46127</v>
      </c>
      <c r="G64" s="6">
        <v>46090</v>
      </c>
      <c r="H64" s="6">
        <v>46091</v>
      </c>
      <c r="I64" s="34">
        <f t="shared" ref="I64:I67" si="277">+G64-F64</f>
        <v>-37</v>
      </c>
      <c r="J64" s="309">
        <v>46090</v>
      </c>
      <c r="K64" s="3"/>
      <c r="L64" s="30">
        <f t="shared" ref="L64:L67" si="278">+M64-N64</f>
        <v>46128</v>
      </c>
      <c r="M64" s="30">
        <f t="shared" ref="M64:M67" si="279">+T64-1</f>
        <v>46135</v>
      </c>
      <c r="N64" s="37">
        <v>7</v>
      </c>
      <c r="O64" s="6">
        <f t="shared" si="37"/>
        <v>46098</v>
      </c>
      <c r="P64" s="6">
        <v>46104</v>
      </c>
      <c r="Q64" s="29">
        <f t="shared" ref="Q64:Q67" si="280">+O64-M64</f>
        <v>-37</v>
      </c>
      <c r="R64" s="7">
        <v>23299281</v>
      </c>
      <c r="S64" s="3"/>
      <c r="T64" s="30">
        <f t="shared" ref="T64:T67" si="281">+U64-V64</f>
        <v>46136</v>
      </c>
      <c r="U64" s="30">
        <f t="shared" ref="U64:U67" si="282">+AE64-1</f>
        <v>46166</v>
      </c>
      <c r="V64" s="37">
        <v>30</v>
      </c>
      <c r="W64" s="6">
        <v>46129</v>
      </c>
      <c r="X64" s="6">
        <v>46129</v>
      </c>
      <c r="Y64" s="29">
        <f t="shared" ref="Y64:Y67" si="283">+W64-U64</f>
        <v>-37</v>
      </c>
      <c r="Z64" s="3"/>
      <c r="AA64" s="31"/>
      <c r="AB64" s="7"/>
      <c r="AC64" s="6"/>
      <c r="AD64" s="25"/>
      <c r="AE64" s="31">
        <f t="shared" ref="AE64:AE67" si="284">+AF64-AG64</f>
        <v>46167</v>
      </c>
      <c r="AF64" s="31">
        <f t="shared" ref="AF64:AF67" si="285">+AM64-1</f>
        <v>46212</v>
      </c>
      <c r="AG64" s="37">
        <v>45</v>
      </c>
      <c r="AH64" s="15">
        <f t="shared" ref="AH64:AH67" si="286">+IF(X64=0,W64,X64)+AG64</f>
        <v>46174</v>
      </c>
      <c r="AI64" s="15"/>
      <c r="AJ64" s="34">
        <f t="shared" ref="AJ64:AJ67" si="287">+AH64-AF64</f>
        <v>-38</v>
      </c>
      <c r="AK64" s="492" t="s">
        <v>5319</v>
      </c>
      <c r="AL64" s="3" t="s">
        <v>5185</v>
      </c>
      <c r="AM64" s="31">
        <f t="shared" ref="AM64:AM67" si="288">+AN64-AO64</f>
        <v>46213</v>
      </c>
      <c r="AN64" s="31">
        <f t="shared" ref="AN64:AN67" si="289">+AY64-1</f>
        <v>46233</v>
      </c>
      <c r="AO64" s="37">
        <v>20</v>
      </c>
      <c r="AP64" s="15">
        <f t="shared" ref="AP64:AP67" si="290">+IF(AI64=0,AH64,AI64)+AO64</f>
        <v>46194</v>
      </c>
      <c r="AQ64" s="15"/>
      <c r="AR64" s="34">
        <f t="shared" ref="AR64:AR67" si="291">+AP64-AN64</f>
        <v>-39</v>
      </c>
      <c r="AS64" s="7"/>
      <c r="AT64" s="7"/>
      <c r="AU64" s="7"/>
      <c r="AV64" s="7"/>
      <c r="AW64" s="7"/>
      <c r="AX64" s="3"/>
      <c r="AY64" s="31">
        <f t="shared" ref="AY64:AY67" si="292">+AZ64-BA64</f>
        <v>46234</v>
      </c>
      <c r="AZ64" s="31">
        <f t="shared" ref="AZ64:AZ67" si="293">+BF64-1</f>
        <v>46474</v>
      </c>
      <c r="BA64" s="124">
        <v>240</v>
      </c>
      <c r="BB64" s="15">
        <f t="shared" ref="BB64:BB67" si="294">+IF(AQ64=0,AP64,AQ64)+BA64</f>
        <v>46434</v>
      </c>
      <c r="BC64" s="15"/>
      <c r="BD64" s="7">
        <f t="shared" ref="BD64:BD67" si="295">+BB64-AZ64</f>
        <v>-40</v>
      </c>
      <c r="BE64" s="3"/>
      <c r="BF64" s="31">
        <f t="shared" ref="BF64:BF67" si="296">+BG64-BH64</f>
        <v>46475</v>
      </c>
      <c r="BG64" s="31">
        <f t="shared" ref="BG64:BG67" si="297">+BM64</f>
        <v>46475</v>
      </c>
      <c r="BH64" s="32">
        <v>0</v>
      </c>
      <c r="BI64" s="15">
        <f t="shared" ref="BI64:BI67" si="298">+IF(BC64=0,BB64,BC64)+BH64</f>
        <v>46434</v>
      </c>
      <c r="BJ64" s="15"/>
      <c r="BK64" s="34">
        <f t="shared" ref="BK64:BK67" si="299">+BI64-BG64</f>
        <v>-41</v>
      </c>
      <c r="BL64" s="3"/>
      <c r="BM64" s="31">
        <f t="shared" ref="BM64:BM67" si="300">+BN64-BO64</f>
        <v>46475</v>
      </c>
      <c r="BN64" s="31">
        <f t="shared" ref="BN64:BN67" si="301">+BT64</f>
        <v>46475</v>
      </c>
      <c r="BO64" s="32">
        <v>0</v>
      </c>
      <c r="BP64" s="15">
        <f t="shared" ref="BP64:BP67" si="302">+IF(BJ64=0,BI64,BJ64)+BO64</f>
        <v>46434</v>
      </c>
      <c r="BQ64" s="15"/>
      <c r="BR64" s="34">
        <f t="shared" ref="BR64:BR67" si="303">+BP64-BN64</f>
        <v>-41</v>
      </c>
      <c r="BS64" s="3"/>
      <c r="BT64" s="31">
        <f t="shared" ref="BT64:BT67" si="304">+BU64-BV64</f>
        <v>46475</v>
      </c>
      <c r="BU64" s="31">
        <f t="shared" ref="BU64:BU67" si="305">+CA64</f>
        <v>46482</v>
      </c>
      <c r="BV64" s="37">
        <v>7</v>
      </c>
      <c r="BW64" s="15">
        <f t="shared" ref="BW64:BW67" si="306">+IF(BQ64=0,BP64,BQ64)+BV64</f>
        <v>46441</v>
      </c>
      <c r="BX64" s="15"/>
      <c r="BY64" s="7">
        <f t="shared" ref="BY64:BY67" si="307">+BW64-BU64</f>
        <v>-41</v>
      </c>
      <c r="BZ64" s="2" t="s">
        <v>2516</v>
      </c>
      <c r="CA64" s="315">
        <v>46482</v>
      </c>
      <c r="CB64" s="7">
        <f t="shared" ref="CB64:CB67" si="308">+BW64-CA64</f>
        <v>-41</v>
      </c>
      <c r="CC64" s="2"/>
      <c r="CD64" s="2"/>
      <c r="CF64" s="18" t="str">
        <f>+_xlfn.XLOOKUP(BZ64,'Crono LB 30.09'!B:B,'Crono LB 30.09'!F:F,"No se encuentra",0,1)</f>
        <v>25-Dec-26</v>
      </c>
      <c r="CG64" s="193" t="e">
        <f t="shared" si="31"/>
        <v>#VALUE!</v>
      </c>
      <c r="CI64" s="18">
        <f>+_xlfn.XLOOKUP(B64,'REM-Nuevo'!B:B,'REM-Nuevo'!O:O,"",0,1)</f>
        <v>46482</v>
      </c>
      <c r="CJ64" s="18">
        <f t="shared" si="32"/>
        <v>46482</v>
      </c>
    </row>
    <row r="65" spans="1:88" ht="306.75" customHeight="1" x14ac:dyDescent="0.25">
      <c r="A65" s="40" t="s">
        <v>640</v>
      </c>
      <c r="B65" s="41" t="s">
        <v>2648</v>
      </c>
      <c r="C65" s="221" t="s">
        <v>2649</v>
      </c>
      <c r="D65" s="7"/>
      <c r="E65" s="283"/>
      <c r="F65" s="30">
        <f t="shared" si="276"/>
        <v>46127</v>
      </c>
      <c r="G65" s="6">
        <v>46090</v>
      </c>
      <c r="H65" s="6">
        <v>46091</v>
      </c>
      <c r="I65" s="34">
        <f t="shared" si="277"/>
        <v>-37</v>
      </c>
      <c r="J65" s="309">
        <v>46090</v>
      </c>
      <c r="K65" s="3"/>
      <c r="L65" s="30">
        <f t="shared" si="278"/>
        <v>46128</v>
      </c>
      <c r="M65" s="30">
        <f t="shared" si="279"/>
        <v>46135</v>
      </c>
      <c r="N65" s="37">
        <v>7</v>
      </c>
      <c r="O65" s="6">
        <f t="shared" si="37"/>
        <v>46098</v>
      </c>
      <c r="P65" s="6">
        <v>46104</v>
      </c>
      <c r="Q65" s="29">
        <f t="shared" si="280"/>
        <v>-37</v>
      </c>
      <c r="R65" s="7">
        <v>23299286</v>
      </c>
      <c r="S65" s="3"/>
      <c r="T65" s="30">
        <f t="shared" si="281"/>
        <v>46136</v>
      </c>
      <c r="U65" s="30">
        <f t="shared" si="282"/>
        <v>46166</v>
      </c>
      <c r="V65" s="37">
        <v>30</v>
      </c>
      <c r="W65" s="6">
        <v>46129</v>
      </c>
      <c r="X65" s="6">
        <v>46129</v>
      </c>
      <c r="Y65" s="29">
        <f t="shared" si="283"/>
        <v>-37</v>
      </c>
      <c r="Z65" s="3"/>
      <c r="AA65" s="31"/>
      <c r="AB65" s="7"/>
      <c r="AC65" s="6"/>
      <c r="AD65" s="25"/>
      <c r="AE65" s="31">
        <f t="shared" si="284"/>
        <v>46167</v>
      </c>
      <c r="AF65" s="31">
        <f t="shared" si="285"/>
        <v>46212</v>
      </c>
      <c r="AG65" s="37">
        <v>45</v>
      </c>
      <c r="AH65" s="15">
        <f t="shared" si="286"/>
        <v>46174</v>
      </c>
      <c r="AI65" s="15"/>
      <c r="AJ65" s="34">
        <f t="shared" si="287"/>
        <v>-38</v>
      </c>
      <c r="AK65" s="422" t="s">
        <v>5392</v>
      </c>
      <c r="AL65" s="3" t="s">
        <v>5185</v>
      </c>
      <c r="AM65" s="31">
        <f t="shared" si="288"/>
        <v>46213</v>
      </c>
      <c r="AN65" s="31">
        <f t="shared" si="289"/>
        <v>46233</v>
      </c>
      <c r="AO65" s="37">
        <v>20</v>
      </c>
      <c r="AP65" s="15">
        <f t="shared" si="290"/>
        <v>46194</v>
      </c>
      <c r="AQ65" s="15"/>
      <c r="AR65" s="34">
        <f t="shared" si="291"/>
        <v>-39</v>
      </c>
      <c r="AS65" s="7"/>
      <c r="AT65" s="7"/>
      <c r="AU65" s="7"/>
      <c r="AV65" s="7"/>
      <c r="AW65" s="7"/>
      <c r="AX65" s="3"/>
      <c r="AY65" s="31">
        <f t="shared" si="292"/>
        <v>46234</v>
      </c>
      <c r="AZ65" s="31">
        <f t="shared" si="293"/>
        <v>46474</v>
      </c>
      <c r="BA65" s="124">
        <v>240</v>
      </c>
      <c r="BB65" s="15">
        <f t="shared" si="294"/>
        <v>46434</v>
      </c>
      <c r="BC65" s="15"/>
      <c r="BD65" s="7">
        <f t="shared" si="295"/>
        <v>-40</v>
      </c>
      <c r="BE65" s="3"/>
      <c r="BF65" s="31">
        <f t="shared" si="296"/>
        <v>46475</v>
      </c>
      <c r="BG65" s="31">
        <f t="shared" si="297"/>
        <v>46475</v>
      </c>
      <c r="BH65" s="32">
        <v>0</v>
      </c>
      <c r="BI65" s="15">
        <f t="shared" si="298"/>
        <v>46434</v>
      </c>
      <c r="BJ65" s="15"/>
      <c r="BK65" s="34">
        <f t="shared" si="299"/>
        <v>-41</v>
      </c>
      <c r="BL65" s="3"/>
      <c r="BM65" s="31">
        <f t="shared" si="300"/>
        <v>46475</v>
      </c>
      <c r="BN65" s="31">
        <f t="shared" si="301"/>
        <v>46475</v>
      </c>
      <c r="BO65" s="32">
        <v>0</v>
      </c>
      <c r="BP65" s="15">
        <f t="shared" si="302"/>
        <v>46434</v>
      </c>
      <c r="BQ65" s="15"/>
      <c r="BR65" s="34">
        <f t="shared" si="303"/>
        <v>-41</v>
      </c>
      <c r="BS65" s="3"/>
      <c r="BT65" s="31">
        <f t="shared" si="304"/>
        <v>46475</v>
      </c>
      <c r="BU65" s="31">
        <f t="shared" si="305"/>
        <v>46482</v>
      </c>
      <c r="BV65" s="37">
        <v>7</v>
      </c>
      <c r="BW65" s="15">
        <f t="shared" si="306"/>
        <v>46441</v>
      </c>
      <c r="BX65" s="15"/>
      <c r="BY65" s="7">
        <f t="shared" si="307"/>
        <v>-41</v>
      </c>
      <c r="BZ65" s="2" t="s">
        <v>2516</v>
      </c>
      <c r="CA65" s="315">
        <v>46482</v>
      </c>
      <c r="CB65" s="7">
        <f t="shared" si="308"/>
        <v>-41</v>
      </c>
      <c r="CC65" s="2"/>
      <c r="CD65" s="2"/>
      <c r="CF65" s="18" t="str">
        <f>+_xlfn.XLOOKUP(BZ65,'Crono LB 30.09'!B:B,'Crono LB 30.09'!F:F,"No se encuentra",0,1)</f>
        <v>25-Dec-26</v>
      </c>
      <c r="CG65" s="193" t="e">
        <f t="shared" si="31"/>
        <v>#VALUE!</v>
      </c>
      <c r="CI65" s="18">
        <f>+_xlfn.XLOOKUP(B65,'REM-Nuevo'!B:B,'REM-Nuevo'!O:O,"",0,1)</f>
        <v>46482</v>
      </c>
      <c r="CJ65" s="18">
        <f t="shared" si="32"/>
        <v>46482</v>
      </c>
    </row>
    <row r="66" spans="1:88" ht="35.25" hidden="1" customHeight="1" x14ac:dyDescent="0.25">
      <c r="A66" s="40" t="s">
        <v>640</v>
      </c>
      <c r="B66" s="41" t="s">
        <v>2650</v>
      </c>
      <c r="C66" s="221" t="s">
        <v>2651</v>
      </c>
      <c r="D66" s="7"/>
      <c r="E66" s="283"/>
      <c r="F66" s="30">
        <f t="shared" si="276"/>
        <v>46127</v>
      </c>
      <c r="G66" s="6">
        <v>46090</v>
      </c>
      <c r="H66" s="6">
        <v>46091</v>
      </c>
      <c r="I66" s="34">
        <f t="shared" si="277"/>
        <v>-37</v>
      </c>
      <c r="J66" s="309">
        <v>46090</v>
      </c>
      <c r="K66" s="3"/>
      <c r="L66" s="30">
        <f t="shared" si="278"/>
        <v>46128</v>
      </c>
      <c r="M66" s="30">
        <f t="shared" si="279"/>
        <v>46135</v>
      </c>
      <c r="N66" s="37">
        <v>7</v>
      </c>
      <c r="O66" s="6">
        <f t="shared" si="37"/>
        <v>46098</v>
      </c>
      <c r="P66" s="6">
        <v>46104</v>
      </c>
      <c r="Q66" s="29">
        <f t="shared" si="280"/>
        <v>-37</v>
      </c>
      <c r="R66" s="150" t="s">
        <v>5202</v>
      </c>
      <c r="S66" s="3"/>
      <c r="T66" s="30">
        <f t="shared" si="281"/>
        <v>46136</v>
      </c>
      <c r="U66" s="30">
        <f t="shared" si="282"/>
        <v>46166</v>
      </c>
      <c r="V66" s="37">
        <v>30</v>
      </c>
      <c r="W66" s="6">
        <v>46129</v>
      </c>
      <c r="X66" s="6">
        <v>46129</v>
      </c>
      <c r="Y66" s="29">
        <f t="shared" si="283"/>
        <v>-37</v>
      </c>
      <c r="Z66" s="3"/>
      <c r="AA66" s="31"/>
      <c r="AB66" s="7"/>
      <c r="AC66" s="6"/>
      <c r="AD66" s="25"/>
      <c r="AE66" s="31">
        <f t="shared" si="284"/>
        <v>46167</v>
      </c>
      <c r="AF66" s="31">
        <f t="shared" si="285"/>
        <v>46212</v>
      </c>
      <c r="AG66" s="37">
        <v>45</v>
      </c>
      <c r="AH66" s="15">
        <f t="shared" si="286"/>
        <v>46174</v>
      </c>
      <c r="AI66" s="15"/>
      <c r="AJ66" s="34">
        <f t="shared" si="287"/>
        <v>-38</v>
      </c>
      <c r="AK66" s="422" t="s">
        <v>5300</v>
      </c>
      <c r="AL66" s="3" t="s">
        <v>5185</v>
      </c>
      <c r="AM66" s="31">
        <f t="shared" si="288"/>
        <v>46213</v>
      </c>
      <c r="AN66" s="31">
        <f t="shared" si="289"/>
        <v>46233</v>
      </c>
      <c r="AO66" s="37">
        <v>20</v>
      </c>
      <c r="AP66" s="15">
        <f t="shared" si="290"/>
        <v>46194</v>
      </c>
      <c r="AQ66" s="15">
        <v>46185</v>
      </c>
      <c r="AR66" s="34">
        <f t="shared" si="291"/>
        <v>-39</v>
      </c>
      <c r="AS66" s="7"/>
      <c r="AT66" s="7"/>
      <c r="AU66" s="7"/>
      <c r="AV66" s="7"/>
      <c r="AW66" s="7"/>
      <c r="AX66" s="3"/>
      <c r="AY66" s="31">
        <f t="shared" si="292"/>
        <v>46234</v>
      </c>
      <c r="AZ66" s="31">
        <f t="shared" si="293"/>
        <v>46474</v>
      </c>
      <c r="BA66" s="124">
        <v>240</v>
      </c>
      <c r="BB66" s="15">
        <f t="shared" si="294"/>
        <v>46425</v>
      </c>
      <c r="BC66" s="15"/>
      <c r="BD66" s="7">
        <f t="shared" si="295"/>
        <v>-49</v>
      </c>
      <c r="BE66" s="3"/>
      <c r="BF66" s="31">
        <f t="shared" si="296"/>
        <v>46475</v>
      </c>
      <c r="BG66" s="31">
        <f t="shared" si="297"/>
        <v>46475</v>
      </c>
      <c r="BH66" s="32">
        <v>0</v>
      </c>
      <c r="BI66" s="15">
        <f t="shared" si="298"/>
        <v>46425</v>
      </c>
      <c r="BJ66" s="15"/>
      <c r="BK66" s="34">
        <f t="shared" si="299"/>
        <v>-50</v>
      </c>
      <c r="BL66" s="3"/>
      <c r="BM66" s="31">
        <f t="shared" si="300"/>
        <v>46475</v>
      </c>
      <c r="BN66" s="31">
        <f t="shared" si="301"/>
        <v>46475</v>
      </c>
      <c r="BO66" s="32">
        <v>0</v>
      </c>
      <c r="BP66" s="15">
        <f t="shared" si="302"/>
        <v>46425</v>
      </c>
      <c r="BQ66" s="15"/>
      <c r="BR66" s="34">
        <f t="shared" si="303"/>
        <v>-50</v>
      </c>
      <c r="BS66" s="3"/>
      <c r="BT66" s="31">
        <f t="shared" si="304"/>
        <v>46475</v>
      </c>
      <c r="BU66" s="31">
        <f t="shared" si="305"/>
        <v>46482</v>
      </c>
      <c r="BV66" s="37">
        <v>7</v>
      </c>
      <c r="BW66" s="15">
        <f t="shared" si="306"/>
        <v>46432</v>
      </c>
      <c r="BX66" s="15"/>
      <c r="BY66" s="7">
        <f t="shared" si="307"/>
        <v>-50</v>
      </c>
      <c r="BZ66" s="2" t="s">
        <v>2516</v>
      </c>
      <c r="CA66" s="315">
        <v>46482</v>
      </c>
      <c r="CB66" s="7">
        <f t="shared" si="308"/>
        <v>-50</v>
      </c>
      <c r="CC66" s="2"/>
      <c r="CD66" s="2"/>
      <c r="CF66" s="18" t="str">
        <f>+_xlfn.XLOOKUP(BZ66,'Crono LB 30.09'!B:B,'Crono LB 30.09'!F:F,"No se encuentra",0,1)</f>
        <v>25-Dec-26</v>
      </c>
      <c r="CG66" s="193" t="e">
        <f t="shared" si="31"/>
        <v>#VALUE!</v>
      </c>
      <c r="CI66" s="18">
        <f>+_xlfn.XLOOKUP(B66,'REM-Nuevo'!B:B,'REM-Nuevo'!O:O,"",0,1)</f>
        <v>46482</v>
      </c>
      <c r="CJ66" s="18">
        <f t="shared" si="32"/>
        <v>46482</v>
      </c>
    </row>
    <row r="67" spans="1:88" ht="216.75" customHeight="1" x14ac:dyDescent="0.25">
      <c r="A67" s="40" t="s">
        <v>640</v>
      </c>
      <c r="B67" s="41" t="s">
        <v>2652</v>
      </c>
      <c r="C67" s="221" t="s">
        <v>2653</v>
      </c>
      <c r="D67" s="7"/>
      <c r="E67" s="283"/>
      <c r="F67" s="30">
        <f t="shared" si="276"/>
        <v>46127</v>
      </c>
      <c r="G67" s="6">
        <v>46090</v>
      </c>
      <c r="H67" s="6">
        <v>46091</v>
      </c>
      <c r="I67" s="34">
        <f t="shared" si="277"/>
        <v>-37</v>
      </c>
      <c r="J67" s="309">
        <v>46090</v>
      </c>
      <c r="K67" s="3"/>
      <c r="L67" s="30">
        <f t="shared" si="278"/>
        <v>46128</v>
      </c>
      <c r="M67" s="30">
        <f t="shared" si="279"/>
        <v>46135</v>
      </c>
      <c r="N67" s="37">
        <v>7</v>
      </c>
      <c r="O67" s="6">
        <f t="shared" si="37"/>
        <v>46098</v>
      </c>
      <c r="P67" s="6">
        <v>46104</v>
      </c>
      <c r="Q67" s="29">
        <f t="shared" si="280"/>
        <v>-37</v>
      </c>
      <c r="R67" s="150" t="s">
        <v>5203</v>
      </c>
      <c r="S67" s="3"/>
      <c r="T67" s="30">
        <f t="shared" si="281"/>
        <v>46136</v>
      </c>
      <c r="U67" s="30">
        <f t="shared" si="282"/>
        <v>46166</v>
      </c>
      <c r="V67" s="37">
        <v>30</v>
      </c>
      <c r="W67" s="6">
        <v>46129</v>
      </c>
      <c r="X67" s="6">
        <v>46129</v>
      </c>
      <c r="Y67" s="29">
        <f t="shared" si="283"/>
        <v>-37</v>
      </c>
      <c r="Z67" s="3"/>
      <c r="AA67" s="31"/>
      <c r="AB67" s="7"/>
      <c r="AC67" s="6"/>
      <c r="AD67" s="25"/>
      <c r="AE67" s="31">
        <f t="shared" si="284"/>
        <v>46167</v>
      </c>
      <c r="AF67" s="31">
        <f t="shared" si="285"/>
        <v>46212</v>
      </c>
      <c r="AG67" s="37">
        <v>45</v>
      </c>
      <c r="AH67" s="15">
        <f t="shared" si="286"/>
        <v>46174</v>
      </c>
      <c r="AI67" s="15"/>
      <c r="AJ67" s="34">
        <f t="shared" si="287"/>
        <v>-38</v>
      </c>
      <c r="AK67" s="492" t="s">
        <v>5394</v>
      </c>
      <c r="AL67" s="3" t="s">
        <v>5185</v>
      </c>
      <c r="AM67" s="31">
        <f t="shared" si="288"/>
        <v>46213</v>
      </c>
      <c r="AN67" s="31">
        <f t="shared" si="289"/>
        <v>46233</v>
      </c>
      <c r="AO67" s="37">
        <v>20</v>
      </c>
      <c r="AP67" s="15">
        <f t="shared" si="290"/>
        <v>46194</v>
      </c>
      <c r="AQ67" s="15"/>
      <c r="AR67" s="34">
        <f t="shared" si="291"/>
        <v>-39</v>
      </c>
      <c r="AS67" s="7"/>
      <c r="AT67" s="7"/>
      <c r="AU67" s="7"/>
      <c r="AV67" s="7"/>
      <c r="AW67" s="7"/>
      <c r="AX67" s="3"/>
      <c r="AY67" s="31">
        <f t="shared" si="292"/>
        <v>46234</v>
      </c>
      <c r="AZ67" s="31">
        <f t="shared" si="293"/>
        <v>46474</v>
      </c>
      <c r="BA67" s="124">
        <v>240</v>
      </c>
      <c r="BB67" s="15">
        <f t="shared" si="294"/>
        <v>46434</v>
      </c>
      <c r="BC67" s="15"/>
      <c r="BD67" s="7">
        <f t="shared" si="295"/>
        <v>-40</v>
      </c>
      <c r="BE67" s="3"/>
      <c r="BF67" s="31">
        <f t="shared" si="296"/>
        <v>46475</v>
      </c>
      <c r="BG67" s="31">
        <f t="shared" si="297"/>
        <v>46475</v>
      </c>
      <c r="BH67" s="32">
        <v>0</v>
      </c>
      <c r="BI67" s="15">
        <f t="shared" si="298"/>
        <v>46434</v>
      </c>
      <c r="BJ67" s="15"/>
      <c r="BK67" s="34">
        <f t="shared" si="299"/>
        <v>-41</v>
      </c>
      <c r="BL67" s="3"/>
      <c r="BM67" s="31">
        <f t="shared" si="300"/>
        <v>46475</v>
      </c>
      <c r="BN67" s="31">
        <f t="shared" si="301"/>
        <v>46475</v>
      </c>
      <c r="BO67" s="32">
        <v>0</v>
      </c>
      <c r="BP67" s="15">
        <f t="shared" si="302"/>
        <v>46434</v>
      </c>
      <c r="BQ67" s="15"/>
      <c r="BR67" s="34">
        <f t="shared" si="303"/>
        <v>-41</v>
      </c>
      <c r="BS67" s="3"/>
      <c r="BT67" s="31">
        <f t="shared" si="304"/>
        <v>46475</v>
      </c>
      <c r="BU67" s="31">
        <f t="shared" si="305"/>
        <v>46482</v>
      </c>
      <c r="BV67" s="37">
        <v>7</v>
      </c>
      <c r="BW67" s="15">
        <f t="shared" si="306"/>
        <v>46441</v>
      </c>
      <c r="BX67" s="15"/>
      <c r="BY67" s="7">
        <f t="shared" si="307"/>
        <v>-41</v>
      </c>
      <c r="BZ67" s="2" t="s">
        <v>2516</v>
      </c>
      <c r="CA67" s="315">
        <v>46482</v>
      </c>
      <c r="CB67" s="7">
        <f t="shared" si="308"/>
        <v>-41</v>
      </c>
      <c r="CC67" s="2"/>
      <c r="CD67" s="2"/>
      <c r="CF67" s="18" t="str">
        <f>+_xlfn.XLOOKUP(BZ67,'Crono LB 30.09'!B:B,'Crono LB 30.09'!F:F,"No se encuentra",0,1)</f>
        <v>25-Dec-26</v>
      </c>
      <c r="CG67" s="193" t="e">
        <f t="shared" si="31"/>
        <v>#VALUE!</v>
      </c>
      <c r="CI67" s="18">
        <f>+_xlfn.XLOOKUP(B67,'REM-Nuevo'!B:B,'REM-Nuevo'!O:O,"",0,1)</f>
        <v>46482</v>
      </c>
      <c r="CJ67" s="18">
        <f t="shared" ref="CJ67:CJ130" si="309">+IF(CI67="",CA67,CI67)</f>
        <v>46482</v>
      </c>
    </row>
    <row r="68" spans="1:88" hidden="1" x14ac:dyDescent="0.25">
      <c r="A68" s="40" t="s">
        <v>640</v>
      </c>
      <c r="B68" s="41" t="s">
        <v>2654</v>
      </c>
      <c r="C68" s="42" t="s">
        <v>2530</v>
      </c>
      <c r="D68" s="7"/>
      <c r="E68" s="284"/>
      <c r="F68" s="30">
        <f t="shared" si="243"/>
        <v>46211</v>
      </c>
      <c r="G68" s="6">
        <v>46304</v>
      </c>
      <c r="H68" s="6"/>
      <c r="I68" s="34">
        <f t="shared" si="244"/>
        <v>93</v>
      </c>
      <c r="J68" s="309">
        <v>46304</v>
      </c>
      <c r="K68" s="3"/>
      <c r="L68" s="30">
        <f t="shared" si="245"/>
        <v>46212</v>
      </c>
      <c r="M68" s="30">
        <f t="shared" si="246"/>
        <v>46219</v>
      </c>
      <c r="N68" s="37">
        <v>7</v>
      </c>
      <c r="O68" s="6">
        <f t="shared" si="37"/>
        <v>46311</v>
      </c>
      <c r="P68" s="6"/>
      <c r="Q68" s="29">
        <f t="shared" si="247"/>
        <v>92</v>
      </c>
      <c r="R68" s="7"/>
      <c r="S68" s="3"/>
      <c r="T68" s="30">
        <f t="shared" si="248"/>
        <v>46220</v>
      </c>
      <c r="U68" s="30">
        <f t="shared" si="249"/>
        <v>46250</v>
      </c>
      <c r="V68" s="37">
        <v>30</v>
      </c>
      <c r="W68" s="6">
        <f t="shared" si="250"/>
        <v>46341</v>
      </c>
      <c r="X68" s="6"/>
      <c r="Y68" s="29">
        <f t="shared" si="251"/>
        <v>91</v>
      </c>
      <c r="Z68" s="3"/>
      <c r="AA68" s="31"/>
      <c r="AB68" s="7"/>
      <c r="AC68" s="6"/>
      <c r="AD68" s="25"/>
      <c r="AE68" s="31">
        <f t="shared" si="252"/>
        <v>46251</v>
      </c>
      <c r="AF68" s="31">
        <f t="shared" si="253"/>
        <v>46296</v>
      </c>
      <c r="AG68" s="37">
        <v>45</v>
      </c>
      <c r="AH68" s="15">
        <f t="shared" si="254"/>
        <v>46386</v>
      </c>
      <c r="AI68" s="15"/>
      <c r="AJ68" s="34">
        <f t="shared" si="255"/>
        <v>90</v>
      </c>
      <c r="AK68" s="393"/>
      <c r="AL68" s="3"/>
      <c r="AM68" s="31">
        <f t="shared" si="256"/>
        <v>46297</v>
      </c>
      <c r="AN68" s="31">
        <f t="shared" si="257"/>
        <v>46317</v>
      </c>
      <c r="AO68" s="37">
        <v>20</v>
      </c>
      <c r="AP68" s="15">
        <f t="shared" si="258"/>
        <v>46406</v>
      </c>
      <c r="AQ68" s="15"/>
      <c r="AR68" s="34">
        <f t="shared" si="259"/>
        <v>89</v>
      </c>
      <c r="AS68" s="7"/>
      <c r="AT68" s="7"/>
      <c r="AU68" s="7"/>
      <c r="AV68" s="7"/>
      <c r="AW68" s="7"/>
      <c r="AX68" s="3"/>
      <c r="AY68" s="31">
        <f t="shared" si="260"/>
        <v>46318</v>
      </c>
      <c r="AZ68" s="31">
        <f t="shared" si="69"/>
        <v>46498</v>
      </c>
      <c r="BA68" s="124">
        <v>180</v>
      </c>
      <c r="BB68" s="15">
        <f t="shared" si="261"/>
        <v>46586</v>
      </c>
      <c r="BC68" s="15"/>
      <c r="BD68" s="7">
        <f t="shared" si="262"/>
        <v>88</v>
      </c>
      <c r="BE68" s="3"/>
      <c r="BF68" s="31">
        <f t="shared" si="263"/>
        <v>46499</v>
      </c>
      <c r="BG68" s="31">
        <f t="shared" si="264"/>
        <v>46499</v>
      </c>
      <c r="BH68" s="32">
        <v>0</v>
      </c>
      <c r="BI68" s="15">
        <f t="shared" si="265"/>
        <v>46586</v>
      </c>
      <c r="BJ68" s="15"/>
      <c r="BK68" s="34">
        <f t="shared" si="266"/>
        <v>87</v>
      </c>
      <c r="BL68" s="3"/>
      <c r="BM68" s="31">
        <f t="shared" si="267"/>
        <v>46499</v>
      </c>
      <c r="BN68" s="31">
        <f t="shared" si="268"/>
        <v>46499</v>
      </c>
      <c r="BO68" s="32">
        <v>0</v>
      </c>
      <c r="BP68" s="15">
        <f t="shared" si="269"/>
        <v>46586</v>
      </c>
      <c r="BQ68" s="15"/>
      <c r="BR68" s="34">
        <f t="shared" si="270"/>
        <v>87</v>
      </c>
      <c r="BS68" s="3"/>
      <c r="BT68" s="31">
        <f t="shared" si="271"/>
        <v>46499</v>
      </c>
      <c r="BU68" s="31">
        <f t="shared" si="272"/>
        <v>46506</v>
      </c>
      <c r="BV68" s="37">
        <v>7</v>
      </c>
      <c r="BW68" s="15">
        <f t="shared" si="273"/>
        <v>46593</v>
      </c>
      <c r="BX68" s="15"/>
      <c r="BY68" s="7">
        <f t="shared" si="274"/>
        <v>87</v>
      </c>
      <c r="BZ68" s="2" t="s">
        <v>2516</v>
      </c>
      <c r="CA68" s="315">
        <v>46506</v>
      </c>
      <c r="CB68" s="7">
        <f t="shared" si="275"/>
        <v>87</v>
      </c>
      <c r="CC68" s="2"/>
      <c r="CD68" s="2"/>
      <c r="CF68" s="18" t="str">
        <f>+_xlfn.XLOOKUP(BZ68,'Crono LB 30.09'!B:B,'Crono LB 30.09'!F:F,"No se encuentra",0,1)</f>
        <v>25-Dec-26</v>
      </c>
      <c r="CG68" s="193" t="e">
        <f t="shared" ref="CG68:CG133" si="310">+CF68-CA68</f>
        <v>#VALUE!</v>
      </c>
      <c r="CI68" s="18">
        <f>+_xlfn.XLOOKUP(B68,'REM-Nuevo'!B:B,'REM-Nuevo'!O:O,"",0,1)</f>
        <v>46506</v>
      </c>
      <c r="CJ68" s="18">
        <f t="shared" si="309"/>
        <v>46506</v>
      </c>
    </row>
    <row r="69" spans="1:88" ht="246.75" customHeight="1" x14ac:dyDescent="0.25">
      <c r="A69" s="40" t="s">
        <v>640</v>
      </c>
      <c r="B69" s="495" t="s">
        <v>2655</v>
      </c>
      <c r="C69" s="42" t="s">
        <v>2656</v>
      </c>
      <c r="D69" s="7"/>
      <c r="E69" s="284"/>
      <c r="F69" s="30">
        <f t="shared" si="243"/>
        <v>46112</v>
      </c>
      <c r="G69" s="6">
        <v>46056</v>
      </c>
      <c r="H69" s="6">
        <v>46056</v>
      </c>
      <c r="I69" s="34">
        <f t="shared" si="244"/>
        <v>-56</v>
      </c>
      <c r="J69" s="309">
        <v>46056</v>
      </c>
      <c r="K69" s="3"/>
      <c r="L69" s="30">
        <f t="shared" si="245"/>
        <v>46113</v>
      </c>
      <c r="M69" s="30">
        <f t="shared" si="246"/>
        <v>46120</v>
      </c>
      <c r="N69" s="37">
        <v>7</v>
      </c>
      <c r="O69" s="6">
        <v>46065</v>
      </c>
      <c r="P69" s="6">
        <v>46072</v>
      </c>
      <c r="Q69" s="29">
        <f t="shared" si="247"/>
        <v>-55</v>
      </c>
      <c r="R69" s="7">
        <v>23256882</v>
      </c>
      <c r="S69" s="3"/>
      <c r="T69" s="30">
        <f t="shared" si="248"/>
        <v>46121</v>
      </c>
      <c r="U69" s="30">
        <f t="shared" si="249"/>
        <v>46151</v>
      </c>
      <c r="V69" s="37">
        <v>30</v>
      </c>
      <c r="W69" s="6">
        <v>46106</v>
      </c>
      <c r="X69" s="6">
        <v>46106</v>
      </c>
      <c r="Y69" s="29">
        <f t="shared" si="251"/>
        <v>-45</v>
      </c>
      <c r="Z69" s="3"/>
      <c r="AA69" s="31"/>
      <c r="AB69" s="7"/>
      <c r="AC69" s="6"/>
      <c r="AD69" s="25"/>
      <c r="AE69" s="31">
        <f t="shared" si="252"/>
        <v>46152</v>
      </c>
      <c r="AF69" s="31">
        <f t="shared" si="253"/>
        <v>46212</v>
      </c>
      <c r="AG69" s="37">
        <v>60</v>
      </c>
      <c r="AH69" s="15">
        <f t="shared" si="254"/>
        <v>46166</v>
      </c>
      <c r="AI69" s="15"/>
      <c r="AJ69" s="34">
        <f t="shared" si="255"/>
        <v>-46</v>
      </c>
      <c r="AK69" s="422" t="s">
        <v>5301</v>
      </c>
      <c r="AL69" s="423" t="s">
        <v>5126</v>
      </c>
      <c r="AM69" s="31">
        <f t="shared" si="256"/>
        <v>46213</v>
      </c>
      <c r="AN69" s="31">
        <f t="shared" si="257"/>
        <v>46253</v>
      </c>
      <c r="AO69" s="37">
        <v>40</v>
      </c>
      <c r="AP69" s="15">
        <f t="shared" si="258"/>
        <v>46206</v>
      </c>
      <c r="AQ69" s="15"/>
      <c r="AR69" s="34">
        <f t="shared" si="259"/>
        <v>-47</v>
      </c>
      <c r="AS69" s="7"/>
      <c r="AT69" s="7"/>
      <c r="AU69" s="7"/>
      <c r="AV69" s="7"/>
      <c r="AW69" s="7"/>
      <c r="AX69" s="3"/>
      <c r="AY69" s="31">
        <f t="shared" si="260"/>
        <v>46254</v>
      </c>
      <c r="AZ69" s="31">
        <f t="shared" si="69"/>
        <v>46554</v>
      </c>
      <c r="BA69" s="124">
        <v>300</v>
      </c>
      <c r="BB69" s="15">
        <f t="shared" si="261"/>
        <v>46506</v>
      </c>
      <c r="BC69" s="15"/>
      <c r="BD69" s="7">
        <f t="shared" si="262"/>
        <v>-48</v>
      </c>
      <c r="BE69" s="3"/>
      <c r="BF69" s="31">
        <f t="shared" si="263"/>
        <v>46555</v>
      </c>
      <c r="BG69" s="31">
        <f t="shared" si="264"/>
        <v>46555</v>
      </c>
      <c r="BH69" s="32">
        <v>0</v>
      </c>
      <c r="BI69" s="15">
        <f t="shared" si="265"/>
        <v>46506</v>
      </c>
      <c r="BJ69" s="15"/>
      <c r="BK69" s="34">
        <f t="shared" si="266"/>
        <v>-49</v>
      </c>
      <c r="BL69" s="3"/>
      <c r="BM69" s="31">
        <f t="shared" si="267"/>
        <v>46555</v>
      </c>
      <c r="BN69" s="31">
        <f t="shared" si="268"/>
        <v>46555</v>
      </c>
      <c r="BO69" s="32">
        <v>0</v>
      </c>
      <c r="BP69" s="15">
        <f t="shared" si="269"/>
        <v>46506</v>
      </c>
      <c r="BQ69" s="15"/>
      <c r="BR69" s="34">
        <f t="shared" si="270"/>
        <v>-49</v>
      </c>
      <c r="BS69" s="3"/>
      <c r="BT69" s="31">
        <f t="shared" si="271"/>
        <v>46555</v>
      </c>
      <c r="BU69" s="31">
        <f t="shared" si="272"/>
        <v>46562</v>
      </c>
      <c r="BV69" s="37">
        <v>7</v>
      </c>
      <c r="BW69" s="15">
        <f t="shared" si="273"/>
        <v>46513</v>
      </c>
      <c r="BX69" s="15"/>
      <c r="BY69" s="7">
        <f t="shared" si="274"/>
        <v>-49</v>
      </c>
      <c r="BZ69" s="2" t="s">
        <v>2657</v>
      </c>
      <c r="CA69" s="315">
        <v>46562</v>
      </c>
      <c r="CB69" s="7">
        <f t="shared" si="275"/>
        <v>-49</v>
      </c>
      <c r="CC69" s="2"/>
      <c r="CD69" s="2"/>
      <c r="CF69" s="18">
        <f>+_xlfn.XLOOKUP(BZ69,'Crono LB 30.09'!B:B,'Crono LB 30.09'!F:F,"No se encuentra",0,1)</f>
        <v>46434</v>
      </c>
      <c r="CG69" s="193">
        <f t="shared" si="310"/>
        <v>-128</v>
      </c>
      <c r="CI69" s="18">
        <f>+_xlfn.XLOOKUP(B69,'REM-Nuevo'!B:B,'REM-Nuevo'!O:O,"",0,1)</f>
        <v>46562</v>
      </c>
      <c r="CJ69" s="18">
        <f t="shared" si="309"/>
        <v>46562</v>
      </c>
    </row>
    <row r="70" spans="1:88" ht="287.25" customHeight="1" x14ac:dyDescent="0.25">
      <c r="A70" s="40" t="s">
        <v>640</v>
      </c>
      <c r="B70" s="495" t="s">
        <v>2658</v>
      </c>
      <c r="C70" s="42" t="s">
        <v>2659</v>
      </c>
      <c r="D70" s="7"/>
      <c r="E70" s="284"/>
      <c r="F70" s="30">
        <f t="shared" si="243"/>
        <v>46045</v>
      </c>
      <c r="G70" s="6">
        <v>46056</v>
      </c>
      <c r="H70" s="6">
        <v>46056</v>
      </c>
      <c r="I70" s="34">
        <f t="shared" si="244"/>
        <v>11</v>
      </c>
      <c r="J70" s="309">
        <v>46056</v>
      </c>
      <c r="K70" s="3"/>
      <c r="L70" s="30">
        <f t="shared" si="245"/>
        <v>46046</v>
      </c>
      <c r="M70" s="30">
        <f t="shared" si="246"/>
        <v>46053</v>
      </c>
      <c r="N70" s="37">
        <v>7</v>
      </c>
      <c r="O70" s="6">
        <v>46065</v>
      </c>
      <c r="P70" s="6">
        <v>46072</v>
      </c>
      <c r="Q70" s="29">
        <f t="shared" si="247"/>
        <v>12</v>
      </c>
      <c r="R70" s="7">
        <v>23256883</v>
      </c>
      <c r="S70" s="3"/>
      <c r="T70" s="30">
        <f t="shared" si="248"/>
        <v>46054</v>
      </c>
      <c r="U70" s="30">
        <f t="shared" si="249"/>
        <v>46084</v>
      </c>
      <c r="V70" s="37">
        <v>30</v>
      </c>
      <c r="W70" s="6">
        <f t="shared" si="250"/>
        <v>46095</v>
      </c>
      <c r="X70" s="6">
        <v>46094</v>
      </c>
      <c r="Y70" s="29">
        <f t="shared" si="251"/>
        <v>11</v>
      </c>
      <c r="Z70" s="3"/>
      <c r="AA70" s="31"/>
      <c r="AB70" s="7"/>
      <c r="AC70" s="6"/>
      <c r="AD70" s="25"/>
      <c r="AE70" s="31">
        <f t="shared" si="252"/>
        <v>46085</v>
      </c>
      <c r="AF70" s="31">
        <f t="shared" si="253"/>
        <v>46145</v>
      </c>
      <c r="AG70" s="37">
        <v>60</v>
      </c>
      <c r="AH70" s="15">
        <f t="shared" si="254"/>
        <v>46154</v>
      </c>
      <c r="AI70" s="15"/>
      <c r="AJ70" s="34">
        <f t="shared" si="255"/>
        <v>9</v>
      </c>
      <c r="AK70" s="422" t="s">
        <v>5302</v>
      </c>
      <c r="AL70" s="423" t="s">
        <v>5126</v>
      </c>
      <c r="AM70" s="31">
        <f t="shared" si="256"/>
        <v>46146</v>
      </c>
      <c r="AN70" s="31">
        <f t="shared" si="257"/>
        <v>46186</v>
      </c>
      <c r="AO70" s="37">
        <v>40</v>
      </c>
      <c r="AP70" s="15">
        <f t="shared" si="258"/>
        <v>46194</v>
      </c>
      <c r="AQ70" s="15"/>
      <c r="AR70" s="34">
        <f t="shared" si="259"/>
        <v>8</v>
      </c>
      <c r="AS70" s="7"/>
      <c r="AT70" s="7"/>
      <c r="AU70" s="7"/>
      <c r="AV70" s="7"/>
      <c r="AW70" s="7"/>
      <c r="AX70" s="3"/>
      <c r="AY70" s="31">
        <f t="shared" si="260"/>
        <v>46187</v>
      </c>
      <c r="AZ70" s="31">
        <f t="shared" si="69"/>
        <v>46487</v>
      </c>
      <c r="BA70" s="124">
        <v>300</v>
      </c>
      <c r="BB70" s="15">
        <f t="shared" si="261"/>
        <v>46494</v>
      </c>
      <c r="BC70" s="15"/>
      <c r="BD70" s="7">
        <f t="shared" si="262"/>
        <v>7</v>
      </c>
      <c r="BE70" s="3"/>
      <c r="BF70" s="31">
        <f t="shared" si="263"/>
        <v>46488</v>
      </c>
      <c r="BG70" s="31">
        <f t="shared" si="264"/>
        <v>46488</v>
      </c>
      <c r="BH70" s="32">
        <v>0</v>
      </c>
      <c r="BI70" s="15">
        <f t="shared" si="265"/>
        <v>46494</v>
      </c>
      <c r="BJ70" s="15"/>
      <c r="BK70" s="34">
        <f t="shared" si="266"/>
        <v>6</v>
      </c>
      <c r="BL70" s="3"/>
      <c r="BM70" s="31">
        <f t="shared" si="267"/>
        <v>46488</v>
      </c>
      <c r="BN70" s="31">
        <f t="shared" si="268"/>
        <v>46488</v>
      </c>
      <c r="BO70" s="32">
        <v>0</v>
      </c>
      <c r="BP70" s="15">
        <f t="shared" si="269"/>
        <v>46494</v>
      </c>
      <c r="BQ70" s="15"/>
      <c r="BR70" s="34">
        <f t="shared" si="270"/>
        <v>6</v>
      </c>
      <c r="BS70" s="3"/>
      <c r="BT70" s="31">
        <f t="shared" si="271"/>
        <v>46488</v>
      </c>
      <c r="BU70" s="31">
        <f t="shared" si="272"/>
        <v>46495</v>
      </c>
      <c r="BV70" s="37">
        <v>7</v>
      </c>
      <c r="BW70" s="15">
        <f t="shared" si="273"/>
        <v>46501</v>
      </c>
      <c r="BX70" s="15"/>
      <c r="BY70" s="7">
        <f t="shared" si="274"/>
        <v>6</v>
      </c>
      <c r="BZ70" s="2" t="s">
        <v>2660</v>
      </c>
      <c r="CA70" s="315">
        <v>46495</v>
      </c>
      <c r="CB70" s="7">
        <f t="shared" si="275"/>
        <v>6</v>
      </c>
      <c r="CC70" s="2"/>
      <c r="CD70" s="2"/>
      <c r="CF70" s="18" t="str">
        <f>+_xlfn.XLOOKUP(BZ70,'Crono LB 30.09'!B:B,'Crono LB 30.09'!F:F,"No se encuentra",0,1)</f>
        <v>08-Dec-26</v>
      </c>
      <c r="CG70" s="193" t="e">
        <f t="shared" si="310"/>
        <v>#VALUE!</v>
      </c>
      <c r="CI70" s="18">
        <f>+_xlfn.XLOOKUP(B70,'REM-Nuevo'!B:B,'REM-Nuevo'!O:O,"",0,1)</f>
        <v>46495</v>
      </c>
      <c r="CJ70" s="18">
        <f t="shared" si="309"/>
        <v>46495</v>
      </c>
    </row>
    <row r="71" spans="1:88" ht="22.5" hidden="1" x14ac:dyDescent="0.25">
      <c r="A71" s="40" t="s">
        <v>640</v>
      </c>
      <c r="B71" s="41" t="s">
        <v>2661</v>
      </c>
      <c r="C71" s="42" t="s">
        <v>2533</v>
      </c>
      <c r="D71" s="7"/>
      <c r="E71" s="283"/>
      <c r="F71" s="30">
        <f t="shared" si="243"/>
        <v>-295</v>
      </c>
      <c r="G71" s="6">
        <v>46223</v>
      </c>
      <c r="H71" s="6"/>
      <c r="I71" s="34">
        <f t="shared" si="244"/>
        <v>46518</v>
      </c>
      <c r="J71" s="309">
        <v>46223</v>
      </c>
      <c r="K71" s="3"/>
      <c r="L71" s="30">
        <f t="shared" si="245"/>
        <v>-294</v>
      </c>
      <c r="M71" s="30">
        <f t="shared" si="246"/>
        <v>-287</v>
      </c>
      <c r="N71" s="37">
        <v>7</v>
      </c>
      <c r="O71" s="6">
        <f t="shared" ref="O71:O133" si="311">+IF(H71=0,G71,H71)+N71</f>
        <v>46230</v>
      </c>
      <c r="P71" s="6"/>
      <c r="Q71" s="29">
        <f t="shared" si="247"/>
        <v>46517</v>
      </c>
      <c r="R71" s="7"/>
      <c r="S71" s="3"/>
      <c r="T71" s="30">
        <f t="shared" si="248"/>
        <v>-286</v>
      </c>
      <c r="U71" s="30">
        <f t="shared" si="249"/>
        <v>-256</v>
      </c>
      <c r="V71" s="37">
        <v>30</v>
      </c>
      <c r="W71" s="6">
        <f t="shared" si="250"/>
        <v>46260</v>
      </c>
      <c r="X71" s="6"/>
      <c r="Y71" s="29">
        <f t="shared" si="251"/>
        <v>46516</v>
      </c>
      <c r="Z71" s="3"/>
      <c r="AA71" s="31"/>
      <c r="AB71" s="7"/>
      <c r="AC71" s="6"/>
      <c r="AD71" s="25"/>
      <c r="AE71" s="31">
        <f t="shared" si="252"/>
        <v>-255</v>
      </c>
      <c r="AF71" s="31">
        <f t="shared" si="253"/>
        <v>-210</v>
      </c>
      <c r="AG71" s="37">
        <v>45</v>
      </c>
      <c r="AH71" s="15">
        <f t="shared" si="254"/>
        <v>46305</v>
      </c>
      <c r="AI71" s="15"/>
      <c r="AJ71" s="34">
        <f t="shared" si="255"/>
        <v>46515</v>
      </c>
      <c r="AK71" s="393"/>
      <c r="AL71" s="3"/>
      <c r="AM71" s="31">
        <f t="shared" si="256"/>
        <v>-209</v>
      </c>
      <c r="AN71" s="31">
        <f t="shared" si="257"/>
        <v>-189</v>
      </c>
      <c r="AO71" s="37">
        <v>20</v>
      </c>
      <c r="AP71" s="15">
        <f t="shared" si="258"/>
        <v>46325</v>
      </c>
      <c r="AQ71" s="15"/>
      <c r="AR71" s="34">
        <f t="shared" si="259"/>
        <v>46514</v>
      </c>
      <c r="AS71" s="7"/>
      <c r="AT71" s="7"/>
      <c r="AU71" s="7"/>
      <c r="AV71" s="7"/>
      <c r="AW71" s="7"/>
      <c r="AX71" s="3"/>
      <c r="AY71" s="31">
        <f t="shared" si="260"/>
        <v>-188</v>
      </c>
      <c r="AZ71" s="31">
        <f t="shared" si="69"/>
        <v>-8</v>
      </c>
      <c r="BA71" s="124">
        <v>180</v>
      </c>
      <c r="BB71" s="15">
        <f t="shared" si="261"/>
        <v>46505</v>
      </c>
      <c r="BC71" s="15"/>
      <c r="BD71" s="7">
        <f t="shared" si="262"/>
        <v>46513</v>
      </c>
      <c r="BE71" s="3"/>
      <c r="BF71" s="31">
        <f t="shared" si="263"/>
        <v>-7</v>
      </c>
      <c r="BG71" s="31">
        <f t="shared" si="264"/>
        <v>-7</v>
      </c>
      <c r="BH71" s="32">
        <v>0</v>
      </c>
      <c r="BI71" s="15">
        <f t="shared" si="265"/>
        <v>46505</v>
      </c>
      <c r="BJ71" s="15"/>
      <c r="BK71" s="34">
        <f t="shared" si="266"/>
        <v>46512</v>
      </c>
      <c r="BL71" s="3"/>
      <c r="BM71" s="31">
        <f t="shared" si="267"/>
        <v>-7</v>
      </c>
      <c r="BN71" s="31">
        <f t="shared" si="268"/>
        <v>-7</v>
      </c>
      <c r="BO71" s="32">
        <v>0</v>
      </c>
      <c r="BP71" s="15">
        <f t="shared" si="269"/>
        <v>46505</v>
      </c>
      <c r="BQ71" s="15"/>
      <c r="BR71" s="34">
        <f t="shared" si="270"/>
        <v>46512</v>
      </c>
      <c r="BS71" s="3"/>
      <c r="BT71" s="31">
        <f t="shared" si="271"/>
        <v>-7</v>
      </c>
      <c r="BU71" s="31">
        <f t="shared" si="272"/>
        <v>0</v>
      </c>
      <c r="BV71" s="37">
        <v>7</v>
      </c>
      <c r="BW71" s="15">
        <f t="shared" si="273"/>
        <v>46512</v>
      </c>
      <c r="BX71" s="15"/>
      <c r="BY71" s="7">
        <f t="shared" si="274"/>
        <v>46512</v>
      </c>
      <c r="BZ71" s="2"/>
      <c r="CA71" s="31"/>
      <c r="CB71" s="7">
        <f t="shared" si="275"/>
        <v>46512</v>
      </c>
      <c r="CC71" s="2"/>
      <c r="CD71" s="2"/>
      <c r="CF71" s="18" t="str">
        <f>+_xlfn.XLOOKUP(BZ71,'Crono LB 30.09'!B:B,'Crono LB 30.09'!F:F,"No se encuentra",0,1)</f>
        <v>26-Jan-28</v>
      </c>
      <c r="CG71" s="193" t="e">
        <f t="shared" si="310"/>
        <v>#VALUE!</v>
      </c>
      <c r="CI71" s="18" t="str">
        <f>+_xlfn.XLOOKUP(B71,'REM-Nuevo'!B:B,'REM-Nuevo'!O:O,"",0,1)</f>
        <v/>
      </c>
      <c r="CJ71" s="18">
        <f t="shared" si="309"/>
        <v>0</v>
      </c>
    </row>
    <row r="72" spans="1:88" ht="22.5" hidden="1" x14ac:dyDescent="0.25">
      <c r="A72" s="40" t="s">
        <v>640</v>
      </c>
      <c r="B72" s="41" t="s">
        <v>2662</v>
      </c>
      <c r="C72" s="42" t="s">
        <v>2534</v>
      </c>
      <c r="D72" s="7"/>
      <c r="E72" s="283"/>
      <c r="F72" s="30">
        <f t="shared" si="243"/>
        <v>-295</v>
      </c>
      <c r="G72" s="6">
        <v>46223</v>
      </c>
      <c r="H72" s="6"/>
      <c r="I72" s="34">
        <f t="shared" si="244"/>
        <v>46518</v>
      </c>
      <c r="J72" s="309">
        <v>46223</v>
      </c>
      <c r="K72" s="3"/>
      <c r="L72" s="30">
        <f t="shared" si="245"/>
        <v>-294</v>
      </c>
      <c r="M72" s="30">
        <f t="shared" si="246"/>
        <v>-287</v>
      </c>
      <c r="N72" s="37">
        <v>7</v>
      </c>
      <c r="O72" s="6">
        <f t="shared" si="311"/>
        <v>46230</v>
      </c>
      <c r="P72" s="6"/>
      <c r="Q72" s="29">
        <f t="shared" si="247"/>
        <v>46517</v>
      </c>
      <c r="R72" s="7"/>
      <c r="S72" s="3"/>
      <c r="T72" s="30">
        <f t="shared" si="248"/>
        <v>-286</v>
      </c>
      <c r="U72" s="30">
        <f t="shared" si="249"/>
        <v>-256</v>
      </c>
      <c r="V72" s="37">
        <v>30</v>
      </c>
      <c r="W72" s="6">
        <f t="shared" si="250"/>
        <v>46260</v>
      </c>
      <c r="X72" s="6"/>
      <c r="Y72" s="29">
        <f t="shared" si="251"/>
        <v>46516</v>
      </c>
      <c r="Z72" s="3"/>
      <c r="AA72" s="31"/>
      <c r="AB72" s="7"/>
      <c r="AC72" s="6"/>
      <c r="AD72" s="25"/>
      <c r="AE72" s="31">
        <f t="shared" si="252"/>
        <v>-255</v>
      </c>
      <c r="AF72" s="31">
        <f t="shared" si="253"/>
        <v>-210</v>
      </c>
      <c r="AG72" s="37">
        <v>45</v>
      </c>
      <c r="AH72" s="15">
        <f t="shared" si="254"/>
        <v>46305</v>
      </c>
      <c r="AI72" s="15"/>
      <c r="AJ72" s="34">
        <f t="shared" si="255"/>
        <v>46515</v>
      </c>
      <c r="AK72" s="393"/>
      <c r="AL72" s="3"/>
      <c r="AM72" s="31">
        <f t="shared" si="256"/>
        <v>-209</v>
      </c>
      <c r="AN72" s="31">
        <f t="shared" si="257"/>
        <v>-189</v>
      </c>
      <c r="AO72" s="37">
        <v>20</v>
      </c>
      <c r="AP72" s="15">
        <f t="shared" si="258"/>
        <v>46325</v>
      </c>
      <c r="AQ72" s="15"/>
      <c r="AR72" s="34">
        <f t="shared" si="259"/>
        <v>46514</v>
      </c>
      <c r="AS72" s="7"/>
      <c r="AT72" s="7"/>
      <c r="AU72" s="7"/>
      <c r="AV72" s="7"/>
      <c r="AW72" s="7"/>
      <c r="AX72" s="3"/>
      <c r="AY72" s="31">
        <f t="shared" si="260"/>
        <v>-188</v>
      </c>
      <c r="AZ72" s="31">
        <f t="shared" ref="AZ72:AZ133" si="312">+BF72-1</f>
        <v>-8</v>
      </c>
      <c r="BA72" s="124">
        <v>180</v>
      </c>
      <c r="BB72" s="15">
        <f t="shared" si="261"/>
        <v>46505</v>
      </c>
      <c r="BC72" s="15"/>
      <c r="BD72" s="7">
        <f t="shared" si="262"/>
        <v>46513</v>
      </c>
      <c r="BE72" s="3"/>
      <c r="BF72" s="31">
        <f t="shared" si="263"/>
        <v>-7</v>
      </c>
      <c r="BG72" s="31">
        <f t="shared" si="264"/>
        <v>-7</v>
      </c>
      <c r="BH72" s="32">
        <v>0</v>
      </c>
      <c r="BI72" s="15">
        <f t="shared" si="265"/>
        <v>46505</v>
      </c>
      <c r="BJ72" s="15"/>
      <c r="BK72" s="34">
        <f t="shared" si="266"/>
        <v>46512</v>
      </c>
      <c r="BL72" s="3"/>
      <c r="BM72" s="31">
        <f t="shared" si="267"/>
        <v>-7</v>
      </c>
      <c r="BN72" s="31">
        <f t="shared" si="268"/>
        <v>-7</v>
      </c>
      <c r="BO72" s="32">
        <v>0</v>
      </c>
      <c r="BP72" s="15">
        <f t="shared" si="269"/>
        <v>46505</v>
      </c>
      <c r="BQ72" s="15"/>
      <c r="BR72" s="34">
        <f t="shared" si="270"/>
        <v>46512</v>
      </c>
      <c r="BS72" s="3"/>
      <c r="BT72" s="31">
        <f t="shared" si="271"/>
        <v>-7</v>
      </c>
      <c r="BU72" s="31">
        <f t="shared" si="272"/>
        <v>0</v>
      </c>
      <c r="BV72" s="37">
        <v>7</v>
      </c>
      <c r="BW72" s="15">
        <f t="shared" si="273"/>
        <v>46512</v>
      </c>
      <c r="BX72" s="15"/>
      <c r="BY72" s="7">
        <f t="shared" si="274"/>
        <v>46512</v>
      </c>
      <c r="BZ72" s="2"/>
      <c r="CA72" s="31"/>
      <c r="CB72" s="7">
        <f t="shared" si="275"/>
        <v>46512</v>
      </c>
      <c r="CC72" s="2"/>
      <c r="CD72" s="2"/>
      <c r="CF72" s="18" t="str">
        <f>+_xlfn.XLOOKUP(BZ72,'Crono LB 30.09'!B:B,'Crono LB 30.09'!F:F,"No se encuentra",0,1)</f>
        <v>No se encuentra</v>
      </c>
      <c r="CG72" s="193" t="e">
        <f t="shared" si="310"/>
        <v>#VALUE!</v>
      </c>
      <c r="CI72" s="18" t="str">
        <f>+_xlfn.XLOOKUP(B72,'REM-Nuevo'!B:B,'REM-Nuevo'!O:O,"",0,1)</f>
        <v/>
      </c>
      <c r="CJ72" s="18">
        <f t="shared" si="309"/>
        <v>0</v>
      </c>
    </row>
    <row r="73" spans="1:88" ht="22.5" hidden="1" x14ac:dyDescent="0.25">
      <c r="A73" s="40" t="s">
        <v>640</v>
      </c>
      <c r="B73" s="41" t="s">
        <v>2663</v>
      </c>
      <c r="C73" s="42" t="s">
        <v>2664</v>
      </c>
      <c r="D73" s="7"/>
      <c r="E73" s="283"/>
      <c r="F73" s="30">
        <f t="shared" ref="F73" si="313">+L73-1</f>
        <v>-295</v>
      </c>
      <c r="G73" s="6">
        <v>46366</v>
      </c>
      <c r="H73" s="6"/>
      <c r="I73" s="34">
        <f t="shared" ref="I73" si="314">+G73-F73</f>
        <v>46661</v>
      </c>
      <c r="J73" s="309">
        <v>46366</v>
      </c>
      <c r="K73" s="3"/>
      <c r="L73" s="30">
        <f t="shared" ref="L73" si="315">+M73-N73</f>
        <v>-294</v>
      </c>
      <c r="M73" s="30">
        <f t="shared" ref="M73" si="316">+T73-1</f>
        <v>-287</v>
      </c>
      <c r="N73" s="37">
        <v>7</v>
      </c>
      <c r="O73" s="6">
        <f t="shared" si="311"/>
        <v>46373</v>
      </c>
      <c r="P73" s="6"/>
      <c r="Q73" s="29">
        <f t="shared" ref="Q73" si="317">+O73-M73</f>
        <v>46660</v>
      </c>
      <c r="R73" s="7"/>
      <c r="S73" s="3"/>
      <c r="T73" s="30">
        <f t="shared" ref="T73" si="318">+U73-V73</f>
        <v>-286</v>
      </c>
      <c r="U73" s="30">
        <f t="shared" ref="U73" si="319">+AE73-1</f>
        <v>-256</v>
      </c>
      <c r="V73" s="37">
        <v>30</v>
      </c>
      <c r="W73" s="6">
        <f t="shared" ref="W73" si="320">+O73+V73</f>
        <v>46403</v>
      </c>
      <c r="X73" s="6"/>
      <c r="Y73" s="29">
        <f t="shared" ref="Y73" si="321">+W73-U73</f>
        <v>46659</v>
      </c>
      <c r="Z73" s="3"/>
      <c r="AA73" s="31"/>
      <c r="AB73" s="7"/>
      <c r="AC73" s="6"/>
      <c r="AD73" s="25"/>
      <c r="AE73" s="31">
        <f t="shared" ref="AE73" si="322">+AF73-AG73</f>
        <v>-255</v>
      </c>
      <c r="AF73" s="31">
        <f t="shared" ref="AF73" si="323">+AM73-1</f>
        <v>-210</v>
      </c>
      <c r="AG73" s="37">
        <v>45</v>
      </c>
      <c r="AH73" s="15">
        <f t="shared" ref="AH73" si="324">+IF(X73=0,W73,X73)+AG73</f>
        <v>46448</v>
      </c>
      <c r="AI73" s="15"/>
      <c r="AJ73" s="34">
        <f t="shared" ref="AJ73" si="325">+AH73-AF73</f>
        <v>46658</v>
      </c>
      <c r="AK73" s="393"/>
      <c r="AL73" s="3"/>
      <c r="AM73" s="31">
        <f t="shared" ref="AM73" si="326">+AN73-AO73</f>
        <v>-209</v>
      </c>
      <c r="AN73" s="31">
        <f t="shared" ref="AN73" si="327">+AY73-1</f>
        <v>-189</v>
      </c>
      <c r="AO73" s="37">
        <v>20</v>
      </c>
      <c r="AP73" s="15">
        <f t="shared" ref="AP73" si="328">+IF(AI73=0,AH73,AI73)+AO73</f>
        <v>46468</v>
      </c>
      <c r="AQ73" s="15"/>
      <c r="AR73" s="34">
        <f t="shared" ref="AR73" si="329">+AP73-AN73</f>
        <v>46657</v>
      </c>
      <c r="AS73" s="7"/>
      <c r="AT73" s="7"/>
      <c r="AU73" s="7"/>
      <c r="AV73" s="7"/>
      <c r="AW73" s="7"/>
      <c r="AX73" s="3"/>
      <c r="AY73" s="31">
        <f t="shared" ref="AY73" si="330">+AZ73-BA73</f>
        <v>-188</v>
      </c>
      <c r="AZ73" s="31">
        <f t="shared" ref="AZ73" si="331">+BF73-1</f>
        <v>-8</v>
      </c>
      <c r="BA73" s="124">
        <v>180</v>
      </c>
      <c r="BB73" s="15">
        <f t="shared" ref="BB73" si="332">+IF(AQ73=0,AP73,AQ73)+BA73</f>
        <v>46648</v>
      </c>
      <c r="BC73" s="15"/>
      <c r="BD73" s="7">
        <f t="shared" ref="BD73" si="333">+BB73-AZ73</f>
        <v>46656</v>
      </c>
      <c r="BE73" s="3"/>
      <c r="BF73" s="31">
        <f t="shared" ref="BF73" si="334">+BG73-BH73</f>
        <v>-7</v>
      </c>
      <c r="BG73" s="31">
        <f t="shared" ref="BG73" si="335">+BM73</f>
        <v>-7</v>
      </c>
      <c r="BH73" s="32">
        <v>0</v>
      </c>
      <c r="BI73" s="15">
        <f t="shared" ref="BI73" si="336">+IF(BC73=0,BB73,BC73)+BH73</f>
        <v>46648</v>
      </c>
      <c r="BJ73" s="15"/>
      <c r="BK73" s="34">
        <f t="shared" ref="BK73" si="337">+BI73-BG73</f>
        <v>46655</v>
      </c>
      <c r="BL73" s="3"/>
      <c r="BM73" s="31">
        <f t="shared" ref="BM73" si="338">+BN73-BO73</f>
        <v>-7</v>
      </c>
      <c r="BN73" s="31">
        <f t="shared" ref="BN73" si="339">+BT73</f>
        <v>-7</v>
      </c>
      <c r="BO73" s="32">
        <v>0</v>
      </c>
      <c r="BP73" s="15">
        <f t="shared" ref="BP73" si="340">+IF(BJ73=0,BI73,BJ73)+BO73</f>
        <v>46648</v>
      </c>
      <c r="BQ73" s="15"/>
      <c r="BR73" s="34">
        <f t="shared" ref="BR73" si="341">+BP73-BN73</f>
        <v>46655</v>
      </c>
      <c r="BS73" s="3"/>
      <c r="BT73" s="31">
        <f t="shared" ref="BT73" si="342">+BU73-BV73</f>
        <v>-7</v>
      </c>
      <c r="BU73" s="31">
        <f t="shared" ref="BU73" si="343">+CA73</f>
        <v>0</v>
      </c>
      <c r="BV73" s="37">
        <v>7</v>
      </c>
      <c r="BW73" s="15">
        <f t="shared" ref="BW73" si="344">+IF(BQ73=0,BP73,BQ73)+BV73</f>
        <v>46655</v>
      </c>
      <c r="BX73" s="15"/>
      <c r="BY73" s="7">
        <f t="shared" ref="BY73" si="345">+BW73-BU73</f>
        <v>46655</v>
      </c>
      <c r="BZ73" s="2"/>
      <c r="CA73" s="31"/>
      <c r="CB73" s="7">
        <f t="shared" ref="CB73" si="346">+BW73-CA73</f>
        <v>46655</v>
      </c>
      <c r="CC73" s="2"/>
      <c r="CD73" s="2"/>
      <c r="CF73" s="18" t="str">
        <f>+_xlfn.XLOOKUP(BZ73,'Crono LB 30.09'!B:B,'Crono LB 30.09'!F:F,"No se encuentra",0,1)</f>
        <v>26-Jan-28</v>
      </c>
      <c r="CG73" s="193" t="e">
        <f t="shared" ref="CG73" si="347">+CF73-CA73</f>
        <v>#VALUE!</v>
      </c>
      <c r="CI73" s="18" t="str">
        <f>+_xlfn.XLOOKUP(B73,'REM-Nuevo'!B:B,'REM-Nuevo'!O:O,"",0,1)</f>
        <v/>
      </c>
      <c r="CJ73" s="18">
        <f t="shared" si="309"/>
        <v>0</v>
      </c>
    </row>
    <row r="74" spans="1:88" ht="119.25" hidden="1" customHeight="1" x14ac:dyDescent="0.25">
      <c r="A74" s="40" t="s">
        <v>640</v>
      </c>
      <c r="B74" s="41" t="s">
        <v>5222</v>
      </c>
      <c r="C74" s="42" t="s">
        <v>2523</v>
      </c>
      <c r="D74" s="7"/>
      <c r="E74" s="283"/>
      <c r="F74" s="30">
        <f t="shared" ref="F74" si="348">+L74-1</f>
        <v>46173</v>
      </c>
      <c r="G74" s="6">
        <v>46139</v>
      </c>
      <c r="H74" s="6">
        <v>46139</v>
      </c>
      <c r="I74" s="34">
        <f t="shared" ref="I74" si="349">+G74-F74</f>
        <v>-34</v>
      </c>
      <c r="J74" s="309">
        <v>46366</v>
      </c>
      <c r="K74" s="3"/>
      <c r="L74" s="30">
        <f t="shared" ref="L74" si="350">+M74-N74</f>
        <v>46174</v>
      </c>
      <c r="M74" s="30">
        <f t="shared" ref="M74" si="351">+T74-1</f>
        <v>46181</v>
      </c>
      <c r="N74" s="37">
        <v>7</v>
      </c>
      <c r="O74" s="6">
        <f t="shared" ref="O74" si="352">+IF(H74=0,G74,H74)+N74</f>
        <v>46146</v>
      </c>
      <c r="P74" s="6">
        <v>46142</v>
      </c>
      <c r="Q74" s="29">
        <f t="shared" ref="Q74" si="353">+O74-M74</f>
        <v>-35</v>
      </c>
      <c r="R74" s="7">
        <v>23361145</v>
      </c>
      <c r="S74" s="3"/>
      <c r="T74" s="30">
        <f t="shared" ref="T74" si="354">+U74-V74</f>
        <v>46182</v>
      </c>
      <c r="U74" s="30">
        <f t="shared" ref="U74" si="355">+AE74-1</f>
        <v>46212</v>
      </c>
      <c r="V74" s="37">
        <v>30</v>
      </c>
      <c r="W74" s="6">
        <f t="shared" ref="W74" si="356">+O74+V74</f>
        <v>46176</v>
      </c>
      <c r="X74" s="6">
        <v>46176</v>
      </c>
      <c r="Y74" s="29">
        <f t="shared" ref="Y74" si="357">+W74-U74</f>
        <v>-36</v>
      </c>
      <c r="Z74" s="3"/>
      <c r="AA74" s="31"/>
      <c r="AB74" s="7"/>
      <c r="AC74" s="6"/>
      <c r="AD74" s="25"/>
      <c r="AE74" s="31">
        <f t="shared" ref="AE74" si="358">+AF74-AG74</f>
        <v>46213</v>
      </c>
      <c r="AF74" s="31">
        <f t="shared" ref="AF74" si="359">+AM74-1</f>
        <v>46258</v>
      </c>
      <c r="AG74" s="37">
        <v>45</v>
      </c>
      <c r="AH74" s="15">
        <f t="shared" ref="AH74" si="360">+IF(X74=0,W74,X74)+AG74</f>
        <v>46221</v>
      </c>
      <c r="AI74" s="15"/>
      <c r="AJ74" s="34">
        <f t="shared" ref="AJ74" si="361">+AH74-AF74</f>
        <v>-37</v>
      </c>
      <c r="AK74" s="481" t="s">
        <v>5303</v>
      </c>
      <c r="AL74" s="3" t="s">
        <v>5136</v>
      </c>
      <c r="AM74" s="31">
        <f t="shared" ref="AM74" si="362">+AN74-AO74</f>
        <v>46259</v>
      </c>
      <c r="AN74" s="31">
        <f t="shared" ref="AN74" si="363">+AY74-1</f>
        <v>46279</v>
      </c>
      <c r="AO74" s="37">
        <v>20</v>
      </c>
      <c r="AP74" s="15">
        <f t="shared" ref="AP74" si="364">+IF(AI74=0,AH74,AI74)+AO74</f>
        <v>46241</v>
      </c>
      <c r="AQ74" s="15">
        <v>46191</v>
      </c>
      <c r="AR74" s="34">
        <f t="shared" ref="AR74" si="365">+AP74-AN74</f>
        <v>-38</v>
      </c>
      <c r="AS74" s="7"/>
      <c r="AT74" s="7"/>
      <c r="AU74" s="7"/>
      <c r="AV74" s="7"/>
      <c r="AW74" s="7"/>
      <c r="AX74" s="3"/>
      <c r="AY74" s="31">
        <f t="shared" ref="AY74" si="366">+AZ74-BA74</f>
        <v>46280</v>
      </c>
      <c r="AZ74" s="31">
        <f t="shared" ref="AZ74" si="367">+BF74-1</f>
        <v>46530</v>
      </c>
      <c r="BA74" s="124">
        <v>250</v>
      </c>
      <c r="BB74" s="15">
        <f t="shared" ref="BB74" si="368">+IF(AQ74=0,AP74,AQ74)+BA74</f>
        <v>46441</v>
      </c>
      <c r="BC74" s="15"/>
      <c r="BD74" s="7">
        <f t="shared" ref="BD74" si="369">+BB74-AZ74</f>
        <v>-89</v>
      </c>
      <c r="BE74" s="3"/>
      <c r="BF74" s="31">
        <f t="shared" ref="BF74" si="370">+BG74-BH74</f>
        <v>46531</v>
      </c>
      <c r="BG74" s="31">
        <f t="shared" ref="BG74" si="371">+BM74</f>
        <v>46531</v>
      </c>
      <c r="BH74" s="32">
        <v>0</v>
      </c>
      <c r="BI74" s="15">
        <f t="shared" ref="BI74" si="372">+IF(BC74=0,BB74,BC74)+BH74</f>
        <v>46441</v>
      </c>
      <c r="BJ74" s="15"/>
      <c r="BK74" s="34">
        <f t="shared" ref="BK74" si="373">+BI74-BG74</f>
        <v>-90</v>
      </c>
      <c r="BL74" s="3"/>
      <c r="BM74" s="31">
        <f t="shared" ref="BM74" si="374">+BN74-BO74</f>
        <v>46531</v>
      </c>
      <c r="BN74" s="31">
        <f t="shared" ref="BN74" si="375">+BT74</f>
        <v>46531</v>
      </c>
      <c r="BO74" s="32">
        <v>0</v>
      </c>
      <c r="BP74" s="15">
        <f t="shared" ref="BP74" si="376">+IF(BJ74=0,BI74,BJ74)+BO74</f>
        <v>46441</v>
      </c>
      <c r="BQ74" s="15"/>
      <c r="BR74" s="34">
        <f t="shared" ref="BR74" si="377">+BP74-BN74</f>
        <v>-90</v>
      </c>
      <c r="BS74" s="3"/>
      <c r="BT74" s="31">
        <f t="shared" ref="BT74" si="378">+BU74-BV74</f>
        <v>46531</v>
      </c>
      <c r="BU74" s="31">
        <f t="shared" ref="BU74" si="379">+CA74</f>
        <v>46538</v>
      </c>
      <c r="BV74" s="37">
        <v>7</v>
      </c>
      <c r="BW74" s="15">
        <f t="shared" ref="BW74" si="380">+IF(BQ74=0,BP74,BQ74)+BV74</f>
        <v>46448</v>
      </c>
      <c r="BX74" s="15"/>
      <c r="BY74" s="7">
        <f t="shared" ref="BY74" si="381">+BW74-BU74</f>
        <v>-90</v>
      </c>
      <c r="BZ74" s="2" t="s">
        <v>5180</v>
      </c>
      <c r="CA74" s="31">
        <v>46538</v>
      </c>
      <c r="CB74" s="7">
        <f t="shared" ref="CB74" si="382">+BW74-CA74</f>
        <v>-90</v>
      </c>
      <c r="CC74" s="2"/>
      <c r="CD74" s="2"/>
      <c r="CF74" s="18" t="str">
        <f>+_xlfn.XLOOKUP(BZ74,'Crono LB 30.09'!B:B,'Crono LB 30.09'!F:F,"No se encuentra",0,1)</f>
        <v>No se encuentra</v>
      </c>
      <c r="CG74" s="193" t="e">
        <f t="shared" ref="CG74" si="383">+CF74-CA74</f>
        <v>#VALUE!</v>
      </c>
      <c r="CI74" s="18">
        <f>+_xlfn.XLOOKUP(B74,'REM-Nuevo'!B:B,'REM-Nuevo'!O:O,"",0,1)</f>
        <v>46538</v>
      </c>
      <c r="CJ74" s="18">
        <f t="shared" ref="CJ74" si="384">+IF(CI74="",CA74,CI74)</f>
        <v>46538</v>
      </c>
    </row>
    <row r="75" spans="1:88" ht="22.5" x14ac:dyDescent="0.25">
      <c r="A75" s="40" t="s">
        <v>640</v>
      </c>
      <c r="B75" s="41" t="s">
        <v>2669</v>
      </c>
      <c r="C75" s="221" t="s">
        <v>2670</v>
      </c>
      <c r="D75" s="7"/>
      <c r="E75" s="283"/>
      <c r="F75" s="30">
        <f t="shared" si="243"/>
        <v>46247</v>
      </c>
      <c r="G75" s="6">
        <v>46177</v>
      </c>
      <c r="H75" s="6">
        <v>46185</v>
      </c>
      <c r="I75" s="34">
        <f t="shared" si="244"/>
        <v>-70</v>
      </c>
      <c r="J75" s="309">
        <v>46163</v>
      </c>
      <c r="K75" s="3"/>
      <c r="L75" s="30">
        <f t="shared" si="245"/>
        <v>46248</v>
      </c>
      <c r="M75" s="30">
        <f t="shared" si="246"/>
        <v>46255</v>
      </c>
      <c r="N75" s="37">
        <v>7</v>
      </c>
      <c r="O75" s="6">
        <v>46203</v>
      </c>
      <c r="P75" s="6"/>
      <c r="Q75" s="29">
        <f t="shared" si="247"/>
        <v>-52</v>
      </c>
      <c r="R75" s="7"/>
      <c r="S75" s="3"/>
      <c r="T75" s="30">
        <f t="shared" si="248"/>
        <v>46256</v>
      </c>
      <c r="U75" s="30">
        <f t="shared" si="249"/>
        <v>46286</v>
      </c>
      <c r="V75" s="37">
        <v>30</v>
      </c>
      <c r="W75" s="6">
        <f t="shared" si="250"/>
        <v>46233</v>
      </c>
      <c r="X75" s="6"/>
      <c r="Y75" s="29">
        <f t="shared" si="251"/>
        <v>-53</v>
      </c>
      <c r="Z75" s="3"/>
      <c r="AA75" s="31"/>
      <c r="AB75" s="7"/>
      <c r="AC75" s="6"/>
      <c r="AD75" s="25"/>
      <c r="AE75" s="31">
        <f t="shared" si="252"/>
        <v>46287</v>
      </c>
      <c r="AF75" s="31">
        <f t="shared" si="253"/>
        <v>46332</v>
      </c>
      <c r="AG75" s="37">
        <v>45</v>
      </c>
      <c r="AH75" s="15">
        <f t="shared" si="254"/>
        <v>46278</v>
      </c>
      <c r="AI75" s="15"/>
      <c r="AJ75" s="34">
        <f t="shared" si="255"/>
        <v>-54</v>
      </c>
      <c r="AK75" s="393" t="s">
        <v>5308</v>
      </c>
      <c r="AL75" s="3"/>
      <c r="AM75" s="31">
        <f t="shared" si="256"/>
        <v>46333</v>
      </c>
      <c r="AN75" s="31">
        <f t="shared" si="257"/>
        <v>46353</v>
      </c>
      <c r="AO75" s="37">
        <v>20</v>
      </c>
      <c r="AP75" s="15">
        <f t="shared" si="258"/>
        <v>46298</v>
      </c>
      <c r="AQ75" s="15"/>
      <c r="AR75" s="34">
        <f t="shared" si="259"/>
        <v>-55</v>
      </c>
      <c r="AS75" s="7"/>
      <c r="AT75" s="7"/>
      <c r="AU75" s="7"/>
      <c r="AV75" s="7"/>
      <c r="AW75" s="7"/>
      <c r="AX75" s="3"/>
      <c r="AY75" s="31">
        <f t="shared" si="260"/>
        <v>46354</v>
      </c>
      <c r="AZ75" s="31">
        <f t="shared" si="312"/>
        <v>46474</v>
      </c>
      <c r="BA75" s="124">
        <v>120</v>
      </c>
      <c r="BB75" s="15">
        <f t="shared" si="261"/>
        <v>46418</v>
      </c>
      <c r="BC75" s="15"/>
      <c r="BD75" s="7">
        <f t="shared" si="262"/>
        <v>-56</v>
      </c>
      <c r="BE75" s="3"/>
      <c r="BF75" s="31">
        <f t="shared" si="263"/>
        <v>46475</v>
      </c>
      <c r="BG75" s="31">
        <f t="shared" si="264"/>
        <v>46475</v>
      </c>
      <c r="BH75" s="32">
        <v>0</v>
      </c>
      <c r="BI75" s="15">
        <f t="shared" si="265"/>
        <v>46418</v>
      </c>
      <c r="BJ75" s="15"/>
      <c r="BK75" s="34">
        <f t="shared" si="266"/>
        <v>-57</v>
      </c>
      <c r="BL75" s="3"/>
      <c r="BM75" s="31">
        <f t="shared" si="267"/>
        <v>46475</v>
      </c>
      <c r="BN75" s="31">
        <f t="shared" si="268"/>
        <v>46475</v>
      </c>
      <c r="BO75" s="32">
        <v>0</v>
      </c>
      <c r="BP75" s="15">
        <f t="shared" si="269"/>
        <v>46418</v>
      </c>
      <c r="BQ75" s="15"/>
      <c r="BR75" s="34">
        <f t="shared" si="270"/>
        <v>-57</v>
      </c>
      <c r="BS75" s="3"/>
      <c r="BT75" s="31">
        <f t="shared" si="271"/>
        <v>46475</v>
      </c>
      <c r="BU75" s="31">
        <f t="shared" si="272"/>
        <v>46482</v>
      </c>
      <c r="BV75" s="37">
        <v>7</v>
      </c>
      <c r="BW75" s="15">
        <f t="shared" si="273"/>
        <v>46425</v>
      </c>
      <c r="BX75" s="15"/>
      <c r="BY75" s="7">
        <f t="shared" si="274"/>
        <v>-57</v>
      </c>
      <c r="BZ75" s="2" t="s">
        <v>2516</v>
      </c>
      <c r="CA75" s="315">
        <v>46482</v>
      </c>
      <c r="CB75" s="7">
        <f t="shared" si="275"/>
        <v>-57</v>
      </c>
      <c r="CC75" s="2"/>
      <c r="CD75" s="2"/>
      <c r="CF75" s="18" t="str">
        <f>+_xlfn.XLOOKUP(BZ75,'Crono LB 30.09'!B:B,'Crono LB 30.09'!F:F,"No se encuentra",0,1)</f>
        <v>25-Dec-26</v>
      </c>
      <c r="CG75" s="193" t="e">
        <f t="shared" si="310"/>
        <v>#VALUE!</v>
      </c>
      <c r="CI75" s="18">
        <f>+_xlfn.XLOOKUP(B75,'REM-Nuevo'!B:B,'REM-Nuevo'!O:O,"",0,1)</f>
        <v>46482</v>
      </c>
      <c r="CJ75" s="18">
        <f t="shared" si="309"/>
        <v>46482</v>
      </c>
    </row>
    <row r="76" spans="1:88" ht="175.5" customHeight="1" x14ac:dyDescent="0.25">
      <c r="A76" s="40" t="s">
        <v>640</v>
      </c>
      <c r="B76" s="41" t="s">
        <v>2673</v>
      </c>
      <c r="C76" s="221" t="s">
        <v>2674</v>
      </c>
      <c r="D76" s="7"/>
      <c r="E76" s="283"/>
      <c r="F76" s="30">
        <f t="shared" si="243"/>
        <v>46192</v>
      </c>
      <c r="G76" s="6">
        <v>46098</v>
      </c>
      <c r="H76" s="6">
        <v>46104</v>
      </c>
      <c r="I76" s="34">
        <f t="shared" si="244"/>
        <v>-94</v>
      </c>
      <c r="J76" s="309">
        <v>46098</v>
      </c>
      <c r="K76" s="3"/>
      <c r="L76" s="30">
        <f t="shared" si="245"/>
        <v>46193</v>
      </c>
      <c r="M76" s="30">
        <f t="shared" si="246"/>
        <v>46200</v>
      </c>
      <c r="N76" s="37">
        <v>7</v>
      </c>
      <c r="O76" s="6">
        <v>46122</v>
      </c>
      <c r="P76" s="6">
        <v>46122</v>
      </c>
      <c r="Q76" s="29">
        <f t="shared" si="247"/>
        <v>-78</v>
      </c>
      <c r="R76" s="7">
        <v>23328934</v>
      </c>
      <c r="S76" s="3"/>
      <c r="T76" s="30">
        <f t="shared" si="248"/>
        <v>46201</v>
      </c>
      <c r="U76" s="30">
        <f t="shared" si="249"/>
        <v>46231</v>
      </c>
      <c r="V76" s="37">
        <v>30</v>
      </c>
      <c r="W76" s="6">
        <v>46188</v>
      </c>
      <c r="X76" s="6">
        <v>46170</v>
      </c>
      <c r="Y76" s="29">
        <f t="shared" si="251"/>
        <v>-43</v>
      </c>
      <c r="Z76" s="3"/>
      <c r="AA76" s="31"/>
      <c r="AB76" s="7"/>
      <c r="AC76" s="6"/>
      <c r="AD76" s="25"/>
      <c r="AE76" s="31">
        <f t="shared" si="252"/>
        <v>46232</v>
      </c>
      <c r="AF76" s="31">
        <f t="shared" si="253"/>
        <v>46277</v>
      </c>
      <c r="AG76" s="37">
        <v>45</v>
      </c>
      <c r="AH76" s="15">
        <f t="shared" si="254"/>
        <v>46215</v>
      </c>
      <c r="AI76" s="15"/>
      <c r="AJ76" s="34">
        <f t="shared" si="255"/>
        <v>-62</v>
      </c>
      <c r="AK76" s="481" t="str">
        <f>+AK48</f>
        <v>Objetivo tardío de adjudicación 10/7
16/4: apertura de ofertas 30/4
30/4: apertura 11/5
14/5: apertura 15/5
21/5: ofertas en análisis para enviar a AT.
28/5: hoy se enviaron para AT. Semana del 8/6 se espera rta.
11/6: se agregarán cantidades en nueva revisión de la RI. Se aguarda rta semana próxima.
18/6: se aguarda rta de Dastec para enviar a ING
23/6: se envían rtas a la circular n° 1 a ING. Se espera rta semana próxima.</v>
      </c>
      <c r="AL76" s="3" t="s">
        <v>5136</v>
      </c>
      <c r="AM76" s="31">
        <f t="shared" si="256"/>
        <v>46278</v>
      </c>
      <c r="AN76" s="31">
        <f t="shared" si="257"/>
        <v>46298</v>
      </c>
      <c r="AO76" s="37">
        <v>20</v>
      </c>
      <c r="AP76" s="15">
        <f t="shared" si="258"/>
        <v>46235</v>
      </c>
      <c r="AQ76" s="15"/>
      <c r="AR76" s="34">
        <f t="shared" si="259"/>
        <v>-63</v>
      </c>
      <c r="AS76" s="7"/>
      <c r="AT76" s="7"/>
      <c r="AU76" s="7"/>
      <c r="AV76" s="7"/>
      <c r="AW76" s="7"/>
      <c r="AX76" s="3"/>
      <c r="AY76" s="31">
        <f t="shared" si="260"/>
        <v>46299</v>
      </c>
      <c r="AZ76" s="31">
        <f t="shared" si="312"/>
        <v>46419</v>
      </c>
      <c r="BA76" s="124">
        <v>120</v>
      </c>
      <c r="BB76" s="15">
        <f t="shared" si="261"/>
        <v>46355</v>
      </c>
      <c r="BC76" s="15"/>
      <c r="BD76" s="7">
        <f t="shared" si="262"/>
        <v>-64</v>
      </c>
      <c r="BE76" s="3"/>
      <c r="BF76" s="31">
        <f t="shared" si="263"/>
        <v>46420</v>
      </c>
      <c r="BG76" s="31">
        <f t="shared" si="264"/>
        <v>46420</v>
      </c>
      <c r="BH76" s="32">
        <v>0</v>
      </c>
      <c r="BI76" s="15">
        <f t="shared" si="265"/>
        <v>46355</v>
      </c>
      <c r="BJ76" s="15"/>
      <c r="BK76" s="34">
        <f t="shared" si="266"/>
        <v>-65</v>
      </c>
      <c r="BL76" s="3"/>
      <c r="BM76" s="31">
        <f t="shared" si="267"/>
        <v>46420</v>
      </c>
      <c r="BN76" s="31">
        <f t="shared" si="268"/>
        <v>46420</v>
      </c>
      <c r="BO76" s="32">
        <v>0</v>
      </c>
      <c r="BP76" s="15">
        <f t="shared" si="269"/>
        <v>46355</v>
      </c>
      <c r="BQ76" s="15"/>
      <c r="BR76" s="34">
        <f t="shared" si="270"/>
        <v>-65</v>
      </c>
      <c r="BS76" s="3"/>
      <c r="BT76" s="31">
        <f t="shared" si="271"/>
        <v>46420</v>
      </c>
      <c r="BU76" s="31">
        <f t="shared" si="272"/>
        <v>46427</v>
      </c>
      <c r="BV76" s="37">
        <v>7</v>
      </c>
      <c r="BW76" s="15">
        <f t="shared" si="273"/>
        <v>46362</v>
      </c>
      <c r="BX76" s="15"/>
      <c r="BY76" s="7">
        <f t="shared" si="274"/>
        <v>-65</v>
      </c>
      <c r="BZ76" s="2" t="s">
        <v>2516</v>
      </c>
      <c r="CA76" s="315">
        <v>46427</v>
      </c>
      <c r="CB76" s="7">
        <f t="shared" si="275"/>
        <v>-65</v>
      </c>
      <c r="CC76" s="2"/>
      <c r="CD76" s="2"/>
      <c r="CF76" s="18" t="str">
        <f>+_xlfn.XLOOKUP(BZ76,'Crono LB 30.09'!B:B,'Crono LB 30.09'!F:F,"No se encuentra",0,1)</f>
        <v>25-Dec-26</v>
      </c>
      <c r="CG76" s="193" t="e">
        <f t="shared" si="310"/>
        <v>#VALUE!</v>
      </c>
      <c r="CI76" s="18">
        <f>+_xlfn.XLOOKUP(B76,'REM-Nuevo'!B:B,'REM-Nuevo'!O:O,"",0,1)</f>
        <v>46427</v>
      </c>
      <c r="CJ76" s="18">
        <f t="shared" si="309"/>
        <v>46427</v>
      </c>
    </row>
    <row r="77" spans="1:88" ht="120" x14ac:dyDescent="0.25">
      <c r="A77" s="40" t="s">
        <v>640</v>
      </c>
      <c r="B77" s="41" t="s">
        <v>2675</v>
      </c>
      <c r="C77" s="221" t="s">
        <v>5215</v>
      </c>
      <c r="D77" s="7"/>
      <c r="E77" s="283"/>
      <c r="F77" s="30">
        <f t="shared" si="243"/>
        <v>46162</v>
      </c>
      <c r="G77" s="6">
        <v>46121</v>
      </c>
      <c r="H77" s="6">
        <v>46122</v>
      </c>
      <c r="I77" s="34">
        <f t="shared" si="244"/>
        <v>-41</v>
      </c>
      <c r="J77" s="309">
        <v>46121</v>
      </c>
      <c r="K77" s="3"/>
      <c r="L77" s="30">
        <f t="shared" si="245"/>
        <v>46163</v>
      </c>
      <c r="M77" s="30">
        <f t="shared" si="246"/>
        <v>46170</v>
      </c>
      <c r="N77" s="37">
        <v>7</v>
      </c>
      <c r="O77" s="6">
        <v>46132</v>
      </c>
      <c r="P77" s="6">
        <v>46134</v>
      </c>
      <c r="Q77" s="29">
        <f t="shared" si="247"/>
        <v>-38</v>
      </c>
      <c r="R77" s="7">
        <v>23342498</v>
      </c>
      <c r="S77" s="3"/>
      <c r="T77" s="30">
        <f t="shared" si="248"/>
        <v>46171</v>
      </c>
      <c r="U77" s="30">
        <f t="shared" si="249"/>
        <v>46201</v>
      </c>
      <c r="V77" s="37">
        <v>30</v>
      </c>
      <c r="W77" s="6">
        <f t="shared" si="250"/>
        <v>46162</v>
      </c>
      <c r="X77" s="6">
        <v>46153</v>
      </c>
      <c r="Y77" s="29">
        <f t="shared" si="251"/>
        <v>-39</v>
      </c>
      <c r="Z77" s="3"/>
      <c r="AA77" s="31"/>
      <c r="AB77" s="7"/>
      <c r="AC77" s="6"/>
      <c r="AD77" s="25"/>
      <c r="AE77" s="31">
        <f t="shared" si="252"/>
        <v>46202</v>
      </c>
      <c r="AF77" s="31">
        <f t="shared" si="253"/>
        <v>46247</v>
      </c>
      <c r="AG77" s="37">
        <v>45</v>
      </c>
      <c r="AH77" s="15">
        <f t="shared" si="254"/>
        <v>46198</v>
      </c>
      <c r="AI77" s="15"/>
      <c r="AJ77" s="34">
        <f t="shared" si="255"/>
        <v>-49</v>
      </c>
      <c r="AK77" s="481" t="s">
        <v>5393</v>
      </c>
      <c r="AL77" s="3" t="s">
        <v>5136</v>
      </c>
      <c r="AM77" s="31">
        <f t="shared" si="256"/>
        <v>46248</v>
      </c>
      <c r="AN77" s="31">
        <f t="shared" si="257"/>
        <v>46268</v>
      </c>
      <c r="AO77" s="37">
        <v>20</v>
      </c>
      <c r="AP77" s="15">
        <f t="shared" si="258"/>
        <v>46218</v>
      </c>
      <c r="AQ77" s="15"/>
      <c r="AR77" s="34">
        <f t="shared" si="259"/>
        <v>-50</v>
      </c>
      <c r="AS77" s="7"/>
      <c r="AT77" s="7"/>
      <c r="AU77" s="7"/>
      <c r="AV77" s="7"/>
      <c r="AW77" s="7"/>
      <c r="AX77" s="3"/>
      <c r="AY77" s="31">
        <f t="shared" si="260"/>
        <v>46269</v>
      </c>
      <c r="AZ77" s="31">
        <f t="shared" si="312"/>
        <v>46419</v>
      </c>
      <c r="BA77" s="124">
        <v>150</v>
      </c>
      <c r="BB77" s="15">
        <f t="shared" si="261"/>
        <v>46368</v>
      </c>
      <c r="BC77" s="15"/>
      <c r="BD77" s="7">
        <f t="shared" si="262"/>
        <v>-51</v>
      </c>
      <c r="BE77" s="3"/>
      <c r="BF77" s="31">
        <f t="shared" si="263"/>
        <v>46420</v>
      </c>
      <c r="BG77" s="31">
        <f t="shared" si="264"/>
        <v>46420</v>
      </c>
      <c r="BH77" s="32">
        <v>0</v>
      </c>
      <c r="BI77" s="15">
        <f t="shared" si="265"/>
        <v>46368</v>
      </c>
      <c r="BJ77" s="15"/>
      <c r="BK77" s="34">
        <f t="shared" si="266"/>
        <v>-52</v>
      </c>
      <c r="BL77" s="3"/>
      <c r="BM77" s="31">
        <f t="shared" si="267"/>
        <v>46420</v>
      </c>
      <c r="BN77" s="31">
        <f t="shared" si="268"/>
        <v>46420</v>
      </c>
      <c r="BO77" s="32">
        <v>0</v>
      </c>
      <c r="BP77" s="15">
        <f t="shared" si="269"/>
        <v>46368</v>
      </c>
      <c r="BQ77" s="15"/>
      <c r="BR77" s="34">
        <f t="shared" si="270"/>
        <v>-52</v>
      </c>
      <c r="BS77" s="3"/>
      <c r="BT77" s="31">
        <f t="shared" si="271"/>
        <v>46420</v>
      </c>
      <c r="BU77" s="31">
        <f t="shared" si="272"/>
        <v>46427</v>
      </c>
      <c r="BV77" s="37">
        <v>7</v>
      </c>
      <c r="BW77" s="15">
        <f t="shared" si="273"/>
        <v>46375</v>
      </c>
      <c r="BX77" s="15"/>
      <c r="BY77" s="7">
        <f t="shared" si="274"/>
        <v>-52</v>
      </c>
      <c r="BZ77" s="2" t="s">
        <v>2516</v>
      </c>
      <c r="CA77" s="315">
        <v>46427</v>
      </c>
      <c r="CB77" s="7">
        <f t="shared" si="275"/>
        <v>-52</v>
      </c>
      <c r="CC77" s="2"/>
      <c r="CD77" s="2"/>
      <c r="CF77" s="18" t="str">
        <f>+_xlfn.XLOOKUP(BZ77,'Crono LB 30.09'!B:B,'Crono LB 30.09'!F:F,"No se encuentra",0,1)</f>
        <v>25-Dec-26</v>
      </c>
      <c r="CG77" s="193" t="e">
        <f t="shared" si="310"/>
        <v>#VALUE!</v>
      </c>
      <c r="CI77" s="18">
        <f>+_xlfn.XLOOKUP(B77,'REM-Nuevo'!B:B,'REM-Nuevo'!O:O,"",0,1)</f>
        <v>46427</v>
      </c>
      <c r="CJ77" s="18">
        <f t="shared" si="309"/>
        <v>46427</v>
      </c>
    </row>
    <row r="78" spans="1:88" ht="183" customHeight="1" x14ac:dyDescent="0.25">
      <c r="A78" s="40" t="s">
        <v>640</v>
      </c>
      <c r="B78" s="495" t="s">
        <v>2677</v>
      </c>
      <c r="C78" s="221" t="s">
        <v>2678</v>
      </c>
      <c r="D78" s="7"/>
      <c r="E78" s="283"/>
      <c r="F78" s="30">
        <f t="shared" si="243"/>
        <v>46152</v>
      </c>
      <c r="G78" s="6">
        <v>46122</v>
      </c>
      <c r="H78" s="6">
        <v>46100</v>
      </c>
      <c r="I78" s="34">
        <f t="shared" si="244"/>
        <v>-30</v>
      </c>
      <c r="J78" s="309">
        <v>46122</v>
      </c>
      <c r="K78" s="3"/>
      <c r="L78" s="30">
        <f t="shared" si="245"/>
        <v>46153</v>
      </c>
      <c r="M78" s="30">
        <f t="shared" si="246"/>
        <v>46160</v>
      </c>
      <c r="N78" s="37">
        <v>7</v>
      </c>
      <c r="O78" s="6">
        <v>46118</v>
      </c>
      <c r="P78" s="6">
        <v>46118</v>
      </c>
      <c r="Q78" s="29">
        <f t="shared" si="247"/>
        <v>-42</v>
      </c>
      <c r="R78" s="7">
        <v>23306737</v>
      </c>
      <c r="S78" s="3"/>
      <c r="T78" s="30">
        <f t="shared" si="248"/>
        <v>46161</v>
      </c>
      <c r="U78" s="30">
        <f t="shared" si="249"/>
        <v>46191</v>
      </c>
      <c r="V78" s="37">
        <v>30</v>
      </c>
      <c r="W78" s="6">
        <f t="shared" si="250"/>
        <v>46148</v>
      </c>
      <c r="X78" s="6">
        <v>46142</v>
      </c>
      <c r="Y78" s="29">
        <f t="shared" si="251"/>
        <v>-43</v>
      </c>
      <c r="Z78" s="3"/>
      <c r="AA78" s="31"/>
      <c r="AB78" s="7"/>
      <c r="AC78" s="6"/>
      <c r="AD78" s="25"/>
      <c r="AE78" s="31">
        <f t="shared" si="252"/>
        <v>46192</v>
      </c>
      <c r="AF78" s="31">
        <f t="shared" si="253"/>
        <v>46237</v>
      </c>
      <c r="AG78" s="37">
        <v>45</v>
      </c>
      <c r="AH78" s="15">
        <f t="shared" si="254"/>
        <v>46187</v>
      </c>
      <c r="AI78" s="15"/>
      <c r="AJ78" s="34">
        <f t="shared" si="255"/>
        <v>-50</v>
      </c>
      <c r="AK78" s="481" t="str">
        <f>+AK36</f>
        <v>Objetivo de adjudicación tardío 21/6
6/4: liberada la solped. Se lanza licitación
16/4: apertura de ofertas 27/4
30/4: hoy se envían ofertas para AT.
7/5: semana próxima se espera rta de ING.
13/5: se envía CT1 a proveedores. Deben responder 18/5.
19/5: se envía CT2 a Emerson y Valvitalia. Pendiente rta a la CT1 de los 3 proveedores.
27/5: se envía a ING la rta de los proveedores. Se verificará que se hayan respondido ambas CT, se espera rta semana próxima.
4/6: Llegó la rta a la 2da CT. Semana próxima se espera rta de ING.
8/6: ING emite CT3 con cambios en procesos, si los proveedores confirman se cierra AT.
16/6: proveedores emiten rtas a la CT3. Mañana se emite AT
22/6: AT emitido, Emerson y Valvitalia aprobados</v>
      </c>
      <c r="AL78" s="3" t="s">
        <v>5136</v>
      </c>
      <c r="AM78" s="31">
        <f t="shared" si="256"/>
        <v>46238</v>
      </c>
      <c r="AN78" s="31">
        <f t="shared" si="257"/>
        <v>46258</v>
      </c>
      <c r="AO78" s="37">
        <v>20</v>
      </c>
      <c r="AP78" s="15">
        <f t="shared" si="258"/>
        <v>46207</v>
      </c>
      <c r="AQ78" s="15"/>
      <c r="AR78" s="34">
        <f t="shared" si="259"/>
        <v>-51</v>
      </c>
      <c r="AS78" s="7"/>
      <c r="AT78" s="7"/>
      <c r="AU78" s="7"/>
      <c r="AV78" s="7"/>
      <c r="AW78" s="7"/>
      <c r="AX78" s="3"/>
      <c r="AY78" s="31">
        <f t="shared" si="260"/>
        <v>46259</v>
      </c>
      <c r="AZ78" s="31">
        <f t="shared" si="312"/>
        <v>46499</v>
      </c>
      <c r="BA78" s="124">
        <v>240</v>
      </c>
      <c r="BB78" s="15">
        <f t="shared" si="261"/>
        <v>46447</v>
      </c>
      <c r="BC78" s="15"/>
      <c r="BD78" s="7">
        <f t="shared" si="262"/>
        <v>-52</v>
      </c>
      <c r="BE78" s="3"/>
      <c r="BF78" s="31">
        <f t="shared" si="263"/>
        <v>46500</v>
      </c>
      <c r="BG78" s="31">
        <f t="shared" si="264"/>
        <v>46500</v>
      </c>
      <c r="BH78" s="32">
        <v>0</v>
      </c>
      <c r="BI78" s="15">
        <f t="shared" si="265"/>
        <v>46447</v>
      </c>
      <c r="BJ78" s="15"/>
      <c r="BK78" s="34">
        <f t="shared" si="266"/>
        <v>-53</v>
      </c>
      <c r="BL78" s="3"/>
      <c r="BM78" s="31">
        <f t="shared" si="267"/>
        <v>46500</v>
      </c>
      <c r="BN78" s="31">
        <f t="shared" si="268"/>
        <v>46500</v>
      </c>
      <c r="BO78" s="32">
        <v>0</v>
      </c>
      <c r="BP78" s="15">
        <f t="shared" si="269"/>
        <v>46447</v>
      </c>
      <c r="BQ78" s="15"/>
      <c r="BR78" s="34">
        <f t="shared" si="270"/>
        <v>-53</v>
      </c>
      <c r="BS78" s="3"/>
      <c r="BT78" s="31">
        <f t="shared" si="271"/>
        <v>46500</v>
      </c>
      <c r="BU78" s="31">
        <f t="shared" si="272"/>
        <v>46507</v>
      </c>
      <c r="BV78" s="37">
        <v>7</v>
      </c>
      <c r="BW78" s="15">
        <f t="shared" si="273"/>
        <v>46454</v>
      </c>
      <c r="BX78" s="15"/>
      <c r="BY78" s="7">
        <f t="shared" si="274"/>
        <v>-53</v>
      </c>
      <c r="BZ78" s="2" t="s">
        <v>2515</v>
      </c>
      <c r="CA78" s="315">
        <v>46507</v>
      </c>
      <c r="CB78" s="7">
        <f t="shared" si="275"/>
        <v>-53</v>
      </c>
      <c r="CC78" s="2"/>
      <c r="CD78" s="2"/>
      <c r="CF78" s="18" t="str">
        <f>+_xlfn.XLOOKUP(BZ78,'Crono LB 30.09'!B:B,'Crono LB 30.09'!F:F,"No se encuentra",0,1)</f>
        <v>25-Jan-27</v>
      </c>
      <c r="CG78" s="193" t="e">
        <f t="shared" si="310"/>
        <v>#VALUE!</v>
      </c>
      <c r="CI78" s="18">
        <f>+_xlfn.XLOOKUP(B78,'REM-Nuevo'!B:B,'REM-Nuevo'!O:O,"",0,1)</f>
        <v>46507</v>
      </c>
      <c r="CJ78" s="18">
        <f t="shared" si="309"/>
        <v>46507</v>
      </c>
    </row>
    <row r="79" spans="1:88" ht="27" customHeight="1" x14ac:dyDescent="0.25">
      <c r="A79" s="40" t="s">
        <v>640</v>
      </c>
      <c r="B79" s="41" t="s">
        <v>2679</v>
      </c>
      <c r="C79" s="221" t="s">
        <v>2680</v>
      </c>
      <c r="D79" s="7"/>
      <c r="E79" s="283"/>
      <c r="F79" s="30">
        <f t="shared" si="243"/>
        <v>46222</v>
      </c>
      <c r="G79" s="6">
        <v>46157</v>
      </c>
      <c r="H79" s="6">
        <v>46159</v>
      </c>
      <c r="I79" s="34">
        <f t="shared" si="244"/>
        <v>-65</v>
      </c>
      <c r="J79" s="309">
        <v>46157</v>
      </c>
      <c r="K79" s="3"/>
      <c r="L79" s="30">
        <f t="shared" si="245"/>
        <v>46223</v>
      </c>
      <c r="M79" s="30">
        <f t="shared" si="246"/>
        <v>46230</v>
      </c>
      <c r="N79" s="37">
        <v>7</v>
      </c>
      <c r="O79" s="6">
        <v>46178</v>
      </c>
      <c r="P79" s="6">
        <v>46178</v>
      </c>
      <c r="Q79" s="29">
        <f t="shared" si="247"/>
        <v>-52</v>
      </c>
      <c r="R79" s="7"/>
      <c r="S79" s="3"/>
      <c r="T79" s="30">
        <f t="shared" si="248"/>
        <v>46231</v>
      </c>
      <c r="U79" s="30">
        <f t="shared" si="249"/>
        <v>46261</v>
      </c>
      <c r="V79" s="37">
        <v>30</v>
      </c>
      <c r="W79" s="6">
        <f t="shared" si="250"/>
        <v>46208</v>
      </c>
      <c r="X79" s="6">
        <v>46183</v>
      </c>
      <c r="Y79" s="29">
        <f t="shared" si="251"/>
        <v>-53</v>
      </c>
      <c r="Z79" s="3"/>
      <c r="AA79" s="31"/>
      <c r="AB79" s="7"/>
      <c r="AC79" s="6"/>
      <c r="AD79" s="25"/>
      <c r="AE79" s="31">
        <f t="shared" si="252"/>
        <v>46262</v>
      </c>
      <c r="AF79" s="31">
        <f t="shared" si="253"/>
        <v>46307</v>
      </c>
      <c r="AG79" s="37">
        <v>45</v>
      </c>
      <c r="AH79" s="15">
        <f t="shared" si="254"/>
        <v>46228</v>
      </c>
      <c r="AI79" s="15"/>
      <c r="AJ79" s="34">
        <f t="shared" si="255"/>
        <v>-79</v>
      </c>
      <c r="AK79" s="481" t="s">
        <v>5313</v>
      </c>
      <c r="AL79" s="3" t="s">
        <v>5185</v>
      </c>
      <c r="AM79" s="31">
        <f t="shared" si="256"/>
        <v>46308</v>
      </c>
      <c r="AN79" s="31">
        <f t="shared" si="257"/>
        <v>46328</v>
      </c>
      <c r="AO79" s="37">
        <v>20</v>
      </c>
      <c r="AP79" s="15">
        <f t="shared" si="258"/>
        <v>46248</v>
      </c>
      <c r="AQ79" s="15"/>
      <c r="AR79" s="34">
        <f t="shared" si="259"/>
        <v>-80</v>
      </c>
      <c r="AS79" s="7"/>
      <c r="AT79" s="7"/>
      <c r="AU79" s="7"/>
      <c r="AV79" s="7"/>
      <c r="AW79" s="7"/>
      <c r="AX79" s="3"/>
      <c r="AY79" s="31">
        <f t="shared" si="260"/>
        <v>46329</v>
      </c>
      <c r="AZ79" s="31">
        <f t="shared" si="312"/>
        <v>46419</v>
      </c>
      <c r="BA79" s="124">
        <v>90</v>
      </c>
      <c r="BB79" s="15">
        <f t="shared" si="261"/>
        <v>46338</v>
      </c>
      <c r="BC79" s="15"/>
      <c r="BD79" s="7">
        <f t="shared" si="262"/>
        <v>-81</v>
      </c>
      <c r="BE79" s="3"/>
      <c r="BF79" s="31">
        <f t="shared" si="263"/>
        <v>46420</v>
      </c>
      <c r="BG79" s="31">
        <f t="shared" si="264"/>
        <v>46420</v>
      </c>
      <c r="BH79" s="32">
        <v>0</v>
      </c>
      <c r="BI79" s="15">
        <f t="shared" si="265"/>
        <v>46338</v>
      </c>
      <c r="BJ79" s="15"/>
      <c r="BK79" s="34">
        <f t="shared" si="266"/>
        <v>-82</v>
      </c>
      <c r="BL79" s="3"/>
      <c r="BM79" s="31">
        <f t="shared" si="267"/>
        <v>46420</v>
      </c>
      <c r="BN79" s="31">
        <f t="shared" si="268"/>
        <v>46420</v>
      </c>
      <c r="BO79" s="32">
        <v>0</v>
      </c>
      <c r="BP79" s="15">
        <f t="shared" si="269"/>
        <v>46338</v>
      </c>
      <c r="BQ79" s="15"/>
      <c r="BR79" s="34">
        <f t="shared" si="270"/>
        <v>-82</v>
      </c>
      <c r="BS79" s="3"/>
      <c r="BT79" s="31">
        <f t="shared" si="271"/>
        <v>46420</v>
      </c>
      <c r="BU79" s="31">
        <f t="shared" si="272"/>
        <v>46427</v>
      </c>
      <c r="BV79" s="37">
        <v>7</v>
      </c>
      <c r="BW79" s="15">
        <f t="shared" si="273"/>
        <v>46345</v>
      </c>
      <c r="BX79" s="15"/>
      <c r="BY79" s="7">
        <f t="shared" si="274"/>
        <v>-82</v>
      </c>
      <c r="BZ79" s="2" t="s">
        <v>2516</v>
      </c>
      <c r="CA79" s="315">
        <v>46427</v>
      </c>
      <c r="CB79" s="7">
        <f t="shared" si="275"/>
        <v>-82</v>
      </c>
      <c r="CC79" s="2"/>
      <c r="CD79" s="2"/>
      <c r="CF79" s="18" t="str">
        <f>+_xlfn.XLOOKUP(BZ79,'Crono LB 30.09'!B:B,'Crono LB 30.09'!F:F,"No se encuentra",0,1)</f>
        <v>25-Dec-26</v>
      </c>
      <c r="CG79" s="193" t="e">
        <f t="shared" si="310"/>
        <v>#VALUE!</v>
      </c>
      <c r="CI79" s="18">
        <f>+_xlfn.XLOOKUP(B79,'REM-Nuevo'!B:B,'REM-Nuevo'!O:O,"",0,1)</f>
        <v>46427</v>
      </c>
      <c r="CJ79" s="18">
        <f t="shared" si="309"/>
        <v>46427</v>
      </c>
    </row>
    <row r="80" spans="1:88" ht="27" customHeight="1" x14ac:dyDescent="0.25">
      <c r="A80" s="40" t="s">
        <v>640</v>
      </c>
      <c r="B80" s="41" t="s">
        <v>2681</v>
      </c>
      <c r="C80" s="221" t="s">
        <v>2682</v>
      </c>
      <c r="D80" s="7"/>
      <c r="E80" s="283"/>
      <c r="F80" s="30">
        <f t="shared" ref="F80:F83" si="385">+L80-1</f>
        <v>46210</v>
      </c>
      <c r="G80" s="6">
        <v>46156</v>
      </c>
      <c r="H80" s="6">
        <v>46157</v>
      </c>
      <c r="I80" s="34">
        <f t="shared" ref="I80:I83" si="386">+G80-F80</f>
        <v>-54</v>
      </c>
      <c r="J80" s="309">
        <v>46156</v>
      </c>
      <c r="K80" s="3"/>
      <c r="L80" s="30">
        <f t="shared" ref="L80:L83" si="387">+M80-N80</f>
        <v>46211</v>
      </c>
      <c r="M80" s="30">
        <f t="shared" ref="M80:M83" si="388">+T80-1</f>
        <v>46218</v>
      </c>
      <c r="N80" s="37">
        <v>7</v>
      </c>
      <c r="O80" s="6">
        <f t="shared" si="311"/>
        <v>46164</v>
      </c>
      <c r="P80" s="6">
        <v>46168</v>
      </c>
      <c r="Q80" s="29">
        <f t="shared" ref="Q80:Q83" si="389">+O80-M80</f>
        <v>-54</v>
      </c>
      <c r="R80" s="7">
        <v>23392213</v>
      </c>
      <c r="S80" s="3"/>
      <c r="T80" s="30">
        <f t="shared" ref="T80:T83" si="390">+U80-V80</f>
        <v>46219</v>
      </c>
      <c r="U80" s="30">
        <f t="shared" ref="U80:U83" si="391">+AE80-1</f>
        <v>46249</v>
      </c>
      <c r="V80" s="37">
        <v>30</v>
      </c>
      <c r="W80" s="6">
        <f t="shared" ref="W80:W83" si="392">+O80+V80</f>
        <v>46194</v>
      </c>
      <c r="X80" s="6">
        <v>46183</v>
      </c>
      <c r="Y80" s="29">
        <f t="shared" ref="Y80:Y83" si="393">+W80-U80</f>
        <v>-55</v>
      </c>
      <c r="Z80" s="3"/>
      <c r="AA80" s="31"/>
      <c r="AB80" s="7"/>
      <c r="AC80" s="6"/>
      <c r="AD80" s="25"/>
      <c r="AE80" s="31">
        <f t="shared" ref="AE80:AE83" si="394">+AF80-AG80</f>
        <v>46250</v>
      </c>
      <c r="AF80" s="31">
        <f t="shared" ref="AF80:AF83" si="395">+AM80-1</f>
        <v>46295</v>
      </c>
      <c r="AG80" s="37">
        <v>45</v>
      </c>
      <c r="AH80" s="15">
        <f t="shared" ref="AH80:AH83" si="396">+IF(X80=0,W80,X80)+AG80</f>
        <v>46228</v>
      </c>
      <c r="AI80" s="15"/>
      <c r="AJ80" s="34">
        <f t="shared" ref="AJ80:AJ83" si="397">+AH80-AF80</f>
        <v>-67</v>
      </c>
      <c r="AK80" s="393" t="str">
        <f>+AK55</f>
        <v>Apertura de ofertas 9/6. Se analizará en conjunto con las del área de generación.
11/6: en preparación para enviar a AT. Se prorroga x falta de ofertas
18/6: apertura de ofertas 22/6.
23/6 se envia a ofertas para AT. Analizar cables disponibles sobrantes CPF 1.5</v>
      </c>
      <c r="AL80" s="3"/>
      <c r="AM80" s="31">
        <f t="shared" ref="AM80:AM83" si="398">+AN80-AO80</f>
        <v>46296</v>
      </c>
      <c r="AN80" s="31">
        <f t="shared" ref="AN80:AN83" si="399">+AY80-1</f>
        <v>46316</v>
      </c>
      <c r="AO80" s="37">
        <v>20</v>
      </c>
      <c r="AP80" s="15">
        <f t="shared" ref="AP80:AP83" si="400">+IF(AI80=0,AH80,AI80)+AO80</f>
        <v>46248</v>
      </c>
      <c r="AQ80" s="15"/>
      <c r="AR80" s="34">
        <f t="shared" ref="AR80:AR83" si="401">+AP80-AN80</f>
        <v>-68</v>
      </c>
      <c r="AS80" s="7"/>
      <c r="AT80" s="7"/>
      <c r="AU80" s="7"/>
      <c r="AV80" s="7"/>
      <c r="AW80" s="7"/>
      <c r="AX80" s="3"/>
      <c r="AY80" s="31">
        <f t="shared" ref="AY80:AY83" si="402">+AZ80-BA80</f>
        <v>46317</v>
      </c>
      <c r="AZ80" s="31">
        <f t="shared" ref="AZ80:AZ83" si="403">+BF80-1</f>
        <v>46467</v>
      </c>
      <c r="BA80" s="124">
        <v>150</v>
      </c>
      <c r="BB80" s="15">
        <f t="shared" ref="BB80:BB83" si="404">+IF(AQ80=0,AP80,AQ80)+BA80</f>
        <v>46398</v>
      </c>
      <c r="BC80" s="15"/>
      <c r="BD80" s="7">
        <f t="shared" ref="BD80:BD83" si="405">+BB80-AZ80</f>
        <v>-69</v>
      </c>
      <c r="BE80" s="3"/>
      <c r="BF80" s="31">
        <f t="shared" ref="BF80:BF83" si="406">+BG80-BH80</f>
        <v>46468</v>
      </c>
      <c r="BG80" s="31">
        <f t="shared" ref="BG80:BG83" si="407">+BM80</f>
        <v>46468</v>
      </c>
      <c r="BH80" s="32">
        <v>0</v>
      </c>
      <c r="BI80" s="15">
        <f t="shared" ref="BI80:BI83" si="408">+IF(BC80=0,BB80,BC80)+BH80</f>
        <v>46398</v>
      </c>
      <c r="BJ80" s="15"/>
      <c r="BK80" s="34">
        <f t="shared" ref="BK80:BK83" si="409">+BI80-BG80</f>
        <v>-70</v>
      </c>
      <c r="BL80" s="3"/>
      <c r="BM80" s="31">
        <f t="shared" ref="BM80:BM83" si="410">+BN80-BO80</f>
        <v>46468</v>
      </c>
      <c r="BN80" s="31">
        <f t="shared" ref="BN80:BN83" si="411">+BT80</f>
        <v>46468</v>
      </c>
      <c r="BO80" s="32">
        <v>0</v>
      </c>
      <c r="BP80" s="15">
        <f t="shared" ref="BP80:BP83" si="412">+IF(BJ80=0,BI80,BJ80)+BO80</f>
        <v>46398</v>
      </c>
      <c r="BQ80" s="15"/>
      <c r="BR80" s="34">
        <f t="shared" ref="BR80:BR83" si="413">+BP80-BN80</f>
        <v>-70</v>
      </c>
      <c r="BS80" s="3"/>
      <c r="BT80" s="31">
        <f t="shared" ref="BT80:BT83" si="414">+BU80-BV80</f>
        <v>46468</v>
      </c>
      <c r="BU80" s="31">
        <f t="shared" ref="BU80:BU83" si="415">+CA80</f>
        <v>46475</v>
      </c>
      <c r="BV80" s="37">
        <v>7</v>
      </c>
      <c r="BW80" s="15">
        <f t="shared" ref="BW80:BW83" si="416">+IF(BQ80=0,BP80,BQ80)+BV80</f>
        <v>46405</v>
      </c>
      <c r="BX80" s="15"/>
      <c r="BY80" s="7">
        <f t="shared" ref="BY80:BY83" si="417">+BW80-BU80</f>
        <v>-70</v>
      </c>
      <c r="BZ80" s="2" t="s">
        <v>2516</v>
      </c>
      <c r="CA80" s="315">
        <v>46475</v>
      </c>
      <c r="CB80" s="7">
        <f t="shared" ref="CB80:CB83" si="418">+BW80-CA80</f>
        <v>-70</v>
      </c>
      <c r="CC80" s="2"/>
      <c r="CD80" s="2"/>
      <c r="CF80" s="18" t="str">
        <f>+_xlfn.XLOOKUP(BZ80,'Crono LB 30.09'!B:B,'Crono LB 30.09'!F:F,"No se encuentra",0,1)</f>
        <v>25-Dec-26</v>
      </c>
      <c r="CG80" s="193" t="e">
        <f t="shared" si="310"/>
        <v>#VALUE!</v>
      </c>
      <c r="CI80" s="18">
        <f>+_xlfn.XLOOKUP(B80,'REM-Nuevo'!B:B,'REM-Nuevo'!O:O,"",0,1)</f>
        <v>46475</v>
      </c>
      <c r="CJ80" s="18">
        <f t="shared" si="309"/>
        <v>46475</v>
      </c>
    </row>
    <row r="81" spans="1:88" ht="22.5" hidden="1" x14ac:dyDescent="0.25">
      <c r="A81" s="40" t="s">
        <v>640</v>
      </c>
      <c r="B81" s="41" t="s">
        <v>5169</v>
      </c>
      <c r="C81" s="221" t="s">
        <v>2682</v>
      </c>
      <c r="D81" s="7"/>
      <c r="E81" s="283"/>
      <c r="F81" s="30">
        <f t="shared" ref="F81" si="419">+L81-1</f>
        <v>46292</v>
      </c>
      <c r="G81" s="6">
        <v>46265</v>
      </c>
      <c r="H81" s="6"/>
      <c r="I81" s="34">
        <f t="shared" ref="I81" si="420">+G81-F81</f>
        <v>-27</v>
      </c>
      <c r="J81" s="309">
        <v>46156</v>
      </c>
      <c r="K81" s="3"/>
      <c r="L81" s="30">
        <f t="shared" ref="L81" si="421">+M81-N81</f>
        <v>46293</v>
      </c>
      <c r="M81" s="30">
        <f t="shared" ref="M81" si="422">+T81-1</f>
        <v>46300</v>
      </c>
      <c r="N81" s="37">
        <v>7</v>
      </c>
      <c r="O81" s="6">
        <f t="shared" ref="O81" si="423">+IF(H81=0,G81,H81)+N81</f>
        <v>46272</v>
      </c>
      <c r="P81" s="6"/>
      <c r="Q81" s="29">
        <f t="shared" ref="Q81" si="424">+O81-M81</f>
        <v>-28</v>
      </c>
      <c r="R81" s="7"/>
      <c r="S81" s="3"/>
      <c r="T81" s="30">
        <f t="shared" ref="T81" si="425">+U81-V81</f>
        <v>46301</v>
      </c>
      <c r="U81" s="30">
        <f t="shared" ref="U81" si="426">+AE81-1</f>
        <v>46331</v>
      </c>
      <c r="V81" s="37">
        <v>30</v>
      </c>
      <c r="W81" s="6">
        <f t="shared" ref="W81" si="427">+O81+V81</f>
        <v>46302</v>
      </c>
      <c r="X81" s="6"/>
      <c r="Y81" s="29">
        <f t="shared" ref="Y81" si="428">+W81-U81</f>
        <v>-29</v>
      </c>
      <c r="Z81" s="3"/>
      <c r="AA81" s="31"/>
      <c r="AB81" s="7"/>
      <c r="AC81" s="6"/>
      <c r="AD81" s="25"/>
      <c r="AE81" s="31">
        <f t="shared" ref="AE81" si="429">+AF81-AG81</f>
        <v>46332</v>
      </c>
      <c r="AF81" s="31">
        <f t="shared" ref="AF81" si="430">+AM81-1</f>
        <v>46377</v>
      </c>
      <c r="AG81" s="37">
        <v>45</v>
      </c>
      <c r="AH81" s="15">
        <f t="shared" ref="AH81" si="431">+IF(X81=0,W81,X81)+AG81</f>
        <v>46347</v>
      </c>
      <c r="AI81" s="15"/>
      <c r="AJ81" s="34">
        <f t="shared" ref="AJ81" si="432">+AH81-AF81</f>
        <v>-30</v>
      </c>
      <c r="AK81" s="393"/>
      <c r="AL81" s="3"/>
      <c r="AM81" s="31">
        <f t="shared" ref="AM81" si="433">+AN81-AO81</f>
        <v>46378</v>
      </c>
      <c r="AN81" s="31">
        <f t="shared" ref="AN81" si="434">+AY81-1</f>
        <v>46398</v>
      </c>
      <c r="AO81" s="37">
        <v>20</v>
      </c>
      <c r="AP81" s="15">
        <f t="shared" ref="AP81" si="435">+IF(AI81=0,AH81,AI81)+AO81</f>
        <v>46367</v>
      </c>
      <c r="AQ81" s="15"/>
      <c r="AR81" s="34">
        <f t="shared" ref="AR81" si="436">+AP81-AN81</f>
        <v>-31</v>
      </c>
      <c r="AS81" s="7"/>
      <c r="AT81" s="7"/>
      <c r="AU81" s="7"/>
      <c r="AV81" s="7"/>
      <c r="AW81" s="7"/>
      <c r="AX81" s="3"/>
      <c r="AY81" s="31">
        <f t="shared" ref="AY81" si="437">+AZ81-BA81</f>
        <v>46399</v>
      </c>
      <c r="AZ81" s="31">
        <f t="shared" ref="AZ81" si="438">+BF81-1</f>
        <v>46549</v>
      </c>
      <c r="BA81" s="124">
        <v>150</v>
      </c>
      <c r="BB81" s="15">
        <f t="shared" ref="BB81" si="439">+IF(AQ81=0,AP81,AQ81)+BA81</f>
        <v>46517</v>
      </c>
      <c r="BC81" s="15"/>
      <c r="BD81" s="7">
        <f t="shared" ref="BD81" si="440">+BB81-AZ81</f>
        <v>-32</v>
      </c>
      <c r="BE81" s="3"/>
      <c r="BF81" s="31">
        <f t="shared" ref="BF81" si="441">+BG81-BH81</f>
        <v>46550</v>
      </c>
      <c r="BG81" s="31">
        <f t="shared" ref="BG81" si="442">+BM81</f>
        <v>46550</v>
      </c>
      <c r="BH81" s="32">
        <v>0</v>
      </c>
      <c r="BI81" s="15">
        <f t="shared" ref="BI81" si="443">+IF(BC81=0,BB81,BC81)+BH81</f>
        <v>46517</v>
      </c>
      <c r="BJ81" s="15"/>
      <c r="BK81" s="34">
        <f t="shared" ref="BK81" si="444">+BI81-BG81</f>
        <v>-33</v>
      </c>
      <c r="BL81" s="3"/>
      <c r="BM81" s="31">
        <f t="shared" ref="BM81" si="445">+BN81-BO81</f>
        <v>46550</v>
      </c>
      <c r="BN81" s="31">
        <f t="shared" ref="BN81" si="446">+BT81</f>
        <v>46550</v>
      </c>
      <c r="BO81" s="32">
        <v>0</v>
      </c>
      <c r="BP81" s="15">
        <f t="shared" ref="BP81" si="447">+IF(BJ81=0,BI81,BJ81)+BO81</f>
        <v>46517</v>
      </c>
      <c r="BQ81" s="15"/>
      <c r="BR81" s="34">
        <f t="shared" ref="BR81" si="448">+BP81-BN81</f>
        <v>-33</v>
      </c>
      <c r="BS81" s="3"/>
      <c r="BT81" s="31">
        <f t="shared" ref="BT81" si="449">+BU81-BV81</f>
        <v>46550</v>
      </c>
      <c r="BU81" s="31">
        <f t="shared" ref="BU81" si="450">+CA81</f>
        <v>46557</v>
      </c>
      <c r="BV81" s="37">
        <v>7</v>
      </c>
      <c r="BW81" s="15">
        <f t="shared" ref="BW81" si="451">+IF(BQ81=0,BP81,BQ81)+BV81</f>
        <v>46524</v>
      </c>
      <c r="BX81" s="15"/>
      <c r="BY81" s="7">
        <f t="shared" ref="BY81" si="452">+BW81-BU81</f>
        <v>-33</v>
      </c>
      <c r="BZ81" s="2" t="s">
        <v>2636</v>
      </c>
      <c r="CA81" s="315">
        <v>46557</v>
      </c>
      <c r="CB81" s="7">
        <f t="shared" ref="CB81" si="453">+BW81-CA81</f>
        <v>-33</v>
      </c>
      <c r="CC81" s="2"/>
      <c r="CD81" s="2"/>
      <c r="CF81" s="18" t="str">
        <f>+_xlfn.XLOOKUP(BZ81,'Crono LB 30.09'!B:B,'Crono LB 30.09'!F:F,"No se encuentra",0,1)</f>
        <v>17-Jan-27</v>
      </c>
      <c r="CG81" s="193" t="e">
        <f t="shared" ref="CG81" si="454">+CF81-CA81</f>
        <v>#VALUE!</v>
      </c>
      <c r="CI81" s="18">
        <f>+_xlfn.XLOOKUP(B81,'REM-Nuevo'!B:B,'REM-Nuevo'!O:O,"",0,1)</f>
        <v>46557</v>
      </c>
      <c r="CJ81" s="18">
        <f t="shared" si="309"/>
        <v>46557</v>
      </c>
    </row>
    <row r="82" spans="1:88" ht="154.5" customHeight="1" x14ac:dyDescent="0.25">
      <c r="A82" s="40" t="s">
        <v>640</v>
      </c>
      <c r="B82" s="41" t="s">
        <v>2683</v>
      </c>
      <c r="C82" s="221" t="s">
        <v>2684</v>
      </c>
      <c r="D82" s="7"/>
      <c r="E82" s="283"/>
      <c r="F82" s="30">
        <f t="shared" si="385"/>
        <v>46162</v>
      </c>
      <c r="G82" s="6">
        <v>46107</v>
      </c>
      <c r="H82" s="6">
        <v>46111</v>
      </c>
      <c r="I82" s="34">
        <f t="shared" si="386"/>
        <v>-55</v>
      </c>
      <c r="J82" s="309">
        <v>46107</v>
      </c>
      <c r="K82" s="3"/>
      <c r="L82" s="30">
        <f t="shared" si="387"/>
        <v>46163</v>
      </c>
      <c r="M82" s="30">
        <f t="shared" si="388"/>
        <v>46170</v>
      </c>
      <c r="N82" s="37">
        <v>7</v>
      </c>
      <c r="O82" s="6">
        <f t="shared" si="311"/>
        <v>46118</v>
      </c>
      <c r="P82" s="6">
        <v>46118</v>
      </c>
      <c r="Q82" s="29">
        <f t="shared" si="389"/>
        <v>-52</v>
      </c>
      <c r="R82" s="7">
        <v>23328958</v>
      </c>
      <c r="S82" s="3"/>
      <c r="T82" s="30">
        <f t="shared" si="390"/>
        <v>46171</v>
      </c>
      <c r="U82" s="30">
        <f t="shared" si="391"/>
        <v>46201</v>
      </c>
      <c r="V82" s="37">
        <v>30</v>
      </c>
      <c r="W82" s="6">
        <f t="shared" si="392"/>
        <v>46148</v>
      </c>
      <c r="X82" s="6">
        <v>46142</v>
      </c>
      <c r="Y82" s="29">
        <f t="shared" si="393"/>
        <v>-53</v>
      </c>
      <c r="Z82" s="3"/>
      <c r="AA82" s="31"/>
      <c r="AB82" s="7"/>
      <c r="AC82" s="6"/>
      <c r="AD82" s="25"/>
      <c r="AE82" s="31">
        <f t="shared" si="394"/>
        <v>46202</v>
      </c>
      <c r="AF82" s="31">
        <f t="shared" si="395"/>
        <v>46247</v>
      </c>
      <c r="AG82" s="37">
        <v>45</v>
      </c>
      <c r="AH82" s="15">
        <f t="shared" si="396"/>
        <v>46187</v>
      </c>
      <c r="AI82" s="15"/>
      <c r="AJ82" s="34">
        <f t="shared" si="397"/>
        <v>-60</v>
      </c>
      <c r="AK82" s="481" t="str">
        <f>+AK35</f>
        <v>Objetivo de adjudicación tardío 20/6
5/5: se enviaron ofertas para AT
7/5: 22/5 espera responder ING.
14/5: sin cambios
21/5: hoy se recibió CT para proveedores
28/5: se espera rta hoy para enviar a ING.
4/6: se espera rta de ING para semana próxima. 
11/6:  AT casi cerrado, resta rtas de proveedores en planillas para emitir el documento.
18/6: se envió consulta x correo a proveedores por cambio de protección. Si confirman se puede cerrar AT, caso contrario habrá que validar el desvío con PP.
25/6: PP aprueba el desvío, se pedirá a ambos proveedores que actualicen oferta. Se analizará si Emerson podrá ser adjudicado.</v>
      </c>
      <c r="AL82" s="3" t="s">
        <v>5125</v>
      </c>
      <c r="AM82" s="31">
        <f t="shared" si="398"/>
        <v>46248</v>
      </c>
      <c r="AN82" s="31">
        <f t="shared" si="399"/>
        <v>46268</v>
      </c>
      <c r="AO82" s="37">
        <v>20</v>
      </c>
      <c r="AP82" s="15">
        <f t="shared" si="400"/>
        <v>46207</v>
      </c>
      <c r="AQ82" s="15"/>
      <c r="AR82" s="34">
        <f t="shared" si="401"/>
        <v>-61</v>
      </c>
      <c r="AS82" s="7"/>
      <c r="AT82" s="7"/>
      <c r="AU82" s="7"/>
      <c r="AV82" s="7"/>
      <c r="AW82" s="7"/>
      <c r="AX82" s="3"/>
      <c r="AY82" s="31">
        <f t="shared" si="402"/>
        <v>46269</v>
      </c>
      <c r="AZ82" s="31">
        <f t="shared" si="403"/>
        <v>46419</v>
      </c>
      <c r="BA82" s="124">
        <v>150</v>
      </c>
      <c r="BB82" s="15">
        <f t="shared" si="404"/>
        <v>46357</v>
      </c>
      <c r="BC82" s="15"/>
      <c r="BD82" s="7">
        <f t="shared" si="405"/>
        <v>-62</v>
      </c>
      <c r="BE82" s="3"/>
      <c r="BF82" s="31">
        <f t="shared" si="406"/>
        <v>46420</v>
      </c>
      <c r="BG82" s="31">
        <f t="shared" si="407"/>
        <v>46420</v>
      </c>
      <c r="BH82" s="32">
        <v>0</v>
      </c>
      <c r="BI82" s="15">
        <f t="shared" si="408"/>
        <v>46357</v>
      </c>
      <c r="BJ82" s="15"/>
      <c r="BK82" s="34">
        <f t="shared" si="409"/>
        <v>-63</v>
      </c>
      <c r="BL82" s="3"/>
      <c r="BM82" s="31">
        <f t="shared" si="410"/>
        <v>46420</v>
      </c>
      <c r="BN82" s="31">
        <f t="shared" si="411"/>
        <v>46420</v>
      </c>
      <c r="BO82" s="32">
        <v>0</v>
      </c>
      <c r="BP82" s="15">
        <f t="shared" si="412"/>
        <v>46357</v>
      </c>
      <c r="BQ82" s="15"/>
      <c r="BR82" s="34">
        <f t="shared" si="413"/>
        <v>-63</v>
      </c>
      <c r="BS82" s="3"/>
      <c r="BT82" s="31">
        <f t="shared" si="414"/>
        <v>46420</v>
      </c>
      <c r="BU82" s="31">
        <f t="shared" si="415"/>
        <v>46427</v>
      </c>
      <c r="BV82" s="37">
        <v>7</v>
      </c>
      <c r="BW82" s="15">
        <f t="shared" si="416"/>
        <v>46364</v>
      </c>
      <c r="BX82" s="15"/>
      <c r="BY82" s="7">
        <f t="shared" si="417"/>
        <v>-63</v>
      </c>
      <c r="BZ82" s="2" t="s">
        <v>2516</v>
      </c>
      <c r="CA82" s="315">
        <v>46427</v>
      </c>
      <c r="CB82" s="7">
        <f t="shared" si="418"/>
        <v>-63</v>
      </c>
      <c r="CC82" s="2"/>
      <c r="CD82" s="2"/>
      <c r="CF82" s="18" t="str">
        <f>+_xlfn.XLOOKUP(BZ82,'Crono LB 30.09'!B:B,'Crono LB 30.09'!F:F,"No se encuentra",0,1)</f>
        <v>25-Dec-26</v>
      </c>
      <c r="CG82" s="193" t="e">
        <f t="shared" si="310"/>
        <v>#VALUE!</v>
      </c>
      <c r="CI82" s="18">
        <f>+_xlfn.XLOOKUP(B82,'REM-Nuevo'!B:B,'REM-Nuevo'!O:O,"",0,1)</f>
        <v>46427</v>
      </c>
      <c r="CJ82" s="18">
        <f t="shared" si="309"/>
        <v>46427</v>
      </c>
    </row>
    <row r="83" spans="1:88" ht="22.5" x14ac:dyDescent="0.25">
      <c r="A83" s="40" t="s">
        <v>640</v>
      </c>
      <c r="B83" s="41" t="s">
        <v>2685</v>
      </c>
      <c r="C83" s="221" t="s">
        <v>2686</v>
      </c>
      <c r="D83" s="7"/>
      <c r="E83" s="283"/>
      <c r="F83" s="30">
        <f t="shared" si="385"/>
        <v>46193</v>
      </c>
      <c r="G83" s="6">
        <v>46147</v>
      </c>
      <c r="H83" s="6">
        <v>46154</v>
      </c>
      <c r="I83" s="34">
        <f t="shared" si="386"/>
        <v>-46</v>
      </c>
      <c r="J83" s="309">
        <v>46147</v>
      </c>
      <c r="K83" s="3"/>
      <c r="L83" s="30">
        <f t="shared" si="387"/>
        <v>46194</v>
      </c>
      <c r="M83" s="30">
        <f t="shared" si="388"/>
        <v>46201</v>
      </c>
      <c r="N83" s="37">
        <v>7</v>
      </c>
      <c r="O83" s="6">
        <v>46172</v>
      </c>
      <c r="P83" s="6">
        <v>46171</v>
      </c>
      <c r="Q83" s="29">
        <f t="shared" si="389"/>
        <v>-29</v>
      </c>
      <c r="R83" s="7">
        <v>23385873</v>
      </c>
      <c r="S83" s="3"/>
      <c r="T83" s="30">
        <f t="shared" si="390"/>
        <v>46202</v>
      </c>
      <c r="U83" s="30">
        <f t="shared" si="391"/>
        <v>46232</v>
      </c>
      <c r="V83" s="37">
        <v>30</v>
      </c>
      <c r="W83" s="6">
        <f t="shared" si="392"/>
        <v>46202</v>
      </c>
      <c r="X83" s="6">
        <v>46183</v>
      </c>
      <c r="Y83" s="29">
        <f t="shared" si="393"/>
        <v>-30</v>
      </c>
      <c r="Z83" s="3"/>
      <c r="AA83" s="31"/>
      <c r="AB83" s="7"/>
      <c r="AC83" s="6"/>
      <c r="AD83" s="25"/>
      <c r="AE83" s="31">
        <f t="shared" si="394"/>
        <v>46233</v>
      </c>
      <c r="AF83" s="31">
        <f t="shared" si="395"/>
        <v>46278</v>
      </c>
      <c r="AG83" s="37">
        <v>45</v>
      </c>
      <c r="AH83" s="15">
        <f t="shared" si="396"/>
        <v>46228</v>
      </c>
      <c r="AI83" s="15"/>
      <c r="AJ83" s="34">
        <f t="shared" si="397"/>
        <v>-50</v>
      </c>
      <c r="AK83" s="393" t="str">
        <f>+AK57</f>
        <v>28/5: en licitación, apertura 5/6. Se analizará en conjunto con las del área de generación.
10/6: hoy se envió a AT. Se aguarda rta para semana próxima.
18/6: puede haber cambios en cantidades, se está revisando con PP.
25/6: continúa.</v>
      </c>
      <c r="AL83" s="3"/>
      <c r="AM83" s="31">
        <f t="shared" si="398"/>
        <v>46279</v>
      </c>
      <c r="AN83" s="31">
        <f t="shared" si="399"/>
        <v>46299</v>
      </c>
      <c r="AO83" s="37">
        <v>20</v>
      </c>
      <c r="AP83" s="15">
        <f t="shared" si="400"/>
        <v>46248</v>
      </c>
      <c r="AQ83" s="15"/>
      <c r="AR83" s="34">
        <f t="shared" si="401"/>
        <v>-51</v>
      </c>
      <c r="AS83" s="7"/>
      <c r="AT83" s="7"/>
      <c r="AU83" s="7"/>
      <c r="AV83" s="7"/>
      <c r="AW83" s="7"/>
      <c r="AX83" s="3"/>
      <c r="AY83" s="31">
        <f t="shared" si="402"/>
        <v>46300</v>
      </c>
      <c r="AZ83" s="31">
        <f t="shared" si="403"/>
        <v>46400</v>
      </c>
      <c r="BA83" s="124">
        <v>100</v>
      </c>
      <c r="BB83" s="15">
        <f t="shared" si="404"/>
        <v>46348</v>
      </c>
      <c r="BC83" s="15"/>
      <c r="BD83" s="7">
        <f t="shared" si="405"/>
        <v>-52</v>
      </c>
      <c r="BE83" s="3"/>
      <c r="BF83" s="31">
        <f t="shared" si="406"/>
        <v>46401</v>
      </c>
      <c r="BG83" s="31">
        <f t="shared" si="407"/>
        <v>46401</v>
      </c>
      <c r="BH83" s="32">
        <v>0</v>
      </c>
      <c r="BI83" s="15">
        <f t="shared" si="408"/>
        <v>46348</v>
      </c>
      <c r="BJ83" s="15"/>
      <c r="BK83" s="34">
        <f t="shared" si="409"/>
        <v>-53</v>
      </c>
      <c r="BL83" s="3"/>
      <c r="BM83" s="31">
        <f t="shared" si="410"/>
        <v>46401</v>
      </c>
      <c r="BN83" s="31">
        <f t="shared" si="411"/>
        <v>46401</v>
      </c>
      <c r="BO83" s="32">
        <v>0</v>
      </c>
      <c r="BP83" s="15">
        <f t="shared" si="412"/>
        <v>46348</v>
      </c>
      <c r="BQ83" s="15"/>
      <c r="BR83" s="34">
        <f t="shared" si="413"/>
        <v>-53</v>
      </c>
      <c r="BS83" s="3"/>
      <c r="BT83" s="31">
        <f t="shared" si="414"/>
        <v>46401</v>
      </c>
      <c r="BU83" s="31">
        <f t="shared" si="415"/>
        <v>46408</v>
      </c>
      <c r="BV83" s="37">
        <v>7</v>
      </c>
      <c r="BW83" s="15">
        <f t="shared" si="416"/>
        <v>46355</v>
      </c>
      <c r="BX83" s="15"/>
      <c r="BY83" s="7">
        <f t="shared" si="417"/>
        <v>-53</v>
      </c>
      <c r="BZ83" s="2" t="s">
        <v>2516</v>
      </c>
      <c r="CA83" s="315">
        <v>46408</v>
      </c>
      <c r="CB83" s="7">
        <f t="shared" si="418"/>
        <v>-53</v>
      </c>
      <c r="CC83" s="2"/>
      <c r="CD83" s="2"/>
      <c r="CF83" s="18" t="str">
        <f>+_xlfn.XLOOKUP(BZ83,'Crono LB 30.09'!B:B,'Crono LB 30.09'!F:F,"No se encuentra",0,1)</f>
        <v>25-Dec-26</v>
      </c>
      <c r="CG83" s="193" t="e">
        <f t="shared" si="310"/>
        <v>#VALUE!</v>
      </c>
      <c r="CI83" s="18">
        <f>+_xlfn.XLOOKUP(B83,'REM-Nuevo'!B:B,'REM-Nuevo'!O:O,"",0,1)</f>
        <v>46408</v>
      </c>
      <c r="CJ83" s="18">
        <f t="shared" si="309"/>
        <v>46408</v>
      </c>
    </row>
    <row r="84" spans="1:88" ht="45" hidden="1" x14ac:dyDescent="0.25">
      <c r="A84" s="40" t="s">
        <v>2471</v>
      </c>
      <c r="B84" s="41" t="s">
        <v>2687</v>
      </c>
      <c r="C84" s="42" t="s">
        <v>806</v>
      </c>
      <c r="D84" s="7"/>
      <c r="E84" s="283" t="str">
        <f>+_xlfn.XLOOKUP(B84,'Dinámica P0 RIs'!A:A,'Dinámica P0 RIs'!B:B,"",0,1)</f>
        <v/>
      </c>
      <c r="F84" s="30">
        <f t="shared" ref="F84:F85" si="455">+L84-1</f>
        <v>-175</v>
      </c>
      <c r="G84" s="6">
        <v>45898</v>
      </c>
      <c r="H84" s="6">
        <v>45898</v>
      </c>
      <c r="I84" s="34">
        <f t="shared" ref="I84:I85" si="456">+G84-F84</f>
        <v>46073</v>
      </c>
      <c r="J84" s="309">
        <v>46010</v>
      </c>
      <c r="K84" s="3"/>
      <c r="L84" s="30">
        <f t="shared" ref="L84:L85" si="457">+M84-N84</f>
        <v>-174</v>
      </c>
      <c r="M84" s="30">
        <f t="shared" ref="M84:M85" si="458">+T84-1</f>
        <v>-167</v>
      </c>
      <c r="N84" s="37">
        <v>7</v>
      </c>
      <c r="O84" s="6">
        <v>45912</v>
      </c>
      <c r="P84" s="6">
        <v>45912</v>
      </c>
      <c r="Q84" s="29">
        <f t="shared" ref="Q84:Q85" si="459">+O84-M84</f>
        <v>46079</v>
      </c>
      <c r="R84" s="7">
        <v>23050161</v>
      </c>
      <c r="S84" s="3"/>
      <c r="T84" s="30">
        <f t="shared" ref="T84:T85" si="460">+U84-V84</f>
        <v>-166</v>
      </c>
      <c r="U84" s="30">
        <f t="shared" ref="U84:U85" si="461">+AE84-1</f>
        <v>-136</v>
      </c>
      <c r="V84" s="37">
        <v>30</v>
      </c>
      <c r="W84" s="6">
        <v>45933</v>
      </c>
      <c r="X84" s="6">
        <v>45933</v>
      </c>
      <c r="Y84" s="29">
        <f t="shared" ref="Y84:Y85" si="462">+W84-U84</f>
        <v>46069</v>
      </c>
      <c r="Z84" s="3"/>
      <c r="AA84" s="31"/>
      <c r="AB84" s="7"/>
      <c r="AC84" s="6"/>
      <c r="AD84" s="25"/>
      <c r="AE84" s="31">
        <f t="shared" ref="AE84:AE85" si="463">+AF84-AG84</f>
        <v>-135</v>
      </c>
      <c r="AF84" s="31">
        <f t="shared" ref="AF84:AF85" si="464">+AM84-1</f>
        <v>-90</v>
      </c>
      <c r="AG84" s="37">
        <v>45</v>
      </c>
      <c r="AH84" s="15">
        <v>46073</v>
      </c>
      <c r="AI84" s="15">
        <v>46073</v>
      </c>
      <c r="AJ84" s="34">
        <f t="shared" ref="AJ84:AJ85" si="465">+AH84-AF84</f>
        <v>46163</v>
      </c>
      <c r="AK84" s="397" t="s">
        <v>5128</v>
      </c>
      <c r="AL84" s="3" t="s">
        <v>5126</v>
      </c>
      <c r="AM84" s="31">
        <f t="shared" ref="AM84:AM85" si="466">+AN84-AO84</f>
        <v>-89</v>
      </c>
      <c r="AN84" s="31">
        <f t="shared" ref="AN84:AN85" si="467">+AY84-1</f>
        <v>-69</v>
      </c>
      <c r="AO84" s="37">
        <v>20</v>
      </c>
      <c r="AP84" s="15">
        <f t="shared" ref="AP84:AP85" si="468">+IF(AI84=0,AH84,AI84)+AO84</f>
        <v>46093</v>
      </c>
      <c r="AQ84" s="15">
        <v>46090</v>
      </c>
      <c r="AR84" s="34">
        <f t="shared" ref="AR84:AR85" si="469">+AP84-AN84</f>
        <v>46162</v>
      </c>
      <c r="AS84" s="7"/>
      <c r="AT84" s="7"/>
      <c r="AU84" s="7"/>
      <c r="AV84" s="7"/>
      <c r="AW84" s="7"/>
      <c r="AX84" s="3"/>
      <c r="AY84" s="31">
        <f t="shared" ref="AY84:AY85" si="470">+AZ84-BA84</f>
        <v>-68</v>
      </c>
      <c r="AZ84" s="31">
        <f t="shared" ref="AZ84:AZ85" si="471">+BF84-1</f>
        <v>-8</v>
      </c>
      <c r="BA84" s="124">
        <v>60</v>
      </c>
      <c r="BB84" s="15">
        <f t="shared" ref="BB84:BB85" si="472">+IF(AQ84=0,AP84,AQ84)+BA84</f>
        <v>46150</v>
      </c>
      <c r="BC84" s="15"/>
      <c r="BD84" s="7">
        <f t="shared" ref="BD84:BD85" si="473">+BB84-AZ84</f>
        <v>46158</v>
      </c>
      <c r="BE84" s="3"/>
      <c r="BF84" s="31">
        <f t="shared" ref="BF84:BF85" si="474">+BG84-BH84</f>
        <v>-7</v>
      </c>
      <c r="BG84" s="31">
        <f t="shared" ref="BG84:BG85" si="475">+BM84</f>
        <v>-7</v>
      </c>
      <c r="BH84" s="32">
        <v>0</v>
      </c>
      <c r="BI84" s="15">
        <f t="shared" ref="BI84:BI85" si="476">+IF(BC84=0,BB84,BC84)+BH84</f>
        <v>46150</v>
      </c>
      <c r="BJ84" s="15"/>
      <c r="BK84" s="34">
        <f t="shared" ref="BK84:BK85" si="477">+BI84-BG84</f>
        <v>46157</v>
      </c>
      <c r="BL84" s="3"/>
      <c r="BM84" s="31">
        <f t="shared" ref="BM84:BM85" si="478">+BN84-BO84</f>
        <v>-7</v>
      </c>
      <c r="BN84" s="31">
        <f t="shared" ref="BN84:BN85" si="479">+BT84</f>
        <v>-7</v>
      </c>
      <c r="BO84" s="32">
        <v>0</v>
      </c>
      <c r="BP84" s="15">
        <f t="shared" ref="BP84:BP85" si="480">+IF(BJ84=0,BI84,BJ84)+BO84</f>
        <v>46150</v>
      </c>
      <c r="BQ84" s="15"/>
      <c r="BR84" s="34">
        <f t="shared" ref="BR84:BR85" si="481">+BP84-BN84</f>
        <v>46157</v>
      </c>
      <c r="BS84" s="3"/>
      <c r="BT84" s="31">
        <f t="shared" ref="BT84:BT85" si="482">+BU84-BV84</f>
        <v>-7</v>
      </c>
      <c r="BU84" s="31">
        <f t="shared" ref="BU84:BU85" si="483">+CA84</f>
        <v>0</v>
      </c>
      <c r="BV84" s="37">
        <v>7</v>
      </c>
      <c r="BW84" s="15">
        <f t="shared" ref="BW84:BW85" si="484">+IF(BQ84=0,BP84,BQ84)+BV84</f>
        <v>46157</v>
      </c>
      <c r="BX84" s="15"/>
      <c r="BY84" s="7">
        <f t="shared" ref="BY84:BY85" si="485">+BW84-BU84</f>
        <v>46157</v>
      </c>
      <c r="BZ84" s="2"/>
      <c r="CA84" s="39"/>
      <c r="CB84" s="7">
        <f t="shared" ref="CB84:CB85" si="486">+BW84-CA84</f>
        <v>46157</v>
      </c>
      <c r="CC84" s="2"/>
      <c r="CD84" s="2"/>
      <c r="CF84" s="18" t="str">
        <f>+_xlfn.XLOOKUP(BZ84,'Crono LB 30.09'!B:B,'Crono LB 30.09'!F:F,"No se encuentra",0,1)</f>
        <v>No se encuentra</v>
      </c>
      <c r="CG84" s="193" t="e">
        <f t="shared" si="310"/>
        <v>#VALUE!</v>
      </c>
      <c r="CI84" s="18" t="str">
        <f>+_xlfn.XLOOKUP(B84,'REM-Nuevo'!B:B,'REM-Nuevo'!O:O,"",0,1)</f>
        <v/>
      </c>
      <c r="CJ84" s="18">
        <f t="shared" si="309"/>
        <v>0</v>
      </c>
    </row>
    <row r="85" spans="1:88" ht="45" hidden="1" x14ac:dyDescent="0.25">
      <c r="A85" s="40" t="s">
        <v>2471</v>
      </c>
      <c r="B85" s="41" t="s">
        <v>2688</v>
      </c>
      <c r="C85" s="42" t="s">
        <v>807</v>
      </c>
      <c r="D85" s="7"/>
      <c r="E85" s="283" t="str">
        <f>+_xlfn.XLOOKUP(B85,'Dinámica P0 RIs'!A:A,'Dinámica P0 RIs'!B:B,"",0,1)</f>
        <v/>
      </c>
      <c r="F85" s="30">
        <f t="shared" si="455"/>
        <v>-175</v>
      </c>
      <c r="G85" s="6">
        <v>45898</v>
      </c>
      <c r="H85" s="6">
        <v>45898</v>
      </c>
      <c r="I85" s="34">
        <f t="shared" si="456"/>
        <v>46073</v>
      </c>
      <c r="J85" s="309">
        <v>46036</v>
      </c>
      <c r="K85" s="3"/>
      <c r="L85" s="30">
        <f t="shared" si="457"/>
        <v>-174</v>
      </c>
      <c r="M85" s="30">
        <f t="shared" si="458"/>
        <v>-167</v>
      </c>
      <c r="N85" s="37">
        <v>7</v>
      </c>
      <c r="O85" s="6">
        <v>45912</v>
      </c>
      <c r="P85" s="6">
        <v>45912</v>
      </c>
      <c r="Q85" s="29">
        <f t="shared" si="459"/>
        <v>46079</v>
      </c>
      <c r="R85" s="7">
        <v>23050162</v>
      </c>
      <c r="S85" s="3"/>
      <c r="T85" s="30">
        <f t="shared" si="460"/>
        <v>-166</v>
      </c>
      <c r="U85" s="30">
        <f t="shared" si="461"/>
        <v>-136</v>
      </c>
      <c r="V85" s="37">
        <v>30</v>
      </c>
      <c r="W85" s="6">
        <v>45933</v>
      </c>
      <c r="X85" s="6">
        <v>45933</v>
      </c>
      <c r="Y85" s="29">
        <f t="shared" si="462"/>
        <v>46069</v>
      </c>
      <c r="Z85" s="3"/>
      <c r="AA85" s="31"/>
      <c r="AB85" s="7"/>
      <c r="AC85" s="6"/>
      <c r="AD85" s="25"/>
      <c r="AE85" s="31">
        <f t="shared" si="463"/>
        <v>-135</v>
      </c>
      <c r="AF85" s="31">
        <f t="shared" si="464"/>
        <v>-90</v>
      </c>
      <c r="AG85" s="37">
        <v>45</v>
      </c>
      <c r="AH85" s="15">
        <v>46073</v>
      </c>
      <c r="AI85" s="15">
        <v>46073</v>
      </c>
      <c r="AJ85" s="34">
        <f t="shared" si="465"/>
        <v>46163</v>
      </c>
      <c r="AK85" s="397" t="s">
        <v>5128</v>
      </c>
      <c r="AL85" s="3" t="s">
        <v>5126</v>
      </c>
      <c r="AM85" s="31">
        <f t="shared" si="466"/>
        <v>-89</v>
      </c>
      <c r="AN85" s="31">
        <f t="shared" si="467"/>
        <v>-69</v>
      </c>
      <c r="AO85" s="37">
        <v>20</v>
      </c>
      <c r="AP85" s="15">
        <f t="shared" si="468"/>
        <v>46093</v>
      </c>
      <c r="AQ85" s="15">
        <v>46090</v>
      </c>
      <c r="AR85" s="34">
        <f t="shared" si="469"/>
        <v>46162</v>
      </c>
      <c r="AS85" s="7"/>
      <c r="AT85" s="7"/>
      <c r="AU85" s="7"/>
      <c r="AV85" s="7"/>
      <c r="AW85" s="7"/>
      <c r="AX85" s="3"/>
      <c r="AY85" s="31">
        <f t="shared" si="470"/>
        <v>-68</v>
      </c>
      <c r="AZ85" s="31">
        <f t="shared" si="471"/>
        <v>-8</v>
      </c>
      <c r="BA85" s="124">
        <v>60</v>
      </c>
      <c r="BB85" s="15">
        <f t="shared" si="472"/>
        <v>46150</v>
      </c>
      <c r="BC85" s="15"/>
      <c r="BD85" s="7">
        <f t="shared" si="473"/>
        <v>46158</v>
      </c>
      <c r="BE85" s="3"/>
      <c r="BF85" s="31">
        <f t="shared" si="474"/>
        <v>-7</v>
      </c>
      <c r="BG85" s="31">
        <f t="shared" si="475"/>
        <v>-7</v>
      </c>
      <c r="BH85" s="32">
        <v>0</v>
      </c>
      <c r="BI85" s="15">
        <f t="shared" si="476"/>
        <v>46150</v>
      </c>
      <c r="BJ85" s="15"/>
      <c r="BK85" s="34">
        <f t="shared" si="477"/>
        <v>46157</v>
      </c>
      <c r="BL85" s="3"/>
      <c r="BM85" s="31">
        <f t="shared" si="478"/>
        <v>-7</v>
      </c>
      <c r="BN85" s="31">
        <f t="shared" si="479"/>
        <v>-7</v>
      </c>
      <c r="BO85" s="32">
        <v>0</v>
      </c>
      <c r="BP85" s="15">
        <f t="shared" si="480"/>
        <v>46150</v>
      </c>
      <c r="BQ85" s="15"/>
      <c r="BR85" s="34">
        <f t="shared" si="481"/>
        <v>46157</v>
      </c>
      <c r="BS85" s="3"/>
      <c r="BT85" s="31">
        <f t="shared" si="482"/>
        <v>-7</v>
      </c>
      <c r="BU85" s="31">
        <f t="shared" si="483"/>
        <v>0</v>
      </c>
      <c r="BV85" s="37">
        <v>7</v>
      </c>
      <c r="BW85" s="15">
        <f t="shared" si="484"/>
        <v>46157</v>
      </c>
      <c r="BX85" s="15"/>
      <c r="BY85" s="7">
        <f t="shared" si="485"/>
        <v>46157</v>
      </c>
      <c r="BZ85" s="2"/>
      <c r="CA85" s="39"/>
      <c r="CB85" s="7">
        <f t="shared" si="486"/>
        <v>46157</v>
      </c>
      <c r="CC85" s="2"/>
      <c r="CD85" s="2"/>
      <c r="CF85" s="18" t="str">
        <f>+_xlfn.XLOOKUP(BZ85,'Crono LB 30.09'!B:B,'Crono LB 30.09'!F:F,"No se encuentra",0,1)</f>
        <v>26-Jan-28</v>
      </c>
      <c r="CG85" s="193" t="e">
        <f t="shared" si="310"/>
        <v>#VALUE!</v>
      </c>
      <c r="CI85" s="18" t="str">
        <f>+_xlfn.XLOOKUP(B85,'REM-Nuevo'!B:B,'REM-Nuevo'!O:O,"",0,1)</f>
        <v/>
      </c>
      <c r="CJ85" s="18">
        <f t="shared" si="309"/>
        <v>0</v>
      </c>
    </row>
    <row r="86" spans="1:88" ht="45" hidden="1" x14ac:dyDescent="0.25">
      <c r="A86" s="40" t="s">
        <v>2689</v>
      </c>
      <c r="B86" s="41" t="s">
        <v>5243</v>
      </c>
      <c r="C86" s="42" t="s">
        <v>2690</v>
      </c>
      <c r="D86" s="7"/>
      <c r="E86" s="283" t="str">
        <f>+_xlfn.XLOOKUP(B86,'Dinámica P0 RIs'!A:A,'Dinámica P0 RIs'!B:B,"",0,1)</f>
        <v/>
      </c>
      <c r="F86" s="30">
        <f t="shared" si="243"/>
        <v>-175</v>
      </c>
      <c r="G86" s="6">
        <v>46142</v>
      </c>
      <c r="H86" s="6">
        <v>46142</v>
      </c>
      <c r="I86" s="34">
        <f t="shared" si="244"/>
        <v>46317</v>
      </c>
      <c r="J86" s="309" t="s">
        <v>5135</v>
      </c>
      <c r="K86" s="3"/>
      <c r="L86" s="30">
        <f t="shared" si="245"/>
        <v>-174</v>
      </c>
      <c r="M86" s="30">
        <f t="shared" si="246"/>
        <v>-167</v>
      </c>
      <c r="N86" s="37">
        <v>7</v>
      </c>
      <c r="O86" s="6">
        <f t="shared" si="311"/>
        <v>46149</v>
      </c>
      <c r="P86" s="6">
        <v>46153</v>
      </c>
      <c r="Q86" s="29">
        <f t="shared" si="247"/>
        <v>46316</v>
      </c>
      <c r="R86" s="7">
        <v>23377138</v>
      </c>
      <c r="S86" s="3"/>
      <c r="T86" s="30">
        <f t="shared" si="248"/>
        <v>-166</v>
      </c>
      <c r="U86" s="30">
        <f t="shared" si="249"/>
        <v>-136</v>
      </c>
      <c r="V86" s="37">
        <v>30</v>
      </c>
      <c r="W86" s="6">
        <f t="shared" si="250"/>
        <v>46179</v>
      </c>
      <c r="X86" s="6">
        <v>46162</v>
      </c>
      <c r="Y86" s="15">
        <f t="shared" si="251"/>
        <v>46315</v>
      </c>
      <c r="Z86" s="3"/>
      <c r="AA86" s="31"/>
      <c r="AB86" s="7"/>
      <c r="AC86" s="6"/>
      <c r="AD86" s="25"/>
      <c r="AE86" s="31">
        <f t="shared" si="252"/>
        <v>-135</v>
      </c>
      <c r="AF86" s="31">
        <f t="shared" si="253"/>
        <v>-90</v>
      </c>
      <c r="AG86" s="37">
        <v>45</v>
      </c>
      <c r="AH86" s="15">
        <f t="shared" si="254"/>
        <v>46207</v>
      </c>
      <c r="AI86" s="15"/>
      <c r="AJ86" s="15">
        <f t="shared" si="255"/>
        <v>46297</v>
      </c>
      <c r="AK86" s="481" t="s">
        <v>5246</v>
      </c>
      <c r="AL86" s="3" t="s">
        <v>5127</v>
      </c>
      <c r="AM86" s="31">
        <f t="shared" si="256"/>
        <v>-89</v>
      </c>
      <c r="AN86" s="31">
        <f t="shared" si="257"/>
        <v>-69</v>
      </c>
      <c r="AO86" s="37">
        <v>20</v>
      </c>
      <c r="AP86" s="15">
        <f t="shared" si="258"/>
        <v>46227</v>
      </c>
      <c r="AQ86" s="15">
        <v>46170</v>
      </c>
      <c r="AR86" s="34">
        <f t="shared" si="259"/>
        <v>46296</v>
      </c>
      <c r="AS86" s="7"/>
      <c r="AT86" s="7"/>
      <c r="AU86" s="7"/>
      <c r="AV86" s="7"/>
      <c r="AW86" s="7"/>
      <c r="AX86" s="3"/>
      <c r="AY86" s="31">
        <f t="shared" si="260"/>
        <v>-68</v>
      </c>
      <c r="AZ86" s="31">
        <f t="shared" si="312"/>
        <v>-8</v>
      </c>
      <c r="BA86" s="124">
        <v>60</v>
      </c>
      <c r="BB86" s="15">
        <f t="shared" si="261"/>
        <v>46230</v>
      </c>
      <c r="BC86" s="15"/>
      <c r="BD86" s="7">
        <f t="shared" si="262"/>
        <v>46238</v>
      </c>
      <c r="BE86" s="3"/>
      <c r="BF86" s="31">
        <f t="shared" si="263"/>
        <v>-7</v>
      </c>
      <c r="BG86" s="31">
        <f t="shared" si="264"/>
        <v>-7</v>
      </c>
      <c r="BH86" s="32">
        <v>0</v>
      </c>
      <c r="BI86" s="15">
        <f t="shared" si="265"/>
        <v>46230</v>
      </c>
      <c r="BJ86" s="15"/>
      <c r="BK86" s="15">
        <f t="shared" si="266"/>
        <v>46237</v>
      </c>
      <c r="BL86" s="3"/>
      <c r="BM86" s="31">
        <f t="shared" si="267"/>
        <v>-7</v>
      </c>
      <c r="BN86" s="31">
        <f t="shared" si="268"/>
        <v>-7</v>
      </c>
      <c r="BO86" s="32">
        <v>0</v>
      </c>
      <c r="BP86" s="15">
        <f t="shared" si="269"/>
        <v>46230</v>
      </c>
      <c r="BQ86" s="15"/>
      <c r="BR86" s="34">
        <f t="shared" si="270"/>
        <v>46237</v>
      </c>
      <c r="BS86" s="3"/>
      <c r="BT86" s="31">
        <f t="shared" si="271"/>
        <v>-7</v>
      </c>
      <c r="BU86" s="31">
        <f t="shared" si="272"/>
        <v>0</v>
      </c>
      <c r="BV86" s="37">
        <v>7</v>
      </c>
      <c r="BW86" s="15">
        <f t="shared" si="273"/>
        <v>46237</v>
      </c>
      <c r="BX86" s="15"/>
      <c r="BY86" s="15">
        <f t="shared" si="274"/>
        <v>46237</v>
      </c>
      <c r="BZ86" s="2"/>
      <c r="CA86" s="39"/>
      <c r="CB86" s="15">
        <f t="shared" si="275"/>
        <v>46237</v>
      </c>
      <c r="CC86" s="2"/>
      <c r="CD86" s="2"/>
      <c r="CF86" s="18" t="str">
        <f>+_xlfn.XLOOKUP(BZ86,'Crono LB 30.09'!B:B,'Crono LB 30.09'!F:F,"No se encuentra",0,1)</f>
        <v>No se encuentra</v>
      </c>
      <c r="CG86" s="193" t="e">
        <f t="shared" si="310"/>
        <v>#VALUE!</v>
      </c>
      <c r="CI86" s="18" t="str">
        <f>+_xlfn.XLOOKUP(B86,'REM-Nuevo'!B:B,'REM-Nuevo'!O:O,"",0,1)</f>
        <v/>
      </c>
      <c r="CJ86" s="18">
        <f t="shared" si="309"/>
        <v>0</v>
      </c>
    </row>
    <row r="87" spans="1:88" hidden="1" x14ac:dyDescent="0.25">
      <c r="A87" s="40" t="s">
        <v>2689</v>
      </c>
      <c r="B87" s="41" t="s">
        <v>5283</v>
      </c>
      <c r="C87" s="42" t="s">
        <v>2690</v>
      </c>
      <c r="D87" s="7"/>
      <c r="E87" s="283" t="str">
        <f>+_xlfn.XLOOKUP(B87,'Dinámica P0 RIs'!A:A,'Dinámica P0 RIs'!B:B,"",0,1)</f>
        <v/>
      </c>
      <c r="F87" s="30">
        <f t="shared" si="243"/>
        <v>-175</v>
      </c>
      <c r="G87" s="6">
        <v>46157</v>
      </c>
      <c r="H87" s="6">
        <v>46157</v>
      </c>
      <c r="I87" s="34">
        <f t="shared" si="244"/>
        <v>46332</v>
      </c>
      <c r="J87" s="309" t="s">
        <v>5135</v>
      </c>
      <c r="K87" s="3"/>
      <c r="L87" s="30">
        <f t="shared" si="245"/>
        <v>-174</v>
      </c>
      <c r="M87" s="30">
        <f t="shared" si="246"/>
        <v>-167</v>
      </c>
      <c r="N87" s="37">
        <v>7</v>
      </c>
      <c r="O87" s="6">
        <f t="shared" si="311"/>
        <v>46164</v>
      </c>
      <c r="P87" s="6">
        <v>46164</v>
      </c>
      <c r="Q87" s="29">
        <f t="shared" si="247"/>
        <v>46331</v>
      </c>
      <c r="R87" s="7"/>
      <c r="S87" s="3"/>
      <c r="T87" s="30">
        <f t="shared" si="248"/>
        <v>-166</v>
      </c>
      <c r="U87" s="30">
        <f t="shared" si="249"/>
        <v>-136</v>
      </c>
      <c r="V87" s="37">
        <v>30</v>
      </c>
      <c r="W87" s="6">
        <v>46189</v>
      </c>
      <c r="X87" s="6"/>
      <c r="Y87" s="15">
        <f t="shared" si="251"/>
        <v>46325</v>
      </c>
      <c r="Z87" s="3"/>
      <c r="AA87" s="31"/>
      <c r="AB87" s="7"/>
      <c r="AC87" s="6"/>
      <c r="AD87" s="25"/>
      <c r="AE87" s="31">
        <f t="shared" si="252"/>
        <v>-135</v>
      </c>
      <c r="AF87" s="31">
        <f t="shared" si="253"/>
        <v>-90</v>
      </c>
      <c r="AG87" s="37">
        <v>45</v>
      </c>
      <c r="AH87" s="15">
        <f t="shared" si="254"/>
        <v>46234</v>
      </c>
      <c r="AI87" s="15"/>
      <c r="AJ87" s="15">
        <f t="shared" si="255"/>
        <v>46324</v>
      </c>
      <c r="AK87" s="481"/>
      <c r="AL87" s="3" t="s">
        <v>5127</v>
      </c>
      <c r="AM87" s="31">
        <f t="shared" si="256"/>
        <v>-89</v>
      </c>
      <c r="AN87" s="31">
        <f t="shared" si="257"/>
        <v>-69</v>
      </c>
      <c r="AO87" s="37">
        <v>20</v>
      </c>
      <c r="AP87" s="15">
        <f t="shared" si="258"/>
        <v>46254</v>
      </c>
      <c r="AQ87" s="15">
        <v>46170</v>
      </c>
      <c r="AR87" s="34">
        <f t="shared" si="259"/>
        <v>46323</v>
      </c>
      <c r="AS87" s="7"/>
      <c r="AT87" s="7"/>
      <c r="AU87" s="7"/>
      <c r="AV87" s="7"/>
      <c r="AW87" s="7"/>
      <c r="AX87" s="3"/>
      <c r="AY87" s="31">
        <f t="shared" si="260"/>
        <v>-68</v>
      </c>
      <c r="AZ87" s="31">
        <f t="shared" si="312"/>
        <v>-8</v>
      </c>
      <c r="BA87" s="124">
        <v>60</v>
      </c>
      <c r="BB87" s="15">
        <f t="shared" si="261"/>
        <v>46230</v>
      </c>
      <c r="BC87" s="15"/>
      <c r="BD87" s="7">
        <f t="shared" si="262"/>
        <v>46238</v>
      </c>
      <c r="BE87" s="3"/>
      <c r="BF87" s="31">
        <f t="shared" si="263"/>
        <v>-7</v>
      </c>
      <c r="BG87" s="31">
        <f t="shared" si="264"/>
        <v>-7</v>
      </c>
      <c r="BH87" s="32">
        <v>0</v>
      </c>
      <c r="BI87" s="15">
        <f t="shared" si="265"/>
        <v>46230</v>
      </c>
      <c r="BJ87" s="15"/>
      <c r="BK87" s="15">
        <f t="shared" si="266"/>
        <v>46237</v>
      </c>
      <c r="BL87" s="3"/>
      <c r="BM87" s="31">
        <f t="shared" si="267"/>
        <v>-7</v>
      </c>
      <c r="BN87" s="31">
        <f t="shared" si="268"/>
        <v>-7</v>
      </c>
      <c r="BO87" s="32">
        <v>0</v>
      </c>
      <c r="BP87" s="15">
        <f t="shared" si="269"/>
        <v>46230</v>
      </c>
      <c r="BQ87" s="15"/>
      <c r="BR87" s="34">
        <f t="shared" si="270"/>
        <v>46237</v>
      </c>
      <c r="BS87" s="3"/>
      <c r="BT87" s="31">
        <f t="shared" si="271"/>
        <v>-7</v>
      </c>
      <c r="BU87" s="31">
        <f t="shared" si="272"/>
        <v>0</v>
      </c>
      <c r="BV87" s="37">
        <v>7</v>
      </c>
      <c r="BW87" s="15">
        <f t="shared" si="273"/>
        <v>46237</v>
      </c>
      <c r="BX87" s="15"/>
      <c r="BY87" s="15">
        <f t="shared" si="274"/>
        <v>46237</v>
      </c>
      <c r="BZ87" s="2"/>
      <c r="CA87" s="39"/>
      <c r="CB87" s="15">
        <f t="shared" si="275"/>
        <v>46237</v>
      </c>
      <c r="CC87" s="2"/>
      <c r="CD87" s="2"/>
      <c r="CF87" s="18" t="str">
        <f>+_xlfn.XLOOKUP(BZ87,'Crono LB 30.09'!B:B,'Crono LB 30.09'!F:F,"No se encuentra",0,1)</f>
        <v>26-Jan-28</v>
      </c>
      <c r="CG87" s="193" t="e">
        <f t="shared" si="310"/>
        <v>#VALUE!</v>
      </c>
      <c r="CI87" s="18" t="str">
        <f>+_xlfn.XLOOKUP(B87,'REM-Nuevo'!B:B,'REM-Nuevo'!O:O,"",0,1)</f>
        <v/>
      </c>
      <c r="CJ87" s="18">
        <f t="shared" si="309"/>
        <v>0</v>
      </c>
    </row>
    <row r="88" spans="1:88" hidden="1" x14ac:dyDescent="0.25">
      <c r="A88" s="40" t="s">
        <v>2689</v>
      </c>
      <c r="B88" s="41" t="s">
        <v>5358</v>
      </c>
      <c r="C88" s="42" t="s">
        <v>2690</v>
      </c>
      <c r="D88" s="7"/>
      <c r="E88" s="283" t="str">
        <f>+_xlfn.XLOOKUP(B88,'Dinámica P0 RIs'!A:A,'Dinámica P0 RIs'!B:B,"",0,1)</f>
        <v/>
      </c>
      <c r="F88" s="30">
        <f t="shared" ref="F88" si="487">+L88-1</f>
        <v>-175</v>
      </c>
      <c r="G88" s="6">
        <v>46192</v>
      </c>
      <c r="H88" s="6">
        <v>46192</v>
      </c>
      <c r="I88" s="34">
        <f t="shared" ref="I88" si="488">+G88-F88</f>
        <v>46367</v>
      </c>
      <c r="J88" s="309" t="s">
        <v>5135</v>
      </c>
      <c r="K88" s="3"/>
      <c r="L88" s="30">
        <f t="shared" ref="L88" si="489">+M88-N88</f>
        <v>-174</v>
      </c>
      <c r="M88" s="30">
        <f t="shared" ref="M88" si="490">+T88-1</f>
        <v>-167</v>
      </c>
      <c r="N88" s="37">
        <v>7</v>
      </c>
      <c r="O88" s="6">
        <f t="shared" ref="O88" si="491">+IF(H88=0,G88,H88)+N88</f>
        <v>46199</v>
      </c>
      <c r="P88" s="6">
        <v>46198</v>
      </c>
      <c r="Q88" s="29">
        <f t="shared" ref="Q88" si="492">+O88-M88</f>
        <v>46366</v>
      </c>
      <c r="R88" s="7"/>
      <c r="S88" s="3"/>
      <c r="T88" s="30">
        <f t="shared" ref="T88" si="493">+U88-V88</f>
        <v>-166</v>
      </c>
      <c r="U88" s="30">
        <f t="shared" ref="U88" si="494">+AE88-1</f>
        <v>-136</v>
      </c>
      <c r="V88" s="37">
        <v>30</v>
      </c>
      <c r="W88" s="6">
        <v>46189</v>
      </c>
      <c r="X88" s="6"/>
      <c r="Y88" s="15">
        <f t="shared" ref="Y88" si="495">+W88-U88</f>
        <v>46325</v>
      </c>
      <c r="Z88" s="3"/>
      <c r="AA88" s="31"/>
      <c r="AB88" s="7"/>
      <c r="AC88" s="6"/>
      <c r="AD88" s="25"/>
      <c r="AE88" s="31">
        <f t="shared" ref="AE88" si="496">+AF88-AG88</f>
        <v>-135</v>
      </c>
      <c r="AF88" s="31">
        <f t="shared" ref="AF88" si="497">+AM88-1</f>
        <v>-90</v>
      </c>
      <c r="AG88" s="37">
        <v>45</v>
      </c>
      <c r="AH88" s="15">
        <f t="shared" ref="AH88" si="498">+IF(X88=0,W88,X88)+AG88</f>
        <v>46234</v>
      </c>
      <c r="AI88" s="15"/>
      <c r="AJ88" s="15">
        <f t="shared" ref="AJ88" si="499">+AH88-AF88</f>
        <v>46324</v>
      </c>
      <c r="AK88" s="481"/>
      <c r="AL88" s="3" t="s">
        <v>5127</v>
      </c>
      <c r="AM88" s="31">
        <f t="shared" ref="AM88" si="500">+AN88-AO88</f>
        <v>-89</v>
      </c>
      <c r="AN88" s="31">
        <f t="shared" ref="AN88" si="501">+AY88-1</f>
        <v>-69</v>
      </c>
      <c r="AO88" s="37">
        <v>20</v>
      </c>
      <c r="AP88" s="15">
        <f t="shared" ref="AP88" si="502">+IF(AI88=0,AH88,AI88)+AO88</f>
        <v>46254</v>
      </c>
      <c r="AQ88" s="15"/>
      <c r="AR88" s="34">
        <f t="shared" ref="AR88" si="503">+AP88-AN88</f>
        <v>46323</v>
      </c>
      <c r="AS88" s="7"/>
      <c r="AT88" s="7"/>
      <c r="AU88" s="7"/>
      <c r="AV88" s="7"/>
      <c r="AW88" s="7"/>
      <c r="AX88" s="3"/>
      <c r="AY88" s="31">
        <f t="shared" ref="AY88" si="504">+AZ88-BA88</f>
        <v>-68</v>
      </c>
      <c r="AZ88" s="31">
        <f t="shared" ref="AZ88" si="505">+BF88-1</f>
        <v>-8</v>
      </c>
      <c r="BA88" s="124">
        <v>60</v>
      </c>
      <c r="BB88" s="15">
        <f t="shared" ref="BB88" si="506">+IF(AQ88=0,AP88,AQ88)+BA88</f>
        <v>46314</v>
      </c>
      <c r="BC88" s="15"/>
      <c r="BD88" s="7">
        <f t="shared" ref="BD88" si="507">+BB88-AZ88</f>
        <v>46322</v>
      </c>
      <c r="BE88" s="3"/>
      <c r="BF88" s="31">
        <f t="shared" ref="BF88" si="508">+BG88-BH88</f>
        <v>-7</v>
      </c>
      <c r="BG88" s="31">
        <f t="shared" ref="BG88" si="509">+BM88</f>
        <v>-7</v>
      </c>
      <c r="BH88" s="32">
        <v>0</v>
      </c>
      <c r="BI88" s="15">
        <f t="shared" ref="BI88" si="510">+IF(BC88=0,BB88,BC88)+BH88</f>
        <v>46314</v>
      </c>
      <c r="BJ88" s="15"/>
      <c r="BK88" s="15">
        <f t="shared" ref="BK88" si="511">+BI88-BG88</f>
        <v>46321</v>
      </c>
      <c r="BL88" s="3"/>
      <c r="BM88" s="31">
        <f t="shared" ref="BM88" si="512">+BN88-BO88</f>
        <v>-7</v>
      </c>
      <c r="BN88" s="31">
        <f t="shared" ref="BN88" si="513">+BT88</f>
        <v>-7</v>
      </c>
      <c r="BO88" s="32">
        <v>0</v>
      </c>
      <c r="BP88" s="15">
        <f t="shared" ref="BP88" si="514">+IF(BJ88=0,BI88,BJ88)+BO88</f>
        <v>46314</v>
      </c>
      <c r="BQ88" s="15"/>
      <c r="BR88" s="34">
        <f t="shared" ref="BR88" si="515">+BP88-BN88</f>
        <v>46321</v>
      </c>
      <c r="BS88" s="3"/>
      <c r="BT88" s="31">
        <f t="shared" ref="BT88" si="516">+BU88-BV88</f>
        <v>-7</v>
      </c>
      <c r="BU88" s="31">
        <f t="shared" ref="BU88" si="517">+CA88</f>
        <v>0</v>
      </c>
      <c r="BV88" s="37">
        <v>7</v>
      </c>
      <c r="BW88" s="15">
        <f t="shared" ref="BW88" si="518">+IF(BQ88=0,BP88,BQ88)+BV88</f>
        <v>46321</v>
      </c>
      <c r="BX88" s="15"/>
      <c r="BY88" s="15">
        <f t="shared" ref="BY88" si="519">+BW88-BU88</f>
        <v>46321</v>
      </c>
      <c r="BZ88" s="2"/>
      <c r="CA88" s="39"/>
      <c r="CB88" s="15">
        <f t="shared" ref="CB88" si="520">+BW88-CA88</f>
        <v>46321</v>
      </c>
      <c r="CC88" s="2"/>
      <c r="CD88" s="2"/>
      <c r="CF88" s="18" t="str">
        <f>+_xlfn.XLOOKUP(BZ88,'Crono LB 30.09'!B:B,'Crono LB 30.09'!F:F,"No se encuentra",0,1)</f>
        <v>26-Jan-28</v>
      </c>
      <c r="CG88" s="193" t="e">
        <f t="shared" ref="CG88" si="521">+CF88-CA88</f>
        <v>#VALUE!</v>
      </c>
      <c r="CI88" s="18" t="str">
        <f>+_xlfn.XLOOKUP(B88,'REM-Nuevo'!B:B,'REM-Nuevo'!O:O,"",0,1)</f>
        <v/>
      </c>
      <c r="CJ88" s="18">
        <f t="shared" ref="CJ88" si="522">+IF(CI88="",CA88,CI88)</f>
        <v>0</v>
      </c>
    </row>
    <row r="89" spans="1:88" ht="204" hidden="1" customHeight="1" x14ac:dyDescent="0.25">
      <c r="A89" s="40" t="s">
        <v>2689</v>
      </c>
      <c r="B89" s="41" t="s">
        <v>2691</v>
      </c>
      <c r="C89" s="42" t="s">
        <v>2692</v>
      </c>
      <c r="D89" s="7"/>
      <c r="E89" s="283">
        <f>+_xlfn.XLOOKUP(B89,'Dinámica P0 RIs'!A:A,'Dinámica P0 RIs'!B:B,"",0,1)</f>
        <v>735.84</v>
      </c>
      <c r="F89" s="30">
        <f t="shared" si="243"/>
        <v>46068</v>
      </c>
      <c r="G89" s="6">
        <v>46108</v>
      </c>
      <c r="H89" s="6">
        <v>46099</v>
      </c>
      <c r="I89" s="34">
        <f t="shared" si="244"/>
        <v>40</v>
      </c>
      <c r="J89" s="309">
        <v>46108</v>
      </c>
      <c r="K89" s="3"/>
      <c r="L89" s="30">
        <f t="shared" si="245"/>
        <v>46069</v>
      </c>
      <c r="M89" s="30">
        <f t="shared" si="246"/>
        <v>46076</v>
      </c>
      <c r="N89" s="37">
        <v>7</v>
      </c>
      <c r="O89" s="6">
        <v>46113</v>
      </c>
      <c r="P89" s="6">
        <v>46118</v>
      </c>
      <c r="Q89" s="29">
        <f t="shared" si="247"/>
        <v>37</v>
      </c>
      <c r="R89" s="7">
        <v>23304702</v>
      </c>
      <c r="S89" s="3"/>
      <c r="T89" s="30">
        <f t="shared" si="248"/>
        <v>46077</v>
      </c>
      <c r="U89" s="30">
        <f t="shared" si="249"/>
        <v>46107</v>
      </c>
      <c r="V89" s="37">
        <v>30</v>
      </c>
      <c r="W89" s="6">
        <f t="shared" si="250"/>
        <v>46143</v>
      </c>
      <c r="X89" s="6">
        <v>46146</v>
      </c>
      <c r="Y89" s="29">
        <f t="shared" si="251"/>
        <v>36</v>
      </c>
      <c r="Z89" s="3"/>
      <c r="AA89" s="31"/>
      <c r="AB89" s="7"/>
      <c r="AC89" s="6"/>
      <c r="AD89" s="25"/>
      <c r="AE89" s="31">
        <f t="shared" si="252"/>
        <v>46108</v>
      </c>
      <c r="AF89" s="31">
        <f t="shared" si="253"/>
        <v>46153</v>
      </c>
      <c r="AG89" s="37">
        <v>45</v>
      </c>
      <c r="AH89" s="15">
        <f t="shared" si="254"/>
        <v>46191</v>
      </c>
      <c r="AI89" s="15"/>
      <c r="AJ89" s="34">
        <f t="shared" si="255"/>
        <v>38</v>
      </c>
      <c r="AK89" s="481" t="s">
        <v>5366</v>
      </c>
      <c r="AL89" s="3" t="s">
        <v>5125</v>
      </c>
      <c r="AM89" s="31">
        <f t="shared" si="256"/>
        <v>46154</v>
      </c>
      <c r="AN89" s="31">
        <f t="shared" si="257"/>
        <v>46174</v>
      </c>
      <c r="AO89" s="37">
        <v>20</v>
      </c>
      <c r="AP89" s="15">
        <f t="shared" si="258"/>
        <v>46211</v>
      </c>
      <c r="AQ89" s="15"/>
      <c r="AR89" s="34">
        <f t="shared" si="259"/>
        <v>37</v>
      </c>
      <c r="AS89" s="7"/>
      <c r="AT89" s="7"/>
      <c r="AU89" s="7"/>
      <c r="AV89" s="7"/>
      <c r="AW89" s="7"/>
      <c r="AX89" s="3"/>
      <c r="AY89" s="31">
        <f t="shared" si="260"/>
        <v>46175</v>
      </c>
      <c r="AZ89" s="31">
        <f t="shared" si="312"/>
        <v>46415</v>
      </c>
      <c r="BA89" s="124">
        <v>240</v>
      </c>
      <c r="BB89" s="15">
        <f t="shared" si="261"/>
        <v>46451</v>
      </c>
      <c r="BC89" s="15"/>
      <c r="BD89" s="7">
        <f t="shared" si="262"/>
        <v>36</v>
      </c>
      <c r="BE89" s="3"/>
      <c r="BF89" s="31">
        <f t="shared" si="263"/>
        <v>46416</v>
      </c>
      <c r="BG89" s="31">
        <f t="shared" si="264"/>
        <v>46416</v>
      </c>
      <c r="BH89" s="32">
        <v>0</v>
      </c>
      <c r="BI89" s="15">
        <f t="shared" si="265"/>
        <v>46451</v>
      </c>
      <c r="BJ89" s="15"/>
      <c r="BK89" s="34">
        <f t="shared" si="266"/>
        <v>35</v>
      </c>
      <c r="BL89" s="3"/>
      <c r="BM89" s="31">
        <f t="shared" si="267"/>
        <v>46416</v>
      </c>
      <c r="BN89" s="31">
        <f t="shared" si="268"/>
        <v>46416</v>
      </c>
      <c r="BO89" s="32">
        <v>0</v>
      </c>
      <c r="BP89" s="15">
        <f t="shared" si="269"/>
        <v>46451</v>
      </c>
      <c r="BQ89" s="15"/>
      <c r="BR89" s="34">
        <f t="shared" si="270"/>
        <v>35</v>
      </c>
      <c r="BS89" s="3"/>
      <c r="BT89" s="31">
        <f t="shared" si="271"/>
        <v>46416</v>
      </c>
      <c r="BU89" s="31">
        <f t="shared" si="272"/>
        <v>46423</v>
      </c>
      <c r="BV89" s="37">
        <v>7</v>
      </c>
      <c r="BW89" s="15">
        <f t="shared" si="273"/>
        <v>46458</v>
      </c>
      <c r="BX89" s="15"/>
      <c r="BY89" s="7">
        <f t="shared" si="274"/>
        <v>35</v>
      </c>
      <c r="BZ89" s="2" t="s">
        <v>5116</v>
      </c>
      <c r="CA89" s="315">
        <v>46423</v>
      </c>
      <c r="CB89" s="7">
        <f t="shared" si="275"/>
        <v>35</v>
      </c>
      <c r="CC89" s="2"/>
      <c r="CD89" s="2"/>
      <c r="CF89" s="18" t="str">
        <f>+_xlfn.XLOOKUP(BZ89,'Crono LB 30.09'!B:B,'Crono LB 30.09'!F:F,"No se encuentra",0,1)</f>
        <v>No se encuentra</v>
      </c>
      <c r="CG89" s="193" t="e">
        <f t="shared" si="310"/>
        <v>#VALUE!</v>
      </c>
      <c r="CI89" s="18">
        <f>+_xlfn.XLOOKUP(B89,'REM-Nuevo'!B:B,'REM-Nuevo'!O:O,"",0,1)</f>
        <v>46423</v>
      </c>
      <c r="CJ89" s="18">
        <f t="shared" si="309"/>
        <v>46423</v>
      </c>
    </row>
    <row r="90" spans="1:88" ht="135" hidden="1" x14ac:dyDescent="0.25">
      <c r="A90" s="40" t="s">
        <v>2579</v>
      </c>
      <c r="B90" s="41" t="s">
        <v>2693</v>
      </c>
      <c r="C90" s="129" t="s">
        <v>822</v>
      </c>
      <c r="D90" s="7"/>
      <c r="E90" s="283" t="str">
        <f>+_xlfn.XLOOKUP(B90,'Dinámica P0 RIs'!A:A,'Dinámica P0 RIs'!B:B,"",0,1)</f>
        <v/>
      </c>
      <c r="F90" s="30">
        <f t="shared" ref="F90" si="523">+L90-1</f>
        <v>46019</v>
      </c>
      <c r="G90" s="6">
        <v>45923</v>
      </c>
      <c r="H90" s="6">
        <v>45929</v>
      </c>
      <c r="I90" s="34">
        <f t="shared" ref="I90" si="524">+G90-F90</f>
        <v>-96</v>
      </c>
      <c r="J90" s="309" t="s">
        <v>5135</v>
      </c>
      <c r="K90" s="3"/>
      <c r="L90" s="30">
        <f t="shared" ref="L90" si="525">+M90-N90</f>
        <v>46020</v>
      </c>
      <c r="M90" s="30">
        <f t="shared" ref="M90" si="526">+T90-1</f>
        <v>46027</v>
      </c>
      <c r="N90" s="37">
        <v>7</v>
      </c>
      <c r="O90" s="6">
        <f t="shared" si="311"/>
        <v>45936</v>
      </c>
      <c r="P90" s="6">
        <v>45936</v>
      </c>
      <c r="Q90" s="29">
        <f t="shared" ref="Q90" si="527">+O90-M90</f>
        <v>-91</v>
      </c>
      <c r="R90" s="7">
        <v>23092880</v>
      </c>
      <c r="S90" s="3"/>
      <c r="T90" s="30">
        <f t="shared" ref="T90" si="528">+U90-V90</f>
        <v>46028</v>
      </c>
      <c r="U90" s="30">
        <f t="shared" ref="U90" si="529">+AE90-1</f>
        <v>46053</v>
      </c>
      <c r="V90" s="37">
        <v>25</v>
      </c>
      <c r="W90" s="6">
        <v>46057</v>
      </c>
      <c r="X90" s="6">
        <v>46057</v>
      </c>
      <c r="Y90" s="29">
        <f t="shared" ref="Y90" si="530">+W90-U90</f>
        <v>4</v>
      </c>
      <c r="Z90" s="3"/>
      <c r="AA90" s="31"/>
      <c r="AB90" s="7"/>
      <c r="AC90" s="6"/>
      <c r="AD90" s="25"/>
      <c r="AE90" s="31">
        <f t="shared" ref="AE90" si="531">+AF90-AG90</f>
        <v>46054</v>
      </c>
      <c r="AF90" s="31">
        <f t="shared" ref="AF90" si="532">+AM90-1</f>
        <v>46079</v>
      </c>
      <c r="AG90" s="37">
        <v>25</v>
      </c>
      <c r="AH90" s="15">
        <f t="shared" ref="AH90" si="533">+IF(X90=0,W90,X90)+AG90</f>
        <v>46082</v>
      </c>
      <c r="AI90" s="15">
        <v>46090</v>
      </c>
      <c r="AJ90" s="34">
        <f t="shared" ref="AJ90" si="534">+AH90-AF90</f>
        <v>3</v>
      </c>
      <c r="AK90" s="422" t="s">
        <v>5191</v>
      </c>
      <c r="AL90" s="423" t="s">
        <v>5127</v>
      </c>
      <c r="AM90" s="31">
        <f t="shared" ref="AM90" si="535">+AN90-AO90</f>
        <v>46080</v>
      </c>
      <c r="AN90" s="31">
        <f t="shared" ref="AN90" si="536">+AY90-1</f>
        <v>46095</v>
      </c>
      <c r="AO90" s="37">
        <v>15</v>
      </c>
      <c r="AP90" s="15">
        <v>46112</v>
      </c>
      <c r="AQ90" s="15">
        <v>46113</v>
      </c>
      <c r="AR90" s="34">
        <f t="shared" ref="AR90" si="537">+AP90-AN90</f>
        <v>17</v>
      </c>
      <c r="AS90" s="7"/>
      <c r="AT90" s="7"/>
      <c r="AU90" s="7"/>
      <c r="AV90" s="7"/>
      <c r="AW90" s="7"/>
      <c r="AX90" s="3"/>
      <c r="AY90" s="31">
        <f t="shared" ref="AY90" si="538">+AZ90-BA90</f>
        <v>46096</v>
      </c>
      <c r="AZ90" s="31">
        <f t="shared" ref="AZ90" si="539">+BF90-1</f>
        <v>46096</v>
      </c>
      <c r="BA90" s="124"/>
      <c r="BB90" s="15">
        <f t="shared" ref="BB90" si="540">+IF(AQ90=0,AP90,AQ90)+BA90</f>
        <v>46113</v>
      </c>
      <c r="BC90" s="15"/>
      <c r="BD90" s="7">
        <f t="shared" ref="BD90" si="541">+BB90-AZ90</f>
        <v>17</v>
      </c>
      <c r="BE90" s="3"/>
      <c r="BF90" s="31">
        <f t="shared" ref="BF90" si="542">+BG90-BH90</f>
        <v>46097</v>
      </c>
      <c r="BG90" s="31">
        <f t="shared" ref="BG90" si="543">+BM90</f>
        <v>46097</v>
      </c>
      <c r="BH90" s="32">
        <v>0</v>
      </c>
      <c r="BI90" s="15">
        <f t="shared" ref="BI90" si="544">+IF(BC90=0,BB90,BC90)+BH90</f>
        <v>46113</v>
      </c>
      <c r="BJ90" s="15"/>
      <c r="BK90" s="34">
        <f t="shared" ref="BK90" si="545">+BI90-BG90</f>
        <v>16</v>
      </c>
      <c r="BL90" s="3"/>
      <c r="BM90" s="31">
        <f t="shared" ref="BM90" si="546">+BN90-BO90</f>
        <v>46097</v>
      </c>
      <c r="BN90" s="31">
        <f t="shared" ref="BN90" si="547">+BT90</f>
        <v>46097</v>
      </c>
      <c r="BO90" s="32">
        <v>0</v>
      </c>
      <c r="BP90" s="15">
        <f t="shared" ref="BP90" si="548">+IF(BJ90=0,BI90,BJ90)+BO90</f>
        <v>46113</v>
      </c>
      <c r="BQ90" s="15"/>
      <c r="BR90" s="34">
        <f t="shared" ref="BR90" si="549">+BP90-BN90</f>
        <v>16</v>
      </c>
      <c r="BS90" s="3"/>
      <c r="BT90" s="31">
        <f t="shared" ref="BT90" si="550">+BU90-BV90</f>
        <v>46097</v>
      </c>
      <c r="BU90" s="31">
        <f t="shared" ref="BU90" si="551">+CA90</f>
        <v>46097</v>
      </c>
      <c r="BV90" s="37"/>
      <c r="BW90" s="15">
        <f t="shared" ref="BW90" si="552">+IF(BQ90=0,BP90,BQ90)+BV90</f>
        <v>46113</v>
      </c>
      <c r="BX90" s="15"/>
      <c r="BY90" s="7">
        <f t="shared" ref="BY90" si="553">+BW90-BU90</f>
        <v>16</v>
      </c>
      <c r="BZ90" s="2" t="s">
        <v>2484</v>
      </c>
      <c r="CA90" s="315">
        <v>46097</v>
      </c>
      <c r="CB90" s="7">
        <f t="shared" ref="CB90" si="554">+BW90-CA90</f>
        <v>16</v>
      </c>
      <c r="CC90" s="2"/>
      <c r="CD90" s="2"/>
      <c r="CF90" s="18">
        <f>+_xlfn.XLOOKUP(BZ90,'Crono LB 30.09'!B:B,'Crono LB 30.09'!F:F,"No se encuentra",0,1)</f>
        <v>45980</v>
      </c>
      <c r="CG90" s="193">
        <f t="shared" si="310"/>
        <v>-117</v>
      </c>
      <c r="CI90" s="18"/>
      <c r="CJ90" s="18">
        <v>46097</v>
      </c>
    </row>
    <row r="91" spans="1:88" hidden="1" x14ac:dyDescent="0.25">
      <c r="A91" s="40" t="s">
        <v>2689</v>
      </c>
      <c r="B91" s="41" t="s">
        <v>2694</v>
      </c>
      <c r="C91" s="42" t="s">
        <v>2695</v>
      </c>
      <c r="D91" s="7"/>
      <c r="E91" s="283" t="str">
        <f>+_xlfn.XLOOKUP(B91,'Dinámica P0 RIs'!A:A,'Dinámica P0 RIs'!B:B,"",0,1)</f>
        <v/>
      </c>
      <c r="F91" s="30">
        <f t="shared" ref="F91" si="555">+L91-1</f>
        <v>-228</v>
      </c>
      <c r="G91" s="6">
        <v>46188</v>
      </c>
      <c r="H91" s="6"/>
      <c r="I91" s="34">
        <f t="shared" ref="I91" si="556">+G91-F91</f>
        <v>46416</v>
      </c>
      <c r="J91" s="309" t="s">
        <v>5135</v>
      </c>
      <c r="K91" s="3"/>
      <c r="L91" s="30">
        <f t="shared" ref="L91" si="557">+M91-N91</f>
        <v>-227</v>
      </c>
      <c r="M91" s="30">
        <f t="shared" ref="M91" si="558">+T91-1</f>
        <v>-220</v>
      </c>
      <c r="N91" s="37">
        <v>7</v>
      </c>
      <c r="O91" s="6">
        <f t="shared" si="311"/>
        <v>46195</v>
      </c>
      <c r="P91" s="6"/>
      <c r="Q91" s="29">
        <f t="shared" ref="Q91" si="559">+O91-M91</f>
        <v>46415</v>
      </c>
      <c r="R91" s="7"/>
      <c r="S91" s="3"/>
      <c r="T91" s="30">
        <f t="shared" ref="T91" si="560">+U91-V91</f>
        <v>-219</v>
      </c>
      <c r="U91" s="30">
        <f t="shared" ref="U91" si="561">+AE91-1</f>
        <v>-189</v>
      </c>
      <c r="V91" s="37">
        <v>30</v>
      </c>
      <c r="W91" s="6">
        <f t="shared" ref="W91" si="562">+O91+V91</f>
        <v>46225</v>
      </c>
      <c r="X91" s="6"/>
      <c r="Y91" s="29">
        <f t="shared" ref="Y91" si="563">+W91-U91</f>
        <v>46414</v>
      </c>
      <c r="Z91" s="3"/>
      <c r="AA91" s="31"/>
      <c r="AB91" s="7"/>
      <c r="AC91" s="6"/>
      <c r="AD91" s="25"/>
      <c r="AE91" s="31">
        <f t="shared" ref="AE91" si="564">+AF91-AG91</f>
        <v>-188</v>
      </c>
      <c r="AF91" s="31">
        <f t="shared" ref="AF91" si="565">+AM91-1</f>
        <v>-143</v>
      </c>
      <c r="AG91" s="37">
        <v>45</v>
      </c>
      <c r="AH91" s="15">
        <f t="shared" ref="AH91" si="566">+IF(X91=0,W91,X91)+AG91</f>
        <v>46270</v>
      </c>
      <c r="AI91" s="15"/>
      <c r="AJ91" s="34">
        <f t="shared" ref="AJ91" si="567">+AH91-AF91</f>
        <v>46413</v>
      </c>
      <c r="AK91" s="393"/>
      <c r="AL91" s="3"/>
      <c r="AM91" s="31">
        <f t="shared" ref="AM91" si="568">+AN91-AO91</f>
        <v>-142</v>
      </c>
      <c r="AN91" s="31">
        <f t="shared" ref="AN91" si="569">+AY91-1</f>
        <v>-122</v>
      </c>
      <c r="AO91" s="37">
        <v>20</v>
      </c>
      <c r="AP91" s="15">
        <f t="shared" ref="AP91" si="570">+IF(AI91=0,AH91,AI91)+AO91</f>
        <v>46290</v>
      </c>
      <c r="AQ91" s="15"/>
      <c r="AR91" s="34">
        <f t="shared" ref="AR91" si="571">+AP91-AN91</f>
        <v>46412</v>
      </c>
      <c r="AS91" s="7"/>
      <c r="AT91" s="7"/>
      <c r="AU91" s="7"/>
      <c r="AV91" s="7"/>
      <c r="AW91" s="7"/>
      <c r="AX91" s="3"/>
      <c r="AY91" s="31">
        <f t="shared" ref="AY91" si="572">+AZ91-BA91</f>
        <v>-121</v>
      </c>
      <c r="AZ91" s="31">
        <f t="shared" ref="AZ91" si="573">+BF91-1</f>
        <v>-1</v>
      </c>
      <c r="BA91" s="124">
        <v>120</v>
      </c>
      <c r="BB91" s="15">
        <f t="shared" ref="BB91" si="574">+IF(AQ91=0,AP91,AQ91)+BA91</f>
        <v>46410</v>
      </c>
      <c r="BC91" s="15"/>
      <c r="BD91" s="7">
        <f t="shared" ref="BD91" si="575">+BB91-AZ91</f>
        <v>46411</v>
      </c>
      <c r="BE91" s="3"/>
      <c r="BF91" s="31">
        <f t="shared" ref="BF91" si="576">+BG91-BH91</f>
        <v>0</v>
      </c>
      <c r="BG91" s="31">
        <f t="shared" ref="BG91" si="577">+BM91</f>
        <v>0</v>
      </c>
      <c r="BH91" s="32">
        <v>0</v>
      </c>
      <c r="BI91" s="15">
        <f t="shared" ref="BI91" si="578">+IF(BC91=0,BB91,BC91)+BH91</f>
        <v>46410</v>
      </c>
      <c r="BJ91" s="15"/>
      <c r="BK91" s="34">
        <f t="shared" ref="BK91" si="579">+BI91-BG91</f>
        <v>46410</v>
      </c>
      <c r="BL91" s="3"/>
      <c r="BM91" s="31">
        <f t="shared" ref="BM91" si="580">+BN91-BO91</f>
        <v>0</v>
      </c>
      <c r="BN91" s="31">
        <f t="shared" ref="BN91" si="581">+BT91</f>
        <v>0</v>
      </c>
      <c r="BO91" s="32">
        <v>0</v>
      </c>
      <c r="BP91" s="15">
        <f t="shared" ref="BP91" si="582">+IF(BJ91=0,BI91,BJ91)+BO91</f>
        <v>46410</v>
      </c>
      <c r="BQ91" s="15"/>
      <c r="BR91" s="34">
        <f t="shared" ref="BR91" si="583">+BP91-BN91</f>
        <v>46410</v>
      </c>
      <c r="BS91" s="3"/>
      <c r="BT91" s="31">
        <f t="shared" ref="BT91" si="584">+BU91-BV91</f>
        <v>0</v>
      </c>
      <c r="BU91" s="31">
        <f t="shared" ref="BU91" si="585">+CA91</f>
        <v>0</v>
      </c>
      <c r="BV91" s="37"/>
      <c r="BW91" s="15">
        <f t="shared" ref="BW91" si="586">+IF(BQ91=0,BP91,BQ91)+BV91</f>
        <v>46410</v>
      </c>
      <c r="BX91" s="15"/>
      <c r="BY91" s="7">
        <f t="shared" ref="BY91" si="587">+BW91-BU91</f>
        <v>46410</v>
      </c>
      <c r="BZ91" s="2"/>
      <c r="CA91" s="130"/>
      <c r="CB91" s="7">
        <f t="shared" ref="CB91" si="588">+BW91-CA91</f>
        <v>46410</v>
      </c>
      <c r="CC91" s="2"/>
      <c r="CD91" s="2"/>
      <c r="CE91" t="s">
        <v>2536</v>
      </c>
      <c r="CF91" s="18" t="str">
        <f>+_xlfn.XLOOKUP(BZ91,'Crono LB 30.09'!B:B,'Crono LB 30.09'!F:F,"No se encuentra",0,1)</f>
        <v>No se encuentra</v>
      </c>
      <c r="CG91" s="193" t="e">
        <f t="shared" si="310"/>
        <v>#VALUE!</v>
      </c>
      <c r="CI91" s="18" t="str">
        <f>+_xlfn.XLOOKUP(B91,'REM-Nuevo'!B:B,'REM-Nuevo'!O:O,"",0,1)</f>
        <v/>
      </c>
      <c r="CJ91" s="18">
        <f t="shared" si="309"/>
        <v>0</v>
      </c>
    </row>
    <row r="92" spans="1:88" hidden="1" x14ac:dyDescent="0.25">
      <c r="A92" s="40" t="s">
        <v>2689</v>
      </c>
      <c r="B92" s="41" t="s">
        <v>2696</v>
      </c>
      <c r="C92" s="42" t="s">
        <v>2697</v>
      </c>
      <c r="D92" s="7"/>
      <c r="E92" s="283" t="str">
        <f>+_xlfn.XLOOKUP(B92,'Dinámica P0 RIs'!A:A,'Dinámica P0 RIs'!B:B,"",0,1)</f>
        <v/>
      </c>
      <c r="F92" s="30">
        <f t="shared" si="243"/>
        <v>-213</v>
      </c>
      <c r="G92" s="6">
        <v>46188</v>
      </c>
      <c r="H92" s="6"/>
      <c r="I92" s="34">
        <f t="shared" si="244"/>
        <v>46401</v>
      </c>
      <c r="J92" s="309" t="s">
        <v>5135</v>
      </c>
      <c r="K92" s="3"/>
      <c r="L92" s="30">
        <f t="shared" si="245"/>
        <v>-212</v>
      </c>
      <c r="M92" s="30">
        <f t="shared" si="246"/>
        <v>-205</v>
      </c>
      <c r="N92" s="37">
        <v>7</v>
      </c>
      <c r="O92" s="6">
        <f t="shared" si="311"/>
        <v>46195</v>
      </c>
      <c r="P92" s="6"/>
      <c r="Q92" s="29">
        <f t="shared" si="247"/>
        <v>46400</v>
      </c>
      <c r="R92" s="7"/>
      <c r="S92" s="3"/>
      <c r="T92" s="30">
        <f t="shared" si="248"/>
        <v>-204</v>
      </c>
      <c r="U92" s="30">
        <f t="shared" si="249"/>
        <v>-174</v>
      </c>
      <c r="V92" s="37">
        <v>30</v>
      </c>
      <c r="W92" s="6">
        <f t="shared" si="250"/>
        <v>46225</v>
      </c>
      <c r="X92" s="6"/>
      <c r="Y92" s="29">
        <f t="shared" si="251"/>
        <v>46399</v>
      </c>
      <c r="Z92" s="3"/>
      <c r="AA92" s="31"/>
      <c r="AB92" s="7"/>
      <c r="AC92" s="6"/>
      <c r="AD92" s="25"/>
      <c r="AE92" s="31">
        <f t="shared" si="252"/>
        <v>-173</v>
      </c>
      <c r="AF92" s="31">
        <f t="shared" si="253"/>
        <v>-143</v>
      </c>
      <c r="AG92" s="37">
        <v>30</v>
      </c>
      <c r="AH92" s="15">
        <f t="shared" si="254"/>
        <v>46255</v>
      </c>
      <c r="AI92" s="15"/>
      <c r="AJ92" s="34">
        <f t="shared" si="255"/>
        <v>46398</v>
      </c>
      <c r="AK92" s="393"/>
      <c r="AL92" s="3"/>
      <c r="AM92" s="31">
        <f t="shared" si="256"/>
        <v>-142</v>
      </c>
      <c r="AN92" s="31">
        <f t="shared" si="257"/>
        <v>-122</v>
      </c>
      <c r="AO92" s="37">
        <v>20</v>
      </c>
      <c r="AP92" s="15">
        <f t="shared" si="258"/>
        <v>46275</v>
      </c>
      <c r="AQ92" s="15"/>
      <c r="AR92" s="34">
        <f t="shared" si="259"/>
        <v>46397</v>
      </c>
      <c r="AS92" s="7"/>
      <c r="AT92" s="7"/>
      <c r="AU92" s="7"/>
      <c r="AV92" s="7"/>
      <c r="AW92" s="7"/>
      <c r="AX92" s="3"/>
      <c r="AY92" s="31">
        <f t="shared" si="260"/>
        <v>-121</v>
      </c>
      <c r="AZ92" s="31">
        <f t="shared" si="312"/>
        <v>-1</v>
      </c>
      <c r="BA92" s="124">
        <v>120</v>
      </c>
      <c r="BB92" s="15">
        <f t="shared" si="261"/>
        <v>46395</v>
      </c>
      <c r="BC92" s="15"/>
      <c r="BD92" s="7">
        <f t="shared" si="262"/>
        <v>46396</v>
      </c>
      <c r="BE92" s="3"/>
      <c r="BF92" s="31">
        <f t="shared" si="263"/>
        <v>0</v>
      </c>
      <c r="BG92" s="31">
        <f t="shared" si="264"/>
        <v>0</v>
      </c>
      <c r="BH92" s="32">
        <v>0</v>
      </c>
      <c r="BI92" s="15">
        <f t="shared" si="265"/>
        <v>46395</v>
      </c>
      <c r="BJ92" s="15"/>
      <c r="BK92" s="34">
        <f t="shared" si="266"/>
        <v>46395</v>
      </c>
      <c r="BL92" s="3"/>
      <c r="BM92" s="31">
        <f t="shared" si="267"/>
        <v>0</v>
      </c>
      <c r="BN92" s="31">
        <f t="shared" si="268"/>
        <v>0</v>
      </c>
      <c r="BO92" s="32">
        <v>0</v>
      </c>
      <c r="BP92" s="15">
        <f t="shared" si="269"/>
        <v>46395</v>
      </c>
      <c r="BQ92" s="15"/>
      <c r="BR92" s="34">
        <f t="shared" si="270"/>
        <v>46395</v>
      </c>
      <c r="BS92" s="3"/>
      <c r="BT92" s="31">
        <f t="shared" si="271"/>
        <v>0</v>
      </c>
      <c r="BU92" s="31">
        <f t="shared" si="272"/>
        <v>0</v>
      </c>
      <c r="BV92" s="37"/>
      <c r="BW92" s="15">
        <f t="shared" si="273"/>
        <v>46395</v>
      </c>
      <c r="BX92" s="15"/>
      <c r="BY92" s="7">
        <f t="shared" si="274"/>
        <v>46395</v>
      </c>
      <c r="BZ92" s="2"/>
      <c r="CA92" s="130"/>
      <c r="CB92" s="7">
        <f t="shared" si="275"/>
        <v>46395</v>
      </c>
      <c r="CC92" s="2"/>
      <c r="CD92" s="2"/>
      <c r="CE92" t="s">
        <v>2536</v>
      </c>
      <c r="CF92" s="18" t="str">
        <f>+_xlfn.XLOOKUP(BZ92,'Crono LB 30.09'!B:B,'Crono LB 30.09'!F:F,"No se encuentra",0,1)</f>
        <v>No se encuentra</v>
      </c>
      <c r="CG92" s="193" t="e">
        <f t="shared" si="310"/>
        <v>#VALUE!</v>
      </c>
      <c r="CI92" s="18" t="str">
        <f>+_xlfn.XLOOKUP(B92,'REM-Nuevo'!B:B,'REM-Nuevo'!O:O,"",0,1)</f>
        <v/>
      </c>
      <c r="CJ92" s="18">
        <f t="shared" si="309"/>
        <v>0</v>
      </c>
    </row>
    <row r="93" spans="1:88" ht="45" hidden="1" x14ac:dyDescent="0.25">
      <c r="A93" s="391" t="s">
        <v>2471</v>
      </c>
      <c r="B93" s="43" t="s">
        <v>1580</v>
      </c>
      <c r="C93" s="44" t="s">
        <v>1581</v>
      </c>
      <c r="D93" s="7"/>
      <c r="E93" s="283" t="str">
        <f>+_xlfn.XLOOKUP(B93,'Dinámica P0 RIs'!A:A,'Dinámica P0 RIs'!B:B,"",0,1)</f>
        <v/>
      </c>
      <c r="F93" s="30">
        <f t="shared" si="243"/>
        <v>-110</v>
      </c>
      <c r="G93" s="6">
        <v>45917</v>
      </c>
      <c r="H93" s="6">
        <v>45917</v>
      </c>
      <c r="I93" s="34">
        <f t="shared" si="244"/>
        <v>46027</v>
      </c>
      <c r="J93" s="309">
        <v>46031</v>
      </c>
      <c r="K93" s="3"/>
      <c r="L93" s="30">
        <f t="shared" si="245"/>
        <v>-109</v>
      </c>
      <c r="M93" s="30">
        <f t="shared" si="246"/>
        <v>-102</v>
      </c>
      <c r="N93" s="37">
        <v>7</v>
      </c>
      <c r="O93" s="6">
        <v>45930</v>
      </c>
      <c r="P93" s="6">
        <v>45930</v>
      </c>
      <c r="Q93" s="29">
        <f t="shared" si="247"/>
        <v>46032</v>
      </c>
      <c r="R93" s="7">
        <v>23078533</v>
      </c>
      <c r="S93" s="3"/>
      <c r="T93" s="30">
        <f t="shared" si="248"/>
        <v>-101</v>
      </c>
      <c r="U93" s="30">
        <f t="shared" si="249"/>
        <v>-81</v>
      </c>
      <c r="V93" s="37">
        <v>20</v>
      </c>
      <c r="W93" s="6">
        <v>46045</v>
      </c>
      <c r="X93" s="6">
        <v>46045</v>
      </c>
      <c r="Y93" s="29">
        <f t="shared" si="251"/>
        <v>46126</v>
      </c>
      <c r="Z93" s="3"/>
      <c r="AA93" s="31"/>
      <c r="AB93" s="7"/>
      <c r="AC93" s="6"/>
      <c r="AD93" s="25"/>
      <c r="AE93" s="31">
        <f t="shared" si="252"/>
        <v>-80</v>
      </c>
      <c r="AF93" s="31">
        <f t="shared" si="253"/>
        <v>-50</v>
      </c>
      <c r="AG93" s="37">
        <v>30</v>
      </c>
      <c r="AH93" s="15">
        <f t="shared" si="254"/>
        <v>46075</v>
      </c>
      <c r="AI93" s="15">
        <v>46055</v>
      </c>
      <c r="AJ93" s="34">
        <f t="shared" si="255"/>
        <v>46125</v>
      </c>
      <c r="AK93" s="397" t="s">
        <v>5129</v>
      </c>
      <c r="AL93" s="3"/>
      <c r="AM93" s="31">
        <f t="shared" si="256"/>
        <v>-49</v>
      </c>
      <c r="AN93" s="31">
        <f t="shared" si="257"/>
        <v>-39</v>
      </c>
      <c r="AO93" s="37">
        <v>10</v>
      </c>
      <c r="AP93" s="15">
        <f t="shared" si="258"/>
        <v>46065</v>
      </c>
      <c r="AQ93" s="15">
        <v>46055</v>
      </c>
      <c r="AR93" s="34">
        <f t="shared" si="259"/>
        <v>46104</v>
      </c>
      <c r="AS93" s="7"/>
      <c r="AT93" s="7"/>
      <c r="AU93" s="7"/>
      <c r="AV93" s="7"/>
      <c r="AW93" s="7"/>
      <c r="AX93" s="3"/>
      <c r="AY93" s="31">
        <f t="shared" si="260"/>
        <v>-38</v>
      </c>
      <c r="AZ93" s="31">
        <f t="shared" si="312"/>
        <v>-8</v>
      </c>
      <c r="BA93" s="124">
        <v>30</v>
      </c>
      <c r="BB93" s="15">
        <f t="shared" si="261"/>
        <v>46085</v>
      </c>
      <c r="BC93" s="15"/>
      <c r="BD93" s="7">
        <f t="shared" si="262"/>
        <v>46093</v>
      </c>
      <c r="BE93" s="3"/>
      <c r="BF93" s="31">
        <f t="shared" si="263"/>
        <v>-7</v>
      </c>
      <c r="BG93" s="31">
        <f t="shared" si="264"/>
        <v>-7</v>
      </c>
      <c r="BH93" s="32">
        <v>0</v>
      </c>
      <c r="BI93" s="15">
        <f t="shared" si="265"/>
        <v>46085</v>
      </c>
      <c r="BJ93" s="15"/>
      <c r="BK93" s="34">
        <f t="shared" si="266"/>
        <v>46092</v>
      </c>
      <c r="BL93" s="3"/>
      <c r="BM93" s="31">
        <f t="shared" si="267"/>
        <v>-7</v>
      </c>
      <c r="BN93" s="31">
        <f t="shared" si="268"/>
        <v>-7</v>
      </c>
      <c r="BO93" s="32">
        <v>0</v>
      </c>
      <c r="BP93" s="15">
        <f t="shared" si="269"/>
        <v>46085</v>
      </c>
      <c r="BQ93" s="15"/>
      <c r="BR93" s="34">
        <f t="shared" si="270"/>
        <v>46092</v>
      </c>
      <c r="BS93" s="3"/>
      <c r="BT93" s="31">
        <f t="shared" si="271"/>
        <v>-7</v>
      </c>
      <c r="BU93" s="31">
        <f t="shared" si="272"/>
        <v>0</v>
      </c>
      <c r="BV93" s="37">
        <v>7</v>
      </c>
      <c r="BW93" s="15">
        <f t="shared" si="273"/>
        <v>46092</v>
      </c>
      <c r="BX93" s="15"/>
      <c r="BY93" s="7">
        <f t="shared" si="274"/>
        <v>46092</v>
      </c>
      <c r="BZ93" s="2"/>
      <c r="CA93" s="39"/>
      <c r="CB93" s="7">
        <f t="shared" si="275"/>
        <v>46092</v>
      </c>
      <c r="CC93" s="2"/>
      <c r="CD93" s="2"/>
      <c r="CF93" s="18" t="str">
        <f>+_xlfn.XLOOKUP(BZ93,'Crono LB 30.09'!B:B,'Crono LB 30.09'!F:F,"No se encuentra",0,1)</f>
        <v>No se encuentra</v>
      </c>
      <c r="CG93" s="193" t="e">
        <f t="shared" si="310"/>
        <v>#VALUE!</v>
      </c>
      <c r="CI93" s="18" t="str">
        <f>+_xlfn.XLOOKUP(B93,'REM-Nuevo'!B:B,'REM-Nuevo'!O:O,"",0,1)</f>
        <v/>
      </c>
      <c r="CJ93" s="18"/>
    </row>
    <row r="94" spans="1:88" hidden="1" x14ac:dyDescent="0.25">
      <c r="A94" s="40" t="s">
        <v>1578</v>
      </c>
      <c r="B94" s="45" t="s">
        <v>1583</v>
      </c>
      <c r="C94" s="46" t="s">
        <v>2698</v>
      </c>
      <c r="D94" s="7"/>
      <c r="E94" s="284"/>
      <c r="F94" s="30">
        <f t="shared" ref="F94" si="589">+L94-1</f>
        <v>46020</v>
      </c>
      <c r="G94" s="6">
        <v>46038</v>
      </c>
      <c r="H94" s="6">
        <v>46038</v>
      </c>
      <c r="I94" s="34">
        <f t="shared" ref="I94" si="590">+G94-F94</f>
        <v>18</v>
      </c>
      <c r="J94" s="309">
        <v>46038</v>
      </c>
      <c r="K94" s="3"/>
      <c r="L94" s="30">
        <f t="shared" ref="L94" si="591">+M94-N94</f>
        <v>46021</v>
      </c>
      <c r="M94" s="30">
        <f t="shared" ref="M94" si="592">+T94-1</f>
        <v>46028</v>
      </c>
      <c r="N94" s="37">
        <v>7</v>
      </c>
      <c r="O94" s="6">
        <f t="shared" ref="O94" si="593">+IF(H94=0,G94,H94)+N94</f>
        <v>46045</v>
      </c>
      <c r="P94" s="6">
        <v>46045</v>
      </c>
      <c r="Q94" s="29">
        <f t="shared" ref="Q94" si="594">+O94-M94</f>
        <v>17</v>
      </c>
      <c r="R94" s="7"/>
      <c r="S94" s="3"/>
      <c r="T94" s="30">
        <f t="shared" ref="T94" si="595">+U94-V94</f>
        <v>46029</v>
      </c>
      <c r="U94" s="30">
        <f t="shared" ref="U94" si="596">+AE94-1</f>
        <v>46044</v>
      </c>
      <c r="V94" s="37">
        <v>15</v>
      </c>
      <c r="W94" s="6">
        <v>46058</v>
      </c>
      <c r="X94" s="6">
        <v>46058</v>
      </c>
      <c r="Y94" s="29">
        <f t="shared" ref="Y94" si="597">+W94-U94</f>
        <v>14</v>
      </c>
      <c r="Z94" s="3"/>
      <c r="AA94" s="31"/>
      <c r="AB94" s="7"/>
      <c r="AC94" s="6"/>
      <c r="AD94" s="25"/>
      <c r="AE94" s="31">
        <f t="shared" ref="AE94" si="598">+AF94-AG94</f>
        <v>46045</v>
      </c>
      <c r="AF94" s="31">
        <f t="shared" ref="AF94" si="599">+AM94-1</f>
        <v>46060</v>
      </c>
      <c r="AG94" s="37">
        <v>15</v>
      </c>
      <c r="AH94" s="15">
        <f t="shared" ref="AH94" si="600">+IF(X94=0,W94,X94)+AG94</f>
        <v>46073</v>
      </c>
      <c r="AI94" s="15">
        <v>46071</v>
      </c>
      <c r="AJ94" s="34">
        <f t="shared" ref="AJ94" si="601">+AH94-AF94</f>
        <v>13</v>
      </c>
      <c r="AK94" s="393" t="s">
        <v>5130</v>
      </c>
      <c r="AL94" s="3"/>
      <c r="AM94" s="31">
        <f t="shared" ref="AM94" si="602">+AN94-AO94</f>
        <v>46061</v>
      </c>
      <c r="AN94" s="31">
        <f t="shared" ref="AN94" si="603">+AY94-1</f>
        <v>46066</v>
      </c>
      <c r="AO94" s="37">
        <v>5</v>
      </c>
      <c r="AP94" s="15">
        <v>46078</v>
      </c>
      <c r="AQ94" s="15">
        <v>46078</v>
      </c>
      <c r="AR94" s="34">
        <f t="shared" ref="AR94" si="604">+AP94-AN94</f>
        <v>12</v>
      </c>
      <c r="AS94" s="7"/>
      <c r="AT94" s="7"/>
      <c r="AU94" s="7"/>
      <c r="AV94" s="7"/>
      <c r="AW94" s="7"/>
      <c r="AX94" s="3"/>
      <c r="AY94" s="31">
        <f t="shared" ref="AY94" si="605">+AZ94-BA94</f>
        <v>46067</v>
      </c>
      <c r="AZ94" s="31">
        <f t="shared" ref="AZ94" si="606">+BF94-1</f>
        <v>46067</v>
      </c>
      <c r="BA94" s="124"/>
      <c r="BB94" s="15">
        <f t="shared" ref="BB94" si="607">+IF(AQ94=0,AP94,AQ94)+BA94</f>
        <v>46078</v>
      </c>
      <c r="BC94" s="15"/>
      <c r="BD94" s="7">
        <f t="shared" ref="BD94" si="608">+BB94-AZ94</f>
        <v>11</v>
      </c>
      <c r="BE94" s="3"/>
      <c r="BF94" s="31">
        <f t="shared" ref="BF94" si="609">+BG94-BH94</f>
        <v>46068</v>
      </c>
      <c r="BG94" s="31">
        <f t="shared" ref="BG94" si="610">+BM94</f>
        <v>46068</v>
      </c>
      <c r="BH94" s="32">
        <v>0</v>
      </c>
      <c r="BI94" s="15">
        <f t="shared" ref="BI94" si="611">+IF(BC94=0,BB94,BC94)+BH94</f>
        <v>46078</v>
      </c>
      <c r="BJ94" s="15"/>
      <c r="BK94" s="34">
        <f t="shared" ref="BK94" si="612">+BI94-BG94</f>
        <v>10</v>
      </c>
      <c r="BL94" s="3"/>
      <c r="BM94" s="31">
        <f t="shared" ref="BM94" si="613">+BN94-BO94</f>
        <v>46068</v>
      </c>
      <c r="BN94" s="31">
        <f t="shared" ref="BN94" si="614">+BT94</f>
        <v>46068</v>
      </c>
      <c r="BO94" s="32">
        <v>0</v>
      </c>
      <c r="BP94" s="15">
        <f t="shared" ref="BP94" si="615">+IF(BJ94=0,BI94,BJ94)+BO94</f>
        <v>46078</v>
      </c>
      <c r="BQ94" s="15"/>
      <c r="BR94" s="34">
        <f t="shared" ref="BR94" si="616">+BP94-BN94</f>
        <v>10</v>
      </c>
      <c r="BS94" s="3"/>
      <c r="BT94" s="31">
        <f t="shared" ref="BT94" si="617">+BU94-BV94</f>
        <v>46068</v>
      </c>
      <c r="BU94" s="31">
        <f t="shared" ref="BU94" si="618">+CA94</f>
        <v>46068</v>
      </c>
      <c r="BV94" s="37"/>
      <c r="BW94" s="15">
        <f t="shared" ref="BW94" si="619">+IF(BQ94=0,BP94,BQ94)+BV94</f>
        <v>46078</v>
      </c>
      <c r="BX94" s="15"/>
      <c r="BY94" s="7">
        <f t="shared" ref="BY94" si="620">+BW94-BU94</f>
        <v>10</v>
      </c>
      <c r="BZ94" s="2"/>
      <c r="CA94" s="315">
        <v>46068</v>
      </c>
      <c r="CB94" s="7">
        <f t="shared" ref="CB94" si="621">+BW94-CA94</f>
        <v>10</v>
      </c>
      <c r="CC94" s="2"/>
      <c r="CD94" s="2"/>
      <c r="CE94" t="s">
        <v>2699</v>
      </c>
      <c r="CF94" s="18" t="str">
        <f>+_xlfn.XLOOKUP(BZ94,'Crono LB 30.09'!B:B,'Crono LB 30.09'!F:F,"No se encuentra",0,1)</f>
        <v>No se encuentra</v>
      </c>
      <c r="CG94" s="193" t="e">
        <f t="shared" ref="CG94" si="622">+CF94-CA94</f>
        <v>#VALUE!</v>
      </c>
      <c r="CI94" s="18" t="str">
        <f>+_xlfn.XLOOKUP(B94,'REM-Nuevo'!B:B,'REM-Nuevo'!O:O,"",0,1)</f>
        <v/>
      </c>
      <c r="CJ94" s="18">
        <f t="shared" si="309"/>
        <v>46068</v>
      </c>
    </row>
    <row r="95" spans="1:88" ht="45" hidden="1" x14ac:dyDescent="0.25">
      <c r="A95" s="40" t="s">
        <v>1578</v>
      </c>
      <c r="B95" s="45" t="s">
        <v>1586</v>
      </c>
      <c r="C95" s="46" t="s">
        <v>1587</v>
      </c>
      <c r="D95" s="7"/>
      <c r="E95" s="284">
        <v>448</v>
      </c>
      <c r="F95" s="30">
        <f t="shared" ref="F95" si="623">+L95-1</f>
        <v>46147</v>
      </c>
      <c r="G95" s="6">
        <v>46150</v>
      </c>
      <c r="H95" s="6">
        <v>46155</v>
      </c>
      <c r="I95" s="34">
        <f t="shared" ref="I95" si="624">+G95-F95</f>
        <v>3</v>
      </c>
      <c r="J95" s="309">
        <v>46150</v>
      </c>
      <c r="K95" s="3"/>
      <c r="L95" s="30">
        <f t="shared" ref="L95" si="625">+M95-N95</f>
        <v>46148</v>
      </c>
      <c r="M95" s="30">
        <f t="shared" ref="M95" si="626">+T95-1</f>
        <v>46155</v>
      </c>
      <c r="N95" s="37">
        <v>7</v>
      </c>
      <c r="O95" s="6">
        <v>46181</v>
      </c>
      <c r="P95" s="6">
        <v>46183</v>
      </c>
      <c r="Q95" s="29">
        <f t="shared" ref="Q95" si="627">+O95-M95</f>
        <v>26</v>
      </c>
      <c r="R95" s="7" t="s">
        <v>5252</v>
      </c>
      <c r="S95" s="3"/>
      <c r="T95" s="30">
        <f t="shared" ref="T95" si="628">+U95-V95</f>
        <v>46156</v>
      </c>
      <c r="U95" s="30">
        <f t="shared" ref="U95" si="629">+AE95-1</f>
        <v>46186</v>
      </c>
      <c r="V95" s="37">
        <v>30</v>
      </c>
      <c r="W95" s="6">
        <f t="shared" ref="W95" si="630">+O95+V95</f>
        <v>46211</v>
      </c>
      <c r="X95" s="6"/>
      <c r="Y95" s="29">
        <f t="shared" ref="Y95" si="631">+W95-U95</f>
        <v>25</v>
      </c>
      <c r="Z95" s="3"/>
      <c r="AA95" s="31"/>
      <c r="AB95" s="7"/>
      <c r="AC95" s="6"/>
      <c r="AD95" s="25"/>
      <c r="AE95" s="31">
        <f t="shared" ref="AE95" si="632">+AF95-AG95</f>
        <v>46187</v>
      </c>
      <c r="AF95" s="31">
        <f t="shared" ref="AF95" si="633">+AM95-1</f>
        <v>46232</v>
      </c>
      <c r="AG95" s="37">
        <v>45</v>
      </c>
      <c r="AH95" s="15">
        <f t="shared" ref="AH95" si="634">+IF(X95=0,W95,X95)+AG95</f>
        <v>46256</v>
      </c>
      <c r="AI95" s="15"/>
      <c r="AJ95" s="34">
        <f t="shared" ref="AJ95" si="635">+AH95-AF95</f>
        <v>24</v>
      </c>
      <c r="AK95" s="481" t="s">
        <v>5307</v>
      </c>
      <c r="AL95" s="3"/>
      <c r="AM95" s="31">
        <f t="shared" ref="AM95" si="636">+AN95-AO95</f>
        <v>46233</v>
      </c>
      <c r="AN95" s="31">
        <f t="shared" ref="AN95" si="637">+AY95-1</f>
        <v>46253</v>
      </c>
      <c r="AO95" s="37">
        <v>20</v>
      </c>
      <c r="AP95" s="15">
        <f t="shared" ref="AP95" si="638">+IF(AI95=0,AH95,AI95)+AO95</f>
        <v>46276</v>
      </c>
      <c r="AQ95" s="15"/>
      <c r="AR95" s="34">
        <f t="shared" ref="AR95" si="639">+AP95-AN95</f>
        <v>23</v>
      </c>
      <c r="AS95" s="7"/>
      <c r="AT95" s="7"/>
      <c r="AU95" s="7"/>
      <c r="AV95" s="7"/>
      <c r="AW95" s="7"/>
      <c r="AX95" s="3"/>
      <c r="AY95" s="31">
        <f t="shared" ref="AY95" si="640">+AZ95-BA95</f>
        <v>46254</v>
      </c>
      <c r="AZ95" s="31">
        <f t="shared" ref="AZ95" si="641">+BF95-1</f>
        <v>46524</v>
      </c>
      <c r="BA95" s="124">
        <v>270</v>
      </c>
      <c r="BB95" s="15">
        <f t="shared" ref="BB95" si="642">+IF(AQ95=0,AP95,AQ95)+BA95</f>
        <v>46546</v>
      </c>
      <c r="BC95" s="15"/>
      <c r="BD95" s="7">
        <f t="shared" ref="BD95" si="643">+BB95-AZ95</f>
        <v>22</v>
      </c>
      <c r="BE95" s="3"/>
      <c r="BF95" s="31">
        <f t="shared" ref="BF95" si="644">+BG95-BH95</f>
        <v>46525</v>
      </c>
      <c r="BG95" s="31">
        <f t="shared" ref="BG95" si="645">+BM95</f>
        <v>46525</v>
      </c>
      <c r="BH95" s="32">
        <v>0</v>
      </c>
      <c r="BI95" s="15">
        <f t="shared" ref="BI95" si="646">+IF(BC95=0,BB95,BC95)+BH95</f>
        <v>46546</v>
      </c>
      <c r="BJ95" s="15"/>
      <c r="BK95" s="34">
        <f t="shared" ref="BK95" si="647">+BI95-BG95</f>
        <v>21</v>
      </c>
      <c r="BL95" s="3"/>
      <c r="BM95" s="31">
        <f t="shared" ref="BM95" si="648">+BN95-BO95</f>
        <v>46525</v>
      </c>
      <c r="BN95" s="31">
        <f t="shared" ref="BN95" si="649">+BT95</f>
        <v>46525</v>
      </c>
      <c r="BO95" s="32">
        <v>0</v>
      </c>
      <c r="BP95" s="15">
        <f t="shared" ref="BP95" si="650">+IF(BJ95=0,BI95,BJ95)+BO95</f>
        <v>46546</v>
      </c>
      <c r="BQ95" s="15"/>
      <c r="BR95" s="34">
        <f t="shared" ref="BR95" si="651">+BP95-BN95</f>
        <v>21</v>
      </c>
      <c r="BS95" s="3"/>
      <c r="BT95" s="31">
        <f t="shared" ref="BT95" si="652">+BU95-BV95</f>
        <v>46525</v>
      </c>
      <c r="BU95" s="31">
        <f t="shared" ref="BU95" si="653">+CA95</f>
        <v>46532</v>
      </c>
      <c r="BV95" s="37">
        <v>7</v>
      </c>
      <c r="BW95" s="15">
        <f t="shared" ref="BW95" si="654">+IF(BQ95=0,BP95,BQ95)+BV95</f>
        <v>46553</v>
      </c>
      <c r="BX95" s="15"/>
      <c r="BY95" s="7">
        <f t="shared" ref="BY95" si="655">+BW95-BU95</f>
        <v>21</v>
      </c>
      <c r="BZ95" s="2"/>
      <c r="CA95" s="315">
        <v>46532</v>
      </c>
      <c r="CB95" s="7">
        <f t="shared" ref="CB95" si="656">+BW95-CA95</f>
        <v>21</v>
      </c>
      <c r="CC95" s="2"/>
      <c r="CD95" s="2"/>
      <c r="CE95" t="s">
        <v>2699</v>
      </c>
      <c r="CF95" s="18" t="str">
        <f>+_xlfn.XLOOKUP(BZ95,'Crono LB 30.09'!B:B,'Crono LB 30.09'!F:F,"No se encuentra",0,1)</f>
        <v>No se encuentra</v>
      </c>
      <c r="CG95" s="193" t="e">
        <f t="shared" ref="CG95" si="657">+CF95-CA95</f>
        <v>#VALUE!</v>
      </c>
      <c r="CI95" s="18">
        <f>+_xlfn.XLOOKUP(B95,'REM-Nuevo'!B:B,'REM-Nuevo'!O:O,"",0,1)</f>
        <v>46532</v>
      </c>
      <c r="CJ95" s="18">
        <f t="shared" si="309"/>
        <v>46532</v>
      </c>
    </row>
    <row r="96" spans="1:88" hidden="1" x14ac:dyDescent="0.25">
      <c r="A96" s="40" t="s">
        <v>1578</v>
      </c>
      <c r="B96" s="45" t="s">
        <v>5397</v>
      </c>
      <c r="C96" s="46" t="s">
        <v>1587</v>
      </c>
      <c r="D96" s="7"/>
      <c r="E96" s="284"/>
      <c r="F96" s="30">
        <f t="shared" ref="F96" si="658">+L96-1</f>
        <v>46147</v>
      </c>
      <c r="G96" s="6">
        <v>46184</v>
      </c>
      <c r="H96" s="6">
        <v>46184</v>
      </c>
      <c r="I96" s="34">
        <f t="shared" ref="I96" si="659">+G96-F96</f>
        <v>37</v>
      </c>
      <c r="J96" s="309">
        <v>46150</v>
      </c>
      <c r="K96" s="3"/>
      <c r="L96" s="30">
        <f t="shared" ref="L96" si="660">+M96-N96</f>
        <v>46148</v>
      </c>
      <c r="M96" s="30">
        <f t="shared" ref="M96" si="661">+T96-1</f>
        <v>46155</v>
      </c>
      <c r="N96" s="37">
        <v>7</v>
      </c>
      <c r="O96" s="6">
        <f t="shared" si="311"/>
        <v>46191</v>
      </c>
      <c r="P96" s="6">
        <v>46195</v>
      </c>
      <c r="Q96" s="29">
        <f t="shared" ref="Q96" si="662">+O96-M96</f>
        <v>36</v>
      </c>
      <c r="R96" s="7"/>
      <c r="S96" s="3"/>
      <c r="T96" s="30">
        <f t="shared" ref="T96" si="663">+U96-V96</f>
        <v>46156</v>
      </c>
      <c r="U96" s="30">
        <f t="shared" ref="U96" si="664">+AE96-1</f>
        <v>46186</v>
      </c>
      <c r="V96" s="37">
        <v>30</v>
      </c>
      <c r="W96" s="6">
        <f t="shared" ref="W96" si="665">+O96+V96</f>
        <v>46221</v>
      </c>
      <c r="X96" s="6"/>
      <c r="Y96" s="29">
        <f t="shared" ref="Y96" si="666">+W96-U96</f>
        <v>35</v>
      </c>
      <c r="Z96" s="3"/>
      <c r="AA96" s="31"/>
      <c r="AB96" s="7"/>
      <c r="AC96" s="6"/>
      <c r="AD96" s="25"/>
      <c r="AE96" s="31">
        <f t="shared" ref="AE96" si="667">+AF96-AG96</f>
        <v>46187</v>
      </c>
      <c r="AF96" s="31">
        <f t="shared" ref="AF96" si="668">+AM96-1</f>
        <v>46232</v>
      </c>
      <c r="AG96" s="37">
        <v>45</v>
      </c>
      <c r="AH96" s="15">
        <f t="shared" ref="AH96" si="669">+IF(X96=0,W96,X96)+AG96</f>
        <v>46266</v>
      </c>
      <c r="AI96" s="15"/>
      <c r="AJ96" s="34">
        <f t="shared" ref="AJ96" si="670">+AH96-AF96</f>
        <v>34</v>
      </c>
      <c r="AK96" s="481" t="s">
        <v>5308</v>
      </c>
      <c r="AL96" s="3"/>
      <c r="AM96" s="31">
        <f t="shared" ref="AM96" si="671">+AN96-AO96</f>
        <v>46233</v>
      </c>
      <c r="AN96" s="31">
        <f t="shared" ref="AN96" si="672">+AY96-1</f>
        <v>46253</v>
      </c>
      <c r="AO96" s="37">
        <v>20</v>
      </c>
      <c r="AP96" s="15">
        <f t="shared" ref="AP96" si="673">+IF(AI96=0,AH96,AI96)+AO96</f>
        <v>46286</v>
      </c>
      <c r="AQ96" s="15"/>
      <c r="AR96" s="34">
        <f t="shared" ref="AR96" si="674">+AP96-AN96</f>
        <v>33</v>
      </c>
      <c r="AS96" s="7"/>
      <c r="AT96" s="7"/>
      <c r="AU96" s="7"/>
      <c r="AV96" s="7"/>
      <c r="AW96" s="7"/>
      <c r="AX96" s="3"/>
      <c r="AY96" s="31">
        <f t="shared" ref="AY96" si="675">+AZ96-BA96</f>
        <v>46254</v>
      </c>
      <c r="AZ96" s="31">
        <f t="shared" ref="AZ96" si="676">+BF96-1</f>
        <v>46524</v>
      </c>
      <c r="BA96" s="124">
        <v>270</v>
      </c>
      <c r="BB96" s="15">
        <f t="shared" ref="BB96" si="677">+IF(AQ96=0,AP96,AQ96)+BA96</f>
        <v>46556</v>
      </c>
      <c r="BC96" s="15"/>
      <c r="BD96" s="7">
        <f t="shared" ref="BD96" si="678">+BB96-AZ96</f>
        <v>32</v>
      </c>
      <c r="BE96" s="3"/>
      <c r="BF96" s="31">
        <f t="shared" ref="BF96" si="679">+BG96-BH96</f>
        <v>46525</v>
      </c>
      <c r="BG96" s="31">
        <f t="shared" ref="BG96" si="680">+BM96</f>
        <v>46525</v>
      </c>
      <c r="BH96" s="32">
        <v>0</v>
      </c>
      <c r="BI96" s="15">
        <f t="shared" ref="BI96" si="681">+IF(BC96=0,BB96,BC96)+BH96</f>
        <v>46556</v>
      </c>
      <c r="BJ96" s="15"/>
      <c r="BK96" s="34">
        <f t="shared" ref="BK96" si="682">+BI96-BG96</f>
        <v>31</v>
      </c>
      <c r="BL96" s="3"/>
      <c r="BM96" s="31">
        <f t="shared" ref="BM96" si="683">+BN96-BO96</f>
        <v>46525</v>
      </c>
      <c r="BN96" s="31">
        <f t="shared" ref="BN96" si="684">+BT96</f>
        <v>46525</v>
      </c>
      <c r="BO96" s="32">
        <v>0</v>
      </c>
      <c r="BP96" s="15">
        <f t="shared" ref="BP96" si="685">+IF(BJ96=0,BI96,BJ96)+BO96</f>
        <v>46556</v>
      </c>
      <c r="BQ96" s="15"/>
      <c r="BR96" s="34">
        <f t="shared" ref="BR96" si="686">+BP96-BN96</f>
        <v>31</v>
      </c>
      <c r="BS96" s="3"/>
      <c r="BT96" s="31">
        <f t="shared" ref="BT96" si="687">+BU96-BV96</f>
        <v>46525</v>
      </c>
      <c r="BU96" s="31">
        <f t="shared" ref="BU96" si="688">+CA96</f>
        <v>46532</v>
      </c>
      <c r="BV96" s="37">
        <v>7</v>
      </c>
      <c r="BW96" s="15">
        <f t="shared" ref="BW96" si="689">+IF(BQ96=0,BP96,BQ96)+BV96</f>
        <v>46563</v>
      </c>
      <c r="BX96" s="15"/>
      <c r="BY96" s="7">
        <f t="shared" ref="BY96" si="690">+BW96-BU96</f>
        <v>31</v>
      </c>
      <c r="BZ96" s="2"/>
      <c r="CA96" s="315">
        <v>46532</v>
      </c>
      <c r="CB96" s="7">
        <f t="shared" ref="CB96" si="691">+BW96-CA96</f>
        <v>31</v>
      </c>
      <c r="CC96" s="2"/>
      <c r="CD96" s="2"/>
      <c r="CE96" t="s">
        <v>2699</v>
      </c>
      <c r="CF96" s="18" t="str">
        <f>+_xlfn.XLOOKUP(BZ96,'Crono LB 30.09'!B:B,'Crono LB 30.09'!F:F,"No se encuentra",0,1)</f>
        <v>26-Jan-28</v>
      </c>
      <c r="CG96" s="193" t="e">
        <f t="shared" ref="CG96" si="692">+CF96-CA96</f>
        <v>#VALUE!</v>
      </c>
      <c r="CI96" s="18" t="str">
        <f>+_xlfn.XLOOKUP(B96,'REM-Nuevo'!B:B,'REM-Nuevo'!O:O,"",0,1)</f>
        <v/>
      </c>
      <c r="CJ96" s="18">
        <f t="shared" ref="CJ96" si="693">+IF(CI96="",CA96,CI96)</f>
        <v>46532</v>
      </c>
    </row>
    <row r="97" spans="1:88" hidden="1" x14ac:dyDescent="0.25">
      <c r="A97" s="40" t="s">
        <v>1578</v>
      </c>
      <c r="B97" s="45" t="s">
        <v>2700</v>
      </c>
      <c r="C97" s="46" t="s">
        <v>2701</v>
      </c>
      <c r="D97" s="7"/>
      <c r="E97" s="284"/>
      <c r="F97" s="30">
        <f t="shared" si="243"/>
        <v>46020</v>
      </c>
      <c r="G97" s="6">
        <v>46035</v>
      </c>
      <c r="H97" s="6">
        <v>46035</v>
      </c>
      <c r="I97" s="34">
        <f t="shared" si="244"/>
        <v>15</v>
      </c>
      <c r="J97" s="309">
        <v>46035</v>
      </c>
      <c r="K97" s="3"/>
      <c r="L97" s="30">
        <f t="shared" si="245"/>
        <v>46021</v>
      </c>
      <c r="M97" s="30">
        <f t="shared" si="246"/>
        <v>46028</v>
      </c>
      <c r="N97" s="37">
        <v>7</v>
      </c>
      <c r="O97" s="6">
        <v>46045</v>
      </c>
      <c r="P97" s="6">
        <v>46045</v>
      </c>
      <c r="Q97" s="29">
        <f t="shared" si="247"/>
        <v>17</v>
      </c>
      <c r="R97" s="7"/>
      <c r="S97" s="3"/>
      <c r="T97" s="30">
        <f t="shared" si="248"/>
        <v>46029</v>
      </c>
      <c r="U97" s="30">
        <f t="shared" si="249"/>
        <v>46044</v>
      </c>
      <c r="V97" s="37">
        <v>15</v>
      </c>
      <c r="W97" s="6">
        <v>46058</v>
      </c>
      <c r="X97" s="6">
        <v>46058</v>
      </c>
      <c r="Y97" s="29">
        <f t="shared" si="251"/>
        <v>14</v>
      </c>
      <c r="Z97" s="3"/>
      <c r="AA97" s="31"/>
      <c r="AB97" s="7"/>
      <c r="AC97" s="6"/>
      <c r="AD97" s="25"/>
      <c r="AE97" s="31">
        <f t="shared" si="252"/>
        <v>46045</v>
      </c>
      <c r="AF97" s="31">
        <f t="shared" si="253"/>
        <v>46060</v>
      </c>
      <c r="AG97" s="37">
        <v>15</v>
      </c>
      <c r="AH97" s="15">
        <f t="shared" si="254"/>
        <v>46073</v>
      </c>
      <c r="AI97" s="15">
        <v>46071</v>
      </c>
      <c r="AJ97" s="34">
        <f t="shared" si="255"/>
        <v>13</v>
      </c>
      <c r="AK97" s="393" t="s">
        <v>5130</v>
      </c>
      <c r="AL97" s="3"/>
      <c r="AM97" s="31">
        <f t="shared" si="256"/>
        <v>46061</v>
      </c>
      <c r="AN97" s="31">
        <f t="shared" si="257"/>
        <v>46066</v>
      </c>
      <c r="AO97" s="37">
        <v>5</v>
      </c>
      <c r="AP97" s="15">
        <v>46078</v>
      </c>
      <c r="AQ97" s="15">
        <v>46078</v>
      </c>
      <c r="AR97" s="34">
        <f t="shared" si="259"/>
        <v>12</v>
      </c>
      <c r="AS97" s="7"/>
      <c r="AT97" s="7"/>
      <c r="AU97" s="7"/>
      <c r="AV97" s="7"/>
      <c r="AW97" s="7"/>
      <c r="AX97" s="3"/>
      <c r="AY97" s="31">
        <f t="shared" si="260"/>
        <v>46067</v>
      </c>
      <c r="AZ97" s="31">
        <f t="shared" si="312"/>
        <v>46067</v>
      </c>
      <c r="BA97" s="124"/>
      <c r="BB97" s="15">
        <f t="shared" si="261"/>
        <v>46078</v>
      </c>
      <c r="BC97" s="15"/>
      <c r="BD97" s="7">
        <f t="shared" si="262"/>
        <v>11</v>
      </c>
      <c r="BE97" s="3"/>
      <c r="BF97" s="31">
        <f t="shared" si="263"/>
        <v>46068</v>
      </c>
      <c r="BG97" s="31">
        <f t="shared" si="264"/>
        <v>46068</v>
      </c>
      <c r="BH97" s="32">
        <v>0</v>
      </c>
      <c r="BI97" s="15">
        <f t="shared" si="265"/>
        <v>46078</v>
      </c>
      <c r="BJ97" s="15"/>
      <c r="BK97" s="34">
        <f t="shared" si="266"/>
        <v>10</v>
      </c>
      <c r="BL97" s="3"/>
      <c r="BM97" s="31">
        <f t="shared" si="267"/>
        <v>46068</v>
      </c>
      <c r="BN97" s="31">
        <f t="shared" si="268"/>
        <v>46068</v>
      </c>
      <c r="BO97" s="32">
        <v>0</v>
      </c>
      <c r="BP97" s="15">
        <f t="shared" si="269"/>
        <v>46078</v>
      </c>
      <c r="BQ97" s="15"/>
      <c r="BR97" s="34">
        <f t="shared" si="270"/>
        <v>10</v>
      </c>
      <c r="BS97" s="3"/>
      <c r="BT97" s="31">
        <f t="shared" si="271"/>
        <v>46068</v>
      </c>
      <c r="BU97" s="31">
        <f t="shared" si="272"/>
        <v>46068</v>
      </c>
      <c r="BV97" s="37"/>
      <c r="BW97" s="15">
        <f t="shared" si="273"/>
        <v>46078</v>
      </c>
      <c r="BX97" s="15"/>
      <c r="BY97" s="7">
        <f t="shared" si="274"/>
        <v>10</v>
      </c>
      <c r="BZ97" s="2"/>
      <c r="CA97" s="315">
        <v>46068</v>
      </c>
      <c r="CB97" s="7">
        <f t="shared" si="275"/>
        <v>10</v>
      </c>
      <c r="CC97" s="2"/>
      <c r="CD97" s="2"/>
      <c r="CE97" t="s">
        <v>2699</v>
      </c>
      <c r="CF97" s="18" t="str">
        <f>+_xlfn.XLOOKUP(BZ97,'Crono LB 30.09'!B:B,'Crono LB 30.09'!F:F,"No se encuentra",0,1)</f>
        <v>No se encuentra</v>
      </c>
      <c r="CG97" s="193" t="e">
        <f t="shared" si="310"/>
        <v>#VALUE!</v>
      </c>
      <c r="CI97" s="18" t="str">
        <f>+_xlfn.XLOOKUP(B97,'REM-Nuevo'!B:B,'REM-Nuevo'!O:O,"",0,1)</f>
        <v/>
      </c>
      <c r="CJ97" s="18">
        <f t="shared" si="309"/>
        <v>46068</v>
      </c>
    </row>
    <row r="98" spans="1:88" ht="328.5" hidden="1" customHeight="1" x14ac:dyDescent="0.25">
      <c r="A98" s="40" t="s">
        <v>1679</v>
      </c>
      <c r="B98" s="41" t="s">
        <v>1826</v>
      </c>
      <c r="C98" s="222" t="s">
        <v>1827</v>
      </c>
      <c r="D98" s="7" t="s">
        <v>2702</v>
      </c>
      <c r="E98" s="283">
        <f>+_xlfn.XLOOKUP(B98,'Dinámica P0 RIs'!A:A,'Dinámica P0 RIs'!B:B,"",0,1)</f>
        <v>451.5</v>
      </c>
      <c r="F98" s="30">
        <f t="shared" si="243"/>
        <v>46099</v>
      </c>
      <c r="G98" s="6">
        <v>46045</v>
      </c>
      <c r="H98" s="6">
        <v>46045</v>
      </c>
      <c r="I98" s="34">
        <f t="shared" si="244"/>
        <v>-54</v>
      </c>
      <c r="J98" s="309">
        <v>46261</v>
      </c>
      <c r="K98" s="3"/>
      <c r="L98" s="30">
        <f t="shared" si="245"/>
        <v>46100</v>
      </c>
      <c r="M98" s="30">
        <f t="shared" si="246"/>
        <v>46107</v>
      </c>
      <c r="N98" s="37">
        <v>7</v>
      </c>
      <c r="O98" s="6">
        <f t="shared" si="311"/>
        <v>46052</v>
      </c>
      <c r="P98" s="6">
        <v>46052</v>
      </c>
      <c r="Q98" s="29">
        <f t="shared" si="247"/>
        <v>-55</v>
      </c>
      <c r="R98" s="7">
        <v>23240734</v>
      </c>
      <c r="S98" s="3"/>
      <c r="T98" s="30">
        <f t="shared" si="248"/>
        <v>46108</v>
      </c>
      <c r="U98" s="30">
        <f t="shared" si="249"/>
        <v>46138</v>
      </c>
      <c r="V98" s="37">
        <v>30</v>
      </c>
      <c r="W98" s="6">
        <v>46092</v>
      </c>
      <c r="X98" s="6">
        <v>46092</v>
      </c>
      <c r="Y98" s="29">
        <f t="shared" si="251"/>
        <v>-46</v>
      </c>
      <c r="Z98" s="3"/>
      <c r="AA98" s="31"/>
      <c r="AB98" s="7"/>
      <c r="AC98" s="6"/>
      <c r="AD98" s="25"/>
      <c r="AE98" s="31">
        <f t="shared" si="252"/>
        <v>46139</v>
      </c>
      <c r="AF98" s="31">
        <f t="shared" si="253"/>
        <v>46199</v>
      </c>
      <c r="AG98" s="37">
        <v>60</v>
      </c>
      <c r="AH98" s="15">
        <f t="shared" si="254"/>
        <v>46152</v>
      </c>
      <c r="AI98" s="15"/>
      <c r="AJ98" s="34">
        <f t="shared" si="255"/>
        <v>-47</v>
      </c>
      <c r="AK98" s="506" t="s">
        <v>5322</v>
      </c>
      <c r="AL98" s="423" t="s">
        <v>5125</v>
      </c>
      <c r="AM98" s="31">
        <f t="shared" si="256"/>
        <v>46200</v>
      </c>
      <c r="AN98" s="31">
        <f t="shared" si="257"/>
        <v>46220</v>
      </c>
      <c r="AO98" s="37">
        <v>20</v>
      </c>
      <c r="AP98" s="15">
        <v>46188</v>
      </c>
      <c r="AQ98" s="15"/>
      <c r="AR98" s="34">
        <f t="shared" si="259"/>
        <v>-32</v>
      </c>
      <c r="AS98" s="7"/>
      <c r="AT98" s="7"/>
      <c r="AU98" s="7"/>
      <c r="AV98" s="7"/>
      <c r="AW98" s="7"/>
      <c r="AX98" s="3"/>
      <c r="AY98" s="31">
        <f t="shared" si="260"/>
        <v>46221</v>
      </c>
      <c r="AZ98" s="31">
        <f t="shared" si="312"/>
        <v>46461</v>
      </c>
      <c r="BA98" s="124">
        <v>240</v>
      </c>
      <c r="BB98" s="15">
        <f t="shared" si="261"/>
        <v>46428</v>
      </c>
      <c r="BC98" s="15"/>
      <c r="BD98" s="7">
        <f t="shared" si="262"/>
        <v>-33</v>
      </c>
      <c r="BE98" s="3"/>
      <c r="BF98" s="31">
        <f t="shared" si="263"/>
        <v>46462</v>
      </c>
      <c r="BG98" s="31">
        <f t="shared" si="264"/>
        <v>46462</v>
      </c>
      <c r="BH98" s="32">
        <v>0</v>
      </c>
      <c r="BI98" s="15">
        <f t="shared" si="265"/>
        <v>46428</v>
      </c>
      <c r="BJ98" s="15"/>
      <c r="BK98" s="34">
        <f t="shared" si="266"/>
        <v>-34</v>
      </c>
      <c r="BL98" s="3"/>
      <c r="BM98" s="31">
        <f t="shared" si="267"/>
        <v>46462</v>
      </c>
      <c r="BN98" s="31">
        <f t="shared" si="268"/>
        <v>46462</v>
      </c>
      <c r="BO98" s="32">
        <v>0</v>
      </c>
      <c r="BP98" s="15">
        <f t="shared" si="269"/>
        <v>46428</v>
      </c>
      <c r="BQ98" s="15"/>
      <c r="BR98" s="34">
        <f t="shared" si="270"/>
        <v>-34</v>
      </c>
      <c r="BS98" s="3"/>
      <c r="BT98" s="31">
        <f t="shared" si="271"/>
        <v>46462</v>
      </c>
      <c r="BU98" s="31">
        <f t="shared" si="272"/>
        <v>46469</v>
      </c>
      <c r="BV98" s="37">
        <v>7</v>
      </c>
      <c r="BW98" s="15">
        <f t="shared" si="273"/>
        <v>46435</v>
      </c>
      <c r="BX98" s="15"/>
      <c r="BY98" s="7">
        <f t="shared" si="274"/>
        <v>-34</v>
      </c>
      <c r="BZ98" s="2" t="s">
        <v>2539</v>
      </c>
      <c r="CA98" s="315">
        <v>46469</v>
      </c>
      <c r="CB98" s="7">
        <f t="shared" si="275"/>
        <v>-34</v>
      </c>
      <c r="CC98" s="2"/>
      <c r="CD98" s="2">
        <v>102</v>
      </c>
      <c r="CE98" t="s">
        <v>2703</v>
      </c>
      <c r="CF98" s="18" t="str">
        <f>+_xlfn.XLOOKUP(BZ98,'Crono LB 30.09'!B:B,'Crono LB 30.09'!F:F,"No se encuentra",0,1)</f>
        <v>26-Dec-26</v>
      </c>
      <c r="CG98" s="193" t="e">
        <f t="shared" si="310"/>
        <v>#VALUE!</v>
      </c>
      <c r="CI98" s="18">
        <f>+_xlfn.XLOOKUP(B98,'REM-Nuevo'!B:B,'REM-Nuevo'!O:O,"",0,1)</f>
        <v>46469</v>
      </c>
      <c r="CJ98" s="18">
        <f t="shared" si="309"/>
        <v>46469</v>
      </c>
    </row>
    <row r="99" spans="1:88" ht="60" hidden="1" x14ac:dyDescent="0.25">
      <c r="A99" s="40" t="s">
        <v>1679</v>
      </c>
      <c r="B99" s="41" t="s">
        <v>1828</v>
      </c>
      <c r="C99" s="222" t="s">
        <v>1829</v>
      </c>
      <c r="D99" s="398" t="s">
        <v>2704</v>
      </c>
      <c r="E99" s="283">
        <f>+_xlfn.XLOOKUP(B99,'Dinámica P0 RIs'!A:A,'Dinámica P0 RIs'!B:B,"",0,1)</f>
        <v>273</v>
      </c>
      <c r="F99" s="30">
        <f t="shared" si="243"/>
        <v>46194</v>
      </c>
      <c r="G99" s="6">
        <v>46195</v>
      </c>
      <c r="H99" s="6">
        <v>46159</v>
      </c>
      <c r="I99" s="34">
        <f t="shared" si="244"/>
        <v>1</v>
      </c>
      <c r="J99" s="309">
        <v>46195</v>
      </c>
      <c r="K99" s="3"/>
      <c r="L99" s="30">
        <f t="shared" si="245"/>
        <v>46195</v>
      </c>
      <c r="M99" s="30">
        <f t="shared" si="246"/>
        <v>46202</v>
      </c>
      <c r="N99" s="37">
        <v>7</v>
      </c>
      <c r="O99" s="6">
        <f t="shared" si="311"/>
        <v>46166</v>
      </c>
      <c r="P99" s="6">
        <v>46169</v>
      </c>
      <c r="Q99" s="29">
        <f t="shared" si="247"/>
        <v>-36</v>
      </c>
      <c r="R99" s="7">
        <v>23395141</v>
      </c>
      <c r="S99" s="3"/>
      <c r="T99" s="30">
        <f t="shared" si="248"/>
        <v>46203</v>
      </c>
      <c r="U99" s="30">
        <f t="shared" si="249"/>
        <v>46233</v>
      </c>
      <c r="V99" s="37">
        <v>30</v>
      </c>
      <c r="W99" s="6">
        <f t="shared" si="250"/>
        <v>46196</v>
      </c>
      <c r="X99" s="6">
        <v>46185</v>
      </c>
      <c r="Y99" s="29">
        <f t="shared" si="251"/>
        <v>-37</v>
      </c>
      <c r="Z99" s="3"/>
      <c r="AA99" s="31"/>
      <c r="AB99" s="7"/>
      <c r="AC99" s="6"/>
      <c r="AD99" s="25"/>
      <c r="AE99" s="31">
        <f t="shared" si="252"/>
        <v>46234</v>
      </c>
      <c r="AF99" s="31">
        <f t="shared" si="253"/>
        <v>46294</v>
      </c>
      <c r="AG99" s="37">
        <v>60</v>
      </c>
      <c r="AH99" s="15">
        <f t="shared" si="254"/>
        <v>46245</v>
      </c>
      <c r="AI99" s="15"/>
      <c r="AJ99" s="34">
        <f t="shared" si="255"/>
        <v>-49</v>
      </c>
      <c r="AK99" s="481" t="s">
        <v>5321</v>
      </c>
      <c r="AL99" s="3" t="s">
        <v>5125</v>
      </c>
      <c r="AM99" s="31">
        <f t="shared" si="256"/>
        <v>46295</v>
      </c>
      <c r="AN99" s="31">
        <f t="shared" si="257"/>
        <v>46315</v>
      </c>
      <c r="AO99" s="37">
        <v>20</v>
      </c>
      <c r="AP99" s="15">
        <f t="shared" si="258"/>
        <v>46265</v>
      </c>
      <c r="AQ99" s="15"/>
      <c r="AR99" s="34">
        <f t="shared" si="259"/>
        <v>-50</v>
      </c>
      <c r="AS99" s="7"/>
      <c r="AT99" s="7"/>
      <c r="AU99" s="7"/>
      <c r="AV99" s="7"/>
      <c r="AW99" s="7"/>
      <c r="AX99" s="3"/>
      <c r="AY99" s="31">
        <f t="shared" si="260"/>
        <v>46316</v>
      </c>
      <c r="AZ99" s="31">
        <f t="shared" si="312"/>
        <v>46556</v>
      </c>
      <c r="BA99" s="124">
        <v>240</v>
      </c>
      <c r="BB99" s="15">
        <f t="shared" si="261"/>
        <v>46505</v>
      </c>
      <c r="BC99" s="15"/>
      <c r="BD99" s="7">
        <f t="shared" si="262"/>
        <v>-51</v>
      </c>
      <c r="BE99" s="3"/>
      <c r="BF99" s="31">
        <f t="shared" si="263"/>
        <v>46557</v>
      </c>
      <c r="BG99" s="31">
        <f t="shared" si="264"/>
        <v>46557</v>
      </c>
      <c r="BH99" s="32">
        <v>0</v>
      </c>
      <c r="BI99" s="15">
        <f t="shared" si="265"/>
        <v>46505</v>
      </c>
      <c r="BJ99" s="15"/>
      <c r="BK99" s="34">
        <f t="shared" si="266"/>
        <v>-52</v>
      </c>
      <c r="BL99" s="3"/>
      <c r="BM99" s="31">
        <f t="shared" si="267"/>
        <v>46557</v>
      </c>
      <c r="BN99" s="31">
        <f t="shared" si="268"/>
        <v>46557</v>
      </c>
      <c r="BO99" s="32">
        <v>0</v>
      </c>
      <c r="BP99" s="15">
        <f t="shared" si="269"/>
        <v>46505</v>
      </c>
      <c r="BQ99" s="15"/>
      <c r="BR99" s="34">
        <f t="shared" si="270"/>
        <v>-52</v>
      </c>
      <c r="BS99" s="3"/>
      <c r="BT99" s="31">
        <f t="shared" si="271"/>
        <v>46557</v>
      </c>
      <c r="BU99" s="31">
        <f t="shared" si="272"/>
        <v>46564</v>
      </c>
      <c r="BV99" s="37">
        <v>7</v>
      </c>
      <c r="BW99" s="15">
        <f t="shared" si="273"/>
        <v>46512</v>
      </c>
      <c r="BX99" s="15"/>
      <c r="BY99" s="7">
        <f t="shared" si="274"/>
        <v>-52</v>
      </c>
      <c r="BZ99" s="2" t="s">
        <v>2540</v>
      </c>
      <c r="CA99" s="315">
        <v>46564</v>
      </c>
      <c r="CB99" s="7">
        <f t="shared" si="275"/>
        <v>-52</v>
      </c>
      <c r="CC99" s="2"/>
      <c r="CD99" s="2">
        <v>35</v>
      </c>
      <c r="CF99" s="18">
        <f>+_xlfn.XLOOKUP(BZ99,'Crono LB 30.09'!B:B,'Crono LB 30.09'!F:F,"No se encuentra",0,1)</f>
        <v>46442</v>
      </c>
      <c r="CG99" s="193">
        <f t="shared" si="310"/>
        <v>-122</v>
      </c>
      <c r="CI99" s="18">
        <f>+_xlfn.XLOOKUP(B99,'REM-Nuevo'!B:B,'REM-Nuevo'!O:O,"",0,1)</f>
        <v>46564</v>
      </c>
      <c r="CJ99" s="18">
        <f t="shared" si="309"/>
        <v>46564</v>
      </c>
    </row>
    <row r="100" spans="1:88" ht="156" hidden="1" customHeight="1" x14ac:dyDescent="0.25">
      <c r="A100" s="40" t="s">
        <v>1679</v>
      </c>
      <c r="B100" s="41" t="s">
        <v>1830</v>
      </c>
      <c r="C100" s="222" t="s">
        <v>1831</v>
      </c>
      <c r="D100" s="150" t="s">
        <v>2705</v>
      </c>
      <c r="E100" s="283">
        <f>+_xlfn.XLOOKUP(B100,'Dinámica P0 RIs'!A:A,'Dinámica P0 RIs'!B:B,"",0,1)</f>
        <v>1365</v>
      </c>
      <c r="F100" s="30">
        <f t="shared" si="243"/>
        <v>46145</v>
      </c>
      <c r="G100" s="6">
        <v>46150</v>
      </c>
      <c r="H100" s="6">
        <v>46133</v>
      </c>
      <c r="I100" s="34">
        <f t="shared" si="244"/>
        <v>5</v>
      </c>
      <c r="J100" s="429">
        <v>46239</v>
      </c>
      <c r="K100" s="3"/>
      <c r="L100" s="30">
        <f t="shared" si="245"/>
        <v>46146</v>
      </c>
      <c r="M100" s="30">
        <f t="shared" si="246"/>
        <v>46153</v>
      </c>
      <c r="N100" s="37">
        <v>7</v>
      </c>
      <c r="O100" s="6">
        <f t="shared" si="311"/>
        <v>46140</v>
      </c>
      <c r="P100" s="6">
        <v>46146</v>
      </c>
      <c r="Q100" s="29">
        <f t="shared" si="247"/>
        <v>-13</v>
      </c>
      <c r="R100" s="7">
        <v>23348822</v>
      </c>
      <c r="S100" s="3"/>
      <c r="T100" s="30">
        <f t="shared" si="248"/>
        <v>46154</v>
      </c>
      <c r="U100" s="30">
        <f t="shared" si="249"/>
        <v>46184</v>
      </c>
      <c r="V100" s="37">
        <v>30</v>
      </c>
      <c r="W100" s="6">
        <f t="shared" si="250"/>
        <v>46170</v>
      </c>
      <c r="X100" s="6">
        <v>46169</v>
      </c>
      <c r="Y100" s="29">
        <f t="shared" si="251"/>
        <v>-14</v>
      </c>
      <c r="Z100" s="3"/>
      <c r="AA100" s="31"/>
      <c r="AB100" s="7"/>
      <c r="AC100" s="6"/>
      <c r="AD100" s="25"/>
      <c r="AE100" s="31">
        <f t="shared" si="252"/>
        <v>46185</v>
      </c>
      <c r="AF100" s="31">
        <f t="shared" si="253"/>
        <v>46245</v>
      </c>
      <c r="AG100" s="37">
        <v>60</v>
      </c>
      <c r="AH100" s="15">
        <f t="shared" si="254"/>
        <v>46229</v>
      </c>
      <c r="AI100" s="15"/>
      <c r="AJ100" s="34">
        <f t="shared" si="255"/>
        <v>-16</v>
      </c>
      <c r="AK100" s="481" t="s">
        <v>5323</v>
      </c>
      <c r="AL100" s="3" t="s">
        <v>5125</v>
      </c>
      <c r="AM100" s="31">
        <f t="shared" si="256"/>
        <v>46246</v>
      </c>
      <c r="AN100" s="31">
        <f t="shared" si="257"/>
        <v>46266</v>
      </c>
      <c r="AO100" s="37">
        <v>20</v>
      </c>
      <c r="AP100" s="15">
        <f t="shared" si="258"/>
        <v>46249</v>
      </c>
      <c r="AQ100" s="15"/>
      <c r="AR100" s="34">
        <f t="shared" si="259"/>
        <v>-17</v>
      </c>
      <c r="AS100" s="7"/>
      <c r="AT100" s="7"/>
      <c r="AU100" s="7"/>
      <c r="AV100" s="7"/>
      <c r="AW100" s="7"/>
      <c r="AX100" s="3"/>
      <c r="AY100" s="31">
        <f t="shared" si="260"/>
        <v>46267</v>
      </c>
      <c r="AZ100" s="31">
        <f t="shared" si="312"/>
        <v>46507</v>
      </c>
      <c r="BA100" s="124">
        <v>240</v>
      </c>
      <c r="BB100" s="15">
        <f t="shared" si="261"/>
        <v>46489</v>
      </c>
      <c r="BC100" s="15"/>
      <c r="BD100" s="7">
        <f t="shared" si="262"/>
        <v>-18</v>
      </c>
      <c r="BE100" s="3"/>
      <c r="BF100" s="31">
        <f t="shared" si="263"/>
        <v>46508</v>
      </c>
      <c r="BG100" s="31">
        <f t="shared" si="264"/>
        <v>46508</v>
      </c>
      <c r="BH100" s="32">
        <v>0</v>
      </c>
      <c r="BI100" s="15">
        <f t="shared" si="265"/>
        <v>46489</v>
      </c>
      <c r="BJ100" s="15"/>
      <c r="BK100" s="34">
        <f t="shared" si="266"/>
        <v>-19</v>
      </c>
      <c r="BL100" s="3"/>
      <c r="BM100" s="31">
        <f t="shared" si="267"/>
        <v>46508</v>
      </c>
      <c r="BN100" s="31">
        <f t="shared" si="268"/>
        <v>46508</v>
      </c>
      <c r="BO100" s="32">
        <v>0</v>
      </c>
      <c r="BP100" s="15">
        <f t="shared" si="269"/>
        <v>46489</v>
      </c>
      <c r="BQ100" s="15"/>
      <c r="BR100" s="34">
        <f t="shared" si="270"/>
        <v>-19</v>
      </c>
      <c r="BS100" s="3"/>
      <c r="BT100" s="31">
        <f t="shared" si="271"/>
        <v>46508</v>
      </c>
      <c r="BU100" s="31">
        <f t="shared" si="272"/>
        <v>46515</v>
      </c>
      <c r="BV100" s="37">
        <v>7</v>
      </c>
      <c r="BW100" s="15">
        <f t="shared" si="273"/>
        <v>46496</v>
      </c>
      <c r="BX100" s="15"/>
      <c r="BY100" s="7">
        <f t="shared" si="274"/>
        <v>-19</v>
      </c>
      <c r="BZ100" s="2" t="s">
        <v>2555</v>
      </c>
      <c r="CA100" s="315">
        <v>46515</v>
      </c>
      <c r="CB100" s="7">
        <f t="shared" si="275"/>
        <v>-19</v>
      </c>
      <c r="CC100" s="2"/>
      <c r="CD100" s="2">
        <v>152</v>
      </c>
      <c r="CF100" s="18" t="str">
        <f>+_xlfn.XLOOKUP(BZ100,'Crono LB 30.09'!B:B,'Crono LB 30.09'!F:F,"No se encuentra",0,1)</f>
        <v>04-Jan-27</v>
      </c>
      <c r="CG100" s="193" t="e">
        <f t="shared" si="310"/>
        <v>#VALUE!</v>
      </c>
      <c r="CI100" s="18">
        <f>+_xlfn.XLOOKUP(B100,'REM-Nuevo'!B:B,'REM-Nuevo'!O:O,"",0,1)</f>
        <v>46515</v>
      </c>
      <c r="CJ100" s="18">
        <f t="shared" si="309"/>
        <v>46515</v>
      </c>
    </row>
    <row r="101" spans="1:88" ht="202.5" hidden="1" customHeight="1" x14ac:dyDescent="0.25">
      <c r="A101" s="40" t="s">
        <v>1679</v>
      </c>
      <c r="B101" s="41" t="s">
        <v>1832</v>
      </c>
      <c r="C101" s="222" t="s">
        <v>1833</v>
      </c>
      <c r="D101" s="150" t="s">
        <v>2706</v>
      </c>
      <c r="E101" s="283">
        <f>+_xlfn.XLOOKUP(B101,'Dinámica P0 RIs'!A:A,'Dinámica P0 RIs'!B:B,"",0,1)</f>
        <v>698.25</v>
      </c>
      <c r="F101" s="30">
        <f t="shared" si="243"/>
        <v>46079</v>
      </c>
      <c r="G101" s="6">
        <v>46029</v>
      </c>
      <c r="H101" s="6">
        <v>46029</v>
      </c>
      <c r="I101" s="34">
        <f t="shared" si="244"/>
        <v>-50</v>
      </c>
      <c r="J101" s="309">
        <v>46118</v>
      </c>
      <c r="K101" s="3"/>
      <c r="L101" s="30">
        <f t="shared" si="245"/>
        <v>46080</v>
      </c>
      <c r="M101" s="30">
        <f t="shared" si="246"/>
        <v>46087</v>
      </c>
      <c r="N101" s="37">
        <v>7</v>
      </c>
      <c r="O101" s="6">
        <f t="shared" si="311"/>
        <v>46036</v>
      </c>
      <c r="P101" s="6">
        <v>46036</v>
      </c>
      <c r="Q101" s="29">
        <f t="shared" si="247"/>
        <v>-51</v>
      </c>
      <c r="R101" s="7">
        <v>23226677</v>
      </c>
      <c r="S101" s="3"/>
      <c r="T101" s="30">
        <f t="shared" si="248"/>
        <v>46088</v>
      </c>
      <c r="U101" s="30">
        <f t="shared" si="249"/>
        <v>46118</v>
      </c>
      <c r="V101" s="37">
        <v>30</v>
      </c>
      <c r="W101" s="6">
        <v>46062</v>
      </c>
      <c r="X101" s="6">
        <v>46062</v>
      </c>
      <c r="Y101" s="29">
        <f t="shared" si="251"/>
        <v>-56</v>
      </c>
      <c r="Z101" s="3"/>
      <c r="AA101" s="31"/>
      <c r="AB101" s="7"/>
      <c r="AC101" s="6"/>
      <c r="AD101" s="25"/>
      <c r="AE101" s="31">
        <f t="shared" si="252"/>
        <v>46119</v>
      </c>
      <c r="AF101" s="31">
        <f t="shared" si="253"/>
        <v>46179</v>
      </c>
      <c r="AG101" s="37">
        <v>60</v>
      </c>
      <c r="AH101" s="15">
        <f t="shared" si="254"/>
        <v>46122</v>
      </c>
      <c r="AI101" s="15">
        <v>46087</v>
      </c>
      <c r="AJ101" s="34">
        <f t="shared" si="255"/>
        <v>-57</v>
      </c>
      <c r="AK101" s="425" t="s">
        <v>5198</v>
      </c>
      <c r="AL101" s="423" t="s">
        <v>5125</v>
      </c>
      <c r="AM101" s="31">
        <f t="shared" si="256"/>
        <v>46180</v>
      </c>
      <c r="AN101" s="31">
        <f t="shared" si="257"/>
        <v>46200</v>
      </c>
      <c r="AO101" s="37">
        <v>20</v>
      </c>
      <c r="AP101" s="15">
        <v>46122</v>
      </c>
      <c r="AQ101" s="15">
        <v>46118</v>
      </c>
      <c r="AR101" s="34">
        <f t="shared" si="259"/>
        <v>-78</v>
      </c>
      <c r="AS101" s="7"/>
      <c r="AT101" s="7"/>
      <c r="AU101" s="7"/>
      <c r="AV101" s="7"/>
      <c r="AW101" s="7"/>
      <c r="AX101" s="3"/>
      <c r="AY101" s="31">
        <f t="shared" si="260"/>
        <v>46201</v>
      </c>
      <c r="AZ101" s="31">
        <f t="shared" si="312"/>
        <v>46441</v>
      </c>
      <c r="BA101" s="124">
        <v>240</v>
      </c>
      <c r="BB101" s="15">
        <f t="shared" si="261"/>
        <v>46358</v>
      </c>
      <c r="BC101" s="15"/>
      <c r="BD101" s="7">
        <f t="shared" si="262"/>
        <v>-83</v>
      </c>
      <c r="BE101" s="3"/>
      <c r="BF101" s="31">
        <f t="shared" si="263"/>
        <v>46442</v>
      </c>
      <c r="BG101" s="31">
        <f t="shared" si="264"/>
        <v>46442</v>
      </c>
      <c r="BH101" s="32">
        <v>0</v>
      </c>
      <c r="BI101" s="15">
        <f t="shared" si="265"/>
        <v>46358</v>
      </c>
      <c r="BJ101" s="15"/>
      <c r="BK101" s="34">
        <f t="shared" si="266"/>
        <v>-84</v>
      </c>
      <c r="BL101" s="3"/>
      <c r="BM101" s="31">
        <f t="shared" si="267"/>
        <v>46442</v>
      </c>
      <c r="BN101" s="31">
        <f t="shared" si="268"/>
        <v>46442</v>
      </c>
      <c r="BO101" s="32">
        <v>0</v>
      </c>
      <c r="BP101" s="15">
        <f t="shared" si="269"/>
        <v>46358</v>
      </c>
      <c r="BQ101" s="15"/>
      <c r="BR101" s="34">
        <f t="shared" si="270"/>
        <v>-84</v>
      </c>
      <c r="BS101" s="3"/>
      <c r="BT101" s="31">
        <f t="shared" si="271"/>
        <v>46442</v>
      </c>
      <c r="BU101" s="31">
        <f t="shared" si="272"/>
        <v>46449</v>
      </c>
      <c r="BV101" s="37">
        <v>7</v>
      </c>
      <c r="BW101" s="15">
        <f t="shared" si="273"/>
        <v>46365</v>
      </c>
      <c r="BX101" s="15"/>
      <c r="BY101" s="7">
        <f t="shared" si="274"/>
        <v>-84</v>
      </c>
      <c r="BZ101" s="2" t="s">
        <v>2542</v>
      </c>
      <c r="CA101" s="315">
        <v>46449</v>
      </c>
      <c r="CB101" s="7">
        <f t="shared" si="275"/>
        <v>-84</v>
      </c>
      <c r="CC101" s="2"/>
      <c r="CD101" s="2">
        <v>32</v>
      </c>
      <c r="CF101" s="18" t="str">
        <f>+_xlfn.XLOOKUP(BZ101,'Crono LB 30.09'!B:B,'Crono LB 30.09'!F:F,"No se encuentra",0,1)</f>
        <v>05-Dec-26</v>
      </c>
      <c r="CG101" s="193" t="e">
        <f t="shared" si="310"/>
        <v>#VALUE!</v>
      </c>
      <c r="CI101" s="18">
        <f>+_xlfn.XLOOKUP(B101,'REM-Nuevo'!B:B,'REM-Nuevo'!O:O,"",0,1)</f>
        <v>46449</v>
      </c>
      <c r="CJ101" s="18">
        <f t="shared" si="309"/>
        <v>46449</v>
      </c>
    </row>
    <row r="102" spans="1:88" ht="291" hidden="1" customHeight="1" x14ac:dyDescent="0.25">
      <c r="A102" s="40" t="s">
        <v>1679</v>
      </c>
      <c r="B102" s="41" t="s">
        <v>1836</v>
      </c>
      <c r="C102" s="222" t="s">
        <v>1837</v>
      </c>
      <c r="D102" s="7" t="s">
        <v>2707</v>
      </c>
      <c r="E102" s="283">
        <f>+_xlfn.XLOOKUP(B102,'Dinámica P0 RIs'!A:A,'Dinámica P0 RIs'!B:B,"",0,1)</f>
        <v>214.78800000000001</v>
      </c>
      <c r="F102" s="30">
        <f t="shared" si="243"/>
        <v>46097</v>
      </c>
      <c r="G102" s="6">
        <v>46099</v>
      </c>
      <c r="H102" s="6">
        <v>46058</v>
      </c>
      <c r="I102" s="34">
        <f t="shared" si="244"/>
        <v>2</v>
      </c>
      <c r="J102" s="309">
        <v>46099</v>
      </c>
      <c r="K102" s="3"/>
      <c r="L102" s="30">
        <f t="shared" si="245"/>
        <v>46098</v>
      </c>
      <c r="M102" s="30">
        <f t="shared" si="246"/>
        <v>46105</v>
      </c>
      <c r="N102" s="37">
        <v>7</v>
      </c>
      <c r="O102" s="6">
        <f t="shared" si="311"/>
        <v>46065</v>
      </c>
      <c r="P102" s="6">
        <v>46063</v>
      </c>
      <c r="Q102" s="29">
        <f t="shared" si="247"/>
        <v>-40</v>
      </c>
      <c r="R102" s="7">
        <v>23264154</v>
      </c>
      <c r="S102" s="3"/>
      <c r="T102" s="30">
        <f t="shared" si="248"/>
        <v>46106</v>
      </c>
      <c r="U102" s="30">
        <f t="shared" si="249"/>
        <v>46136</v>
      </c>
      <c r="V102" s="37">
        <v>30</v>
      </c>
      <c r="W102" s="6">
        <v>46118</v>
      </c>
      <c r="X102" s="6">
        <v>46118</v>
      </c>
      <c r="Y102" s="29">
        <f t="shared" si="251"/>
        <v>-18</v>
      </c>
      <c r="Z102" s="3"/>
      <c r="AA102" s="31"/>
      <c r="AB102" s="7"/>
      <c r="AC102" s="6"/>
      <c r="AD102" s="25"/>
      <c r="AE102" s="31">
        <f t="shared" si="252"/>
        <v>46137</v>
      </c>
      <c r="AF102" s="31">
        <f t="shared" si="253"/>
        <v>46197</v>
      </c>
      <c r="AG102" s="37">
        <v>60</v>
      </c>
      <c r="AH102" s="15">
        <f t="shared" si="254"/>
        <v>46178</v>
      </c>
      <c r="AI102" s="15"/>
      <c r="AJ102" s="34">
        <f t="shared" si="255"/>
        <v>-19</v>
      </c>
      <c r="AK102" s="422" t="s">
        <v>5324</v>
      </c>
      <c r="AL102" s="423" t="s">
        <v>5136</v>
      </c>
      <c r="AM102" s="31">
        <f t="shared" si="256"/>
        <v>46198</v>
      </c>
      <c r="AN102" s="31">
        <f t="shared" si="257"/>
        <v>46218</v>
      </c>
      <c r="AO102" s="37">
        <v>20</v>
      </c>
      <c r="AP102" s="15">
        <f t="shared" si="258"/>
        <v>46198</v>
      </c>
      <c r="AQ102" s="15"/>
      <c r="AR102" s="34">
        <f t="shared" si="259"/>
        <v>-20</v>
      </c>
      <c r="AS102" s="7"/>
      <c r="AT102" s="7"/>
      <c r="AU102" s="7"/>
      <c r="AV102" s="7"/>
      <c r="AW102" s="7"/>
      <c r="AX102" s="3"/>
      <c r="AY102" s="31">
        <f t="shared" si="260"/>
        <v>46219</v>
      </c>
      <c r="AZ102" s="31">
        <f t="shared" si="312"/>
        <v>46469</v>
      </c>
      <c r="BA102" s="124">
        <v>250</v>
      </c>
      <c r="BB102" s="15">
        <f t="shared" si="261"/>
        <v>46448</v>
      </c>
      <c r="BC102" s="15"/>
      <c r="BD102" s="7">
        <f t="shared" si="262"/>
        <v>-21</v>
      </c>
      <c r="BE102" s="3"/>
      <c r="BF102" s="31">
        <f t="shared" si="263"/>
        <v>46470</v>
      </c>
      <c r="BG102" s="31">
        <f t="shared" si="264"/>
        <v>46470</v>
      </c>
      <c r="BH102" s="32">
        <v>0</v>
      </c>
      <c r="BI102" s="15">
        <f t="shared" si="265"/>
        <v>46448</v>
      </c>
      <c r="BJ102" s="15"/>
      <c r="BK102" s="34">
        <f t="shared" si="266"/>
        <v>-22</v>
      </c>
      <c r="BL102" s="3"/>
      <c r="BM102" s="31">
        <f t="shared" si="267"/>
        <v>46470</v>
      </c>
      <c r="BN102" s="31">
        <f t="shared" si="268"/>
        <v>46470</v>
      </c>
      <c r="BO102" s="32">
        <v>0</v>
      </c>
      <c r="BP102" s="15">
        <f t="shared" si="269"/>
        <v>46448</v>
      </c>
      <c r="BQ102" s="15"/>
      <c r="BR102" s="34">
        <f t="shared" si="270"/>
        <v>-22</v>
      </c>
      <c r="BS102" s="3"/>
      <c r="BT102" s="31">
        <f t="shared" si="271"/>
        <v>46470</v>
      </c>
      <c r="BU102" s="31">
        <f t="shared" si="272"/>
        <v>46477</v>
      </c>
      <c r="BV102" s="37">
        <v>7</v>
      </c>
      <c r="BW102" s="15">
        <f t="shared" si="273"/>
        <v>46455</v>
      </c>
      <c r="BX102" s="15"/>
      <c r="BY102" s="7">
        <f t="shared" si="274"/>
        <v>-22</v>
      </c>
      <c r="BZ102" s="2" t="s">
        <v>2543</v>
      </c>
      <c r="CA102" s="315">
        <v>46477</v>
      </c>
      <c r="CB102" s="7">
        <f t="shared" si="275"/>
        <v>-22</v>
      </c>
      <c r="CC102" s="2"/>
      <c r="CD102" s="2">
        <v>49</v>
      </c>
      <c r="CE102" t="s">
        <v>2544</v>
      </c>
      <c r="CF102" s="18">
        <f>+_xlfn.XLOOKUP(BZ102,'Crono LB 30.09'!B:B,'Crono LB 30.09'!F:F,"No se encuentra",0,1)</f>
        <v>46352</v>
      </c>
      <c r="CG102" s="193">
        <f t="shared" si="310"/>
        <v>-125</v>
      </c>
      <c r="CI102" s="18">
        <f>+_xlfn.XLOOKUP(B102,'REM-Nuevo'!B:B,'REM-Nuevo'!O:O,"",0,1)</f>
        <v>46477</v>
      </c>
      <c r="CJ102" s="18">
        <f t="shared" si="309"/>
        <v>46477</v>
      </c>
    </row>
    <row r="103" spans="1:88" ht="93" hidden="1" customHeight="1" x14ac:dyDescent="0.25">
      <c r="A103" s="136" t="s">
        <v>1679</v>
      </c>
      <c r="B103" s="41" t="s">
        <v>1840</v>
      </c>
      <c r="C103" s="222" t="s">
        <v>1841</v>
      </c>
      <c r="D103" s="7" t="s">
        <v>2708</v>
      </c>
      <c r="E103" s="283">
        <f>+_xlfn.XLOOKUP(B103,'Dinámica P0 RIs'!A:A,'Dinámica P0 RIs'!B:B,"",0,1)</f>
        <v>104.58</v>
      </c>
      <c r="F103" s="30">
        <f t="shared" si="243"/>
        <v>46187</v>
      </c>
      <c r="G103" s="6">
        <v>46188</v>
      </c>
      <c r="H103" s="6">
        <v>46139</v>
      </c>
      <c r="I103" s="34">
        <f t="shared" si="244"/>
        <v>1</v>
      </c>
      <c r="J103" s="309">
        <v>46188</v>
      </c>
      <c r="K103" s="3"/>
      <c r="L103" s="30">
        <f t="shared" si="245"/>
        <v>46188</v>
      </c>
      <c r="M103" s="30">
        <f t="shared" si="246"/>
        <v>46195</v>
      </c>
      <c r="N103" s="37">
        <v>7</v>
      </c>
      <c r="O103" s="6">
        <f t="shared" si="311"/>
        <v>46146</v>
      </c>
      <c r="P103" s="6">
        <v>46150</v>
      </c>
      <c r="Q103" s="29">
        <f t="shared" si="247"/>
        <v>-49</v>
      </c>
      <c r="R103" s="7">
        <v>23363106</v>
      </c>
      <c r="S103" s="3"/>
      <c r="T103" s="30">
        <f t="shared" si="248"/>
        <v>46196</v>
      </c>
      <c r="U103" s="30">
        <f t="shared" si="249"/>
        <v>46226</v>
      </c>
      <c r="V103" s="37">
        <v>30</v>
      </c>
      <c r="W103" s="6">
        <v>46193</v>
      </c>
      <c r="X103" s="6">
        <v>46189</v>
      </c>
      <c r="Y103" s="29">
        <f t="shared" si="251"/>
        <v>-33</v>
      </c>
      <c r="Z103" s="3"/>
      <c r="AA103" s="31"/>
      <c r="AB103" s="7"/>
      <c r="AC103" s="6"/>
      <c r="AD103" s="25"/>
      <c r="AE103" s="31">
        <f t="shared" si="252"/>
        <v>46227</v>
      </c>
      <c r="AF103" s="31">
        <f t="shared" si="253"/>
        <v>46287</v>
      </c>
      <c r="AG103" s="37">
        <v>60</v>
      </c>
      <c r="AH103" s="15">
        <f t="shared" si="254"/>
        <v>46249</v>
      </c>
      <c r="AI103" s="15"/>
      <c r="AJ103" s="34">
        <f t="shared" si="255"/>
        <v>-38</v>
      </c>
      <c r="AK103" s="481" t="s">
        <v>5325</v>
      </c>
      <c r="AL103" s="3" t="s">
        <v>5125</v>
      </c>
      <c r="AM103" s="31">
        <f t="shared" si="256"/>
        <v>46288</v>
      </c>
      <c r="AN103" s="31">
        <f t="shared" si="257"/>
        <v>46308</v>
      </c>
      <c r="AO103" s="37">
        <v>20</v>
      </c>
      <c r="AP103" s="15">
        <f t="shared" si="258"/>
        <v>46269</v>
      </c>
      <c r="AQ103" s="15"/>
      <c r="AR103" s="34">
        <f t="shared" si="259"/>
        <v>-39</v>
      </c>
      <c r="AS103" s="7"/>
      <c r="AT103" s="7"/>
      <c r="AU103" s="7"/>
      <c r="AV103" s="7"/>
      <c r="AW103" s="7"/>
      <c r="AX103" s="3"/>
      <c r="AY103" s="31">
        <f t="shared" si="260"/>
        <v>46309</v>
      </c>
      <c r="AZ103" s="31">
        <f t="shared" si="312"/>
        <v>46559</v>
      </c>
      <c r="BA103" s="124">
        <v>250</v>
      </c>
      <c r="BB103" s="15">
        <f t="shared" si="261"/>
        <v>46519</v>
      </c>
      <c r="BC103" s="15"/>
      <c r="BD103" s="7">
        <f t="shared" si="262"/>
        <v>-40</v>
      </c>
      <c r="BE103" s="3"/>
      <c r="BF103" s="31">
        <f t="shared" si="263"/>
        <v>46560</v>
      </c>
      <c r="BG103" s="31">
        <f t="shared" si="264"/>
        <v>46560</v>
      </c>
      <c r="BH103" s="32">
        <v>0</v>
      </c>
      <c r="BI103" s="15">
        <f t="shared" si="265"/>
        <v>46519</v>
      </c>
      <c r="BJ103" s="15"/>
      <c r="BK103" s="34">
        <f t="shared" si="266"/>
        <v>-41</v>
      </c>
      <c r="BL103" s="3"/>
      <c r="BM103" s="31">
        <f t="shared" si="267"/>
        <v>46560</v>
      </c>
      <c r="BN103" s="31">
        <f t="shared" si="268"/>
        <v>46560</v>
      </c>
      <c r="BO103" s="32">
        <v>0</v>
      </c>
      <c r="BP103" s="15">
        <f t="shared" si="269"/>
        <v>46519</v>
      </c>
      <c r="BQ103" s="15"/>
      <c r="BR103" s="34">
        <f t="shared" si="270"/>
        <v>-41</v>
      </c>
      <c r="BS103" s="3"/>
      <c r="BT103" s="31">
        <f t="shared" si="271"/>
        <v>46560</v>
      </c>
      <c r="BU103" s="31">
        <f t="shared" si="272"/>
        <v>46567</v>
      </c>
      <c r="BV103" s="37">
        <v>7</v>
      </c>
      <c r="BW103" s="15">
        <f t="shared" si="273"/>
        <v>46526</v>
      </c>
      <c r="BX103" s="15"/>
      <c r="BY103" s="7">
        <f t="shared" si="274"/>
        <v>-41</v>
      </c>
      <c r="BZ103" s="2" t="s">
        <v>2545</v>
      </c>
      <c r="CA103" s="315">
        <v>46567</v>
      </c>
      <c r="CB103" s="7">
        <f t="shared" si="275"/>
        <v>-41</v>
      </c>
      <c r="CC103" s="2"/>
      <c r="CD103" s="2">
        <v>31</v>
      </c>
      <c r="CF103" s="18">
        <f>+_xlfn.XLOOKUP(BZ103,'Crono LB 30.09'!B:B,'Crono LB 30.09'!F:F,"No se encuentra",0,1)</f>
        <v>46445</v>
      </c>
      <c r="CG103" s="193">
        <f t="shared" si="310"/>
        <v>-122</v>
      </c>
      <c r="CI103" s="18">
        <f>+_xlfn.XLOOKUP(B103,'REM-Nuevo'!B:B,'REM-Nuevo'!O:O,"",0,1)</f>
        <v>46567</v>
      </c>
      <c r="CJ103" s="18">
        <f t="shared" si="309"/>
        <v>46567</v>
      </c>
    </row>
    <row r="104" spans="1:88" ht="179.25" hidden="1" customHeight="1" x14ac:dyDescent="0.25">
      <c r="A104" s="40" t="s">
        <v>1679</v>
      </c>
      <c r="B104" s="41" t="s">
        <v>1842</v>
      </c>
      <c r="C104" s="222" t="s">
        <v>1843</v>
      </c>
      <c r="D104" s="150" t="s">
        <v>2709</v>
      </c>
      <c r="E104" s="283">
        <f>+_xlfn.XLOOKUP(B104,'Dinámica P0 RIs'!A:A,'Dinámica P0 RIs'!B:B,"",0,1)</f>
        <v>88.62</v>
      </c>
      <c r="F104" s="30">
        <f t="shared" si="243"/>
        <v>46102</v>
      </c>
      <c r="G104" s="6">
        <v>46209</v>
      </c>
      <c r="H104" s="6">
        <v>46048</v>
      </c>
      <c r="I104" s="34">
        <f t="shared" si="244"/>
        <v>107</v>
      </c>
      <c r="J104" s="309">
        <v>46209</v>
      </c>
      <c r="K104" s="3"/>
      <c r="L104" s="30">
        <f t="shared" si="245"/>
        <v>46103</v>
      </c>
      <c r="M104" s="30">
        <f t="shared" si="246"/>
        <v>46110</v>
      </c>
      <c r="N104" s="37">
        <v>7</v>
      </c>
      <c r="O104" s="6">
        <f t="shared" si="311"/>
        <v>46055</v>
      </c>
      <c r="P104" s="6">
        <v>46055</v>
      </c>
      <c r="Q104" s="29">
        <f t="shared" si="247"/>
        <v>-55</v>
      </c>
      <c r="R104" s="150" t="s">
        <v>5115</v>
      </c>
      <c r="S104" s="3"/>
      <c r="T104" s="30">
        <f t="shared" si="248"/>
        <v>46111</v>
      </c>
      <c r="U104" s="30">
        <f t="shared" si="249"/>
        <v>46141</v>
      </c>
      <c r="V104" s="37">
        <v>30</v>
      </c>
      <c r="W104" s="6">
        <f t="shared" si="250"/>
        <v>46085</v>
      </c>
      <c r="X104" s="6">
        <v>46085</v>
      </c>
      <c r="Y104" s="29">
        <f t="shared" si="251"/>
        <v>-56</v>
      </c>
      <c r="Z104" s="3"/>
      <c r="AA104" s="31"/>
      <c r="AB104" s="7"/>
      <c r="AC104" s="6"/>
      <c r="AD104" s="25"/>
      <c r="AE104" s="31">
        <f t="shared" si="252"/>
        <v>46142</v>
      </c>
      <c r="AF104" s="31">
        <f t="shared" si="253"/>
        <v>46202</v>
      </c>
      <c r="AG104" s="37">
        <v>60</v>
      </c>
      <c r="AH104" s="15">
        <f t="shared" si="254"/>
        <v>46145</v>
      </c>
      <c r="AI104" s="15"/>
      <c r="AJ104" s="34">
        <f t="shared" si="255"/>
        <v>-57</v>
      </c>
      <c r="AK104" s="422" t="s">
        <v>5204</v>
      </c>
      <c r="AL104" s="423" t="s">
        <v>5125</v>
      </c>
      <c r="AM104" s="31">
        <f t="shared" si="256"/>
        <v>46203</v>
      </c>
      <c r="AN104" s="31">
        <f t="shared" si="257"/>
        <v>46223</v>
      </c>
      <c r="AO104" s="37">
        <v>20</v>
      </c>
      <c r="AP104" s="15">
        <f t="shared" si="258"/>
        <v>46165</v>
      </c>
      <c r="AQ104" s="15">
        <v>46122</v>
      </c>
      <c r="AR104" s="34">
        <f t="shared" si="259"/>
        <v>-58</v>
      </c>
      <c r="AS104" s="7"/>
      <c r="AT104" s="7"/>
      <c r="AU104" s="7"/>
      <c r="AV104" s="7"/>
      <c r="AW104" s="7"/>
      <c r="AX104" s="3"/>
      <c r="AY104" s="31">
        <f t="shared" si="260"/>
        <v>46224</v>
      </c>
      <c r="AZ104" s="31">
        <f t="shared" si="312"/>
        <v>46434</v>
      </c>
      <c r="BA104" s="124">
        <v>210</v>
      </c>
      <c r="BB104" s="15">
        <f t="shared" si="261"/>
        <v>46332</v>
      </c>
      <c r="BC104" s="15"/>
      <c r="BD104" s="7">
        <f t="shared" si="262"/>
        <v>-102</v>
      </c>
      <c r="BE104" s="3"/>
      <c r="BF104" s="31">
        <f t="shared" si="263"/>
        <v>46435</v>
      </c>
      <c r="BG104" s="31">
        <f t="shared" si="264"/>
        <v>46435</v>
      </c>
      <c r="BH104" s="32">
        <v>0</v>
      </c>
      <c r="BI104" s="15">
        <f t="shared" si="265"/>
        <v>46332</v>
      </c>
      <c r="BJ104" s="15"/>
      <c r="BK104" s="34">
        <f t="shared" si="266"/>
        <v>-103</v>
      </c>
      <c r="BL104" s="3"/>
      <c r="BM104" s="31">
        <f t="shared" si="267"/>
        <v>46435</v>
      </c>
      <c r="BN104" s="31">
        <f t="shared" si="268"/>
        <v>46435</v>
      </c>
      <c r="BO104" s="32">
        <v>0</v>
      </c>
      <c r="BP104" s="15">
        <f t="shared" si="269"/>
        <v>46332</v>
      </c>
      <c r="BQ104" s="15"/>
      <c r="BR104" s="34">
        <f t="shared" si="270"/>
        <v>-103</v>
      </c>
      <c r="BS104" s="3"/>
      <c r="BT104" s="31">
        <f t="shared" si="271"/>
        <v>46435</v>
      </c>
      <c r="BU104" s="31">
        <f t="shared" si="272"/>
        <v>46442</v>
      </c>
      <c r="BV104" s="37">
        <v>7</v>
      </c>
      <c r="BW104" s="15">
        <f t="shared" si="273"/>
        <v>46339</v>
      </c>
      <c r="BX104" s="15"/>
      <c r="BY104" s="7">
        <f t="shared" si="274"/>
        <v>-103</v>
      </c>
      <c r="BZ104" s="2" t="s">
        <v>5117</v>
      </c>
      <c r="CA104" s="315">
        <v>46442</v>
      </c>
      <c r="CB104" s="7">
        <f t="shared" si="275"/>
        <v>-103</v>
      </c>
      <c r="CC104" s="2"/>
      <c r="CD104" s="2">
        <v>69</v>
      </c>
      <c r="CF104" s="18">
        <f>+_xlfn.XLOOKUP(BZ104,'Crono LB 30.09'!B:B,'Crono LB 30.09'!F:F,"No se encuentra",0,1)</f>
        <v>46427</v>
      </c>
      <c r="CG104" s="193">
        <f t="shared" si="310"/>
        <v>-15</v>
      </c>
      <c r="CI104" s="18">
        <f>+_xlfn.XLOOKUP(B104,'REM-Nuevo'!B:B,'REM-Nuevo'!O:O,"",0,1)</f>
        <v>46442</v>
      </c>
      <c r="CJ104" s="18">
        <f t="shared" si="309"/>
        <v>46442</v>
      </c>
    </row>
    <row r="105" spans="1:88" ht="185.25" hidden="1" customHeight="1" x14ac:dyDescent="0.25">
      <c r="A105" s="40" t="s">
        <v>2579</v>
      </c>
      <c r="B105" s="41" t="s">
        <v>1844</v>
      </c>
      <c r="C105" s="129" t="s">
        <v>2710</v>
      </c>
      <c r="D105" s="150" t="s">
        <v>2711</v>
      </c>
      <c r="E105" s="283">
        <f>+_xlfn.XLOOKUP(B105,'Dinámica P0 RIs'!A:A,'Dinámica P0 RIs'!B:B,"",0,1)</f>
        <v>9792.5749800029989</v>
      </c>
      <c r="F105" s="30">
        <f t="shared" si="243"/>
        <v>46076</v>
      </c>
      <c r="G105" s="318">
        <v>46034</v>
      </c>
      <c r="H105" s="6">
        <v>45924</v>
      </c>
      <c r="I105" s="34">
        <f t="shared" si="244"/>
        <v>-42</v>
      </c>
      <c r="J105" s="309" t="s">
        <v>5135</v>
      </c>
      <c r="K105" s="3"/>
      <c r="L105" s="30">
        <f t="shared" si="245"/>
        <v>46077</v>
      </c>
      <c r="M105" s="30">
        <f t="shared" si="246"/>
        <v>46084</v>
      </c>
      <c r="N105" s="37">
        <v>7</v>
      </c>
      <c r="O105" s="6">
        <f t="shared" si="311"/>
        <v>45931</v>
      </c>
      <c r="P105" s="6">
        <v>45936</v>
      </c>
      <c r="Q105" s="29">
        <f t="shared" si="247"/>
        <v>-153</v>
      </c>
      <c r="R105" s="7">
        <v>23078531</v>
      </c>
      <c r="S105" s="3"/>
      <c r="T105" s="30">
        <f t="shared" si="248"/>
        <v>46085</v>
      </c>
      <c r="U105" s="30">
        <f t="shared" si="249"/>
        <v>46115</v>
      </c>
      <c r="V105" s="37">
        <v>30</v>
      </c>
      <c r="W105" s="6">
        <f t="shared" si="250"/>
        <v>45961</v>
      </c>
      <c r="X105" s="6">
        <v>45960</v>
      </c>
      <c r="Y105" s="29">
        <f t="shared" si="251"/>
        <v>-154</v>
      </c>
      <c r="Z105" s="3"/>
      <c r="AA105" s="31"/>
      <c r="AB105" s="7"/>
      <c r="AC105" s="6"/>
      <c r="AD105" s="25"/>
      <c r="AE105" s="31">
        <f t="shared" si="252"/>
        <v>46116</v>
      </c>
      <c r="AF105" s="31">
        <f t="shared" si="253"/>
        <v>46161</v>
      </c>
      <c r="AG105" s="37">
        <v>45</v>
      </c>
      <c r="AH105" s="15">
        <v>46127</v>
      </c>
      <c r="AI105" s="15">
        <v>46135</v>
      </c>
      <c r="AJ105" s="34">
        <f t="shared" si="255"/>
        <v>-34</v>
      </c>
      <c r="AK105" s="422" t="s">
        <v>5244</v>
      </c>
      <c r="AL105" s="423" t="s">
        <v>5125</v>
      </c>
      <c r="AM105" s="31">
        <f t="shared" si="256"/>
        <v>46162</v>
      </c>
      <c r="AN105" s="31">
        <f t="shared" si="257"/>
        <v>46182</v>
      </c>
      <c r="AO105" s="37">
        <v>20</v>
      </c>
      <c r="AP105" s="15">
        <v>46164</v>
      </c>
      <c r="AQ105" s="15">
        <v>46163</v>
      </c>
      <c r="AR105" s="34">
        <f t="shared" si="259"/>
        <v>-18</v>
      </c>
      <c r="AS105" s="7"/>
      <c r="AT105" s="7"/>
      <c r="AU105" s="7"/>
      <c r="AV105" s="7"/>
      <c r="AW105" s="7"/>
      <c r="AX105" s="3"/>
      <c r="AY105" s="31">
        <f t="shared" si="260"/>
        <v>46183</v>
      </c>
      <c r="AZ105" s="31">
        <f t="shared" si="312"/>
        <v>46583</v>
      </c>
      <c r="BA105" s="124">
        <v>400</v>
      </c>
      <c r="BB105" s="15">
        <f t="shared" si="261"/>
        <v>46563</v>
      </c>
      <c r="BC105" s="15"/>
      <c r="BD105" s="7">
        <f t="shared" si="262"/>
        <v>-20</v>
      </c>
      <c r="BE105" s="3"/>
      <c r="BF105" s="31">
        <f t="shared" si="263"/>
        <v>46584</v>
      </c>
      <c r="BG105" s="31">
        <f t="shared" si="264"/>
        <v>46584</v>
      </c>
      <c r="BH105" s="32">
        <v>0</v>
      </c>
      <c r="BI105" s="15">
        <f t="shared" si="265"/>
        <v>46563</v>
      </c>
      <c r="BJ105" s="15"/>
      <c r="BK105" s="34">
        <f t="shared" si="266"/>
        <v>-21</v>
      </c>
      <c r="BL105" s="3"/>
      <c r="BM105" s="31">
        <f t="shared" si="267"/>
        <v>46584</v>
      </c>
      <c r="BN105" s="31">
        <f t="shared" si="268"/>
        <v>46584</v>
      </c>
      <c r="BO105" s="32">
        <v>0</v>
      </c>
      <c r="BP105" s="15">
        <f t="shared" si="269"/>
        <v>46563</v>
      </c>
      <c r="BQ105" s="15"/>
      <c r="BR105" s="34">
        <f t="shared" si="270"/>
        <v>-21</v>
      </c>
      <c r="BS105" s="3"/>
      <c r="BT105" s="31">
        <f t="shared" si="271"/>
        <v>46584</v>
      </c>
      <c r="BU105" s="31">
        <f t="shared" si="272"/>
        <v>46584</v>
      </c>
      <c r="BV105" s="37"/>
      <c r="BW105" s="15">
        <f t="shared" si="273"/>
        <v>46563</v>
      </c>
      <c r="BX105" s="15"/>
      <c r="BY105" s="7">
        <f t="shared" si="274"/>
        <v>-21</v>
      </c>
      <c r="BZ105" s="2" t="s">
        <v>2712</v>
      </c>
      <c r="CA105" s="315">
        <v>46584</v>
      </c>
      <c r="CB105" s="7">
        <f t="shared" si="275"/>
        <v>-21</v>
      </c>
      <c r="CC105" s="2"/>
      <c r="CD105" s="2"/>
      <c r="CE105" t="s">
        <v>2713</v>
      </c>
      <c r="CF105" s="18" t="str">
        <f>+_xlfn.XLOOKUP(BZ105,'Crono LB 30.09'!B:B,'Crono LB 30.09'!F:F,"No se encuentra",0,1)</f>
        <v>No se encuentra</v>
      </c>
      <c r="CG105" s="193" t="e">
        <f t="shared" si="310"/>
        <v>#VALUE!</v>
      </c>
      <c r="CI105" s="18">
        <f>+_xlfn.XLOOKUP(B105,'REM-Nuevo'!B:B,'REM-Nuevo'!O:O,"",0,1)</f>
        <v>46591</v>
      </c>
      <c r="CJ105" s="18">
        <f t="shared" si="309"/>
        <v>46591</v>
      </c>
    </row>
    <row r="106" spans="1:88" ht="213.75" hidden="1" customHeight="1" x14ac:dyDescent="0.25">
      <c r="A106" s="40" t="s">
        <v>1679</v>
      </c>
      <c r="B106" s="41" t="s">
        <v>1846</v>
      </c>
      <c r="C106" s="222" t="s">
        <v>1847</v>
      </c>
      <c r="D106" s="150" t="s">
        <v>2714</v>
      </c>
      <c r="E106" s="283">
        <f>+_xlfn.XLOOKUP(B106,'Dinámica P0 RIs'!A:A,'Dinámica P0 RIs'!B:B,"",0,1)</f>
        <v>938.19600000000003</v>
      </c>
      <c r="F106" s="30">
        <f t="shared" si="243"/>
        <v>46045</v>
      </c>
      <c r="G106" s="6">
        <v>45931</v>
      </c>
      <c r="H106" s="6">
        <v>45933</v>
      </c>
      <c r="I106" s="34">
        <f t="shared" si="244"/>
        <v>-114</v>
      </c>
      <c r="J106" s="309" t="s">
        <v>5135</v>
      </c>
      <c r="K106" s="3"/>
      <c r="L106" s="30">
        <f t="shared" si="245"/>
        <v>46046</v>
      </c>
      <c r="M106" s="30">
        <f t="shared" si="246"/>
        <v>46053</v>
      </c>
      <c r="N106" s="37">
        <v>7</v>
      </c>
      <c r="O106" s="6">
        <v>45950</v>
      </c>
      <c r="P106" s="6">
        <v>45950</v>
      </c>
      <c r="Q106" s="29">
        <f t="shared" si="247"/>
        <v>-103</v>
      </c>
      <c r="R106" s="7">
        <v>23127061</v>
      </c>
      <c r="S106" s="3"/>
      <c r="T106" s="30">
        <f t="shared" si="248"/>
        <v>46054</v>
      </c>
      <c r="U106" s="30">
        <f t="shared" si="249"/>
        <v>46084</v>
      </c>
      <c r="V106" s="37">
        <v>30</v>
      </c>
      <c r="W106" s="6">
        <f t="shared" si="250"/>
        <v>45980</v>
      </c>
      <c r="X106" s="6">
        <v>45995</v>
      </c>
      <c r="Y106" s="29">
        <f t="shared" si="251"/>
        <v>-104</v>
      </c>
      <c r="Z106" s="3"/>
      <c r="AA106" s="31"/>
      <c r="AB106" s="7"/>
      <c r="AC106" s="6"/>
      <c r="AD106" s="25"/>
      <c r="AE106" s="31">
        <f t="shared" si="252"/>
        <v>46085</v>
      </c>
      <c r="AF106" s="31">
        <f t="shared" si="253"/>
        <v>46145</v>
      </c>
      <c r="AG106" s="37">
        <v>60</v>
      </c>
      <c r="AH106" s="15">
        <v>46142</v>
      </c>
      <c r="AI106" s="15"/>
      <c r="AJ106" s="34">
        <f t="shared" si="255"/>
        <v>-3</v>
      </c>
      <c r="AK106" s="507" t="s">
        <v>5287</v>
      </c>
      <c r="AL106" s="423" t="s">
        <v>5125</v>
      </c>
      <c r="AM106" s="31">
        <f t="shared" si="256"/>
        <v>46146</v>
      </c>
      <c r="AN106" s="31">
        <f t="shared" si="257"/>
        <v>46166</v>
      </c>
      <c r="AO106" s="37">
        <v>20</v>
      </c>
      <c r="AP106" s="15">
        <v>46179</v>
      </c>
      <c r="AQ106" s="15">
        <v>46184</v>
      </c>
      <c r="AR106" s="34">
        <f t="shared" si="259"/>
        <v>13</v>
      </c>
      <c r="AS106" s="7"/>
      <c r="AT106" s="7"/>
      <c r="AU106" s="7"/>
      <c r="AV106" s="7"/>
      <c r="AW106" s="7"/>
      <c r="AX106" s="3"/>
      <c r="AY106" s="31">
        <f t="shared" si="260"/>
        <v>46167</v>
      </c>
      <c r="AZ106" s="31">
        <f t="shared" si="312"/>
        <v>46417</v>
      </c>
      <c r="BA106" s="124">
        <v>250</v>
      </c>
      <c r="BB106" s="15">
        <f t="shared" si="261"/>
        <v>46434</v>
      </c>
      <c r="BC106" s="15"/>
      <c r="BD106" s="7">
        <f t="shared" si="262"/>
        <v>17</v>
      </c>
      <c r="BE106" s="3"/>
      <c r="BF106" s="31">
        <f t="shared" si="263"/>
        <v>46418</v>
      </c>
      <c r="BG106" s="31">
        <f t="shared" si="264"/>
        <v>46418</v>
      </c>
      <c r="BH106" s="32">
        <v>0</v>
      </c>
      <c r="BI106" s="15">
        <f t="shared" si="265"/>
        <v>46434</v>
      </c>
      <c r="BJ106" s="15"/>
      <c r="BK106" s="34">
        <f t="shared" si="266"/>
        <v>16</v>
      </c>
      <c r="BL106" s="3"/>
      <c r="BM106" s="31">
        <f t="shared" si="267"/>
        <v>46418</v>
      </c>
      <c r="BN106" s="31">
        <f t="shared" si="268"/>
        <v>46418</v>
      </c>
      <c r="BO106" s="32">
        <v>0</v>
      </c>
      <c r="BP106" s="15">
        <f t="shared" si="269"/>
        <v>46434</v>
      </c>
      <c r="BQ106" s="15"/>
      <c r="BR106" s="34">
        <f t="shared" si="270"/>
        <v>16</v>
      </c>
      <c r="BS106" s="3"/>
      <c r="BT106" s="31">
        <f t="shared" si="271"/>
        <v>46418</v>
      </c>
      <c r="BU106" s="31">
        <f t="shared" si="272"/>
        <v>46448</v>
      </c>
      <c r="BV106" s="37">
        <v>30</v>
      </c>
      <c r="BW106" s="15">
        <f t="shared" si="273"/>
        <v>46464</v>
      </c>
      <c r="BX106" s="15"/>
      <c r="BY106" s="7">
        <f t="shared" si="274"/>
        <v>16</v>
      </c>
      <c r="BZ106" s="2" t="s">
        <v>2715</v>
      </c>
      <c r="CA106" s="315">
        <v>46448</v>
      </c>
      <c r="CB106" s="7">
        <f t="shared" si="275"/>
        <v>16</v>
      </c>
      <c r="CC106" s="2"/>
      <c r="CD106" s="2"/>
      <c r="CF106" s="18">
        <f>+_xlfn.XLOOKUP(BZ106,'Crono LB 30.09'!B:B,'Crono LB 30.09'!F:F,"No se encuentra",0,1)</f>
        <v>46313</v>
      </c>
      <c r="CG106" s="193">
        <f t="shared" si="310"/>
        <v>-135</v>
      </c>
      <c r="CI106" s="18">
        <f>+_xlfn.XLOOKUP(B106,'REM-Nuevo'!B:B,'REM-Nuevo'!O:O,"",0,1)</f>
        <v>46448</v>
      </c>
      <c r="CJ106" s="18">
        <f t="shared" si="309"/>
        <v>46448</v>
      </c>
    </row>
    <row r="107" spans="1:88" ht="25.5" hidden="1" customHeight="1" x14ac:dyDescent="0.25">
      <c r="A107" s="40" t="s">
        <v>1679</v>
      </c>
      <c r="B107" s="41" t="s">
        <v>1852</v>
      </c>
      <c r="C107" s="222" t="s">
        <v>1853</v>
      </c>
      <c r="D107" s="7" t="s">
        <v>2716</v>
      </c>
      <c r="E107" s="283">
        <f>+_xlfn.XLOOKUP(B107,'Dinámica P0 RIs'!A:A,'Dinámica P0 RIs'!B:B,"",0,1)</f>
        <v>39.604950000000002</v>
      </c>
      <c r="F107" s="30">
        <f t="shared" si="243"/>
        <v>46137</v>
      </c>
      <c r="G107" s="6">
        <v>46167</v>
      </c>
      <c r="H107" s="6">
        <v>46164</v>
      </c>
      <c r="I107" s="34">
        <f t="shared" si="244"/>
        <v>30</v>
      </c>
      <c r="J107" s="309">
        <v>46167</v>
      </c>
      <c r="K107" s="3"/>
      <c r="L107" s="30">
        <f t="shared" si="245"/>
        <v>46138</v>
      </c>
      <c r="M107" s="30">
        <f t="shared" si="246"/>
        <v>46145</v>
      </c>
      <c r="N107" s="37">
        <v>7</v>
      </c>
      <c r="O107" s="6">
        <v>46178</v>
      </c>
      <c r="P107" s="6">
        <v>46178</v>
      </c>
      <c r="Q107" s="29">
        <f t="shared" si="247"/>
        <v>33</v>
      </c>
      <c r="R107" s="7">
        <v>23396078</v>
      </c>
      <c r="S107" s="3"/>
      <c r="T107" s="30">
        <f t="shared" si="248"/>
        <v>46146</v>
      </c>
      <c r="U107" s="30">
        <f t="shared" si="249"/>
        <v>46176</v>
      </c>
      <c r="V107" s="37">
        <v>30</v>
      </c>
      <c r="W107" s="6">
        <f t="shared" si="250"/>
        <v>46208</v>
      </c>
      <c r="X107" s="6"/>
      <c r="Y107" s="29">
        <f t="shared" si="251"/>
        <v>32</v>
      </c>
      <c r="Z107" s="3"/>
      <c r="AA107" s="31"/>
      <c r="AB107" s="7"/>
      <c r="AC107" s="6"/>
      <c r="AD107" s="25"/>
      <c r="AE107" s="31">
        <f t="shared" si="252"/>
        <v>46177</v>
      </c>
      <c r="AF107" s="31">
        <f t="shared" si="253"/>
        <v>46237</v>
      </c>
      <c r="AG107" s="37">
        <v>60</v>
      </c>
      <c r="AH107" s="15">
        <f t="shared" si="254"/>
        <v>46268</v>
      </c>
      <c r="AI107" s="15"/>
      <c r="AJ107" s="34">
        <f t="shared" si="255"/>
        <v>31</v>
      </c>
      <c r="AK107" s="393" t="s">
        <v>5326</v>
      </c>
      <c r="AL107" s="3" t="s">
        <v>5125</v>
      </c>
      <c r="AM107" s="31">
        <f t="shared" si="256"/>
        <v>46238</v>
      </c>
      <c r="AN107" s="31">
        <f t="shared" si="257"/>
        <v>46258</v>
      </c>
      <c r="AO107" s="37">
        <v>20</v>
      </c>
      <c r="AP107" s="15">
        <f t="shared" si="258"/>
        <v>46288</v>
      </c>
      <c r="AQ107" s="15"/>
      <c r="AR107" s="34">
        <f t="shared" si="259"/>
        <v>30</v>
      </c>
      <c r="AS107" s="7"/>
      <c r="AT107" s="7"/>
      <c r="AU107" s="7"/>
      <c r="AV107" s="7"/>
      <c r="AW107" s="7"/>
      <c r="AX107" s="3"/>
      <c r="AY107" s="31">
        <f t="shared" si="260"/>
        <v>46259</v>
      </c>
      <c r="AZ107" s="31">
        <f t="shared" si="312"/>
        <v>46439</v>
      </c>
      <c r="BA107" s="124">
        <v>180</v>
      </c>
      <c r="BB107" s="15">
        <f t="shared" si="261"/>
        <v>46468</v>
      </c>
      <c r="BC107" s="15"/>
      <c r="BD107" s="7">
        <f t="shared" si="262"/>
        <v>29</v>
      </c>
      <c r="BE107" s="3"/>
      <c r="BF107" s="31">
        <f t="shared" si="263"/>
        <v>46440</v>
      </c>
      <c r="BG107" s="31">
        <f t="shared" si="264"/>
        <v>46440</v>
      </c>
      <c r="BH107" s="32">
        <v>0</v>
      </c>
      <c r="BI107" s="15">
        <f t="shared" si="265"/>
        <v>46468</v>
      </c>
      <c r="BJ107" s="15"/>
      <c r="BK107" s="34">
        <f t="shared" si="266"/>
        <v>28</v>
      </c>
      <c r="BL107" s="3"/>
      <c r="BM107" s="31">
        <f t="shared" si="267"/>
        <v>46440</v>
      </c>
      <c r="BN107" s="31">
        <f t="shared" si="268"/>
        <v>46440</v>
      </c>
      <c r="BO107" s="32">
        <v>0</v>
      </c>
      <c r="BP107" s="15">
        <f t="shared" si="269"/>
        <v>46468</v>
      </c>
      <c r="BQ107" s="15"/>
      <c r="BR107" s="34">
        <f t="shared" si="270"/>
        <v>28</v>
      </c>
      <c r="BS107" s="3"/>
      <c r="BT107" s="31">
        <f t="shared" si="271"/>
        <v>46440</v>
      </c>
      <c r="BU107" s="31">
        <f t="shared" si="272"/>
        <v>46447</v>
      </c>
      <c r="BV107" s="37">
        <v>7</v>
      </c>
      <c r="BW107" s="15">
        <f t="shared" si="273"/>
        <v>46475</v>
      </c>
      <c r="BX107" s="15"/>
      <c r="BY107" s="7">
        <f t="shared" si="274"/>
        <v>28</v>
      </c>
      <c r="BZ107" s="2" t="s">
        <v>2715</v>
      </c>
      <c r="CA107" s="315">
        <v>46447</v>
      </c>
      <c r="CB107" s="7">
        <f t="shared" si="275"/>
        <v>28</v>
      </c>
      <c r="CC107" s="2"/>
      <c r="CD107" s="2">
        <v>62</v>
      </c>
      <c r="CF107" s="18">
        <f>+_xlfn.XLOOKUP(BZ107,'Crono LB 30.09'!B:B,'Crono LB 30.09'!F:F,"No se encuentra",0,1)</f>
        <v>46313</v>
      </c>
      <c r="CG107" s="193">
        <f t="shared" si="310"/>
        <v>-134</v>
      </c>
      <c r="CI107" s="18">
        <f>+_xlfn.XLOOKUP(B107,'REM-Nuevo'!B:B,'REM-Nuevo'!O:O,"",0,1)</f>
        <v>46447</v>
      </c>
      <c r="CJ107" s="18">
        <f t="shared" si="309"/>
        <v>46447</v>
      </c>
    </row>
    <row r="108" spans="1:88" ht="80.25" hidden="1" customHeight="1" x14ac:dyDescent="0.25">
      <c r="A108" s="40" t="s">
        <v>1679</v>
      </c>
      <c r="B108" s="41" t="s">
        <v>2717</v>
      </c>
      <c r="C108" s="222" t="s">
        <v>1855</v>
      </c>
      <c r="D108" s="7" t="s">
        <v>2718</v>
      </c>
      <c r="E108" s="283" t="str">
        <f>+_xlfn.XLOOKUP(B108,'Dinámica P0 RIs'!A:A,'Dinámica P0 RIs'!B:B,"",0,1)</f>
        <v/>
      </c>
      <c r="F108" s="30">
        <f t="shared" si="243"/>
        <v>46175</v>
      </c>
      <c r="G108" s="6">
        <v>46181</v>
      </c>
      <c r="H108" s="6">
        <v>46121</v>
      </c>
      <c r="I108" s="34">
        <f t="shared" si="244"/>
        <v>6</v>
      </c>
      <c r="J108" s="309">
        <v>46181</v>
      </c>
      <c r="K108" s="3"/>
      <c r="L108" s="30">
        <f t="shared" si="245"/>
        <v>46176</v>
      </c>
      <c r="M108" s="30">
        <f t="shared" si="246"/>
        <v>46183</v>
      </c>
      <c r="N108" s="37">
        <v>7</v>
      </c>
      <c r="O108" s="6">
        <f t="shared" si="311"/>
        <v>46128</v>
      </c>
      <c r="P108" s="6">
        <v>46128</v>
      </c>
      <c r="Q108" s="29">
        <f t="shared" si="247"/>
        <v>-55</v>
      </c>
      <c r="R108" s="7">
        <v>23335550</v>
      </c>
      <c r="S108" s="3"/>
      <c r="T108" s="30">
        <f t="shared" si="248"/>
        <v>46184</v>
      </c>
      <c r="U108" s="30">
        <f t="shared" si="249"/>
        <v>46214</v>
      </c>
      <c r="V108" s="37">
        <v>30</v>
      </c>
      <c r="W108" s="6">
        <f t="shared" si="250"/>
        <v>46158</v>
      </c>
      <c r="X108" s="6">
        <v>46158</v>
      </c>
      <c r="Y108" s="29">
        <f t="shared" si="251"/>
        <v>-56</v>
      </c>
      <c r="Z108" s="3"/>
      <c r="AA108" s="31"/>
      <c r="AB108" s="7"/>
      <c r="AC108" s="6"/>
      <c r="AD108" s="25"/>
      <c r="AE108" s="31">
        <f t="shared" si="252"/>
        <v>46215</v>
      </c>
      <c r="AF108" s="31">
        <f t="shared" si="253"/>
        <v>46275</v>
      </c>
      <c r="AG108" s="37">
        <v>60</v>
      </c>
      <c r="AH108" s="15">
        <f t="shared" si="254"/>
        <v>46218</v>
      </c>
      <c r="AI108" s="15"/>
      <c r="AJ108" s="34">
        <f t="shared" si="255"/>
        <v>-57</v>
      </c>
      <c r="AK108" s="481" t="s">
        <v>5327</v>
      </c>
      <c r="AL108" s="3" t="s">
        <v>5127</v>
      </c>
      <c r="AM108" s="31">
        <f t="shared" si="256"/>
        <v>46276</v>
      </c>
      <c r="AN108" s="31">
        <f t="shared" si="257"/>
        <v>46296</v>
      </c>
      <c r="AO108" s="37">
        <v>20</v>
      </c>
      <c r="AP108" s="15">
        <f t="shared" si="258"/>
        <v>46238</v>
      </c>
      <c r="AQ108" s="15"/>
      <c r="AR108" s="34">
        <f t="shared" si="259"/>
        <v>-58</v>
      </c>
      <c r="AS108" s="7"/>
      <c r="AT108" s="7"/>
      <c r="AU108" s="7"/>
      <c r="AV108" s="7"/>
      <c r="AW108" s="7"/>
      <c r="AX108" s="3"/>
      <c r="AY108" s="31">
        <f t="shared" si="260"/>
        <v>46297</v>
      </c>
      <c r="AZ108" s="31">
        <f t="shared" si="312"/>
        <v>46387</v>
      </c>
      <c r="BA108" s="124">
        <v>90</v>
      </c>
      <c r="BB108" s="15">
        <f t="shared" si="261"/>
        <v>46328</v>
      </c>
      <c r="BC108" s="15"/>
      <c r="BD108" s="7">
        <f t="shared" si="262"/>
        <v>-59</v>
      </c>
      <c r="BE108" s="3"/>
      <c r="BF108" s="31">
        <f t="shared" si="263"/>
        <v>46388</v>
      </c>
      <c r="BG108" s="31">
        <f t="shared" si="264"/>
        <v>46388</v>
      </c>
      <c r="BH108" s="32">
        <v>0</v>
      </c>
      <c r="BI108" s="15">
        <f t="shared" si="265"/>
        <v>46328</v>
      </c>
      <c r="BJ108" s="15"/>
      <c r="BK108" s="34">
        <f t="shared" si="266"/>
        <v>-60</v>
      </c>
      <c r="BL108" s="3"/>
      <c r="BM108" s="31">
        <f t="shared" si="267"/>
        <v>46388</v>
      </c>
      <c r="BN108" s="31">
        <f t="shared" si="268"/>
        <v>46388</v>
      </c>
      <c r="BO108" s="32">
        <v>0</v>
      </c>
      <c r="BP108" s="15">
        <f t="shared" si="269"/>
        <v>46328</v>
      </c>
      <c r="BQ108" s="15"/>
      <c r="BR108" s="34">
        <f t="shared" si="270"/>
        <v>-60</v>
      </c>
      <c r="BS108" s="3"/>
      <c r="BT108" s="31">
        <f t="shared" si="271"/>
        <v>46388</v>
      </c>
      <c r="BU108" s="31">
        <f t="shared" si="272"/>
        <v>46395</v>
      </c>
      <c r="BV108" s="37">
        <v>7</v>
      </c>
      <c r="BW108" s="15">
        <f t="shared" si="273"/>
        <v>46335</v>
      </c>
      <c r="BX108" s="15"/>
      <c r="BY108" s="7">
        <f t="shared" si="274"/>
        <v>-60</v>
      </c>
      <c r="BZ108" s="2" t="s">
        <v>2719</v>
      </c>
      <c r="CA108" s="315">
        <v>46395</v>
      </c>
      <c r="CB108" s="7">
        <f t="shared" si="275"/>
        <v>-60</v>
      </c>
      <c r="CC108" s="2"/>
      <c r="CD108" s="2">
        <v>84</v>
      </c>
      <c r="CF108" s="18" t="str">
        <f>+_xlfn.XLOOKUP(BZ108,'Crono LB 30.09'!B:B,'Crono LB 30.09'!F:F,"No se encuentra",0,1)</f>
        <v>No se encuentra</v>
      </c>
      <c r="CG108" s="193" t="e">
        <f t="shared" si="310"/>
        <v>#VALUE!</v>
      </c>
      <c r="CI108" s="18">
        <f>+_xlfn.XLOOKUP(B108,'REM-Nuevo'!B:B,'REM-Nuevo'!O:O,"",0,1)</f>
        <v>46395</v>
      </c>
      <c r="CJ108" s="18">
        <f t="shared" si="309"/>
        <v>46395</v>
      </c>
    </row>
    <row r="109" spans="1:88" ht="126.75" hidden="1" customHeight="1" x14ac:dyDescent="0.25">
      <c r="A109" s="40" t="s">
        <v>1679</v>
      </c>
      <c r="B109" s="41" t="s">
        <v>1858</v>
      </c>
      <c r="C109" s="222" t="s">
        <v>1859</v>
      </c>
      <c r="D109" s="150" t="s">
        <v>2720</v>
      </c>
      <c r="E109" s="283">
        <f>+_xlfn.XLOOKUP(B109,'Dinámica P0 RIs'!A:A,'Dinámica P0 RIs'!B:B,"",0,1)</f>
        <v>1183.5094950000002</v>
      </c>
      <c r="F109" s="30">
        <f t="shared" si="243"/>
        <v>46130</v>
      </c>
      <c r="G109" s="6">
        <v>46132</v>
      </c>
      <c r="H109" s="6">
        <v>46132</v>
      </c>
      <c r="I109" s="34">
        <f t="shared" si="244"/>
        <v>2</v>
      </c>
      <c r="J109" s="309">
        <v>46132</v>
      </c>
      <c r="K109" s="3"/>
      <c r="L109" s="30">
        <f t="shared" si="245"/>
        <v>46131</v>
      </c>
      <c r="M109" s="30">
        <f t="shared" si="246"/>
        <v>46138</v>
      </c>
      <c r="N109" s="37">
        <v>7</v>
      </c>
      <c r="O109" s="6">
        <f t="shared" si="311"/>
        <v>46139</v>
      </c>
      <c r="P109" s="6">
        <v>46146</v>
      </c>
      <c r="Q109" s="29">
        <f t="shared" si="247"/>
        <v>1</v>
      </c>
      <c r="R109" s="7">
        <v>23359281</v>
      </c>
      <c r="S109" s="3"/>
      <c r="T109" s="30">
        <f t="shared" si="248"/>
        <v>46139</v>
      </c>
      <c r="U109" s="30">
        <f t="shared" si="249"/>
        <v>46169</v>
      </c>
      <c r="V109" s="37">
        <v>30</v>
      </c>
      <c r="W109" s="6">
        <v>46170</v>
      </c>
      <c r="X109" s="6">
        <v>46183</v>
      </c>
      <c r="Y109" s="29">
        <f t="shared" si="251"/>
        <v>1</v>
      </c>
      <c r="Z109" s="3"/>
      <c r="AA109" s="31"/>
      <c r="AB109" s="7"/>
      <c r="AC109" s="6"/>
      <c r="AD109" s="25"/>
      <c r="AE109" s="31">
        <f t="shared" si="252"/>
        <v>46170</v>
      </c>
      <c r="AF109" s="31">
        <f t="shared" si="253"/>
        <v>46230</v>
      </c>
      <c r="AG109" s="37">
        <v>60</v>
      </c>
      <c r="AH109" s="15">
        <f t="shared" si="254"/>
        <v>46243</v>
      </c>
      <c r="AI109" s="15"/>
      <c r="AJ109" s="34">
        <f t="shared" si="255"/>
        <v>13</v>
      </c>
      <c r="AK109" s="481" t="s">
        <v>5328</v>
      </c>
      <c r="AL109" s="423" t="s">
        <v>5125</v>
      </c>
      <c r="AM109" s="31">
        <f t="shared" si="256"/>
        <v>46231</v>
      </c>
      <c r="AN109" s="31">
        <f t="shared" si="257"/>
        <v>46251</v>
      </c>
      <c r="AO109" s="37">
        <v>20</v>
      </c>
      <c r="AP109" s="15">
        <f t="shared" si="258"/>
        <v>46263</v>
      </c>
      <c r="AQ109" s="15"/>
      <c r="AR109" s="34">
        <f t="shared" si="259"/>
        <v>12</v>
      </c>
      <c r="AS109" s="7"/>
      <c r="AT109" s="7"/>
      <c r="AU109" s="7"/>
      <c r="AV109" s="7"/>
      <c r="AW109" s="7"/>
      <c r="AX109" s="3"/>
      <c r="AY109" s="31">
        <f t="shared" si="260"/>
        <v>46252</v>
      </c>
      <c r="AZ109" s="31">
        <f t="shared" si="312"/>
        <v>46502</v>
      </c>
      <c r="BA109" s="124">
        <v>250</v>
      </c>
      <c r="BB109" s="15">
        <f t="shared" si="261"/>
        <v>46513</v>
      </c>
      <c r="BC109" s="15"/>
      <c r="BD109" s="7">
        <f t="shared" si="262"/>
        <v>11</v>
      </c>
      <c r="BE109" s="3"/>
      <c r="BF109" s="31">
        <f t="shared" si="263"/>
        <v>46503</v>
      </c>
      <c r="BG109" s="31">
        <f t="shared" si="264"/>
        <v>46503</v>
      </c>
      <c r="BH109" s="32">
        <v>0</v>
      </c>
      <c r="BI109" s="15">
        <f t="shared" si="265"/>
        <v>46513</v>
      </c>
      <c r="BJ109" s="15"/>
      <c r="BK109" s="34">
        <f t="shared" si="266"/>
        <v>10</v>
      </c>
      <c r="BL109" s="3"/>
      <c r="BM109" s="31">
        <f t="shared" si="267"/>
        <v>46503</v>
      </c>
      <c r="BN109" s="31">
        <f t="shared" si="268"/>
        <v>46503</v>
      </c>
      <c r="BO109" s="32">
        <v>0</v>
      </c>
      <c r="BP109" s="15">
        <f t="shared" si="269"/>
        <v>46513</v>
      </c>
      <c r="BQ109" s="15"/>
      <c r="BR109" s="34">
        <f t="shared" si="270"/>
        <v>10</v>
      </c>
      <c r="BS109" s="3"/>
      <c r="BT109" s="31">
        <f t="shared" si="271"/>
        <v>46503</v>
      </c>
      <c r="BU109" s="31">
        <f t="shared" si="272"/>
        <v>46510</v>
      </c>
      <c r="BV109" s="37">
        <v>7</v>
      </c>
      <c r="BW109" s="15">
        <f t="shared" si="273"/>
        <v>46520</v>
      </c>
      <c r="BX109" s="15"/>
      <c r="BY109" s="7">
        <f t="shared" si="274"/>
        <v>10</v>
      </c>
      <c r="BZ109" s="2" t="s">
        <v>2721</v>
      </c>
      <c r="CA109" s="315">
        <v>46510</v>
      </c>
      <c r="CB109" s="7">
        <f t="shared" si="275"/>
        <v>10</v>
      </c>
      <c r="CC109" s="2"/>
      <c r="CD109" s="2">
        <v>103</v>
      </c>
      <c r="CF109" s="18" t="str">
        <f>+_xlfn.XLOOKUP(BZ109,'Crono LB 30.09'!B:B,'Crono LB 30.09'!F:F,"No se encuentra",0,1)</f>
        <v>29-Dec-26</v>
      </c>
      <c r="CG109" s="193" t="e">
        <f t="shared" si="310"/>
        <v>#VALUE!</v>
      </c>
      <c r="CI109" s="18">
        <f>+_xlfn.XLOOKUP(B109,'REM-Nuevo'!B:B,'REM-Nuevo'!O:O,"",0,1)</f>
        <v>46510</v>
      </c>
      <c r="CJ109" s="18">
        <f t="shared" si="309"/>
        <v>46510</v>
      </c>
    </row>
    <row r="110" spans="1:88" ht="405.75" hidden="1" customHeight="1" x14ac:dyDescent="0.25">
      <c r="A110" s="40" t="s">
        <v>1679</v>
      </c>
      <c r="B110" s="41" t="s">
        <v>1860</v>
      </c>
      <c r="C110" s="222" t="s">
        <v>1861</v>
      </c>
      <c r="D110" s="150" t="s">
        <v>2722</v>
      </c>
      <c r="E110" s="283">
        <f>+_xlfn.XLOOKUP(B110,'Dinámica P0 RIs'!A:A,'Dinámica P0 RIs'!B:B,"",0,1)</f>
        <v>501.167688</v>
      </c>
      <c r="F110" s="30">
        <f t="shared" si="243"/>
        <v>46076</v>
      </c>
      <c r="G110" s="6">
        <v>46056</v>
      </c>
      <c r="H110" s="6">
        <v>46056</v>
      </c>
      <c r="I110" s="34">
        <f t="shared" si="244"/>
        <v>-20</v>
      </c>
      <c r="J110" s="309">
        <v>46077</v>
      </c>
      <c r="K110" s="3"/>
      <c r="L110" s="30">
        <f t="shared" si="245"/>
        <v>46077</v>
      </c>
      <c r="M110" s="30">
        <f t="shared" si="246"/>
        <v>46084</v>
      </c>
      <c r="N110" s="37">
        <v>7</v>
      </c>
      <c r="O110" s="6">
        <v>46065</v>
      </c>
      <c r="P110" s="6">
        <v>46072</v>
      </c>
      <c r="Q110" s="29">
        <f t="shared" si="247"/>
        <v>-19</v>
      </c>
      <c r="R110" s="7">
        <v>23254063</v>
      </c>
      <c r="S110" s="3"/>
      <c r="T110" s="30">
        <f t="shared" si="248"/>
        <v>46085</v>
      </c>
      <c r="U110" s="30">
        <f t="shared" si="249"/>
        <v>46115</v>
      </c>
      <c r="V110" s="37">
        <v>30</v>
      </c>
      <c r="W110" s="6">
        <f t="shared" si="250"/>
        <v>46095</v>
      </c>
      <c r="X110" s="6">
        <v>46097</v>
      </c>
      <c r="Y110" s="29">
        <f t="shared" si="251"/>
        <v>-20</v>
      </c>
      <c r="Z110" s="3"/>
      <c r="AA110" s="31"/>
      <c r="AB110" s="7"/>
      <c r="AC110" s="6"/>
      <c r="AD110" s="25"/>
      <c r="AE110" s="31">
        <f t="shared" si="252"/>
        <v>46116</v>
      </c>
      <c r="AF110" s="31">
        <f t="shared" si="253"/>
        <v>46176</v>
      </c>
      <c r="AG110" s="37">
        <v>60</v>
      </c>
      <c r="AH110" s="15">
        <f t="shared" si="254"/>
        <v>46157</v>
      </c>
      <c r="AI110" s="15"/>
      <c r="AJ110" s="34">
        <f t="shared" si="255"/>
        <v>-19</v>
      </c>
      <c r="AK110" s="506" t="s">
        <v>5329</v>
      </c>
      <c r="AL110" s="423" t="s">
        <v>5136</v>
      </c>
      <c r="AM110" s="31">
        <f t="shared" si="256"/>
        <v>46177</v>
      </c>
      <c r="AN110" s="31">
        <f t="shared" si="257"/>
        <v>46197</v>
      </c>
      <c r="AO110" s="37">
        <v>20</v>
      </c>
      <c r="AP110" s="15">
        <f t="shared" si="258"/>
        <v>46177</v>
      </c>
      <c r="AQ110" s="15"/>
      <c r="AR110" s="34">
        <f t="shared" si="259"/>
        <v>-20</v>
      </c>
      <c r="AS110" s="7"/>
      <c r="AT110" s="7"/>
      <c r="AU110" s="7"/>
      <c r="AV110" s="7"/>
      <c r="AW110" s="7"/>
      <c r="AX110" s="3"/>
      <c r="AY110" s="31">
        <f t="shared" si="260"/>
        <v>46198</v>
      </c>
      <c r="AZ110" s="31">
        <f t="shared" si="312"/>
        <v>46558</v>
      </c>
      <c r="BA110" s="124">
        <v>360</v>
      </c>
      <c r="BB110" s="15">
        <f t="shared" si="261"/>
        <v>46537</v>
      </c>
      <c r="BC110" s="15"/>
      <c r="BD110" s="7">
        <f t="shared" si="262"/>
        <v>-21</v>
      </c>
      <c r="BE110" s="3"/>
      <c r="BF110" s="31">
        <f t="shared" si="263"/>
        <v>46559</v>
      </c>
      <c r="BG110" s="31">
        <f t="shared" si="264"/>
        <v>46559</v>
      </c>
      <c r="BH110" s="32">
        <v>0</v>
      </c>
      <c r="BI110" s="15">
        <f t="shared" si="265"/>
        <v>46537</v>
      </c>
      <c r="BJ110" s="15"/>
      <c r="BK110" s="34">
        <f t="shared" si="266"/>
        <v>-22</v>
      </c>
      <c r="BL110" s="3"/>
      <c r="BM110" s="31">
        <f t="shared" si="267"/>
        <v>46559</v>
      </c>
      <c r="BN110" s="31">
        <f t="shared" si="268"/>
        <v>46559</v>
      </c>
      <c r="BO110" s="32">
        <v>0</v>
      </c>
      <c r="BP110" s="15">
        <f t="shared" si="269"/>
        <v>46537</v>
      </c>
      <c r="BQ110" s="15"/>
      <c r="BR110" s="34">
        <f t="shared" si="270"/>
        <v>-22</v>
      </c>
      <c r="BS110" s="3"/>
      <c r="BT110" s="31">
        <f t="shared" si="271"/>
        <v>46559</v>
      </c>
      <c r="BU110" s="31">
        <f t="shared" si="272"/>
        <v>46566</v>
      </c>
      <c r="BV110" s="37">
        <v>7</v>
      </c>
      <c r="BW110" s="15">
        <f t="shared" si="273"/>
        <v>46544</v>
      </c>
      <c r="BX110" s="15"/>
      <c r="BY110" s="7">
        <f t="shared" si="274"/>
        <v>-22</v>
      </c>
      <c r="BZ110" s="2" t="s">
        <v>2723</v>
      </c>
      <c r="CA110" s="315">
        <v>46566</v>
      </c>
      <c r="CB110" s="7">
        <f t="shared" si="275"/>
        <v>-22</v>
      </c>
      <c r="CC110" s="2"/>
      <c r="CD110" s="2">
        <v>45</v>
      </c>
      <c r="CF110" s="18">
        <f>+_xlfn.XLOOKUP(BZ110,'Crono LB 30.09'!B:B,'Crono LB 30.09'!F:F,"No se encuentra",0,1)</f>
        <v>46439</v>
      </c>
      <c r="CG110" s="193">
        <f t="shared" si="310"/>
        <v>-127</v>
      </c>
      <c r="CI110" s="18">
        <f>+_xlfn.XLOOKUP(B110,'REM-Nuevo'!B:B,'REM-Nuevo'!O:O,"",0,1)</f>
        <v>46566</v>
      </c>
      <c r="CJ110" s="18">
        <f t="shared" si="309"/>
        <v>46566</v>
      </c>
    </row>
    <row r="111" spans="1:88" s="4" customFormat="1" ht="208.5" hidden="1" customHeight="1" x14ac:dyDescent="0.25">
      <c r="A111" s="40" t="s">
        <v>1679</v>
      </c>
      <c r="B111" s="41" t="s">
        <v>1864</v>
      </c>
      <c r="C111" s="222" t="s">
        <v>1865</v>
      </c>
      <c r="D111" s="150" t="s">
        <v>2724</v>
      </c>
      <c r="E111" s="283">
        <f>+_xlfn.XLOOKUP(B111,'Dinámica P0 RIs'!A:A,'Dinámica P0 RIs'!B:B,"",0,1)</f>
        <v>113.43989999999999</v>
      </c>
      <c r="F111" s="30">
        <f t="shared" si="243"/>
        <v>46080</v>
      </c>
      <c r="G111" s="6">
        <v>46034</v>
      </c>
      <c r="H111" s="6">
        <v>46037</v>
      </c>
      <c r="I111" s="34">
        <f t="shared" si="244"/>
        <v>-46</v>
      </c>
      <c r="J111" s="309">
        <v>46254</v>
      </c>
      <c r="K111" s="3"/>
      <c r="L111" s="30">
        <f t="shared" si="245"/>
        <v>46081</v>
      </c>
      <c r="M111" s="30">
        <f t="shared" si="246"/>
        <v>46088</v>
      </c>
      <c r="N111" s="37">
        <v>7</v>
      </c>
      <c r="O111" s="6">
        <f t="shared" si="311"/>
        <v>46044</v>
      </c>
      <c r="P111" s="6">
        <v>46044</v>
      </c>
      <c r="Q111" s="29">
        <f t="shared" si="247"/>
        <v>-44</v>
      </c>
      <c r="R111" s="7">
        <v>23232366</v>
      </c>
      <c r="S111" s="3"/>
      <c r="T111" s="30">
        <f t="shared" si="248"/>
        <v>46089</v>
      </c>
      <c r="U111" s="30">
        <f t="shared" si="249"/>
        <v>46119</v>
      </c>
      <c r="V111" s="37">
        <v>30</v>
      </c>
      <c r="W111" s="6">
        <v>46063</v>
      </c>
      <c r="X111" s="6">
        <v>46063</v>
      </c>
      <c r="Y111" s="29">
        <f t="shared" si="251"/>
        <v>-56</v>
      </c>
      <c r="Z111" s="3"/>
      <c r="AA111" s="31"/>
      <c r="AB111" s="7"/>
      <c r="AC111" s="6"/>
      <c r="AD111" s="25"/>
      <c r="AE111" s="31">
        <f t="shared" si="252"/>
        <v>46120</v>
      </c>
      <c r="AF111" s="31">
        <f t="shared" si="253"/>
        <v>46180</v>
      </c>
      <c r="AG111" s="37">
        <v>60</v>
      </c>
      <c r="AH111" s="15">
        <v>46142</v>
      </c>
      <c r="AI111" s="15"/>
      <c r="AJ111" s="34">
        <f t="shared" si="255"/>
        <v>-38</v>
      </c>
      <c r="AK111" s="507" t="s">
        <v>5271</v>
      </c>
      <c r="AL111" s="423" t="s">
        <v>5125</v>
      </c>
      <c r="AM111" s="31">
        <f t="shared" si="256"/>
        <v>46181</v>
      </c>
      <c r="AN111" s="31">
        <f t="shared" si="257"/>
        <v>46201</v>
      </c>
      <c r="AO111" s="37">
        <v>20</v>
      </c>
      <c r="AP111" s="15">
        <v>46171</v>
      </c>
      <c r="AQ111" s="15">
        <v>46176</v>
      </c>
      <c r="AR111" s="34">
        <f t="shared" si="259"/>
        <v>-30</v>
      </c>
      <c r="AS111" s="7"/>
      <c r="AT111" s="7"/>
      <c r="AU111" s="7"/>
      <c r="AV111" s="7"/>
      <c r="AW111" s="7"/>
      <c r="AX111" s="3"/>
      <c r="AY111" s="31">
        <f t="shared" si="260"/>
        <v>46202</v>
      </c>
      <c r="AZ111" s="31">
        <f t="shared" si="312"/>
        <v>46412</v>
      </c>
      <c r="BA111" s="124">
        <v>210</v>
      </c>
      <c r="BB111" s="15">
        <f t="shared" si="261"/>
        <v>46386</v>
      </c>
      <c r="BC111" s="15"/>
      <c r="BD111" s="7">
        <f t="shared" si="262"/>
        <v>-26</v>
      </c>
      <c r="BE111" s="3"/>
      <c r="BF111" s="31">
        <f t="shared" si="263"/>
        <v>46413</v>
      </c>
      <c r="BG111" s="31">
        <f t="shared" si="264"/>
        <v>46413</v>
      </c>
      <c r="BH111" s="32">
        <v>0</v>
      </c>
      <c r="BI111" s="15">
        <f t="shared" si="265"/>
        <v>46386</v>
      </c>
      <c r="BJ111" s="15"/>
      <c r="BK111" s="34">
        <f t="shared" si="266"/>
        <v>-27</v>
      </c>
      <c r="BL111" s="3"/>
      <c r="BM111" s="31">
        <f t="shared" si="267"/>
        <v>46413</v>
      </c>
      <c r="BN111" s="31">
        <f t="shared" si="268"/>
        <v>46413</v>
      </c>
      <c r="BO111" s="32">
        <v>0</v>
      </c>
      <c r="BP111" s="15">
        <f t="shared" si="269"/>
        <v>46386</v>
      </c>
      <c r="BQ111" s="15"/>
      <c r="BR111" s="34">
        <f t="shared" si="270"/>
        <v>-27</v>
      </c>
      <c r="BS111" s="3"/>
      <c r="BT111" s="31">
        <f t="shared" si="271"/>
        <v>46413</v>
      </c>
      <c r="BU111" s="31">
        <f t="shared" si="272"/>
        <v>46420</v>
      </c>
      <c r="BV111" s="37">
        <v>7</v>
      </c>
      <c r="BW111" s="15">
        <f t="shared" si="273"/>
        <v>46393</v>
      </c>
      <c r="BX111" s="15"/>
      <c r="BY111" s="7">
        <f t="shared" si="274"/>
        <v>-27</v>
      </c>
      <c r="BZ111" s="2" t="s">
        <v>2725</v>
      </c>
      <c r="CA111" s="315">
        <v>46420</v>
      </c>
      <c r="CB111" s="7">
        <f t="shared" si="275"/>
        <v>-27</v>
      </c>
      <c r="CC111"/>
      <c r="CD111" s="2">
        <v>130</v>
      </c>
      <c r="CE111" s="4" t="s">
        <v>2726</v>
      </c>
      <c r="CF111" s="18">
        <f>+_xlfn.XLOOKUP(BZ111,'Crono LB 30.09'!B:B,'Crono LB 30.09'!F:F,"No se encuentra",0,1)</f>
        <v>46345</v>
      </c>
      <c r="CG111" s="193">
        <f t="shared" si="310"/>
        <v>-75</v>
      </c>
      <c r="CI111" s="18">
        <f>+_xlfn.XLOOKUP(B111,'REM-Nuevo'!B:B,'REM-Nuevo'!O:O,"",0,1)</f>
        <v>46420</v>
      </c>
      <c r="CJ111" s="18">
        <f t="shared" si="309"/>
        <v>46420</v>
      </c>
    </row>
    <row r="112" spans="1:88" s="4" customFormat="1" ht="323.25" hidden="1" customHeight="1" x14ac:dyDescent="0.25">
      <c r="A112" s="40" t="s">
        <v>1679</v>
      </c>
      <c r="B112" s="41" t="s">
        <v>1866</v>
      </c>
      <c r="C112" s="222" t="s">
        <v>1867</v>
      </c>
      <c r="D112" s="150" t="s">
        <v>2727</v>
      </c>
      <c r="E112" s="283">
        <f>+_xlfn.XLOOKUP(B112,'Dinámica P0 RIs'!A:A,'Dinámica P0 RIs'!B:B,"",0,1)</f>
        <v>449.20480499999996</v>
      </c>
      <c r="F112" s="30">
        <f t="shared" si="243"/>
        <v>46017</v>
      </c>
      <c r="G112" s="6">
        <v>46063</v>
      </c>
      <c r="H112" s="6">
        <v>46063</v>
      </c>
      <c r="I112" s="34">
        <f t="shared" si="244"/>
        <v>46</v>
      </c>
      <c r="J112" s="309">
        <v>46077</v>
      </c>
      <c r="K112" s="3"/>
      <c r="L112" s="30">
        <f t="shared" si="245"/>
        <v>46018</v>
      </c>
      <c r="M112" s="30">
        <f t="shared" si="246"/>
        <v>46025</v>
      </c>
      <c r="N112" s="37">
        <v>7</v>
      </c>
      <c r="O112" s="6">
        <v>46076</v>
      </c>
      <c r="P112" s="6">
        <v>46076</v>
      </c>
      <c r="Q112" s="29">
        <f t="shared" si="247"/>
        <v>51</v>
      </c>
      <c r="R112" s="7">
        <v>23264163</v>
      </c>
      <c r="S112" s="3"/>
      <c r="T112" s="30">
        <f t="shared" si="248"/>
        <v>46026</v>
      </c>
      <c r="U112" s="30">
        <f t="shared" si="249"/>
        <v>46056</v>
      </c>
      <c r="V112" s="37">
        <v>30</v>
      </c>
      <c r="W112" s="6">
        <v>46119</v>
      </c>
      <c r="X112" s="6">
        <v>46125</v>
      </c>
      <c r="Y112" s="29">
        <f t="shared" si="251"/>
        <v>63</v>
      </c>
      <c r="Z112" s="3"/>
      <c r="AA112" s="31"/>
      <c r="AB112" s="7"/>
      <c r="AC112" s="6"/>
      <c r="AD112" s="25"/>
      <c r="AE112" s="31">
        <f t="shared" si="252"/>
        <v>46057</v>
      </c>
      <c r="AF112" s="31">
        <f t="shared" si="253"/>
        <v>46117</v>
      </c>
      <c r="AG112" s="37">
        <v>60</v>
      </c>
      <c r="AH112" s="15">
        <f t="shared" si="254"/>
        <v>46185</v>
      </c>
      <c r="AI112" s="15"/>
      <c r="AJ112" s="34">
        <f t="shared" si="255"/>
        <v>68</v>
      </c>
      <c r="AK112" s="506" t="s">
        <v>5330</v>
      </c>
      <c r="AL112" s="423" t="s">
        <v>5136</v>
      </c>
      <c r="AM112" s="31">
        <f t="shared" si="256"/>
        <v>46118</v>
      </c>
      <c r="AN112" s="31">
        <f t="shared" si="257"/>
        <v>46138</v>
      </c>
      <c r="AO112" s="37">
        <v>20</v>
      </c>
      <c r="AP112" s="15">
        <f t="shared" si="258"/>
        <v>46205</v>
      </c>
      <c r="AQ112" s="15"/>
      <c r="AR112" s="34">
        <f t="shared" si="259"/>
        <v>67</v>
      </c>
      <c r="AS112" s="7"/>
      <c r="AT112" s="7"/>
      <c r="AU112" s="7"/>
      <c r="AV112" s="7"/>
      <c r="AW112" s="7"/>
      <c r="AX112" s="3"/>
      <c r="AY112" s="31">
        <f t="shared" si="260"/>
        <v>46139</v>
      </c>
      <c r="AZ112" s="31">
        <f t="shared" si="312"/>
        <v>46499</v>
      </c>
      <c r="BA112" s="124">
        <v>360</v>
      </c>
      <c r="BB112" s="15">
        <f t="shared" si="261"/>
        <v>46565</v>
      </c>
      <c r="BC112" s="15"/>
      <c r="BD112" s="7">
        <f t="shared" si="262"/>
        <v>66</v>
      </c>
      <c r="BE112" s="3"/>
      <c r="BF112" s="31">
        <f t="shared" si="263"/>
        <v>46500</v>
      </c>
      <c r="BG112" s="31">
        <f t="shared" si="264"/>
        <v>46500</v>
      </c>
      <c r="BH112" s="32">
        <v>0</v>
      </c>
      <c r="BI112" s="15">
        <f t="shared" si="265"/>
        <v>46565</v>
      </c>
      <c r="BJ112" s="15"/>
      <c r="BK112" s="34">
        <f t="shared" si="266"/>
        <v>65</v>
      </c>
      <c r="BL112" s="3"/>
      <c r="BM112" s="31">
        <f t="shared" si="267"/>
        <v>46500</v>
      </c>
      <c r="BN112" s="31">
        <f t="shared" si="268"/>
        <v>46500</v>
      </c>
      <c r="BO112" s="32">
        <v>0</v>
      </c>
      <c r="BP112" s="15">
        <f t="shared" si="269"/>
        <v>46565</v>
      </c>
      <c r="BQ112" s="15"/>
      <c r="BR112" s="34">
        <f t="shared" si="270"/>
        <v>65</v>
      </c>
      <c r="BS112" s="3"/>
      <c r="BT112" s="31">
        <f t="shared" si="271"/>
        <v>46500</v>
      </c>
      <c r="BU112" s="31">
        <f t="shared" si="272"/>
        <v>46507</v>
      </c>
      <c r="BV112" s="37">
        <v>7</v>
      </c>
      <c r="BW112" s="15">
        <f t="shared" si="273"/>
        <v>46572</v>
      </c>
      <c r="BX112" s="15"/>
      <c r="BY112" s="7">
        <f t="shared" si="274"/>
        <v>65</v>
      </c>
      <c r="BZ112" s="2" t="s">
        <v>2553</v>
      </c>
      <c r="CA112" s="315">
        <v>46507</v>
      </c>
      <c r="CB112" s="7">
        <f t="shared" si="275"/>
        <v>65</v>
      </c>
      <c r="CC112"/>
      <c r="CD112" s="2">
        <v>52</v>
      </c>
      <c r="CF112" s="18" t="str">
        <f>+_xlfn.XLOOKUP(BZ112,'Crono LB 30.09'!B:B,'Crono LB 30.09'!F:F,"No se encuentra",0,1)</f>
        <v>25-Dec-26</v>
      </c>
      <c r="CG112" s="193" t="e">
        <f t="shared" si="310"/>
        <v>#VALUE!</v>
      </c>
      <c r="CI112" s="18">
        <f>+_xlfn.XLOOKUP(B112,'REM-Nuevo'!B:B,'REM-Nuevo'!O:O,"",0,1)</f>
        <v>46507</v>
      </c>
      <c r="CJ112" s="18">
        <f t="shared" si="309"/>
        <v>46507</v>
      </c>
    </row>
    <row r="113" spans="1:88" s="4" customFormat="1" ht="276.75" hidden="1" customHeight="1" x14ac:dyDescent="0.25">
      <c r="A113" s="40" t="s">
        <v>1679</v>
      </c>
      <c r="B113" s="41" t="s">
        <v>1868</v>
      </c>
      <c r="C113" s="222" t="s">
        <v>1869</v>
      </c>
      <c r="D113" s="150" t="s">
        <v>2728</v>
      </c>
      <c r="E113" s="283">
        <f>+_xlfn.XLOOKUP(B113,'Dinámica P0 RIs'!A:A,'Dinámica P0 RIs'!B:B,"",0,1)</f>
        <v>2385.1800000000003</v>
      </c>
      <c r="F113" s="30">
        <f t="shared" ref="F113" si="694">+L113-1</f>
        <v>46113</v>
      </c>
      <c r="G113" s="6">
        <v>46120</v>
      </c>
      <c r="H113" s="6">
        <v>46092</v>
      </c>
      <c r="I113" s="34">
        <f t="shared" ref="I113" si="695">+G113-F113</f>
        <v>7</v>
      </c>
      <c r="J113" s="309">
        <v>46120</v>
      </c>
      <c r="K113" s="3"/>
      <c r="L113" s="30">
        <f t="shared" ref="L113" si="696">+M113-N113</f>
        <v>46114</v>
      </c>
      <c r="M113" s="30">
        <f t="shared" ref="M113" si="697">+T113-1</f>
        <v>46121</v>
      </c>
      <c r="N113" s="37">
        <v>7</v>
      </c>
      <c r="O113" s="6">
        <f t="shared" ref="O113" si="698">+IF(H113=0,G113,H113)+N113</f>
        <v>46099</v>
      </c>
      <c r="P113" s="6">
        <v>46100</v>
      </c>
      <c r="Q113" s="29">
        <f t="shared" ref="Q113" si="699">+O113-M113</f>
        <v>-22</v>
      </c>
      <c r="R113" s="7">
        <v>23301001</v>
      </c>
      <c r="S113" s="3"/>
      <c r="T113" s="30">
        <f t="shared" ref="T113" si="700">+U113-V113</f>
        <v>46122</v>
      </c>
      <c r="U113" s="30">
        <f t="shared" ref="U113" si="701">+AE113-1</f>
        <v>46152</v>
      </c>
      <c r="V113" s="37">
        <v>30</v>
      </c>
      <c r="W113" s="6">
        <v>46142</v>
      </c>
      <c r="X113" s="6">
        <v>46143</v>
      </c>
      <c r="Y113" s="29">
        <f t="shared" ref="Y113" si="702">+W113-U113</f>
        <v>-10</v>
      </c>
      <c r="Z113" s="3"/>
      <c r="AA113" s="31"/>
      <c r="AB113" s="7"/>
      <c r="AC113" s="6"/>
      <c r="AD113" s="25"/>
      <c r="AE113" s="31">
        <f t="shared" ref="AE113" si="703">+AF113-AG113</f>
        <v>46153</v>
      </c>
      <c r="AF113" s="31">
        <f t="shared" ref="AF113" si="704">+AM113-1</f>
        <v>46213</v>
      </c>
      <c r="AG113" s="37">
        <v>60</v>
      </c>
      <c r="AH113" s="15">
        <f t="shared" ref="AH113" si="705">+IF(X113=0,W113,X113)+AG113</f>
        <v>46203</v>
      </c>
      <c r="AI113" s="15"/>
      <c r="AJ113" s="34">
        <f t="shared" ref="AJ113" si="706">+AH113-AF113</f>
        <v>-10</v>
      </c>
      <c r="AK113" s="481" t="s">
        <v>5331</v>
      </c>
      <c r="AL113" s="3" t="s">
        <v>5125</v>
      </c>
      <c r="AM113" s="31">
        <f t="shared" ref="AM113" si="707">+AN113-AO113</f>
        <v>46214</v>
      </c>
      <c r="AN113" s="31">
        <f t="shared" ref="AN113" si="708">+AY113-1</f>
        <v>46234</v>
      </c>
      <c r="AO113" s="37">
        <v>20</v>
      </c>
      <c r="AP113" s="15">
        <f t="shared" ref="AP113" si="709">+IF(AI113=0,AH113,AI113)+AO113</f>
        <v>46223</v>
      </c>
      <c r="AQ113" s="15"/>
      <c r="AR113" s="34">
        <f t="shared" ref="AR113" si="710">+AP113-AN113</f>
        <v>-11</v>
      </c>
      <c r="AS113" s="7"/>
      <c r="AT113" s="7"/>
      <c r="AU113" s="7"/>
      <c r="AV113" s="7"/>
      <c r="AW113" s="7"/>
      <c r="AX113" s="3"/>
      <c r="AY113" s="31">
        <f t="shared" ref="AY113" si="711">+AZ113-BA113</f>
        <v>46235</v>
      </c>
      <c r="AZ113" s="31">
        <f t="shared" ref="AZ113" si="712">+BF113-1</f>
        <v>46485</v>
      </c>
      <c r="BA113" s="124">
        <v>250</v>
      </c>
      <c r="BB113" s="15">
        <f t="shared" ref="BB113" si="713">+IF(AQ113=0,AP113,AQ113)+BA113</f>
        <v>46473</v>
      </c>
      <c r="BC113" s="15"/>
      <c r="BD113" s="7">
        <f t="shared" ref="BD113" si="714">+BB113-AZ113</f>
        <v>-12</v>
      </c>
      <c r="BE113" s="3"/>
      <c r="BF113" s="31">
        <f t="shared" ref="BF113" si="715">+BG113-BH113</f>
        <v>46486</v>
      </c>
      <c r="BG113" s="31">
        <f t="shared" ref="BG113" si="716">+BM113</f>
        <v>46486</v>
      </c>
      <c r="BH113" s="32">
        <v>0</v>
      </c>
      <c r="BI113" s="15">
        <f t="shared" ref="BI113" si="717">+IF(BC113=0,BB113,BC113)+BH113</f>
        <v>46473</v>
      </c>
      <c r="BJ113" s="15"/>
      <c r="BK113" s="34">
        <f t="shared" ref="BK113" si="718">+BI113-BG113</f>
        <v>-13</v>
      </c>
      <c r="BL113" s="3"/>
      <c r="BM113" s="31">
        <f t="shared" ref="BM113" si="719">+BN113-BO113</f>
        <v>46486</v>
      </c>
      <c r="BN113" s="31">
        <f t="shared" ref="BN113" si="720">+BT113</f>
        <v>46486</v>
      </c>
      <c r="BO113" s="32">
        <v>0</v>
      </c>
      <c r="BP113" s="15">
        <f t="shared" ref="BP113" si="721">+IF(BJ113=0,BI113,BJ113)+BO113</f>
        <v>46473</v>
      </c>
      <c r="BQ113" s="15"/>
      <c r="BR113" s="34">
        <f t="shared" ref="BR113" si="722">+BP113-BN113</f>
        <v>-13</v>
      </c>
      <c r="BS113" s="3"/>
      <c r="BT113" s="31">
        <f t="shared" ref="BT113" si="723">+BU113-BV113</f>
        <v>46486</v>
      </c>
      <c r="BU113" s="31">
        <f t="shared" ref="BU113" si="724">+CA113</f>
        <v>46493</v>
      </c>
      <c r="BV113" s="37">
        <v>7</v>
      </c>
      <c r="BW113" s="15">
        <f t="shared" ref="BW113" si="725">+IF(BQ113=0,BP113,BQ113)+BV113</f>
        <v>46480</v>
      </c>
      <c r="BX113" s="15"/>
      <c r="BY113" s="7">
        <f t="shared" ref="BY113" si="726">+BW113-BU113</f>
        <v>-13</v>
      </c>
      <c r="BZ113" s="2" t="s">
        <v>2540</v>
      </c>
      <c r="CA113" s="315">
        <v>46493</v>
      </c>
      <c r="CB113" s="7">
        <f t="shared" ref="CB113" si="727">+BW113-CA113</f>
        <v>-13</v>
      </c>
      <c r="CC113"/>
      <c r="CD113" s="2">
        <v>31</v>
      </c>
      <c r="CF113" s="18">
        <f>+_xlfn.XLOOKUP(BZ113,'Crono LB 30.09'!B:B,'Crono LB 30.09'!F:F,"No se encuentra",0,1)</f>
        <v>46442</v>
      </c>
      <c r="CG113" s="193">
        <f t="shared" ref="CG113" si="728">+CF113-CA113</f>
        <v>-51</v>
      </c>
      <c r="CI113" s="18">
        <f>+_xlfn.XLOOKUP(B113,'REM-Nuevo'!B:B,'REM-Nuevo'!O:O,"",0,1)</f>
        <v>46493</v>
      </c>
      <c r="CJ113" s="18">
        <f t="shared" ref="CJ113" si="729">+IF(CI113="",CA113,CI113)</f>
        <v>46493</v>
      </c>
    </row>
    <row r="114" spans="1:88" s="4" customFormat="1" ht="30" hidden="1" x14ac:dyDescent="0.25">
      <c r="A114" s="40" t="s">
        <v>1679</v>
      </c>
      <c r="B114" s="41" t="s">
        <v>5288</v>
      </c>
      <c r="C114" s="222" t="s">
        <v>5289</v>
      </c>
      <c r="D114" s="150" t="s">
        <v>5290</v>
      </c>
      <c r="E114" s="283"/>
      <c r="F114" s="30">
        <f t="shared" si="243"/>
        <v>46172</v>
      </c>
      <c r="G114" s="6">
        <v>46178</v>
      </c>
      <c r="H114" s="6">
        <v>46178</v>
      </c>
      <c r="I114" s="34">
        <f t="shared" si="244"/>
        <v>6</v>
      </c>
      <c r="J114" s="309">
        <v>46120</v>
      </c>
      <c r="K114" s="3"/>
      <c r="L114" s="30">
        <f t="shared" si="245"/>
        <v>46173</v>
      </c>
      <c r="M114" s="30">
        <f t="shared" si="246"/>
        <v>46180</v>
      </c>
      <c r="N114" s="37">
        <v>7</v>
      </c>
      <c r="O114" s="6">
        <f t="shared" si="311"/>
        <v>46185</v>
      </c>
      <c r="P114" s="6">
        <v>46178</v>
      </c>
      <c r="Q114" s="29">
        <f t="shared" si="247"/>
        <v>5</v>
      </c>
      <c r="R114" s="7">
        <v>23418560</v>
      </c>
      <c r="S114" s="3"/>
      <c r="T114" s="30">
        <f t="shared" si="248"/>
        <v>46181</v>
      </c>
      <c r="U114" s="30">
        <f t="shared" si="249"/>
        <v>46201</v>
      </c>
      <c r="V114" s="37">
        <v>20</v>
      </c>
      <c r="W114" s="6">
        <f t="shared" si="250"/>
        <v>46205</v>
      </c>
      <c r="X114" s="6">
        <v>46196</v>
      </c>
      <c r="Y114" s="29">
        <f t="shared" si="251"/>
        <v>4</v>
      </c>
      <c r="Z114" s="3"/>
      <c r="AA114" s="31"/>
      <c r="AB114" s="7"/>
      <c r="AC114" s="6"/>
      <c r="AD114" s="25"/>
      <c r="AE114" s="31">
        <f t="shared" si="252"/>
        <v>46202</v>
      </c>
      <c r="AF114" s="31">
        <f t="shared" si="253"/>
        <v>46232</v>
      </c>
      <c r="AG114" s="37">
        <v>30</v>
      </c>
      <c r="AH114" s="15">
        <f t="shared" si="254"/>
        <v>46226</v>
      </c>
      <c r="AI114" s="15"/>
      <c r="AJ114" s="34">
        <f t="shared" si="255"/>
        <v>-6</v>
      </c>
      <c r="AK114" s="481" t="s">
        <v>5332</v>
      </c>
      <c r="AL114" s="3" t="s">
        <v>5126</v>
      </c>
      <c r="AM114" s="31">
        <f t="shared" si="256"/>
        <v>46233</v>
      </c>
      <c r="AN114" s="31">
        <f t="shared" si="257"/>
        <v>46253</v>
      </c>
      <c r="AO114" s="37">
        <v>20</v>
      </c>
      <c r="AP114" s="15">
        <f t="shared" si="258"/>
        <v>46246</v>
      </c>
      <c r="AQ114" s="15"/>
      <c r="AR114" s="34">
        <f t="shared" si="259"/>
        <v>-7</v>
      </c>
      <c r="AS114" s="7"/>
      <c r="AT114" s="7"/>
      <c r="AU114" s="7"/>
      <c r="AV114" s="7"/>
      <c r="AW114" s="7"/>
      <c r="AX114" s="3"/>
      <c r="AY114" s="31">
        <f t="shared" si="260"/>
        <v>46254</v>
      </c>
      <c r="AZ114" s="31">
        <f t="shared" si="312"/>
        <v>46584</v>
      </c>
      <c r="BA114" s="124">
        <v>330</v>
      </c>
      <c r="BB114" s="15">
        <f t="shared" si="261"/>
        <v>46576</v>
      </c>
      <c r="BC114" s="15"/>
      <c r="BD114" s="7">
        <f t="shared" si="262"/>
        <v>-8</v>
      </c>
      <c r="BE114" s="3"/>
      <c r="BF114" s="31">
        <f t="shared" si="263"/>
        <v>46585</v>
      </c>
      <c r="BG114" s="31">
        <f t="shared" si="264"/>
        <v>46585</v>
      </c>
      <c r="BH114" s="32">
        <v>0</v>
      </c>
      <c r="BI114" s="15">
        <f t="shared" si="265"/>
        <v>46576</v>
      </c>
      <c r="BJ114" s="15"/>
      <c r="BK114" s="34">
        <f t="shared" si="266"/>
        <v>-9</v>
      </c>
      <c r="BL114" s="3"/>
      <c r="BM114" s="31">
        <f t="shared" si="267"/>
        <v>46585</v>
      </c>
      <c r="BN114" s="31">
        <f t="shared" si="268"/>
        <v>46585</v>
      </c>
      <c r="BO114" s="32">
        <v>0</v>
      </c>
      <c r="BP114" s="15">
        <f t="shared" si="269"/>
        <v>46576</v>
      </c>
      <c r="BQ114" s="15"/>
      <c r="BR114" s="34">
        <f t="shared" si="270"/>
        <v>-9</v>
      </c>
      <c r="BS114" s="3"/>
      <c r="BT114" s="31">
        <f t="shared" si="271"/>
        <v>46585</v>
      </c>
      <c r="BU114" s="31">
        <f t="shared" si="272"/>
        <v>46588</v>
      </c>
      <c r="BV114" s="37">
        <v>3</v>
      </c>
      <c r="BW114" s="15">
        <f t="shared" si="273"/>
        <v>46579</v>
      </c>
      <c r="BX114" s="15"/>
      <c r="BY114" s="7">
        <f t="shared" si="274"/>
        <v>-9</v>
      </c>
      <c r="BZ114" s="2" t="s">
        <v>2540</v>
      </c>
      <c r="CA114" s="315">
        <v>46588</v>
      </c>
      <c r="CB114" s="7">
        <f t="shared" si="275"/>
        <v>-9</v>
      </c>
      <c r="CC114"/>
      <c r="CD114" s="2">
        <v>31</v>
      </c>
      <c r="CF114" s="18">
        <f>+_xlfn.XLOOKUP(BZ114,'Crono LB 30.09'!B:B,'Crono LB 30.09'!F:F,"No se encuentra",0,1)</f>
        <v>46442</v>
      </c>
      <c r="CG114" s="193">
        <f t="shared" si="310"/>
        <v>-146</v>
      </c>
      <c r="CI114" s="18">
        <f>+_xlfn.XLOOKUP(B114,'REM-Nuevo'!B:B,'REM-Nuevo'!O:O,"",0,1)</f>
        <v>46588</v>
      </c>
      <c r="CJ114" s="18">
        <f t="shared" si="309"/>
        <v>46588</v>
      </c>
    </row>
    <row r="115" spans="1:88" s="4" customFormat="1" ht="47.25" hidden="1" customHeight="1" x14ac:dyDescent="0.25">
      <c r="A115" s="40" t="s">
        <v>1679</v>
      </c>
      <c r="B115" s="41" t="s">
        <v>1870</v>
      </c>
      <c r="C115" s="222" t="s">
        <v>1871</v>
      </c>
      <c r="D115" s="150" t="s">
        <v>2729</v>
      </c>
      <c r="E115" s="283">
        <f>+_xlfn.XLOOKUP(B115,'Dinámica P0 RIs'!A:A,'Dinámica P0 RIs'!B:B,"",0,1)</f>
        <v>340.77330000000001</v>
      </c>
      <c r="F115" s="30">
        <f t="shared" si="243"/>
        <v>46132</v>
      </c>
      <c r="G115" s="6">
        <v>46136</v>
      </c>
      <c r="H115" s="6">
        <v>46140</v>
      </c>
      <c r="I115" s="34">
        <f t="shared" si="244"/>
        <v>4</v>
      </c>
      <c r="J115" s="429">
        <v>46225</v>
      </c>
      <c r="K115" s="3"/>
      <c r="L115" s="30">
        <f t="shared" si="245"/>
        <v>46133</v>
      </c>
      <c r="M115" s="30">
        <f t="shared" si="246"/>
        <v>46140</v>
      </c>
      <c r="N115" s="37">
        <v>7</v>
      </c>
      <c r="O115" s="6">
        <f t="shared" si="311"/>
        <v>46147</v>
      </c>
      <c r="P115" s="6">
        <v>46152</v>
      </c>
      <c r="Q115" s="29">
        <f t="shared" si="247"/>
        <v>7</v>
      </c>
      <c r="R115" s="7">
        <v>23376464</v>
      </c>
      <c r="S115" s="3"/>
      <c r="T115" s="30">
        <f t="shared" si="248"/>
        <v>46141</v>
      </c>
      <c r="U115" s="30">
        <f t="shared" si="249"/>
        <v>46171</v>
      </c>
      <c r="V115" s="37">
        <v>30</v>
      </c>
      <c r="W115" s="6">
        <v>46185</v>
      </c>
      <c r="X115" s="6">
        <v>46185</v>
      </c>
      <c r="Y115" s="29">
        <f t="shared" si="251"/>
        <v>14</v>
      </c>
      <c r="Z115" s="3"/>
      <c r="AA115" s="31"/>
      <c r="AB115" s="7"/>
      <c r="AC115" s="6"/>
      <c r="AD115" s="25"/>
      <c r="AE115" s="31">
        <f t="shared" si="252"/>
        <v>46172</v>
      </c>
      <c r="AF115" s="31">
        <f t="shared" si="253"/>
        <v>46232</v>
      </c>
      <c r="AG115" s="37">
        <v>60</v>
      </c>
      <c r="AH115" s="15">
        <f t="shared" si="254"/>
        <v>46245</v>
      </c>
      <c r="AI115" s="15"/>
      <c r="AJ115" s="34">
        <f t="shared" si="255"/>
        <v>13</v>
      </c>
      <c r="AK115" s="481" t="s">
        <v>5333</v>
      </c>
      <c r="AL115" s="3" t="s">
        <v>5185</v>
      </c>
      <c r="AM115" s="31">
        <f t="shared" si="256"/>
        <v>46233</v>
      </c>
      <c r="AN115" s="31">
        <f t="shared" si="257"/>
        <v>46253</v>
      </c>
      <c r="AO115" s="37">
        <v>20</v>
      </c>
      <c r="AP115" s="15">
        <f t="shared" si="258"/>
        <v>46265</v>
      </c>
      <c r="AQ115" s="15"/>
      <c r="AR115" s="34">
        <f t="shared" si="259"/>
        <v>12</v>
      </c>
      <c r="AS115" s="7"/>
      <c r="AT115" s="7"/>
      <c r="AU115" s="7"/>
      <c r="AV115" s="7"/>
      <c r="AW115" s="7"/>
      <c r="AX115" s="3"/>
      <c r="AY115" s="31">
        <f t="shared" si="260"/>
        <v>46254</v>
      </c>
      <c r="AZ115" s="31">
        <f t="shared" si="312"/>
        <v>46434</v>
      </c>
      <c r="BA115" s="124">
        <v>180</v>
      </c>
      <c r="BB115" s="15">
        <f t="shared" si="261"/>
        <v>46445</v>
      </c>
      <c r="BC115" s="15"/>
      <c r="BD115" s="7">
        <f t="shared" si="262"/>
        <v>11</v>
      </c>
      <c r="BE115" s="3"/>
      <c r="BF115" s="31">
        <f t="shared" si="263"/>
        <v>46435</v>
      </c>
      <c r="BG115" s="31">
        <f t="shared" si="264"/>
        <v>46435</v>
      </c>
      <c r="BH115" s="32">
        <v>0</v>
      </c>
      <c r="BI115" s="15">
        <f t="shared" si="265"/>
        <v>46445</v>
      </c>
      <c r="BJ115" s="15"/>
      <c r="BK115" s="34">
        <f t="shared" si="266"/>
        <v>10</v>
      </c>
      <c r="BL115" s="3"/>
      <c r="BM115" s="31">
        <f t="shared" si="267"/>
        <v>46435</v>
      </c>
      <c r="BN115" s="31">
        <f t="shared" si="268"/>
        <v>46435</v>
      </c>
      <c r="BO115" s="32">
        <v>0</v>
      </c>
      <c r="BP115" s="15">
        <f t="shared" si="269"/>
        <v>46445</v>
      </c>
      <c r="BQ115" s="15"/>
      <c r="BR115" s="34">
        <f t="shared" si="270"/>
        <v>10</v>
      </c>
      <c r="BS115" s="3"/>
      <c r="BT115" s="31">
        <f t="shared" si="271"/>
        <v>46435</v>
      </c>
      <c r="BU115" s="31">
        <f t="shared" si="272"/>
        <v>46442</v>
      </c>
      <c r="BV115" s="37">
        <v>7</v>
      </c>
      <c r="BW115" s="15">
        <f t="shared" si="273"/>
        <v>46452</v>
      </c>
      <c r="BX115" s="15"/>
      <c r="BY115" s="7">
        <f t="shared" si="274"/>
        <v>10</v>
      </c>
      <c r="BZ115" s="2" t="s">
        <v>2554</v>
      </c>
      <c r="CA115" s="315">
        <v>46442</v>
      </c>
      <c r="CB115" s="7">
        <f t="shared" si="275"/>
        <v>10</v>
      </c>
      <c r="CC115"/>
      <c r="CD115" s="2">
        <v>100</v>
      </c>
      <c r="CF115" s="18">
        <f>+_xlfn.XLOOKUP(BZ115,'Crono LB 30.09'!B:B,'Crono LB 30.09'!F:F,"No se encuentra",0,1)</f>
        <v>46314</v>
      </c>
      <c r="CG115" s="193">
        <f t="shared" si="310"/>
        <v>-128</v>
      </c>
      <c r="CI115" s="18">
        <f>+_xlfn.XLOOKUP(B115,'REM-Nuevo'!B:B,'REM-Nuevo'!O:O,"",0,1)</f>
        <v>46442</v>
      </c>
      <c r="CJ115" s="18">
        <f t="shared" si="309"/>
        <v>46442</v>
      </c>
    </row>
    <row r="116" spans="1:88" s="4" customFormat="1" ht="265.5" hidden="1" customHeight="1" x14ac:dyDescent="0.25">
      <c r="A116" s="40" t="s">
        <v>1679</v>
      </c>
      <c r="B116" s="41" t="s">
        <v>1872</v>
      </c>
      <c r="C116" s="222" t="s">
        <v>1873</v>
      </c>
      <c r="D116" s="7" t="s">
        <v>2730</v>
      </c>
      <c r="E116" s="283">
        <f>+_xlfn.XLOOKUP(B116,'Dinámica P0 RIs'!A:A,'Dinámica P0 RIs'!B:B,"",0,1)</f>
        <v>547.05000000000007</v>
      </c>
      <c r="F116" s="30">
        <f t="shared" si="243"/>
        <v>46135</v>
      </c>
      <c r="G116" s="6">
        <v>46120</v>
      </c>
      <c r="H116" s="6">
        <v>46098</v>
      </c>
      <c r="I116" s="34">
        <f t="shared" si="244"/>
        <v>-15</v>
      </c>
      <c r="J116" s="309">
        <v>46120</v>
      </c>
      <c r="K116" s="3"/>
      <c r="L116" s="30">
        <f t="shared" si="245"/>
        <v>46136</v>
      </c>
      <c r="M116" s="30">
        <f t="shared" si="246"/>
        <v>46143</v>
      </c>
      <c r="N116" s="37">
        <v>7</v>
      </c>
      <c r="O116" s="6">
        <v>46111</v>
      </c>
      <c r="P116" s="6">
        <v>46111</v>
      </c>
      <c r="Q116" s="29">
        <f t="shared" si="247"/>
        <v>-32</v>
      </c>
      <c r="R116" s="7">
        <v>23304269</v>
      </c>
      <c r="S116" s="3"/>
      <c r="T116" s="30">
        <f t="shared" si="248"/>
        <v>46144</v>
      </c>
      <c r="U116" s="30">
        <f t="shared" si="249"/>
        <v>46174</v>
      </c>
      <c r="V116" s="37">
        <v>30</v>
      </c>
      <c r="W116" s="6">
        <f t="shared" si="250"/>
        <v>46141</v>
      </c>
      <c r="X116" s="6">
        <v>46135</v>
      </c>
      <c r="Y116" s="29">
        <f t="shared" si="251"/>
        <v>-33</v>
      </c>
      <c r="Z116" s="3"/>
      <c r="AA116" s="31"/>
      <c r="AB116" s="7"/>
      <c r="AC116" s="6"/>
      <c r="AD116" s="25"/>
      <c r="AE116" s="31">
        <f t="shared" si="252"/>
        <v>46175</v>
      </c>
      <c r="AF116" s="31">
        <f t="shared" si="253"/>
        <v>46235</v>
      </c>
      <c r="AG116" s="37">
        <v>60</v>
      </c>
      <c r="AH116" s="15">
        <f t="shared" si="254"/>
        <v>46195</v>
      </c>
      <c r="AI116" s="15"/>
      <c r="AJ116" s="34">
        <f t="shared" si="255"/>
        <v>-40</v>
      </c>
      <c r="AK116" s="481" t="s">
        <v>5334</v>
      </c>
      <c r="AL116" s="3" t="s">
        <v>5125</v>
      </c>
      <c r="AM116" s="31">
        <f t="shared" si="256"/>
        <v>46236</v>
      </c>
      <c r="AN116" s="31">
        <f t="shared" si="257"/>
        <v>46256</v>
      </c>
      <c r="AO116" s="37">
        <v>20</v>
      </c>
      <c r="AP116" s="15">
        <f t="shared" si="258"/>
        <v>46215</v>
      </c>
      <c r="AQ116" s="15"/>
      <c r="AR116" s="34">
        <f t="shared" si="259"/>
        <v>-41</v>
      </c>
      <c r="AS116" s="7"/>
      <c r="AT116" s="7"/>
      <c r="AU116" s="7"/>
      <c r="AV116" s="7"/>
      <c r="AW116" s="7"/>
      <c r="AX116" s="3"/>
      <c r="AY116" s="31">
        <f t="shared" si="260"/>
        <v>46257</v>
      </c>
      <c r="AZ116" s="31">
        <f t="shared" si="312"/>
        <v>46507</v>
      </c>
      <c r="BA116" s="124">
        <v>250</v>
      </c>
      <c r="BB116" s="15">
        <f t="shared" si="261"/>
        <v>46465</v>
      </c>
      <c r="BC116" s="15"/>
      <c r="BD116" s="7">
        <f t="shared" si="262"/>
        <v>-42</v>
      </c>
      <c r="BE116" s="3"/>
      <c r="BF116" s="31">
        <f t="shared" si="263"/>
        <v>46508</v>
      </c>
      <c r="BG116" s="31">
        <f t="shared" si="264"/>
        <v>46508</v>
      </c>
      <c r="BH116" s="32">
        <v>0</v>
      </c>
      <c r="BI116" s="15">
        <f t="shared" si="265"/>
        <v>46465</v>
      </c>
      <c r="BJ116" s="15"/>
      <c r="BK116" s="34">
        <f t="shared" si="266"/>
        <v>-43</v>
      </c>
      <c r="BL116" s="3"/>
      <c r="BM116" s="31">
        <f t="shared" si="267"/>
        <v>46508</v>
      </c>
      <c r="BN116" s="31">
        <f t="shared" si="268"/>
        <v>46508</v>
      </c>
      <c r="BO116" s="32">
        <v>0</v>
      </c>
      <c r="BP116" s="15">
        <f t="shared" si="269"/>
        <v>46465</v>
      </c>
      <c r="BQ116" s="15"/>
      <c r="BR116" s="34">
        <f t="shared" si="270"/>
        <v>-43</v>
      </c>
      <c r="BS116" s="3"/>
      <c r="BT116" s="31">
        <f t="shared" si="271"/>
        <v>46508</v>
      </c>
      <c r="BU116" s="31">
        <f t="shared" si="272"/>
        <v>46515</v>
      </c>
      <c r="BV116" s="37">
        <v>7</v>
      </c>
      <c r="BW116" s="15">
        <f t="shared" si="273"/>
        <v>46472</v>
      </c>
      <c r="BX116" s="15"/>
      <c r="BY116" s="7">
        <f t="shared" si="274"/>
        <v>-43</v>
      </c>
      <c r="BZ116" s="2" t="s">
        <v>2555</v>
      </c>
      <c r="CA116" s="315">
        <v>46515</v>
      </c>
      <c r="CB116" s="7">
        <f t="shared" si="275"/>
        <v>-43</v>
      </c>
      <c r="CC116"/>
      <c r="CD116" s="2">
        <v>107</v>
      </c>
      <c r="CF116" s="18" t="str">
        <f>+_xlfn.XLOOKUP(BZ116,'Crono LB 30.09'!B:B,'Crono LB 30.09'!F:F,"No se encuentra",0,1)</f>
        <v>04-Jan-27</v>
      </c>
      <c r="CG116" s="193" t="e">
        <f t="shared" si="310"/>
        <v>#VALUE!</v>
      </c>
      <c r="CI116" s="18">
        <f>+_xlfn.XLOOKUP(B116,'REM-Nuevo'!B:B,'REM-Nuevo'!O:O,"",0,1)</f>
        <v>46515</v>
      </c>
      <c r="CJ116" s="18">
        <f t="shared" si="309"/>
        <v>46515</v>
      </c>
    </row>
    <row r="117" spans="1:88" s="4" customFormat="1" ht="275.25" hidden="1" customHeight="1" x14ac:dyDescent="0.25">
      <c r="A117" s="40" t="s">
        <v>1679</v>
      </c>
      <c r="B117" s="41" t="s">
        <v>1874</v>
      </c>
      <c r="C117" s="222" t="s">
        <v>1875</v>
      </c>
      <c r="D117" s="7" t="s">
        <v>2731</v>
      </c>
      <c r="E117" s="283">
        <f>+_xlfn.XLOOKUP(B117,'Dinámica P0 RIs'!A:A,'Dinámica P0 RIs'!B:B,"",0,1)</f>
        <v>252</v>
      </c>
      <c r="F117" s="30">
        <f t="shared" si="243"/>
        <v>46032</v>
      </c>
      <c r="G117" s="6">
        <v>46086</v>
      </c>
      <c r="H117" s="6">
        <v>46065</v>
      </c>
      <c r="I117" s="34">
        <f t="shared" si="244"/>
        <v>54</v>
      </c>
      <c r="J117" s="309">
        <v>46086</v>
      </c>
      <c r="K117" s="3"/>
      <c r="L117" s="30">
        <f t="shared" si="245"/>
        <v>46033</v>
      </c>
      <c r="M117" s="30">
        <f t="shared" si="246"/>
        <v>46040</v>
      </c>
      <c r="N117" s="37">
        <v>7</v>
      </c>
      <c r="O117" s="6">
        <v>46081</v>
      </c>
      <c r="P117" s="6">
        <v>46080</v>
      </c>
      <c r="Q117" s="29">
        <f t="shared" si="247"/>
        <v>41</v>
      </c>
      <c r="R117" s="7">
        <v>23270128</v>
      </c>
      <c r="S117" s="3"/>
      <c r="T117" s="30">
        <f t="shared" si="248"/>
        <v>46041</v>
      </c>
      <c r="U117" s="30">
        <f t="shared" si="249"/>
        <v>46071</v>
      </c>
      <c r="V117" s="37">
        <v>30</v>
      </c>
      <c r="W117" s="6">
        <v>46119</v>
      </c>
      <c r="X117" s="6">
        <v>46120</v>
      </c>
      <c r="Y117" s="29">
        <f t="shared" si="251"/>
        <v>48</v>
      </c>
      <c r="Z117" s="3"/>
      <c r="AA117" s="31"/>
      <c r="AB117" s="7"/>
      <c r="AC117" s="6"/>
      <c r="AD117" s="25"/>
      <c r="AE117" s="31">
        <f t="shared" si="252"/>
        <v>46072</v>
      </c>
      <c r="AF117" s="31">
        <f t="shared" si="253"/>
        <v>46132</v>
      </c>
      <c r="AG117" s="37">
        <v>60</v>
      </c>
      <c r="AH117" s="15">
        <f t="shared" si="254"/>
        <v>46180</v>
      </c>
      <c r="AI117" s="15"/>
      <c r="AJ117" s="34">
        <f t="shared" si="255"/>
        <v>48</v>
      </c>
      <c r="AK117" s="422" t="s">
        <v>5339</v>
      </c>
      <c r="AL117" s="423" t="s">
        <v>5136</v>
      </c>
      <c r="AM117" s="31">
        <f t="shared" si="256"/>
        <v>46133</v>
      </c>
      <c r="AN117" s="31">
        <f t="shared" si="257"/>
        <v>46153</v>
      </c>
      <c r="AO117" s="37">
        <v>20</v>
      </c>
      <c r="AP117" s="15">
        <f t="shared" si="258"/>
        <v>46200</v>
      </c>
      <c r="AQ117" s="15"/>
      <c r="AR117" s="34">
        <f t="shared" si="259"/>
        <v>47</v>
      </c>
      <c r="AS117" s="7"/>
      <c r="AT117" s="7"/>
      <c r="AU117" s="7"/>
      <c r="AV117" s="7"/>
      <c r="AW117" s="7"/>
      <c r="AX117" s="3"/>
      <c r="AY117" s="31">
        <f t="shared" si="260"/>
        <v>46154</v>
      </c>
      <c r="AZ117" s="31">
        <f t="shared" si="312"/>
        <v>46404</v>
      </c>
      <c r="BA117" s="124">
        <v>250</v>
      </c>
      <c r="BB117" s="15">
        <f t="shared" si="261"/>
        <v>46450</v>
      </c>
      <c r="BC117" s="15"/>
      <c r="BD117" s="7">
        <f t="shared" si="262"/>
        <v>46</v>
      </c>
      <c r="BE117" s="3"/>
      <c r="BF117" s="31">
        <f t="shared" si="263"/>
        <v>46405</v>
      </c>
      <c r="BG117" s="31">
        <f t="shared" si="264"/>
        <v>46405</v>
      </c>
      <c r="BH117" s="32">
        <v>0</v>
      </c>
      <c r="BI117" s="15">
        <f t="shared" si="265"/>
        <v>46450</v>
      </c>
      <c r="BJ117" s="15"/>
      <c r="BK117" s="34">
        <f t="shared" si="266"/>
        <v>45</v>
      </c>
      <c r="BL117" s="3"/>
      <c r="BM117" s="31">
        <f t="shared" si="267"/>
        <v>46405</v>
      </c>
      <c r="BN117" s="31">
        <f t="shared" si="268"/>
        <v>46405</v>
      </c>
      <c r="BO117" s="32">
        <v>0</v>
      </c>
      <c r="BP117" s="15">
        <f t="shared" si="269"/>
        <v>46450</v>
      </c>
      <c r="BQ117" s="15"/>
      <c r="BR117" s="34">
        <f t="shared" si="270"/>
        <v>45</v>
      </c>
      <c r="BS117" s="3"/>
      <c r="BT117" s="31">
        <f t="shared" si="271"/>
        <v>46405</v>
      </c>
      <c r="BU117" s="31">
        <f t="shared" si="272"/>
        <v>46412</v>
      </c>
      <c r="BV117" s="37">
        <v>7</v>
      </c>
      <c r="BW117" s="15">
        <f t="shared" si="273"/>
        <v>46457</v>
      </c>
      <c r="BX117" s="15"/>
      <c r="BY117" s="7">
        <f t="shared" si="274"/>
        <v>45</v>
      </c>
      <c r="BZ117" s="2" t="s">
        <v>2732</v>
      </c>
      <c r="CA117" s="315">
        <v>46412</v>
      </c>
      <c r="CB117" s="7">
        <f t="shared" si="275"/>
        <v>45</v>
      </c>
      <c r="CC117"/>
      <c r="CD117"/>
      <c r="CF117" s="18">
        <f>+_xlfn.XLOOKUP(BZ117,'Crono LB 30.09'!B:B,'Crono LB 30.09'!F:F,"No se encuentra",0,1)</f>
        <v>46284</v>
      </c>
      <c r="CG117" s="193">
        <f t="shared" si="310"/>
        <v>-128</v>
      </c>
      <c r="CI117" s="18">
        <f>+_xlfn.XLOOKUP(B117,'REM-Nuevo'!B:B,'REM-Nuevo'!O:O,"",0,1)</f>
        <v>46412</v>
      </c>
      <c r="CJ117" s="18">
        <f t="shared" si="309"/>
        <v>46412</v>
      </c>
    </row>
    <row r="118" spans="1:88" s="4" customFormat="1" ht="90" hidden="1" x14ac:dyDescent="0.25">
      <c r="A118" s="40" t="s">
        <v>2024</v>
      </c>
      <c r="B118" s="47" t="s">
        <v>2733</v>
      </c>
      <c r="C118" s="48" t="s">
        <v>2734</v>
      </c>
      <c r="D118" s="7"/>
      <c r="E118" s="637" t="str">
        <f>+_xlfn.XLOOKUP(B118,'Dinámica P0 RIs'!A:A,'Dinámica P0 RIs'!B:B,"",0,1)</f>
        <v/>
      </c>
      <c r="F118" s="30">
        <f t="shared" si="243"/>
        <v>46035</v>
      </c>
      <c r="G118" s="318">
        <v>46010</v>
      </c>
      <c r="H118" s="6">
        <v>46010</v>
      </c>
      <c r="I118" s="34">
        <f t="shared" si="244"/>
        <v>-25</v>
      </c>
      <c r="J118" s="309">
        <v>46045</v>
      </c>
      <c r="K118" s="3"/>
      <c r="L118" s="30">
        <f t="shared" si="245"/>
        <v>46036</v>
      </c>
      <c r="M118" s="30">
        <f t="shared" si="246"/>
        <v>46043</v>
      </c>
      <c r="N118" s="37">
        <v>7</v>
      </c>
      <c r="O118" s="6">
        <v>46030</v>
      </c>
      <c r="P118" s="6">
        <v>46030</v>
      </c>
      <c r="Q118" s="29">
        <f t="shared" si="247"/>
        <v>-13</v>
      </c>
      <c r="R118" s="150"/>
      <c r="S118" s="3"/>
      <c r="T118" s="30">
        <f t="shared" si="248"/>
        <v>46044</v>
      </c>
      <c r="U118" s="30">
        <f t="shared" si="249"/>
        <v>46064</v>
      </c>
      <c r="V118" s="37">
        <v>20</v>
      </c>
      <c r="W118" s="6">
        <f t="shared" si="250"/>
        <v>46050</v>
      </c>
      <c r="X118" s="6">
        <v>46048</v>
      </c>
      <c r="Y118" s="29">
        <f t="shared" si="251"/>
        <v>-14</v>
      </c>
      <c r="Z118" s="3"/>
      <c r="AA118" s="31"/>
      <c r="AB118" s="7"/>
      <c r="AC118" s="6"/>
      <c r="AD118" s="25"/>
      <c r="AE118" s="31">
        <f t="shared" si="252"/>
        <v>46065</v>
      </c>
      <c r="AF118" s="31">
        <f t="shared" si="253"/>
        <v>46065</v>
      </c>
      <c r="AG118" s="37"/>
      <c r="AH118" s="15">
        <f t="shared" si="254"/>
        <v>46048</v>
      </c>
      <c r="AI118" s="15">
        <v>46048</v>
      </c>
      <c r="AJ118" s="34">
        <f t="shared" si="255"/>
        <v>-17</v>
      </c>
      <c r="AK118" s="422" t="s">
        <v>5177</v>
      </c>
      <c r="AL118" s="423" t="s">
        <v>5125</v>
      </c>
      <c r="AM118" s="31">
        <f t="shared" si="256"/>
        <v>46066</v>
      </c>
      <c r="AN118" s="31">
        <f t="shared" si="257"/>
        <v>46076</v>
      </c>
      <c r="AO118" s="37">
        <v>10</v>
      </c>
      <c r="AP118" s="15">
        <v>46081</v>
      </c>
      <c r="AQ118" s="15">
        <v>46087</v>
      </c>
      <c r="AR118" s="34">
        <f t="shared" si="259"/>
        <v>5</v>
      </c>
      <c r="AS118" s="7"/>
      <c r="AT118" s="7"/>
      <c r="AU118" s="7"/>
      <c r="AV118" s="7"/>
      <c r="AW118" s="7"/>
      <c r="AX118" s="3"/>
      <c r="AY118" s="31">
        <f t="shared" si="260"/>
        <v>46077</v>
      </c>
      <c r="AZ118" s="31">
        <f t="shared" si="312"/>
        <v>46152</v>
      </c>
      <c r="BA118" s="124">
        <v>75</v>
      </c>
      <c r="BB118" s="15">
        <f t="shared" si="261"/>
        <v>46162</v>
      </c>
      <c r="BC118" s="15"/>
      <c r="BD118" s="7">
        <f t="shared" si="262"/>
        <v>10</v>
      </c>
      <c r="BE118" s="3"/>
      <c r="BF118" s="31">
        <f t="shared" si="263"/>
        <v>46153</v>
      </c>
      <c r="BG118" s="31">
        <f t="shared" si="264"/>
        <v>46153</v>
      </c>
      <c r="BH118" s="126">
        <v>0</v>
      </c>
      <c r="BI118" s="15">
        <f t="shared" si="265"/>
        <v>46162</v>
      </c>
      <c r="BJ118" s="15"/>
      <c r="BK118" s="34">
        <f t="shared" si="266"/>
        <v>9</v>
      </c>
      <c r="BL118" s="3"/>
      <c r="BM118" s="31">
        <f t="shared" si="267"/>
        <v>46153</v>
      </c>
      <c r="BN118" s="31">
        <f t="shared" si="268"/>
        <v>46153</v>
      </c>
      <c r="BO118" s="126">
        <v>0</v>
      </c>
      <c r="BP118" s="15">
        <f t="shared" si="269"/>
        <v>46162</v>
      </c>
      <c r="BQ118" s="15"/>
      <c r="BR118" s="34">
        <f t="shared" si="270"/>
        <v>9</v>
      </c>
      <c r="BS118" s="3"/>
      <c r="BT118" s="31">
        <f t="shared" si="271"/>
        <v>46153</v>
      </c>
      <c r="BU118" s="31">
        <f t="shared" si="272"/>
        <v>46156</v>
      </c>
      <c r="BV118" s="37">
        <v>3</v>
      </c>
      <c r="BW118" s="15">
        <f t="shared" si="273"/>
        <v>46165</v>
      </c>
      <c r="BX118" s="15"/>
      <c r="BY118" s="7">
        <f t="shared" si="274"/>
        <v>9</v>
      </c>
      <c r="BZ118" s="2" t="s">
        <v>2735</v>
      </c>
      <c r="CA118" s="315">
        <v>46156</v>
      </c>
      <c r="CB118" s="7">
        <f t="shared" si="275"/>
        <v>9</v>
      </c>
      <c r="CC118"/>
      <c r="CD118"/>
      <c r="CE118" s="4" t="s">
        <v>2557</v>
      </c>
      <c r="CF118" s="18">
        <f>+_xlfn.XLOOKUP(BZ118,'Crono LB 30.09'!B:B,'Crono LB 30.09'!F:F,"No se encuentra",0,1)</f>
        <v>46083</v>
      </c>
      <c r="CG118" s="193">
        <f t="shared" si="310"/>
        <v>-73</v>
      </c>
      <c r="CI118" s="18">
        <f>+_xlfn.XLOOKUP(B118,'REM-Nuevo'!B:B,'REM-Nuevo'!O:O,"",0,1)</f>
        <v>46156</v>
      </c>
      <c r="CJ118" s="18">
        <f t="shared" si="309"/>
        <v>46156</v>
      </c>
    </row>
    <row r="119" spans="1:88" s="4" customFormat="1" ht="90" hidden="1" x14ac:dyDescent="0.25">
      <c r="A119" s="40" t="s">
        <v>2024</v>
      </c>
      <c r="B119" s="47" t="s">
        <v>2736</v>
      </c>
      <c r="C119" s="48" t="s">
        <v>5110</v>
      </c>
      <c r="D119" s="7"/>
      <c r="E119" s="638"/>
      <c r="F119" s="30">
        <f t="shared" ref="F119" si="730">+L119-1</f>
        <v>46033</v>
      </c>
      <c r="G119" s="318">
        <v>46048</v>
      </c>
      <c r="H119" s="6">
        <v>46048</v>
      </c>
      <c r="I119" s="34">
        <f t="shared" ref="I119" si="731">+G119-F119</f>
        <v>15</v>
      </c>
      <c r="J119" s="309" t="s">
        <v>5135</v>
      </c>
      <c r="K119" s="3"/>
      <c r="L119" s="30">
        <f t="shared" ref="L119" si="732">+M119-N119</f>
        <v>46034</v>
      </c>
      <c r="M119" s="30">
        <f t="shared" ref="M119" si="733">+T119-1</f>
        <v>46041</v>
      </c>
      <c r="N119" s="37">
        <v>7</v>
      </c>
      <c r="O119" s="6">
        <v>46052</v>
      </c>
      <c r="P119" s="6">
        <v>46052</v>
      </c>
      <c r="Q119" s="29">
        <f t="shared" ref="Q119" si="734">+O119-M119</f>
        <v>11</v>
      </c>
      <c r="R119" s="150"/>
      <c r="S119" s="3"/>
      <c r="T119" s="30">
        <f t="shared" ref="T119" si="735">+U119-V119</f>
        <v>46042</v>
      </c>
      <c r="U119" s="30">
        <f t="shared" ref="U119" si="736">+AE119-1</f>
        <v>46062</v>
      </c>
      <c r="V119" s="37">
        <v>20</v>
      </c>
      <c r="W119" s="6">
        <v>46048</v>
      </c>
      <c r="X119" s="6">
        <v>46048</v>
      </c>
      <c r="Y119" s="29">
        <f t="shared" ref="Y119" si="737">+W119-U119</f>
        <v>-14</v>
      </c>
      <c r="Z119" s="3"/>
      <c r="AA119" s="31"/>
      <c r="AB119" s="7"/>
      <c r="AC119" s="6"/>
      <c r="AD119" s="25"/>
      <c r="AE119" s="31">
        <f t="shared" ref="AE119" si="738">+AF119-AG119</f>
        <v>46063</v>
      </c>
      <c r="AF119" s="31">
        <f t="shared" ref="AF119" si="739">+AM119-1</f>
        <v>46063</v>
      </c>
      <c r="AG119" s="37"/>
      <c r="AH119" s="15">
        <f t="shared" ref="AH119" si="740">+IF(X119=0,W119,X119)+AG119</f>
        <v>46048</v>
      </c>
      <c r="AI119" s="15">
        <v>46048</v>
      </c>
      <c r="AJ119" s="34">
        <f t="shared" ref="AJ119" si="741">+AH119-AF119</f>
        <v>-15</v>
      </c>
      <c r="AK119" s="422" t="s">
        <v>5177</v>
      </c>
      <c r="AL119" s="423" t="s">
        <v>5125</v>
      </c>
      <c r="AM119" s="31">
        <f t="shared" ref="AM119" si="742">+AN119-AO119</f>
        <v>46064</v>
      </c>
      <c r="AN119" s="31">
        <f t="shared" ref="AN119" si="743">+AY119-1</f>
        <v>46074</v>
      </c>
      <c r="AO119" s="37">
        <v>10</v>
      </c>
      <c r="AP119" s="15">
        <v>46081</v>
      </c>
      <c r="AQ119" s="15">
        <v>46087</v>
      </c>
      <c r="AR119" s="34">
        <f t="shared" ref="AR119" si="744">+AP119-AN119</f>
        <v>7</v>
      </c>
      <c r="AS119" s="7"/>
      <c r="AT119" s="7"/>
      <c r="AU119" s="7"/>
      <c r="AV119" s="7"/>
      <c r="AW119" s="7"/>
      <c r="AX119" s="3"/>
      <c r="AY119" s="31">
        <f t="shared" ref="AY119" si="745">+AZ119-BA119</f>
        <v>46075</v>
      </c>
      <c r="AZ119" s="31">
        <f t="shared" ref="AZ119" si="746">+BF119-1</f>
        <v>46135</v>
      </c>
      <c r="BA119" s="124">
        <v>60</v>
      </c>
      <c r="BB119" s="15">
        <f t="shared" ref="BB119" si="747">+IF(AQ119=0,AP119,AQ119)+BA119</f>
        <v>46147</v>
      </c>
      <c r="BC119" s="15"/>
      <c r="BD119" s="7">
        <f t="shared" ref="BD119" si="748">+BB119-AZ119</f>
        <v>12</v>
      </c>
      <c r="BE119" s="3"/>
      <c r="BF119" s="31">
        <f t="shared" ref="BF119" si="749">+BG119-BH119</f>
        <v>46136</v>
      </c>
      <c r="BG119" s="31">
        <f t="shared" ref="BG119" si="750">+BM119</f>
        <v>46226</v>
      </c>
      <c r="BH119" s="126">
        <v>90</v>
      </c>
      <c r="BI119" s="15">
        <f t="shared" ref="BI119" si="751">+IF(BC119=0,BB119,BC119)+BH119</f>
        <v>46237</v>
      </c>
      <c r="BJ119" s="15"/>
      <c r="BK119" s="34">
        <f t="shared" ref="BK119" si="752">+BI119-BG119</f>
        <v>11</v>
      </c>
      <c r="BL119" s="3"/>
      <c r="BM119" s="31">
        <f t="shared" ref="BM119" si="753">+BN119-BO119</f>
        <v>46226</v>
      </c>
      <c r="BN119" s="31">
        <f t="shared" ref="BN119" si="754">+BT119</f>
        <v>46236</v>
      </c>
      <c r="BO119" s="126">
        <v>10</v>
      </c>
      <c r="BP119" s="15">
        <f t="shared" ref="BP119" si="755">+IF(BJ119=0,BI119,BJ119)+BO119</f>
        <v>46247</v>
      </c>
      <c r="BQ119" s="15"/>
      <c r="BR119" s="34">
        <f t="shared" ref="BR119" si="756">+BP119-BN119</f>
        <v>11</v>
      </c>
      <c r="BS119" s="3"/>
      <c r="BT119" s="31">
        <f t="shared" ref="BT119" si="757">+BU119-BV119</f>
        <v>46236</v>
      </c>
      <c r="BU119" s="31">
        <f t="shared" ref="BU119" si="758">+CA119</f>
        <v>46239</v>
      </c>
      <c r="BV119" s="37">
        <v>3</v>
      </c>
      <c r="BW119" s="15">
        <f t="shared" ref="BW119" si="759">+IF(BQ119=0,BP119,BQ119)+BV119</f>
        <v>46250</v>
      </c>
      <c r="BX119" s="15"/>
      <c r="BY119" s="7">
        <f t="shared" ref="BY119" si="760">+BW119-BU119</f>
        <v>11</v>
      </c>
      <c r="BZ119" s="2" t="s">
        <v>2735</v>
      </c>
      <c r="CA119" s="315">
        <v>46239</v>
      </c>
      <c r="CB119" s="7">
        <f t="shared" ref="CB119" si="761">+BW119-CA119</f>
        <v>11</v>
      </c>
      <c r="CC119"/>
      <c r="CD119"/>
      <c r="CE119" s="4" t="s">
        <v>2557</v>
      </c>
      <c r="CF119" s="18">
        <f>+_xlfn.XLOOKUP(BZ119,'Crono LB 30.09'!B:B,'Crono LB 30.09'!F:F,"No se encuentra",0,1)</f>
        <v>46083</v>
      </c>
      <c r="CG119" s="193">
        <f t="shared" ref="CG119" si="762">+CF119-CA119</f>
        <v>-156</v>
      </c>
      <c r="CI119" s="18">
        <f>+_xlfn.XLOOKUP(B119,'REM-Nuevo'!B:B,'REM-Nuevo'!O:O,"",0,1)</f>
        <v>46239</v>
      </c>
      <c r="CJ119" s="18">
        <f t="shared" si="309"/>
        <v>46239</v>
      </c>
    </row>
    <row r="120" spans="1:88" s="4" customFormat="1" ht="188.25" hidden="1" customHeight="1" x14ac:dyDescent="0.25">
      <c r="A120" s="40" t="s">
        <v>2024</v>
      </c>
      <c r="B120" s="47" t="s">
        <v>5193</v>
      </c>
      <c r="C120" s="48" t="s">
        <v>5110</v>
      </c>
      <c r="D120" s="7"/>
      <c r="E120" s="638"/>
      <c r="F120" s="30">
        <f t="shared" ref="F120" si="763">+L120-1</f>
        <v>46084</v>
      </c>
      <c r="G120" s="318">
        <v>46101</v>
      </c>
      <c r="H120" s="6">
        <v>46106</v>
      </c>
      <c r="I120" s="34">
        <f t="shared" ref="I120" si="764">+G120-F120</f>
        <v>17</v>
      </c>
      <c r="J120" s="309" t="s">
        <v>5135</v>
      </c>
      <c r="K120" s="3"/>
      <c r="L120" s="30">
        <f t="shared" ref="L120" si="765">+M120-N120</f>
        <v>46085</v>
      </c>
      <c r="M120" s="30">
        <f t="shared" ref="M120" si="766">+T120-1</f>
        <v>46092</v>
      </c>
      <c r="N120" s="37">
        <v>7</v>
      </c>
      <c r="O120" s="6">
        <v>46113</v>
      </c>
      <c r="P120" s="6">
        <v>46113</v>
      </c>
      <c r="Q120" s="29">
        <f t="shared" ref="Q120" si="767">+O120-M120</f>
        <v>21</v>
      </c>
      <c r="R120" s="150"/>
      <c r="S120" s="3"/>
      <c r="T120" s="30">
        <f t="shared" ref="T120" si="768">+U120-V120</f>
        <v>46093</v>
      </c>
      <c r="U120" s="30">
        <f t="shared" ref="U120" si="769">+AE120-1</f>
        <v>46113</v>
      </c>
      <c r="V120" s="37">
        <v>20</v>
      </c>
      <c r="W120" s="6">
        <v>46135</v>
      </c>
      <c r="X120" s="6">
        <v>46136</v>
      </c>
      <c r="Y120" s="29">
        <f t="shared" ref="Y120" si="770">+W120-U120</f>
        <v>22</v>
      </c>
      <c r="Z120" s="3"/>
      <c r="AA120" s="31"/>
      <c r="AB120" s="7"/>
      <c r="AC120" s="6"/>
      <c r="AD120" s="25"/>
      <c r="AE120" s="31">
        <f t="shared" ref="AE120" si="771">+AF120-AG120</f>
        <v>46114</v>
      </c>
      <c r="AF120" s="31">
        <f t="shared" ref="AF120" si="772">+AM120-1</f>
        <v>46114</v>
      </c>
      <c r="AG120" s="37"/>
      <c r="AH120" s="15">
        <f t="shared" ref="AH120" si="773">+IF(X120=0,W120,X120)+AG120</f>
        <v>46136</v>
      </c>
      <c r="AI120" s="15"/>
      <c r="AJ120" s="34">
        <f t="shared" ref="AJ120" si="774">+AH120-AF120</f>
        <v>22</v>
      </c>
      <c r="AK120" s="397" t="s">
        <v>5272</v>
      </c>
      <c r="AL120" s="3" t="s">
        <v>5218</v>
      </c>
      <c r="AM120" s="31">
        <f t="shared" ref="AM120" si="775">+AN120-AO120</f>
        <v>46115</v>
      </c>
      <c r="AN120" s="31">
        <f t="shared" ref="AN120" si="776">+AY120-1</f>
        <v>46135</v>
      </c>
      <c r="AO120" s="37">
        <v>20</v>
      </c>
      <c r="AP120" s="15">
        <v>46171</v>
      </c>
      <c r="AQ120" s="15"/>
      <c r="AR120" s="34">
        <f t="shared" ref="AR120" si="777">+AP120-AN120</f>
        <v>36</v>
      </c>
      <c r="AS120" s="7"/>
      <c r="AT120" s="7"/>
      <c r="AU120" s="7"/>
      <c r="AV120" s="7"/>
      <c r="AW120" s="7"/>
      <c r="AX120" s="3"/>
      <c r="AY120" s="31">
        <f t="shared" ref="AY120" si="778">+AZ120-BA120</f>
        <v>46136</v>
      </c>
      <c r="AZ120" s="31">
        <f t="shared" ref="AZ120" si="779">+BF120-1</f>
        <v>46196</v>
      </c>
      <c r="BA120" s="124">
        <v>60</v>
      </c>
      <c r="BB120" s="15">
        <f t="shared" ref="BB120" si="780">+IF(AQ120=0,AP120,AQ120)+BA120</f>
        <v>46231</v>
      </c>
      <c r="BC120" s="15"/>
      <c r="BD120" s="7">
        <f t="shared" ref="BD120" si="781">+BB120-AZ120</f>
        <v>35</v>
      </c>
      <c r="BE120" s="3"/>
      <c r="BF120" s="31">
        <f t="shared" ref="BF120" si="782">+BG120-BH120</f>
        <v>46197</v>
      </c>
      <c r="BG120" s="31">
        <f t="shared" ref="BG120" si="783">+BM120</f>
        <v>46287</v>
      </c>
      <c r="BH120" s="126">
        <v>90</v>
      </c>
      <c r="BI120" s="15">
        <f t="shared" ref="BI120" si="784">+IF(BC120=0,BB120,BC120)+BH120</f>
        <v>46321</v>
      </c>
      <c r="BJ120" s="15"/>
      <c r="BK120" s="34">
        <f t="shared" ref="BK120" si="785">+BI120-BG120</f>
        <v>34</v>
      </c>
      <c r="BL120" s="3"/>
      <c r="BM120" s="31">
        <f t="shared" ref="BM120" si="786">+BN120-BO120</f>
        <v>46287</v>
      </c>
      <c r="BN120" s="31">
        <f t="shared" ref="BN120" si="787">+BT120</f>
        <v>46294</v>
      </c>
      <c r="BO120" s="126">
        <v>7</v>
      </c>
      <c r="BP120" s="15">
        <f t="shared" ref="BP120" si="788">+IF(BJ120=0,BI120,BJ120)+BO120</f>
        <v>46328</v>
      </c>
      <c r="BQ120" s="15"/>
      <c r="BR120" s="34">
        <f t="shared" ref="BR120" si="789">+BP120-BN120</f>
        <v>34</v>
      </c>
      <c r="BS120" s="3"/>
      <c r="BT120" s="31">
        <f t="shared" ref="BT120" si="790">+BU120-BV120</f>
        <v>46294</v>
      </c>
      <c r="BU120" s="31">
        <f t="shared" ref="BU120" si="791">+CA120</f>
        <v>46297</v>
      </c>
      <c r="BV120" s="37">
        <v>3</v>
      </c>
      <c r="BW120" s="15">
        <f t="shared" ref="BW120" si="792">+IF(BQ120=0,BP120,BQ120)+BV120</f>
        <v>46331</v>
      </c>
      <c r="BX120" s="15"/>
      <c r="BY120" s="7">
        <f t="shared" ref="BY120" si="793">+BW120-BU120</f>
        <v>34</v>
      </c>
      <c r="BZ120" s="2" t="s">
        <v>2735</v>
      </c>
      <c r="CA120" s="315">
        <v>46297</v>
      </c>
      <c r="CB120" s="7">
        <f t="shared" ref="CB120" si="794">+BW120-CA120</f>
        <v>34</v>
      </c>
      <c r="CC120"/>
      <c r="CD120"/>
      <c r="CE120" s="4" t="s">
        <v>2557</v>
      </c>
      <c r="CF120" s="18">
        <f>+_xlfn.XLOOKUP(BZ120,'Crono LB 30.09'!B:B,'Crono LB 30.09'!F:F,"No se encuentra",0,1)</f>
        <v>46083</v>
      </c>
      <c r="CG120" s="193">
        <f t="shared" ref="CG120" si="795">+CF120-CA120</f>
        <v>-214</v>
      </c>
      <c r="CI120" s="18">
        <f>+_xlfn.XLOOKUP(B120,'REM-Nuevo'!B:B,'REM-Nuevo'!O:O,"",0,1)</f>
        <v>46297</v>
      </c>
      <c r="CJ120" s="18">
        <f t="shared" si="309"/>
        <v>46297</v>
      </c>
    </row>
    <row r="121" spans="1:88" s="4" customFormat="1" ht="188.25" hidden="1" customHeight="1" x14ac:dyDescent="0.25">
      <c r="A121" s="40" t="s">
        <v>2024</v>
      </c>
      <c r="B121" s="47" t="s">
        <v>5284</v>
      </c>
      <c r="C121" s="48" t="s">
        <v>5110</v>
      </c>
      <c r="D121" s="7"/>
      <c r="E121" s="638"/>
      <c r="F121" s="30">
        <f t="shared" ref="F121" si="796">+L121-1</f>
        <v>46179</v>
      </c>
      <c r="G121" s="318">
        <v>46188</v>
      </c>
      <c r="H121" s="6">
        <v>46188</v>
      </c>
      <c r="I121" s="34">
        <f t="shared" ref="I121" si="797">+G121-F121</f>
        <v>9</v>
      </c>
      <c r="J121" s="309" t="s">
        <v>5135</v>
      </c>
      <c r="K121" s="3"/>
      <c r="L121" s="30">
        <f t="shared" ref="L121" si="798">+M121-N121</f>
        <v>46180</v>
      </c>
      <c r="M121" s="30">
        <f t="shared" ref="M121" si="799">+T121-1</f>
        <v>46187</v>
      </c>
      <c r="N121" s="37">
        <v>7</v>
      </c>
      <c r="O121" s="6">
        <v>46198</v>
      </c>
      <c r="P121" s="6">
        <v>46198</v>
      </c>
      <c r="Q121" s="29">
        <f t="shared" ref="Q121" si="800">+O121-M121</f>
        <v>11</v>
      </c>
      <c r="R121" s="150"/>
      <c r="S121" s="3"/>
      <c r="T121" s="30">
        <f t="shared" ref="T121" si="801">+U121-V121</f>
        <v>46188</v>
      </c>
      <c r="U121" s="30">
        <f t="shared" ref="U121" si="802">+AE121-1</f>
        <v>46208</v>
      </c>
      <c r="V121" s="37">
        <v>20</v>
      </c>
      <c r="W121" s="6">
        <v>46213</v>
      </c>
      <c r="X121" s="6"/>
      <c r="Y121" s="29">
        <f t="shared" ref="Y121" si="803">+W121-U121</f>
        <v>5</v>
      </c>
      <c r="Z121" s="3"/>
      <c r="AA121" s="31"/>
      <c r="AB121" s="7"/>
      <c r="AC121" s="6"/>
      <c r="AD121" s="25"/>
      <c r="AE121" s="31">
        <f t="shared" ref="AE121" si="804">+AF121-AG121</f>
        <v>46209</v>
      </c>
      <c r="AF121" s="31">
        <f t="shared" ref="AF121" si="805">+AM121-1</f>
        <v>46209</v>
      </c>
      <c r="AG121" s="37"/>
      <c r="AH121" s="15">
        <f t="shared" ref="AH121" si="806">+IF(X121=0,W121,X121)+AG121</f>
        <v>46213</v>
      </c>
      <c r="AI121" s="15"/>
      <c r="AJ121" s="34">
        <f t="shared" ref="AJ121" si="807">+AH121-AF121</f>
        <v>4</v>
      </c>
      <c r="AK121" s="397" t="s">
        <v>5335</v>
      </c>
      <c r="AL121" s="3" t="s">
        <v>5336</v>
      </c>
      <c r="AM121" s="31">
        <f t="shared" ref="AM121" si="808">+AN121-AO121</f>
        <v>46210</v>
      </c>
      <c r="AN121" s="31">
        <f t="shared" ref="AN121" si="809">+AY121-1</f>
        <v>46230</v>
      </c>
      <c r="AO121" s="37">
        <v>20</v>
      </c>
      <c r="AP121" s="15">
        <v>46233</v>
      </c>
      <c r="AQ121" s="15"/>
      <c r="AR121" s="34">
        <f t="shared" ref="AR121" si="810">+AP121-AN121</f>
        <v>3</v>
      </c>
      <c r="AS121" s="7"/>
      <c r="AT121" s="7"/>
      <c r="AU121" s="7"/>
      <c r="AV121" s="7"/>
      <c r="AW121" s="7"/>
      <c r="AX121" s="3"/>
      <c r="AY121" s="31">
        <f t="shared" ref="AY121" si="811">+AZ121-BA121</f>
        <v>46231</v>
      </c>
      <c r="AZ121" s="31">
        <f t="shared" ref="AZ121" si="812">+BF121-1</f>
        <v>46291</v>
      </c>
      <c r="BA121" s="124">
        <v>60</v>
      </c>
      <c r="BB121" s="15">
        <f t="shared" ref="BB121" si="813">+IF(AQ121=0,AP121,AQ121)+BA121</f>
        <v>46293</v>
      </c>
      <c r="BC121" s="15"/>
      <c r="BD121" s="7">
        <f t="shared" ref="BD121" si="814">+BB121-AZ121</f>
        <v>2</v>
      </c>
      <c r="BE121" s="3"/>
      <c r="BF121" s="31">
        <f t="shared" ref="BF121" si="815">+BG121-BH121</f>
        <v>46292</v>
      </c>
      <c r="BG121" s="31">
        <f t="shared" ref="BG121" si="816">+BM121</f>
        <v>46382</v>
      </c>
      <c r="BH121" s="126">
        <v>90</v>
      </c>
      <c r="BI121" s="15">
        <f t="shared" ref="BI121" si="817">+IF(BC121=0,BB121,BC121)+BH121</f>
        <v>46383</v>
      </c>
      <c r="BJ121" s="15"/>
      <c r="BK121" s="34">
        <f t="shared" ref="BK121" si="818">+BI121-BG121</f>
        <v>1</v>
      </c>
      <c r="BL121" s="3"/>
      <c r="BM121" s="31">
        <f t="shared" ref="BM121" si="819">+BN121-BO121</f>
        <v>46382</v>
      </c>
      <c r="BN121" s="31">
        <f t="shared" ref="BN121" si="820">+BT121</f>
        <v>46389</v>
      </c>
      <c r="BO121" s="126">
        <v>7</v>
      </c>
      <c r="BP121" s="15">
        <f t="shared" ref="BP121" si="821">+IF(BJ121=0,BI121,BJ121)+BO121</f>
        <v>46390</v>
      </c>
      <c r="BQ121" s="15"/>
      <c r="BR121" s="34">
        <f t="shared" ref="BR121" si="822">+BP121-BN121</f>
        <v>1</v>
      </c>
      <c r="BS121" s="3"/>
      <c r="BT121" s="31">
        <f t="shared" ref="BT121" si="823">+BU121-BV121</f>
        <v>46389</v>
      </c>
      <c r="BU121" s="31">
        <f t="shared" ref="BU121" si="824">+CA121</f>
        <v>46392</v>
      </c>
      <c r="BV121" s="37">
        <v>3</v>
      </c>
      <c r="BW121" s="15">
        <f t="shared" ref="BW121" si="825">+IF(BQ121=0,BP121,BQ121)+BV121</f>
        <v>46393</v>
      </c>
      <c r="BX121" s="15"/>
      <c r="BY121" s="7">
        <f t="shared" ref="BY121" si="826">+BW121-BU121</f>
        <v>1</v>
      </c>
      <c r="BZ121" s="2" t="s">
        <v>2735</v>
      </c>
      <c r="CA121" s="315">
        <v>46392</v>
      </c>
      <c r="CB121" s="7">
        <f t="shared" ref="CB121" si="827">+BW121-CA121</f>
        <v>1</v>
      </c>
      <c r="CC121"/>
      <c r="CD121"/>
      <c r="CE121" s="4" t="s">
        <v>2557</v>
      </c>
      <c r="CF121" s="18">
        <f>+_xlfn.XLOOKUP(BZ121,'Crono LB 30.09'!B:B,'Crono LB 30.09'!F:F,"No se encuentra",0,1)</f>
        <v>46083</v>
      </c>
      <c r="CG121" s="193">
        <f t="shared" ref="CG121" si="828">+CF121-CA121</f>
        <v>-309</v>
      </c>
      <c r="CI121" s="18">
        <f>+_xlfn.XLOOKUP(B121,'REM-Nuevo'!B:B,'REM-Nuevo'!O:O,"",0,1)</f>
        <v>46392</v>
      </c>
      <c r="CJ121" s="18">
        <f t="shared" ref="CJ121" si="829">+IF(CI121="",CA121,CI121)</f>
        <v>46392</v>
      </c>
    </row>
    <row r="122" spans="1:88" s="4" customFormat="1" ht="23.25" hidden="1" x14ac:dyDescent="0.25">
      <c r="A122" s="40" t="s">
        <v>2024</v>
      </c>
      <c r="B122" s="47" t="s">
        <v>2739</v>
      </c>
      <c r="C122" s="127" t="s">
        <v>2740</v>
      </c>
      <c r="D122" s="7"/>
      <c r="E122" s="638"/>
      <c r="F122" s="30">
        <f t="shared" si="243"/>
        <v>46244</v>
      </c>
      <c r="G122" s="318">
        <v>46245</v>
      </c>
      <c r="H122" s="6"/>
      <c r="I122" s="34">
        <f t="shared" si="244"/>
        <v>1</v>
      </c>
      <c r="J122" s="309" t="s">
        <v>5135</v>
      </c>
      <c r="K122" s="3"/>
      <c r="L122" s="30">
        <f t="shared" si="245"/>
        <v>46245</v>
      </c>
      <c r="M122" s="30">
        <f t="shared" si="246"/>
        <v>46252</v>
      </c>
      <c r="N122" s="37">
        <v>7</v>
      </c>
      <c r="O122" s="6">
        <f t="shared" si="311"/>
        <v>46252</v>
      </c>
      <c r="P122" s="6"/>
      <c r="Q122" s="29">
        <f t="shared" si="247"/>
        <v>0</v>
      </c>
      <c r="R122" s="7"/>
      <c r="S122" s="3"/>
      <c r="T122" s="30">
        <f t="shared" si="248"/>
        <v>46253</v>
      </c>
      <c r="U122" s="30">
        <f t="shared" si="249"/>
        <v>46273</v>
      </c>
      <c r="V122" s="37">
        <v>20</v>
      </c>
      <c r="W122" s="6">
        <f t="shared" si="250"/>
        <v>46272</v>
      </c>
      <c r="X122" s="6"/>
      <c r="Y122" s="29">
        <f t="shared" si="251"/>
        <v>-1</v>
      </c>
      <c r="Z122" s="3"/>
      <c r="AA122" s="31"/>
      <c r="AB122" s="7"/>
      <c r="AC122" s="6"/>
      <c r="AD122" s="25"/>
      <c r="AE122" s="31">
        <f t="shared" si="252"/>
        <v>46274</v>
      </c>
      <c r="AF122" s="31">
        <f t="shared" si="253"/>
        <v>46274</v>
      </c>
      <c r="AG122" s="37"/>
      <c r="AH122" s="15">
        <f t="shared" si="254"/>
        <v>46272</v>
      </c>
      <c r="AI122" s="15"/>
      <c r="AJ122" s="34">
        <f t="shared" si="255"/>
        <v>-2</v>
      </c>
      <c r="AK122" s="393"/>
      <c r="AL122" s="3"/>
      <c r="AM122" s="31">
        <f t="shared" si="256"/>
        <v>46275</v>
      </c>
      <c r="AN122" s="31">
        <f t="shared" si="257"/>
        <v>46290</v>
      </c>
      <c r="AO122" s="37">
        <v>15</v>
      </c>
      <c r="AP122" s="15">
        <f t="shared" si="258"/>
        <v>46287</v>
      </c>
      <c r="AQ122" s="15"/>
      <c r="AR122" s="34">
        <f t="shared" si="259"/>
        <v>-3</v>
      </c>
      <c r="AS122" s="7"/>
      <c r="AT122" s="7"/>
      <c r="AU122" s="7"/>
      <c r="AV122" s="7"/>
      <c r="AW122" s="7"/>
      <c r="AX122" s="3"/>
      <c r="AY122" s="31">
        <f t="shared" si="260"/>
        <v>46291</v>
      </c>
      <c r="AZ122" s="31">
        <f t="shared" si="312"/>
        <v>46351</v>
      </c>
      <c r="BA122" s="124">
        <v>60</v>
      </c>
      <c r="BB122" s="15">
        <f t="shared" si="261"/>
        <v>46347</v>
      </c>
      <c r="BC122" s="15"/>
      <c r="BD122" s="7">
        <f t="shared" si="262"/>
        <v>-4</v>
      </c>
      <c r="BE122" s="3"/>
      <c r="BF122" s="31">
        <f t="shared" si="263"/>
        <v>46352</v>
      </c>
      <c r="BG122" s="31">
        <f t="shared" si="264"/>
        <v>46382</v>
      </c>
      <c r="BH122" s="126">
        <v>30</v>
      </c>
      <c r="BI122" s="15">
        <f t="shared" si="265"/>
        <v>46377</v>
      </c>
      <c r="BJ122" s="15"/>
      <c r="BK122" s="34">
        <f t="shared" si="266"/>
        <v>-5</v>
      </c>
      <c r="BL122" s="3"/>
      <c r="BM122" s="31">
        <f t="shared" si="267"/>
        <v>46382</v>
      </c>
      <c r="BN122" s="31">
        <f t="shared" si="268"/>
        <v>46389</v>
      </c>
      <c r="BO122" s="126">
        <v>7</v>
      </c>
      <c r="BP122" s="15">
        <f t="shared" si="269"/>
        <v>46384</v>
      </c>
      <c r="BQ122" s="15"/>
      <c r="BR122" s="34">
        <f t="shared" si="270"/>
        <v>-5</v>
      </c>
      <c r="BS122" s="3"/>
      <c r="BT122" s="31">
        <f t="shared" si="271"/>
        <v>46389</v>
      </c>
      <c r="BU122" s="31">
        <f t="shared" si="272"/>
        <v>46392</v>
      </c>
      <c r="BV122" s="37">
        <v>3</v>
      </c>
      <c r="BW122" s="15">
        <f t="shared" si="273"/>
        <v>46387</v>
      </c>
      <c r="BX122" s="15"/>
      <c r="BY122" s="7">
        <f t="shared" si="274"/>
        <v>-5</v>
      </c>
      <c r="BZ122" s="2" t="s">
        <v>2741</v>
      </c>
      <c r="CA122" s="315">
        <v>46392</v>
      </c>
      <c r="CB122" s="7">
        <f t="shared" si="275"/>
        <v>-5</v>
      </c>
      <c r="CC122"/>
      <c r="CD122"/>
      <c r="CE122" s="4" t="s">
        <v>2563</v>
      </c>
      <c r="CF122" s="18">
        <f>+_xlfn.XLOOKUP(BZ122,'Crono LB 30.09'!B:B,'Crono LB 30.09'!F:F,"No se encuentra",0,1)</f>
        <v>46315</v>
      </c>
      <c r="CG122" s="193">
        <f t="shared" si="310"/>
        <v>-77</v>
      </c>
      <c r="CI122" s="18">
        <f>+_xlfn.XLOOKUP(B122,'REM-Nuevo'!B:B,'REM-Nuevo'!O:O,"",0,1)</f>
        <v>46392</v>
      </c>
      <c r="CJ122" s="18">
        <f t="shared" si="309"/>
        <v>46392</v>
      </c>
    </row>
    <row r="123" spans="1:88" s="4" customFormat="1" ht="23.25" hidden="1" x14ac:dyDescent="0.25">
      <c r="A123" s="40" t="s">
        <v>2024</v>
      </c>
      <c r="B123" s="47" t="s">
        <v>2742</v>
      </c>
      <c r="C123" s="127" t="s">
        <v>2743</v>
      </c>
      <c r="D123" s="7"/>
      <c r="E123" s="639"/>
      <c r="F123" s="30">
        <f t="shared" si="243"/>
        <v>46410</v>
      </c>
      <c r="G123" s="318">
        <v>46428</v>
      </c>
      <c r="H123" s="6"/>
      <c r="I123" s="34">
        <f t="shared" si="244"/>
        <v>18</v>
      </c>
      <c r="J123" s="309" t="s">
        <v>5135</v>
      </c>
      <c r="K123" s="3"/>
      <c r="L123" s="30">
        <f t="shared" si="245"/>
        <v>46411</v>
      </c>
      <c r="M123" s="30">
        <f t="shared" si="246"/>
        <v>46418</v>
      </c>
      <c r="N123" s="37">
        <v>7</v>
      </c>
      <c r="O123" s="6">
        <f t="shared" si="311"/>
        <v>46435</v>
      </c>
      <c r="P123" s="6"/>
      <c r="Q123" s="29">
        <f t="shared" si="247"/>
        <v>17</v>
      </c>
      <c r="R123" s="7"/>
      <c r="S123" s="3"/>
      <c r="T123" s="30">
        <f t="shared" si="248"/>
        <v>46419</v>
      </c>
      <c r="U123" s="30">
        <f t="shared" si="249"/>
        <v>46439</v>
      </c>
      <c r="V123" s="37">
        <v>20</v>
      </c>
      <c r="W123" s="6">
        <f t="shared" si="250"/>
        <v>46455</v>
      </c>
      <c r="X123" s="6"/>
      <c r="Y123" s="29">
        <f t="shared" si="251"/>
        <v>16</v>
      </c>
      <c r="Z123" s="3"/>
      <c r="AA123" s="31"/>
      <c r="AB123" s="7"/>
      <c r="AC123" s="6"/>
      <c r="AD123" s="25"/>
      <c r="AE123" s="31">
        <f t="shared" si="252"/>
        <v>46440</v>
      </c>
      <c r="AF123" s="31">
        <f t="shared" si="253"/>
        <v>46440</v>
      </c>
      <c r="AG123" s="37"/>
      <c r="AH123" s="15">
        <f t="shared" si="254"/>
        <v>46455</v>
      </c>
      <c r="AI123" s="15"/>
      <c r="AJ123" s="34">
        <f t="shared" si="255"/>
        <v>15</v>
      </c>
      <c r="AK123" s="393"/>
      <c r="AL123" s="3"/>
      <c r="AM123" s="31">
        <f t="shared" si="256"/>
        <v>46441</v>
      </c>
      <c r="AN123" s="31">
        <f t="shared" si="257"/>
        <v>46451</v>
      </c>
      <c r="AO123" s="37">
        <v>10</v>
      </c>
      <c r="AP123" s="15">
        <f t="shared" si="258"/>
        <v>46465</v>
      </c>
      <c r="AQ123" s="15"/>
      <c r="AR123" s="34">
        <f t="shared" si="259"/>
        <v>14</v>
      </c>
      <c r="AS123" s="7"/>
      <c r="AT123" s="7"/>
      <c r="AU123" s="7"/>
      <c r="AV123" s="7"/>
      <c r="AW123" s="7"/>
      <c r="AX123" s="3"/>
      <c r="AY123" s="31">
        <f t="shared" si="260"/>
        <v>46452</v>
      </c>
      <c r="AZ123" s="31">
        <f t="shared" si="312"/>
        <v>46512</v>
      </c>
      <c r="BA123" s="124">
        <v>60</v>
      </c>
      <c r="BB123" s="15">
        <f t="shared" si="261"/>
        <v>46525</v>
      </c>
      <c r="BC123" s="15"/>
      <c r="BD123" s="7">
        <f t="shared" si="262"/>
        <v>13</v>
      </c>
      <c r="BE123" s="3"/>
      <c r="BF123" s="31">
        <f t="shared" si="263"/>
        <v>46513</v>
      </c>
      <c r="BG123" s="31">
        <f t="shared" si="264"/>
        <v>46543</v>
      </c>
      <c r="BH123" s="126">
        <v>30</v>
      </c>
      <c r="BI123" s="15">
        <f t="shared" si="265"/>
        <v>46555</v>
      </c>
      <c r="BJ123" s="15"/>
      <c r="BK123" s="34">
        <f t="shared" si="266"/>
        <v>12</v>
      </c>
      <c r="BL123" s="3"/>
      <c r="BM123" s="31">
        <f t="shared" si="267"/>
        <v>46543</v>
      </c>
      <c r="BN123" s="31">
        <f t="shared" si="268"/>
        <v>46550</v>
      </c>
      <c r="BO123" s="126">
        <v>7</v>
      </c>
      <c r="BP123" s="15">
        <f t="shared" si="269"/>
        <v>46562</v>
      </c>
      <c r="BQ123" s="15"/>
      <c r="BR123" s="34">
        <f t="shared" si="270"/>
        <v>12</v>
      </c>
      <c r="BS123" s="3"/>
      <c r="BT123" s="31">
        <f t="shared" si="271"/>
        <v>46550</v>
      </c>
      <c r="BU123" s="31">
        <f t="shared" si="272"/>
        <v>46553</v>
      </c>
      <c r="BV123" s="37">
        <v>3</v>
      </c>
      <c r="BW123" s="15">
        <f t="shared" si="273"/>
        <v>46565</v>
      </c>
      <c r="BX123" s="15"/>
      <c r="BY123" s="7">
        <f t="shared" si="274"/>
        <v>12</v>
      </c>
      <c r="BZ123" s="2" t="s">
        <v>2744</v>
      </c>
      <c r="CA123" s="315">
        <v>46553</v>
      </c>
      <c r="CB123" s="7">
        <f t="shared" si="275"/>
        <v>12</v>
      </c>
      <c r="CC123"/>
      <c r="CD123"/>
      <c r="CE123" s="4" t="s">
        <v>2567</v>
      </c>
      <c r="CF123" s="18" t="str">
        <f>+_xlfn.XLOOKUP(BZ123,'Crono LB 30.09'!B:B,'Crono LB 30.09'!F:F,"No se encuentra",0,1)</f>
        <v>22-Jan-27</v>
      </c>
      <c r="CG123" s="193" t="e">
        <f t="shared" si="310"/>
        <v>#VALUE!</v>
      </c>
      <c r="CI123" s="18" t="str">
        <f>+_xlfn.XLOOKUP(B123,'REM-Nuevo'!B:B,'REM-Nuevo'!O:O,"",0,1)</f>
        <v/>
      </c>
      <c r="CJ123" s="18">
        <f t="shared" si="309"/>
        <v>46553</v>
      </c>
    </row>
    <row r="124" spans="1:88" s="4" customFormat="1" ht="77.25" hidden="1" customHeight="1" x14ac:dyDescent="0.25">
      <c r="A124" s="136" t="s">
        <v>2024</v>
      </c>
      <c r="B124" s="47" t="s">
        <v>2745</v>
      </c>
      <c r="C124" s="48" t="s">
        <v>2746</v>
      </c>
      <c r="D124" s="7"/>
      <c r="E124" s="317"/>
      <c r="F124" s="30">
        <f t="shared" ref="F124" si="830">+L124-1</f>
        <v>46026</v>
      </c>
      <c r="G124" s="318">
        <v>46013</v>
      </c>
      <c r="H124" s="6">
        <v>46013</v>
      </c>
      <c r="I124" s="34">
        <f t="shared" ref="I124" si="831">+G124-F124</f>
        <v>-13</v>
      </c>
      <c r="J124" s="309">
        <v>46073</v>
      </c>
      <c r="K124" s="3"/>
      <c r="L124" s="30">
        <f t="shared" ref="L124" si="832">+M124-N124</f>
        <v>46027</v>
      </c>
      <c r="M124" s="30">
        <f t="shared" ref="M124" si="833">+T124-1</f>
        <v>46034</v>
      </c>
      <c r="N124" s="37">
        <v>7</v>
      </c>
      <c r="O124" s="6">
        <v>46030</v>
      </c>
      <c r="P124" s="6">
        <v>46030</v>
      </c>
      <c r="Q124" s="29">
        <f t="shared" ref="Q124" si="834">+O124-M124</f>
        <v>-4</v>
      </c>
      <c r="R124" s="150"/>
      <c r="S124" s="3"/>
      <c r="T124" s="30">
        <f t="shared" ref="T124" si="835">+U124-V124</f>
        <v>46035</v>
      </c>
      <c r="U124" s="30">
        <f t="shared" ref="U124" si="836">+AE124-1</f>
        <v>46055</v>
      </c>
      <c r="V124" s="37">
        <v>20</v>
      </c>
      <c r="W124" s="6">
        <f t="shared" si="250"/>
        <v>46050</v>
      </c>
      <c r="X124" s="6">
        <v>46048</v>
      </c>
      <c r="Y124" s="29">
        <f t="shared" ref="Y124" si="837">+W124-U124</f>
        <v>-5</v>
      </c>
      <c r="Z124" s="3"/>
      <c r="AA124" s="31"/>
      <c r="AB124" s="7"/>
      <c r="AC124" s="6"/>
      <c r="AD124" s="25"/>
      <c r="AE124" s="31">
        <f t="shared" ref="AE124" si="838">+AF124-AG124</f>
        <v>46056</v>
      </c>
      <c r="AF124" s="31">
        <f t="shared" ref="AF124" si="839">+AM124-1</f>
        <v>46056</v>
      </c>
      <c r="AG124" s="37"/>
      <c r="AH124" s="15">
        <f t="shared" ref="AH124" si="840">+IF(X124=0,W124,X124)+AG124</f>
        <v>46048</v>
      </c>
      <c r="AI124" s="15">
        <v>46048</v>
      </c>
      <c r="AJ124" s="34">
        <f t="shared" ref="AJ124" si="841">+AH124-AF124</f>
        <v>-8</v>
      </c>
      <c r="AK124" s="422" t="s">
        <v>5133</v>
      </c>
      <c r="AL124" s="423" t="s">
        <v>5125</v>
      </c>
      <c r="AM124" s="31">
        <f t="shared" ref="AM124" si="842">+AN124-AO124</f>
        <v>46057</v>
      </c>
      <c r="AN124" s="31">
        <f t="shared" ref="AN124" si="843">+AY124-1</f>
        <v>46067</v>
      </c>
      <c r="AO124" s="37">
        <v>10</v>
      </c>
      <c r="AP124" s="15">
        <v>46081</v>
      </c>
      <c r="AQ124" s="15">
        <v>46079</v>
      </c>
      <c r="AR124" s="34">
        <f t="shared" ref="AR124" si="844">+AP124-AN124</f>
        <v>14</v>
      </c>
      <c r="AS124" s="7"/>
      <c r="AT124" s="7"/>
      <c r="AU124" s="7"/>
      <c r="AV124" s="7"/>
      <c r="AW124" s="7"/>
      <c r="AX124" s="3"/>
      <c r="AY124" s="31">
        <f t="shared" ref="AY124" si="845">+AZ124-BA124</f>
        <v>46068</v>
      </c>
      <c r="AZ124" s="31">
        <f t="shared" ref="AZ124" si="846">+BF124-1</f>
        <v>46128</v>
      </c>
      <c r="BA124" s="124">
        <v>60</v>
      </c>
      <c r="BB124" s="15">
        <f t="shared" ref="BB124" si="847">+IF(AQ124=0,AP124,AQ124)+BA124</f>
        <v>46139</v>
      </c>
      <c r="BC124" s="15"/>
      <c r="BD124" s="7">
        <f t="shared" ref="BD124" si="848">+BB124-AZ124</f>
        <v>11</v>
      </c>
      <c r="BE124" s="3"/>
      <c r="BF124" s="31">
        <f t="shared" ref="BF124" si="849">+BG124-BH124</f>
        <v>46129</v>
      </c>
      <c r="BG124" s="31">
        <f t="shared" ref="BG124" si="850">+BM124</f>
        <v>46129</v>
      </c>
      <c r="BH124" s="126">
        <v>0</v>
      </c>
      <c r="BI124" s="15">
        <f t="shared" ref="BI124" si="851">+IF(BC124=0,BB124,BC124)+BH124</f>
        <v>46139</v>
      </c>
      <c r="BJ124" s="15"/>
      <c r="BK124" s="34">
        <f t="shared" ref="BK124" si="852">+BI124-BG124</f>
        <v>10</v>
      </c>
      <c r="BL124" s="3"/>
      <c r="BM124" s="31">
        <f t="shared" ref="BM124" si="853">+BN124-BO124</f>
        <v>46129</v>
      </c>
      <c r="BN124" s="31">
        <f t="shared" ref="BN124" si="854">+BT124</f>
        <v>46129</v>
      </c>
      <c r="BO124" s="126">
        <v>0</v>
      </c>
      <c r="BP124" s="15">
        <f t="shared" ref="BP124" si="855">+IF(BJ124=0,BI124,BJ124)+BO124</f>
        <v>46139</v>
      </c>
      <c r="BQ124" s="15"/>
      <c r="BR124" s="34">
        <f t="shared" ref="BR124" si="856">+BP124-BN124</f>
        <v>10</v>
      </c>
      <c r="BS124" s="3"/>
      <c r="BT124" s="31">
        <f t="shared" ref="BT124" si="857">+BU124-BV124</f>
        <v>46129</v>
      </c>
      <c r="BU124" s="31">
        <f t="shared" ref="BU124" si="858">+CA124</f>
        <v>46132</v>
      </c>
      <c r="BV124" s="37">
        <v>3</v>
      </c>
      <c r="BW124" s="15">
        <f t="shared" ref="BW124" si="859">+IF(BQ124=0,BP124,BQ124)+BV124</f>
        <v>46142</v>
      </c>
      <c r="BX124" s="15"/>
      <c r="BY124" s="7">
        <f t="shared" ref="BY124" si="860">+BW124-BU124</f>
        <v>10</v>
      </c>
      <c r="BZ124" s="2"/>
      <c r="CA124" s="315">
        <v>46132</v>
      </c>
      <c r="CB124" s="7">
        <f t="shared" ref="CB124" si="861">+BW124-CA124</f>
        <v>10</v>
      </c>
      <c r="CC124"/>
      <c r="CD124"/>
      <c r="CE124" s="4" t="s">
        <v>2557</v>
      </c>
      <c r="CF124" s="18" t="str">
        <f>+_xlfn.XLOOKUP(BZ124,'Crono LB 30.09'!B:B,'Crono LB 30.09'!F:F,"No se encuentra",0,1)</f>
        <v>No se encuentra</v>
      </c>
      <c r="CG124" s="193" t="e">
        <f t="shared" ref="CG124" si="862">+CF124-CA124</f>
        <v>#VALUE!</v>
      </c>
      <c r="CI124" s="18">
        <f>+_xlfn.XLOOKUP(B124,'REM-Nuevo'!B:B,'REM-Nuevo'!O:O,"",0,1)</f>
        <v>46132</v>
      </c>
      <c r="CJ124" s="18">
        <f t="shared" si="309"/>
        <v>46132</v>
      </c>
    </row>
    <row r="125" spans="1:88" s="4" customFormat="1" ht="194.25" hidden="1" customHeight="1" x14ac:dyDescent="0.25">
      <c r="A125" s="40" t="s">
        <v>2024</v>
      </c>
      <c r="B125" s="47" t="s">
        <v>5138</v>
      </c>
      <c r="C125" s="430" t="s">
        <v>5137</v>
      </c>
      <c r="D125" s="7"/>
      <c r="E125" s="317"/>
      <c r="F125" s="30">
        <f t="shared" ref="F125" si="863">+L125-1</f>
        <v>46128</v>
      </c>
      <c r="G125" s="318">
        <v>46084</v>
      </c>
      <c r="H125" s="6">
        <v>46084</v>
      </c>
      <c r="I125" s="34">
        <f t="shared" ref="I125" si="864">+G125-F125</f>
        <v>-44</v>
      </c>
      <c r="J125" s="309">
        <v>46073</v>
      </c>
      <c r="K125" s="3"/>
      <c r="L125" s="30">
        <f t="shared" ref="L125" si="865">+M125-N125</f>
        <v>46129</v>
      </c>
      <c r="M125" s="30">
        <f t="shared" ref="M125" si="866">+T125-1</f>
        <v>46136</v>
      </c>
      <c r="N125" s="37">
        <v>7</v>
      </c>
      <c r="O125" s="6">
        <v>46097</v>
      </c>
      <c r="P125" s="6">
        <v>46097</v>
      </c>
      <c r="Q125" s="29">
        <f t="shared" ref="Q125" si="867">+O125-M125</f>
        <v>-39</v>
      </c>
      <c r="R125" s="150"/>
      <c r="S125" s="3"/>
      <c r="T125" s="30">
        <f t="shared" ref="T125" si="868">+U125-V125</f>
        <v>46137</v>
      </c>
      <c r="U125" s="30">
        <f t="shared" ref="U125" si="869">+AE125-1</f>
        <v>46157</v>
      </c>
      <c r="V125" s="37">
        <v>20</v>
      </c>
      <c r="W125" s="6">
        <f t="shared" ref="W125" si="870">+O125+V125</f>
        <v>46117</v>
      </c>
      <c r="X125" s="6">
        <v>46112</v>
      </c>
      <c r="Y125" s="29">
        <f t="shared" ref="Y125" si="871">+W125-U125</f>
        <v>-40</v>
      </c>
      <c r="Z125" s="3"/>
      <c r="AA125" s="31"/>
      <c r="AB125" s="7"/>
      <c r="AC125" s="6"/>
      <c r="AD125" s="25"/>
      <c r="AE125" s="31">
        <f t="shared" ref="AE125" si="872">+AF125-AG125</f>
        <v>46158</v>
      </c>
      <c r="AF125" s="31">
        <f t="shared" ref="AF125" si="873">+AM125-1</f>
        <v>46158</v>
      </c>
      <c r="AG125" s="37"/>
      <c r="AH125" s="15">
        <v>46142</v>
      </c>
      <c r="AI125" s="15"/>
      <c r="AJ125" s="34">
        <f t="shared" ref="AJ125" si="874">+AH125-AF125</f>
        <v>-16</v>
      </c>
      <c r="AK125" s="492" t="s">
        <v>5273</v>
      </c>
      <c r="AL125" s="423" t="s">
        <v>5219</v>
      </c>
      <c r="AM125" s="31">
        <f t="shared" ref="AM125" si="875">+AN125-AO125</f>
        <v>46159</v>
      </c>
      <c r="AN125" s="31">
        <f t="shared" ref="AN125" si="876">+AY125-1</f>
        <v>46174</v>
      </c>
      <c r="AO125" s="37">
        <v>15</v>
      </c>
      <c r="AP125" s="15">
        <v>46175</v>
      </c>
      <c r="AQ125" s="15"/>
      <c r="AR125" s="34">
        <f t="shared" ref="AR125" si="877">+AP125-AN125</f>
        <v>1</v>
      </c>
      <c r="AS125" s="7"/>
      <c r="AT125" s="7"/>
      <c r="AU125" s="7"/>
      <c r="AV125" s="7"/>
      <c r="AW125" s="7"/>
      <c r="AX125" s="3"/>
      <c r="AY125" s="31">
        <f t="shared" ref="AY125" si="878">+AZ125-BA125</f>
        <v>46175</v>
      </c>
      <c r="AZ125" s="31">
        <f t="shared" ref="AZ125" si="879">+BF125-1</f>
        <v>46235</v>
      </c>
      <c r="BA125" s="124">
        <v>60</v>
      </c>
      <c r="BB125" s="15">
        <f t="shared" ref="BB125" si="880">+IF(AQ125=0,AP125,AQ125)+BA125</f>
        <v>46235</v>
      </c>
      <c r="BC125" s="15"/>
      <c r="BD125" s="7">
        <f t="shared" ref="BD125" si="881">+BB125-AZ125</f>
        <v>0</v>
      </c>
      <c r="BE125" s="3"/>
      <c r="BF125" s="31">
        <f t="shared" ref="BF125" si="882">+BG125-BH125</f>
        <v>46236</v>
      </c>
      <c r="BG125" s="31">
        <f t="shared" ref="BG125" si="883">+BM125</f>
        <v>46236</v>
      </c>
      <c r="BH125" s="126">
        <v>0</v>
      </c>
      <c r="BI125" s="15">
        <f t="shared" ref="BI125" si="884">+IF(BC125=0,BB125,BC125)+BH125</f>
        <v>46235</v>
      </c>
      <c r="BJ125" s="15"/>
      <c r="BK125" s="34">
        <f t="shared" ref="BK125" si="885">+BI125-BG125</f>
        <v>-1</v>
      </c>
      <c r="BL125" s="3"/>
      <c r="BM125" s="31">
        <f t="shared" ref="BM125" si="886">+BN125-BO125</f>
        <v>46236</v>
      </c>
      <c r="BN125" s="31">
        <f t="shared" ref="BN125" si="887">+BT125</f>
        <v>46236</v>
      </c>
      <c r="BO125" s="126">
        <v>0</v>
      </c>
      <c r="BP125" s="15">
        <f t="shared" ref="BP125" si="888">+IF(BJ125=0,BI125,BJ125)+BO125</f>
        <v>46235</v>
      </c>
      <c r="BQ125" s="15"/>
      <c r="BR125" s="34">
        <f t="shared" ref="BR125" si="889">+BP125-BN125</f>
        <v>-1</v>
      </c>
      <c r="BS125" s="3"/>
      <c r="BT125" s="31">
        <f t="shared" ref="BT125" si="890">+BU125-BV125</f>
        <v>46236</v>
      </c>
      <c r="BU125" s="31">
        <f t="shared" ref="BU125" si="891">+CA125</f>
        <v>46239</v>
      </c>
      <c r="BV125" s="37">
        <v>3</v>
      </c>
      <c r="BW125" s="15">
        <f t="shared" ref="BW125" si="892">+IF(BQ125=0,BP125,BQ125)+BV125</f>
        <v>46238</v>
      </c>
      <c r="BX125" s="15"/>
      <c r="BY125" s="7">
        <f t="shared" ref="BY125" si="893">+BW125-BU125</f>
        <v>-1</v>
      </c>
      <c r="BZ125" s="2"/>
      <c r="CA125" s="315">
        <v>46239</v>
      </c>
      <c r="CB125" s="7">
        <f t="shared" ref="CB125" si="894">+BW125-CA125</f>
        <v>-1</v>
      </c>
      <c r="CC125"/>
      <c r="CD125"/>
      <c r="CE125" s="4" t="s">
        <v>2557</v>
      </c>
      <c r="CF125" s="18" t="str">
        <f>+_xlfn.XLOOKUP(BZ125,'Crono LB 30.09'!B:B,'Crono LB 30.09'!F:F,"No se encuentra",0,1)</f>
        <v>26-Jan-28</v>
      </c>
      <c r="CG125" s="193" t="e">
        <f t="shared" ref="CG125" si="895">+CF125-CA125</f>
        <v>#VALUE!</v>
      </c>
      <c r="CI125" s="18">
        <f>+_xlfn.XLOOKUP(B125,'REM-Nuevo'!B:B,'REM-Nuevo'!O:O,"",0,1)</f>
        <v>46239</v>
      </c>
      <c r="CJ125" s="18">
        <f t="shared" si="309"/>
        <v>46239</v>
      </c>
    </row>
    <row r="126" spans="1:88" s="4" customFormat="1" ht="120" hidden="1" x14ac:dyDescent="0.25">
      <c r="A126" s="40" t="s">
        <v>2024</v>
      </c>
      <c r="B126" s="47" t="s">
        <v>5214</v>
      </c>
      <c r="C126" s="430" t="s">
        <v>5137</v>
      </c>
      <c r="D126" s="7"/>
      <c r="E126" s="317"/>
      <c r="F126" s="30">
        <f t="shared" ref="F126" si="896">+L126-1</f>
        <v>46128</v>
      </c>
      <c r="G126" s="318">
        <v>46125</v>
      </c>
      <c r="H126" s="6">
        <v>46125</v>
      </c>
      <c r="I126" s="34">
        <f t="shared" ref="I126" si="897">+G126-F126</f>
        <v>-3</v>
      </c>
      <c r="J126" s="309">
        <v>46073</v>
      </c>
      <c r="K126" s="3"/>
      <c r="L126" s="30">
        <f t="shared" ref="L126" si="898">+M126-N126</f>
        <v>46129</v>
      </c>
      <c r="M126" s="30">
        <f t="shared" ref="M126" si="899">+T126-1</f>
        <v>46136</v>
      </c>
      <c r="N126" s="37">
        <v>7</v>
      </c>
      <c r="O126" s="6">
        <f t="shared" si="311"/>
        <v>46132</v>
      </c>
      <c r="P126" s="6">
        <v>46134</v>
      </c>
      <c r="Q126" s="29">
        <f t="shared" ref="Q126" si="900">+O126-M126</f>
        <v>-4</v>
      </c>
      <c r="R126" s="150">
        <v>23346239</v>
      </c>
      <c r="S126" s="3"/>
      <c r="T126" s="30">
        <f t="shared" ref="T126" si="901">+U126-V126</f>
        <v>46137</v>
      </c>
      <c r="U126" s="30">
        <f t="shared" ref="U126" si="902">+AE126-1</f>
        <v>46157</v>
      </c>
      <c r="V126" s="37">
        <v>20</v>
      </c>
      <c r="W126" s="6">
        <f t="shared" ref="W126" si="903">+O126+V126</f>
        <v>46152</v>
      </c>
      <c r="X126" s="6">
        <v>46153</v>
      </c>
      <c r="Y126" s="29">
        <f t="shared" ref="Y126" si="904">+W126-U126</f>
        <v>-5</v>
      </c>
      <c r="Z126" s="3"/>
      <c r="AA126" s="31"/>
      <c r="AB126" s="7"/>
      <c r="AC126" s="6"/>
      <c r="AD126" s="25"/>
      <c r="AE126" s="31">
        <f t="shared" ref="AE126" si="905">+AF126-AG126</f>
        <v>46158</v>
      </c>
      <c r="AF126" s="31">
        <f t="shared" ref="AF126" si="906">+AM126-1</f>
        <v>46158</v>
      </c>
      <c r="AG126" s="37"/>
      <c r="AH126" s="15">
        <f t="shared" ref="AH126" si="907">+IF(X126=0,W126,X126)+AG126</f>
        <v>46153</v>
      </c>
      <c r="AI126" s="15"/>
      <c r="AJ126" s="34">
        <f t="shared" ref="AJ126" si="908">+AH126-AF126</f>
        <v>-5</v>
      </c>
      <c r="AK126" s="492" t="s">
        <v>5274</v>
      </c>
      <c r="AL126" s="423"/>
      <c r="AM126" s="31">
        <f t="shared" ref="AM126" si="909">+AN126-AO126</f>
        <v>46159</v>
      </c>
      <c r="AN126" s="31">
        <f t="shared" ref="AN126" si="910">+AY126-1</f>
        <v>46174</v>
      </c>
      <c r="AO126" s="37">
        <v>15</v>
      </c>
      <c r="AP126" s="15">
        <v>46175</v>
      </c>
      <c r="AQ126" s="15"/>
      <c r="AR126" s="34">
        <f t="shared" ref="AR126" si="911">+AP126-AN126</f>
        <v>1</v>
      </c>
      <c r="AS126" s="7"/>
      <c r="AT126" s="7"/>
      <c r="AU126" s="7"/>
      <c r="AV126" s="7"/>
      <c r="AW126" s="7"/>
      <c r="AX126" s="3"/>
      <c r="AY126" s="31">
        <f t="shared" ref="AY126" si="912">+AZ126-BA126</f>
        <v>46175</v>
      </c>
      <c r="AZ126" s="31">
        <f t="shared" ref="AZ126" si="913">+BF126-1</f>
        <v>46235</v>
      </c>
      <c r="BA126" s="124">
        <v>60</v>
      </c>
      <c r="BB126" s="15">
        <f t="shared" ref="BB126" si="914">+IF(AQ126=0,AP126,AQ126)+BA126</f>
        <v>46235</v>
      </c>
      <c r="BC126" s="15"/>
      <c r="BD126" s="7">
        <f t="shared" ref="BD126" si="915">+BB126-AZ126</f>
        <v>0</v>
      </c>
      <c r="BE126" s="3"/>
      <c r="BF126" s="31">
        <f t="shared" ref="BF126" si="916">+BG126-BH126</f>
        <v>46236</v>
      </c>
      <c r="BG126" s="31">
        <f t="shared" ref="BG126" si="917">+BM126</f>
        <v>46236</v>
      </c>
      <c r="BH126" s="126">
        <v>0</v>
      </c>
      <c r="BI126" s="15">
        <f t="shared" ref="BI126" si="918">+IF(BC126=0,BB126,BC126)+BH126</f>
        <v>46235</v>
      </c>
      <c r="BJ126" s="15"/>
      <c r="BK126" s="34">
        <f t="shared" ref="BK126" si="919">+BI126-BG126</f>
        <v>-1</v>
      </c>
      <c r="BL126" s="3"/>
      <c r="BM126" s="31">
        <f t="shared" ref="BM126" si="920">+BN126-BO126</f>
        <v>46236</v>
      </c>
      <c r="BN126" s="31">
        <f t="shared" ref="BN126" si="921">+BT126</f>
        <v>46236</v>
      </c>
      <c r="BO126" s="126">
        <v>0</v>
      </c>
      <c r="BP126" s="15">
        <f t="shared" ref="BP126" si="922">+IF(BJ126=0,BI126,BJ126)+BO126</f>
        <v>46235</v>
      </c>
      <c r="BQ126" s="15"/>
      <c r="BR126" s="34">
        <f t="shared" ref="BR126" si="923">+BP126-BN126</f>
        <v>-1</v>
      </c>
      <c r="BS126" s="3"/>
      <c r="BT126" s="31">
        <f t="shared" ref="BT126" si="924">+BU126-BV126</f>
        <v>46236</v>
      </c>
      <c r="BU126" s="31">
        <f t="shared" ref="BU126" si="925">+CA126</f>
        <v>46239</v>
      </c>
      <c r="BV126" s="37">
        <v>3</v>
      </c>
      <c r="BW126" s="15">
        <f t="shared" ref="BW126" si="926">+IF(BQ126=0,BP126,BQ126)+BV126</f>
        <v>46238</v>
      </c>
      <c r="BX126" s="15"/>
      <c r="BY126" s="7">
        <f t="shared" ref="BY126" si="927">+BW126-BU126</f>
        <v>-1</v>
      </c>
      <c r="BZ126" s="2"/>
      <c r="CA126" s="315">
        <v>46239</v>
      </c>
      <c r="CB126" s="7">
        <f t="shared" ref="CB126" si="928">+BW126-CA126</f>
        <v>-1</v>
      </c>
      <c r="CC126"/>
      <c r="CD126"/>
      <c r="CE126" s="4" t="s">
        <v>2557</v>
      </c>
      <c r="CF126" s="18" t="str">
        <f>+_xlfn.XLOOKUP(BZ126,'Crono LB 30.09'!B:B,'Crono LB 30.09'!F:F,"No se encuentra",0,1)</f>
        <v>26-Jan-28</v>
      </c>
      <c r="CG126" s="193" t="e">
        <f t="shared" ref="CG126" si="929">+CF126-CA126</f>
        <v>#VALUE!</v>
      </c>
      <c r="CI126" s="18">
        <f>+_xlfn.XLOOKUP(B126,'REM-Nuevo'!B:B,'REM-Nuevo'!O:O,"",0,1)</f>
        <v>46239</v>
      </c>
      <c r="CJ126" s="18">
        <f t="shared" ref="CJ126" si="930">+IF(CI126="",CA126,CI126)</f>
        <v>46239</v>
      </c>
    </row>
    <row r="127" spans="1:88" s="4" customFormat="1" ht="45" hidden="1" x14ac:dyDescent="0.25">
      <c r="A127" s="499" t="s">
        <v>2024</v>
      </c>
      <c r="B127" s="47" t="s">
        <v>5225</v>
      </c>
      <c r="C127" s="500" t="s">
        <v>5137</v>
      </c>
      <c r="D127" s="7"/>
      <c r="E127" s="317"/>
      <c r="F127" s="30">
        <f>+L127-1</f>
        <v>46128</v>
      </c>
      <c r="G127" s="318">
        <v>46140</v>
      </c>
      <c r="H127" s="6">
        <v>46140</v>
      </c>
      <c r="I127" s="34">
        <f>+G127-F127</f>
        <v>12</v>
      </c>
      <c r="J127" s="309">
        <v>46073</v>
      </c>
      <c r="K127" s="3"/>
      <c r="L127" s="30">
        <f>+M127-N127</f>
        <v>46129</v>
      </c>
      <c r="M127" s="30">
        <f>+T127-1</f>
        <v>46136</v>
      </c>
      <c r="N127" s="37">
        <v>7</v>
      </c>
      <c r="O127" s="6">
        <f>+IF(H127=0,G127,H127)+N127</f>
        <v>46147</v>
      </c>
      <c r="P127" s="6">
        <v>46147</v>
      </c>
      <c r="Q127" s="29">
        <f>+O127-M127</f>
        <v>11</v>
      </c>
      <c r="R127" s="150"/>
      <c r="S127" s="3"/>
      <c r="T127" s="30">
        <f>+U127-V127</f>
        <v>46137</v>
      </c>
      <c r="U127" s="30">
        <f>+AE127-1</f>
        <v>46157</v>
      </c>
      <c r="V127" s="37">
        <v>20</v>
      </c>
      <c r="W127" s="6">
        <f>+O127+V127</f>
        <v>46167</v>
      </c>
      <c r="X127" s="6">
        <v>46168</v>
      </c>
      <c r="Y127" s="29">
        <f>+W127-U127</f>
        <v>10</v>
      </c>
      <c r="Z127" s="3"/>
      <c r="AA127" s="31"/>
      <c r="AB127" s="7"/>
      <c r="AC127" s="6"/>
      <c r="AD127" s="25"/>
      <c r="AE127" s="31">
        <f>+AF127-AG127</f>
        <v>46158</v>
      </c>
      <c r="AF127" s="31">
        <f>+AM127-1</f>
        <v>46158</v>
      </c>
      <c r="AG127" s="37"/>
      <c r="AH127" s="15">
        <f>+IF(X127=0,W127,X127)+AG127</f>
        <v>46168</v>
      </c>
      <c r="AI127" s="15"/>
      <c r="AJ127" s="34">
        <f>+AH127-AF127</f>
        <v>10</v>
      </c>
      <c r="AK127" s="492" t="s">
        <v>5275</v>
      </c>
      <c r="AL127" s="423" t="s">
        <v>5247</v>
      </c>
      <c r="AM127" s="31">
        <f>+AN127-AO127</f>
        <v>46159</v>
      </c>
      <c r="AN127" s="31">
        <f>+AY127-1</f>
        <v>46174</v>
      </c>
      <c r="AO127" s="37">
        <v>15</v>
      </c>
      <c r="AP127" s="15">
        <f>+IF(AI127=0,AH127,AI127)+AO127</f>
        <v>46183</v>
      </c>
      <c r="AQ127" s="15"/>
      <c r="AR127" s="34">
        <f>+AP127-AN127</f>
        <v>9</v>
      </c>
      <c r="AS127" s="7"/>
      <c r="AT127" s="7"/>
      <c r="AU127" s="7"/>
      <c r="AV127" s="7"/>
      <c r="AW127" s="7"/>
      <c r="AX127" s="3"/>
      <c r="AY127" s="31">
        <f>+AZ127-BA127</f>
        <v>46175</v>
      </c>
      <c r="AZ127" s="31">
        <f>+BF127-1</f>
        <v>46235</v>
      </c>
      <c r="BA127" s="124">
        <v>60</v>
      </c>
      <c r="BB127" s="15">
        <f>+IF(AQ127=0,AP127,AQ127)+BA127</f>
        <v>46243</v>
      </c>
      <c r="BC127" s="15"/>
      <c r="BD127" s="7">
        <f>+BB127-AZ127</f>
        <v>8</v>
      </c>
      <c r="BE127" s="3"/>
      <c r="BF127" s="31">
        <f>+BG127-BH127</f>
        <v>46236</v>
      </c>
      <c r="BG127" s="31">
        <f>+BM127</f>
        <v>46236</v>
      </c>
      <c r="BH127" s="126">
        <v>0</v>
      </c>
      <c r="BI127" s="15">
        <f>+IF(BC127=0,BB127,BC127)+BH127</f>
        <v>46243</v>
      </c>
      <c r="BJ127" s="15"/>
      <c r="BK127" s="34">
        <f>+BI127-BG127</f>
        <v>7</v>
      </c>
      <c r="BL127" s="3"/>
      <c r="BM127" s="31">
        <f>+BN127-BO127</f>
        <v>46236</v>
      </c>
      <c r="BN127" s="31">
        <f>+BT127</f>
        <v>46236</v>
      </c>
      <c r="BO127" s="126">
        <v>0</v>
      </c>
      <c r="BP127" s="15">
        <f>+IF(BJ127=0,BI127,BJ127)+BO127</f>
        <v>46243</v>
      </c>
      <c r="BQ127" s="15"/>
      <c r="BR127" s="34">
        <f>+BP127-BN127</f>
        <v>7</v>
      </c>
      <c r="BS127" s="3"/>
      <c r="BT127" s="31">
        <f>+BU127-BV127</f>
        <v>46236</v>
      </c>
      <c r="BU127" s="31">
        <f>+CA127</f>
        <v>46239</v>
      </c>
      <c r="BV127" s="37">
        <v>3</v>
      </c>
      <c r="BW127" s="15">
        <f>+IF(BQ127=0,BP127,BQ127)+BV127</f>
        <v>46246</v>
      </c>
      <c r="BX127" s="15"/>
      <c r="BY127" s="7">
        <f>+BW127-BU127</f>
        <v>7</v>
      </c>
      <c r="BZ127" s="2"/>
      <c r="CA127" s="315">
        <v>46239</v>
      </c>
      <c r="CB127" s="7">
        <f>+BW127-CA127</f>
        <v>7</v>
      </c>
      <c r="CC127"/>
      <c r="CD127"/>
      <c r="CE127" s="4" t="s">
        <v>2557</v>
      </c>
      <c r="CF127" s="18" t="str">
        <f>+_xlfn.XLOOKUP(BZ127,'Crono LB 30.09'!B:B,'Crono LB 30.09'!F:F,"No se encuentra",0,1)</f>
        <v>26-Jan-28</v>
      </c>
      <c r="CG127" s="193" t="e">
        <f>+CF127-CA127</f>
        <v>#VALUE!</v>
      </c>
      <c r="CI127" s="18">
        <f>+_xlfn.XLOOKUP(B127,'REM-Nuevo'!B:B,'REM-Nuevo'!O:O,"",0,1)</f>
        <v>46264</v>
      </c>
      <c r="CJ127" s="18">
        <f>+IF(CI127="",CA127,CI127)</f>
        <v>46264</v>
      </c>
    </row>
    <row r="128" spans="1:88" hidden="1" x14ac:dyDescent="0.25">
      <c r="A128" s="40" t="s">
        <v>2024</v>
      </c>
      <c r="B128" s="47" t="s">
        <v>2747</v>
      </c>
      <c r="C128" s="48" t="s">
        <v>2423</v>
      </c>
      <c r="D128" s="7"/>
      <c r="E128" s="283" t="str">
        <f>+_xlfn.XLOOKUP(B128,'Dinámica P0 RIs'!A:A,'Dinámica P0 RIs'!B:B,"",0,1)</f>
        <v/>
      </c>
      <c r="F128" s="30">
        <f t="shared" si="243"/>
        <v>46342</v>
      </c>
      <c r="G128" s="6">
        <v>46122</v>
      </c>
      <c r="H128" s="6">
        <v>46122</v>
      </c>
      <c r="I128" s="34">
        <f t="shared" si="244"/>
        <v>-220</v>
      </c>
      <c r="J128" s="309">
        <v>46122</v>
      </c>
      <c r="K128" s="3"/>
      <c r="L128" s="30">
        <f t="shared" si="245"/>
        <v>46343</v>
      </c>
      <c r="M128" s="30">
        <f t="shared" si="246"/>
        <v>46350</v>
      </c>
      <c r="N128" s="37">
        <v>7</v>
      </c>
      <c r="O128" s="6">
        <v>46203</v>
      </c>
      <c r="P128" s="6"/>
      <c r="Q128" s="29">
        <f t="shared" si="247"/>
        <v>-147</v>
      </c>
      <c r="R128" s="7"/>
      <c r="S128" s="3"/>
      <c r="T128" s="30">
        <f t="shared" si="248"/>
        <v>46351</v>
      </c>
      <c r="U128" s="30">
        <f t="shared" si="249"/>
        <v>46381</v>
      </c>
      <c r="V128" s="37">
        <v>30</v>
      </c>
      <c r="W128" s="6">
        <f t="shared" si="250"/>
        <v>46233</v>
      </c>
      <c r="X128" s="6"/>
      <c r="Y128" s="29">
        <f t="shared" si="251"/>
        <v>-148</v>
      </c>
      <c r="Z128" s="3"/>
      <c r="AA128" s="31"/>
      <c r="AB128" s="7"/>
      <c r="AC128" s="6"/>
      <c r="AD128" s="25"/>
      <c r="AE128" s="31">
        <f t="shared" si="252"/>
        <v>46382</v>
      </c>
      <c r="AF128" s="31">
        <f t="shared" si="253"/>
        <v>46412</v>
      </c>
      <c r="AG128" s="37">
        <v>30</v>
      </c>
      <c r="AH128" s="15">
        <f t="shared" si="254"/>
        <v>46263</v>
      </c>
      <c r="AI128" s="15"/>
      <c r="AJ128" s="34">
        <f t="shared" si="255"/>
        <v>-149</v>
      </c>
      <c r="AK128" s="393" t="s">
        <v>5227</v>
      </c>
      <c r="AL128" s="3"/>
      <c r="AM128" s="31">
        <f t="shared" si="256"/>
        <v>46413</v>
      </c>
      <c r="AN128" s="31">
        <f t="shared" si="257"/>
        <v>46433</v>
      </c>
      <c r="AO128" s="37">
        <v>20</v>
      </c>
      <c r="AP128" s="15">
        <f t="shared" si="258"/>
        <v>46283</v>
      </c>
      <c r="AQ128" s="15"/>
      <c r="AR128" s="34">
        <f t="shared" si="259"/>
        <v>-150</v>
      </c>
      <c r="AS128" s="7"/>
      <c r="AT128" s="7"/>
      <c r="AU128" s="7"/>
      <c r="AV128" s="7"/>
      <c r="AW128" s="7"/>
      <c r="AX128" s="3"/>
      <c r="AY128" s="31">
        <f t="shared" si="260"/>
        <v>46434</v>
      </c>
      <c r="AZ128" s="31">
        <f t="shared" si="312"/>
        <v>46524</v>
      </c>
      <c r="BA128" s="124">
        <v>90</v>
      </c>
      <c r="BB128" s="15">
        <f t="shared" si="261"/>
        <v>46373</v>
      </c>
      <c r="BC128" s="15"/>
      <c r="BD128" s="7">
        <f t="shared" si="262"/>
        <v>-151</v>
      </c>
      <c r="BE128" s="3"/>
      <c r="BF128" s="31">
        <f t="shared" si="263"/>
        <v>46525</v>
      </c>
      <c r="BG128" s="31">
        <f t="shared" si="264"/>
        <v>46525</v>
      </c>
      <c r="BH128" s="32">
        <v>0</v>
      </c>
      <c r="BI128" s="15">
        <f t="shared" si="265"/>
        <v>46373</v>
      </c>
      <c r="BJ128" s="15"/>
      <c r="BK128" s="34">
        <f t="shared" si="266"/>
        <v>-152</v>
      </c>
      <c r="BL128" s="3"/>
      <c r="BM128" s="31">
        <f t="shared" si="267"/>
        <v>46525</v>
      </c>
      <c r="BN128" s="31">
        <f t="shared" si="268"/>
        <v>46525</v>
      </c>
      <c r="BO128" s="32">
        <v>0</v>
      </c>
      <c r="BP128" s="15">
        <f t="shared" si="269"/>
        <v>46373</v>
      </c>
      <c r="BQ128" s="15"/>
      <c r="BR128" s="34">
        <f t="shared" si="270"/>
        <v>-152</v>
      </c>
      <c r="BS128" s="3"/>
      <c r="BT128" s="31">
        <f t="shared" si="271"/>
        <v>46525</v>
      </c>
      <c r="BU128" s="31">
        <f t="shared" si="272"/>
        <v>46532</v>
      </c>
      <c r="BV128" s="37">
        <v>7</v>
      </c>
      <c r="BW128" s="15">
        <f t="shared" si="273"/>
        <v>46380</v>
      </c>
      <c r="BX128" s="15"/>
      <c r="BY128" s="7">
        <f t="shared" si="274"/>
        <v>-152</v>
      </c>
      <c r="BZ128" s="2" t="s">
        <v>2748</v>
      </c>
      <c r="CA128" s="315">
        <v>46532</v>
      </c>
      <c r="CB128" s="7">
        <f t="shared" si="275"/>
        <v>-152</v>
      </c>
      <c r="CF128" s="18" t="str">
        <f>+_xlfn.XLOOKUP(BZ128,'Crono LB 30.09'!B:B,'Crono LB 30.09'!F:F,"No se encuentra",0,1)</f>
        <v>No se encuentra</v>
      </c>
      <c r="CG128" s="193" t="e">
        <f t="shared" si="310"/>
        <v>#VALUE!</v>
      </c>
      <c r="CI128" s="18">
        <f>+_xlfn.XLOOKUP(B128,'REM-Nuevo'!B:B,'REM-Nuevo'!O:O,"",0,1)</f>
        <v>46532</v>
      </c>
      <c r="CJ128" s="18">
        <f t="shared" si="309"/>
        <v>46532</v>
      </c>
    </row>
    <row r="129" spans="1:88" ht="30" hidden="1" x14ac:dyDescent="0.25">
      <c r="A129" s="40" t="s">
        <v>2024</v>
      </c>
      <c r="B129" s="223" t="s">
        <v>2749</v>
      </c>
      <c r="C129" s="48" t="s">
        <v>2425</v>
      </c>
      <c r="D129" s="7"/>
      <c r="E129" s="283" t="str">
        <f>+_xlfn.XLOOKUP(B129,'Dinámica P0 RIs'!A:A,'Dinámica P0 RIs'!B:B,"",0,1)</f>
        <v/>
      </c>
      <c r="F129" s="30">
        <f t="shared" si="243"/>
        <v>46184</v>
      </c>
      <c r="G129" s="6">
        <v>46172</v>
      </c>
      <c r="H129" s="6">
        <v>46155</v>
      </c>
      <c r="I129" s="34">
        <f t="shared" si="244"/>
        <v>-12</v>
      </c>
      <c r="J129" s="309">
        <v>46115</v>
      </c>
      <c r="K129" s="3"/>
      <c r="L129" s="30">
        <f t="shared" si="245"/>
        <v>46185</v>
      </c>
      <c r="M129" s="30">
        <f t="shared" si="246"/>
        <v>46192</v>
      </c>
      <c r="N129" s="37">
        <v>7</v>
      </c>
      <c r="O129" s="6">
        <v>46178</v>
      </c>
      <c r="P129" s="6">
        <v>46192</v>
      </c>
      <c r="Q129" s="29">
        <f t="shared" si="247"/>
        <v>-14</v>
      </c>
      <c r="R129" s="7">
        <v>23408664</v>
      </c>
      <c r="S129" s="3"/>
      <c r="T129" s="30">
        <f t="shared" si="248"/>
        <v>46193</v>
      </c>
      <c r="U129" s="30">
        <f t="shared" si="249"/>
        <v>46223</v>
      </c>
      <c r="V129" s="37">
        <v>30</v>
      </c>
      <c r="W129" s="6">
        <f t="shared" si="250"/>
        <v>46208</v>
      </c>
      <c r="X129" s="6"/>
      <c r="Y129" s="29">
        <f t="shared" si="251"/>
        <v>-15</v>
      </c>
      <c r="Z129" s="3"/>
      <c r="AA129" s="31"/>
      <c r="AB129" s="7"/>
      <c r="AC129" s="6"/>
      <c r="AD129" s="25"/>
      <c r="AE129" s="31">
        <f t="shared" si="252"/>
        <v>46224</v>
      </c>
      <c r="AF129" s="31">
        <f t="shared" si="253"/>
        <v>46269</v>
      </c>
      <c r="AG129" s="37">
        <v>45</v>
      </c>
      <c r="AH129" s="15">
        <f t="shared" si="254"/>
        <v>46253</v>
      </c>
      <c r="AI129" s="15"/>
      <c r="AJ129" s="34">
        <f t="shared" si="255"/>
        <v>-16</v>
      </c>
      <c r="AK129" s="481" t="s">
        <v>5337</v>
      </c>
      <c r="AL129" s="3" t="s">
        <v>5185</v>
      </c>
      <c r="AM129" s="31">
        <f t="shared" si="256"/>
        <v>46270</v>
      </c>
      <c r="AN129" s="31">
        <f t="shared" si="257"/>
        <v>46290</v>
      </c>
      <c r="AO129" s="37">
        <v>20</v>
      </c>
      <c r="AP129" s="15">
        <f t="shared" si="258"/>
        <v>46273</v>
      </c>
      <c r="AQ129" s="15"/>
      <c r="AR129" s="34">
        <f t="shared" si="259"/>
        <v>-17</v>
      </c>
      <c r="AS129" s="7"/>
      <c r="AT129" s="7"/>
      <c r="AU129" s="7"/>
      <c r="AV129" s="7"/>
      <c r="AW129" s="7"/>
      <c r="AX129" s="3"/>
      <c r="AY129" s="31">
        <f t="shared" si="260"/>
        <v>46291</v>
      </c>
      <c r="AZ129" s="31">
        <f t="shared" si="312"/>
        <v>46441</v>
      </c>
      <c r="BA129" s="124">
        <v>150</v>
      </c>
      <c r="BB129" s="15">
        <f t="shared" si="261"/>
        <v>46423</v>
      </c>
      <c r="BC129" s="15"/>
      <c r="BD129" s="7">
        <f t="shared" si="262"/>
        <v>-18</v>
      </c>
      <c r="BE129" s="3"/>
      <c r="BF129" s="31">
        <f t="shared" si="263"/>
        <v>46442</v>
      </c>
      <c r="BG129" s="31">
        <f t="shared" si="264"/>
        <v>46442</v>
      </c>
      <c r="BH129" s="32">
        <v>0</v>
      </c>
      <c r="BI129" s="15">
        <f t="shared" si="265"/>
        <v>46423</v>
      </c>
      <c r="BJ129" s="15"/>
      <c r="BK129" s="34">
        <f t="shared" si="266"/>
        <v>-19</v>
      </c>
      <c r="BL129" s="3"/>
      <c r="BM129" s="31">
        <f t="shared" si="267"/>
        <v>46442</v>
      </c>
      <c r="BN129" s="31">
        <f t="shared" si="268"/>
        <v>46442</v>
      </c>
      <c r="BO129" s="32">
        <v>0</v>
      </c>
      <c r="BP129" s="15">
        <f t="shared" si="269"/>
        <v>46423</v>
      </c>
      <c r="BQ129" s="15"/>
      <c r="BR129" s="34">
        <f t="shared" si="270"/>
        <v>-19</v>
      </c>
      <c r="BS129" s="3"/>
      <c r="BT129" s="31">
        <f t="shared" si="271"/>
        <v>46442</v>
      </c>
      <c r="BU129" s="31">
        <f t="shared" si="272"/>
        <v>46449</v>
      </c>
      <c r="BV129" s="37">
        <v>7</v>
      </c>
      <c r="BW129" s="15">
        <f t="shared" si="273"/>
        <v>46430</v>
      </c>
      <c r="BX129" s="15"/>
      <c r="BY129" s="7">
        <f t="shared" si="274"/>
        <v>-19</v>
      </c>
      <c r="BZ129" s="2" t="s">
        <v>2750</v>
      </c>
      <c r="CA129" s="315">
        <v>46449</v>
      </c>
      <c r="CB129" s="7">
        <f t="shared" si="275"/>
        <v>-19</v>
      </c>
      <c r="CD129" t="s">
        <v>2751</v>
      </c>
      <c r="CF129" s="18" t="str">
        <f>+_xlfn.XLOOKUP(BZ129,'Crono LB 30.09'!B:B,'Crono LB 30.09'!F:F,"No se encuentra",0,1)</f>
        <v>No se encuentra</v>
      </c>
      <c r="CG129" s="193" t="e">
        <f t="shared" si="310"/>
        <v>#VALUE!</v>
      </c>
      <c r="CI129" s="18">
        <f>+_xlfn.XLOOKUP(B129,'REM-Nuevo'!B:B,'REM-Nuevo'!O:O,"",0,1)</f>
        <v>46449</v>
      </c>
      <c r="CJ129" s="18">
        <f t="shared" si="309"/>
        <v>46449</v>
      </c>
    </row>
    <row r="130" spans="1:88" ht="235.5" hidden="1" customHeight="1" x14ac:dyDescent="0.25">
      <c r="A130" s="40" t="s">
        <v>2024</v>
      </c>
      <c r="B130" s="47" t="s">
        <v>5123</v>
      </c>
      <c r="C130" s="48" t="s">
        <v>2754</v>
      </c>
      <c r="D130" s="7"/>
      <c r="E130" s="479" t="str">
        <f>+_xlfn.XLOOKUP(B130,'Dinámica P0 RIs'!A:A,'Dinámica P0 RIs'!B:B,"",0,1)</f>
        <v/>
      </c>
      <c r="F130" s="30">
        <f t="shared" ref="F130" si="931">+L130-1</f>
        <v>46064</v>
      </c>
      <c r="G130" s="318">
        <v>46073</v>
      </c>
      <c r="H130" s="6">
        <v>46073</v>
      </c>
      <c r="I130" s="34">
        <f t="shared" ref="I130" si="932">+G130-F130</f>
        <v>9</v>
      </c>
      <c r="J130" s="309" t="s">
        <v>5135</v>
      </c>
      <c r="K130" s="3"/>
      <c r="L130" s="30">
        <f t="shared" ref="L130" si="933">+M130-N130</f>
        <v>46065</v>
      </c>
      <c r="M130" s="30">
        <f t="shared" ref="M130" si="934">+T130-1</f>
        <v>46072</v>
      </c>
      <c r="N130" s="37">
        <v>7</v>
      </c>
      <c r="O130" s="6">
        <f t="shared" ref="O130" si="935">+IF(H130=0,G130,H130)+N130</f>
        <v>46080</v>
      </c>
      <c r="P130" s="6">
        <v>46084</v>
      </c>
      <c r="Q130" s="29">
        <f t="shared" ref="Q130" si="936">+O130-M130</f>
        <v>8</v>
      </c>
      <c r="R130" s="150" t="s">
        <v>5131</v>
      </c>
      <c r="S130" s="3"/>
      <c r="T130" s="30">
        <f t="shared" ref="T130" si="937">+U130-V130</f>
        <v>46073</v>
      </c>
      <c r="U130" s="30">
        <f t="shared" ref="U130" si="938">+AE130-1</f>
        <v>46098</v>
      </c>
      <c r="V130" s="37">
        <v>25</v>
      </c>
      <c r="W130" s="6">
        <f t="shared" ref="W130" si="939">+O130+V130</f>
        <v>46105</v>
      </c>
      <c r="X130" s="6">
        <v>46101</v>
      </c>
      <c r="Y130" s="29">
        <f t="shared" ref="Y130" si="940">+W130-U130</f>
        <v>7</v>
      </c>
      <c r="Z130" s="3"/>
      <c r="AA130" s="31"/>
      <c r="AB130" s="7"/>
      <c r="AC130" s="6"/>
      <c r="AD130" s="25"/>
      <c r="AE130" s="31">
        <f t="shared" ref="AE130" si="941">+AF130-AG130</f>
        <v>46099</v>
      </c>
      <c r="AF130" s="31">
        <f t="shared" ref="AF130" si="942">+AM130-1</f>
        <v>46144</v>
      </c>
      <c r="AG130" s="37">
        <v>45</v>
      </c>
      <c r="AH130" s="15">
        <f t="shared" ref="AH130" si="943">+IF(X130=0,W130,X130)+AG130</f>
        <v>46146</v>
      </c>
      <c r="AI130" s="15">
        <v>46146</v>
      </c>
      <c r="AJ130" s="34">
        <f t="shared" ref="AJ130" si="944">+AH130-AF130</f>
        <v>2</v>
      </c>
      <c r="AK130" s="422" t="s">
        <v>5276</v>
      </c>
      <c r="AL130" s="423" t="s">
        <v>5140</v>
      </c>
      <c r="AM130" s="31">
        <f t="shared" ref="AM130" si="945">+AN130-AO130</f>
        <v>46145</v>
      </c>
      <c r="AN130" s="31">
        <f t="shared" ref="AN130" si="946">+AY130-1</f>
        <v>46165</v>
      </c>
      <c r="AO130" s="37">
        <v>20</v>
      </c>
      <c r="AP130" s="15">
        <v>46171</v>
      </c>
      <c r="AQ130" s="15">
        <v>46176</v>
      </c>
      <c r="AR130" s="34">
        <f t="shared" ref="AR130" si="947">+AP130-AN130</f>
        <v>6</v>
      </c>
      <c r="AS130" s="7"/>
      <c r="AT130" s="7"/>
      <c r="AU130" s="7"/>
      <c r="AV130" s="7"/>
      <c r="AW130" s="7"/>
      <c r="AX130" s="3"/>
      <c r="AY130" s="31">
        <f t="shared" ref="AY130" si="948">+AZ130-BA130</f>
        <v>46166</v>
      </c>
      <c r="AZ130" s="31">
        <f t="shared" ref="AZ130" si="949">+BF130-1</f>
        <v>46316</v>
      </c>
      <c r="BA130" s="124">
        <v>150</v>
      </c>
      <c r="BB130" s="15">
        <f t="shared" ref="BB130" si="950">+IF(AQ130=0,AP130,AQ130)+BA130</f>
        <v>46326</v>
      </c>
      <c r="BC130" s="15"/>
      <c r="BD130" s="7">
        <f t="shared" ref="BD130" si="951">+BB130-AZ130</f>
        <v>10</v>
      </c>
      <c r="BE130" s="3"/>
      <c r="BF130" s="31">
        <f t="shared" ref="BF130" si="952">+BG130-BH130</f>
        <v>46317</v>
      </c>
      <c r="BG130" s="31">
        <f t="shared" ref="BG130" si="953">+BM130</f>
        <v>46407</v>
      </c>
      <c r="BH130" s="126">
        <v>90</v>
      </c>
      <c r="BI130" s="15">
        <f t="shared" ref="BI130" si="954">+IF(BC130=0,BB130,BC130)+BH130</f>
        <v>46416</v>
      </c>
      <c r="BJ130" s="15"/>
      <c r="BK130" s="34">
        <f t="shared" ref="BK130" si="955">+BI130-BG130</f>
        <v>9</v>
      </c>
      <c r="BL130" s="3"/>
      <c r="BM130" s="31">
        <f t="shared" ref="BM130" si="956">+BN130-BO130</f>
        <v>46407</v>
      </c>
      <c r="BN130" s="31">
        <f t="shared" ref="BN130" si="957">+BT130</f>
        <v>46414</v>
      </c>
      <c r="BO130" s="126">
        <v>7</v>
      </c>
      <c r="BP130" s="15">
        <f t="shared" ref="BP130" si="958">+IF(BJ130=0,BI130,BJ130)+BO130</f>
        <v>46423</v>
      </c>
      <c r="BQ130" s="15"/>
      <c r="BR130" s="34">
        <f t="shared" ref="BR130" si="959">+BP130-BN130</f>
        <v>9</v>
      </c>
      <c r="BS130" s="3"/>
      <c r="BT130" s="31">
        <f t="shared" ref="BT130" si="960">+BU130-BV130</f>
        <v>46414</v>
      </c>
      <c r="BU130" s="31">
        <f t="shared" ref="BU130" si="961">+CA130</f>
        <v>46417</v>
      </c>
      <c r="BV130" s="37">
        <v>3</v>
      </c>
      <c r="BW130" s="15">
        <f t="shared" ref="BW130" si="962">+IF(BQ130=0,BP130,BQ130)+BV130</f>
        <v>46426</v>
      </c>
      <c r="BX130" s="15"/>
      <c r="BY130" s="7">
        <f t="shared" ref="BY130" si="963">+BW130-BU130</f>
        <v>9</v>
      </c>
      <c r="BZ130" s="2" t="s">
        <v>2569</v>
      </c>
      <c r="CA130" s="315">
        <v>46417</v>
      </c>
      <c r="CB130" s="7">
        <f t="shared" ref="CB130" si="964">+BW130-CA130</f>
        <v>9</v>
      </c>
      <c r="CD130">
        <v>46</v>
      </c>
      <c r="CE130" s="4" t="s">
        <v>2570</v>
      </c>
      <c r="CF130" s="18">
        <f>+_xlfn.XLOOKUP(BZ130,'Crono LB 30.09'!B:B,'Crono LB 30.09'!F:F,"No se encuentra",0,1)</f>
        <v>46275</v>
      </c>
      <c r="CG130" s="193">
        <f t="shared" ref="CG130" si="965">+CF130-CA130</f>
        <v>-142</v>
      </c>
      <c r="CI130" s="18">
        <f>+_xlfn.XLOOKUP(B130,'REM-Nuevo'!B:B,'REM-Nuevo'!O:O,"",0,1)</f>
        <v>46417</v>
      </c>
      <c r="CJ130" s="18">
        <f t="shared" si="309"/>
        <v>46417</v>
      </c>
    </row>
    <row r="131" spans="1:88" ht="135" hidden="1" customHeight="1" x14ac:dyDescent="0.25">
      <c r="A131" s="499" t="s">
        <v>2024</v>
      </c>
      <c r="B131" s="47" t="s">
        <v>5172</v>
      </c>
      <c r="C131" s="505" t="s">
        <v>2429</v>
      </c>
      <c r="D131" s="7"/>
      <c r="E131" s="479" t="str">
        <f>+_xlfn.XLOOKUP(B131,'Dinámica P0 RIs'!A:A,'Dinámica P0 RIs'!B:B,"",0,1)</f>
        <v/>
      </c>
      <c r="F131" s="30">
        <f>+L131-1</f>
        <v>46245</v>
      </c>
      <c r="G131" s="318">
        <v>46141</v>
      </c>
      <c r="H131" s="6">
        <v>46141</v>
      </c>
      <c r="I131" s="34">
        <f>+G131-F131</f>
        <v>-104</v>
      </c>
      <c r="J131" s="309" t="s">
        <v>5135</v>
      </c>
      <c r="K131" s="3"/>
      <c r="L131" s="30">
        <f>+M131-N131</f>
        <v>46246</v>
      </c>
      <c r="M131" s="30">
        <f>+T131-1</f>
        <v>46253</v>
      </c>
      <c r="N131" s="37">
        <v>7</v>
      </c>
      <c r="O131" s="6">
        <f>+IF(H131=0,G131,H131)+N131</f>
        <v>46148</v>
      </c>
      <c r="P131" s="6">
        <v>46152</v>
      </c>
      <c r="Q131" s="29">
        <f>+O131-M131</f>
        <v>-105</v>
      </c>
      <c r="R131" s="150" t="s">
        <v>5228</v>
      </c>
      <c r="S131" s="3"/>
      <c r="T131" s="30">
        <f>+U131-V131</f>
        <v>46254</v>
      </c>
      <c r="U131" s="30">
        <f>+AE131-1</f>
        <v>46279</v>
      </c>
      <c r="V131" s="37">
        <v>25</v>
      </c>
      <c r="W131" s="6">
        <v>46188</v>
      </c>
      <c r="X131" s="6">
        <v>46183</v>
      </c>
      <c r="Y131" s="29">
        <f>+W131-U131</f>
        <v>-91</v>
      </c>
      <c r="Z131" s="3"/>
      <c r="AA131" s="31"/>
      <c r="AB131" s="7"/>
      <c r="AC131" s="6"/>
      <c r="AD131" s="25"/>
      <c r="AE131" s="31">
        <f>+AF131-AG131</f>
        <v>46280</v>
      </c>
      <c r="AF131" s="31">
        <f>+AM131-1</f>
        <v>46325</v>
      </c>
      <c r="AG131" s="37">
        <v>45</v>
      </c>
      <c r="AH131" s="15">
        <f>+IF(X131=0,W131,X131)+AG131</f>
        <v>46228</v>
      </c>
      <c r="AI131" s="15"/>
      <c r="AJ131" s="34">
        <f>+AH131-AF131</f>
        <v>-97</v>
      </c>
      <c r="AK131" s="422" t="s">
        <v>5338</v>
      </c>
      <c r="AL131" s="423" t="s">
        <v>5185</v>
      </c>
      <c r="AM131" s="31">
        <f>+AN131-AO131</f>
        <v>46326</v>
      </c>
      <c r="AN131" s="31">
        <f>+AY131-1</f>
        <v>46346</v>
      </c>
      <c r="AO131" s="37">
        <v>20</v>
      </c>
      <c r="AP131" s="15">
        <f>+IF(AI131=0,AH131,AI131)+AO131</f>
        <v>46248</v>
      </c>
      <c r="AQ131" s="15"/>
      <c r="AR131" s="34">
        <f>+AP131-AN131</f>
        <v>-98</v>
      </c>
      <c r="AS131" s="7"/>
      <c r="AT131" s="7"/>
      <c r="AU131" s="7"/>
      <c r="AV131" s="7"/>
      <c r="AW131" s="7"/>
      <c r="AX131" s="3"/>
      <c r="AY131" s="31">
        <f>+AZ131-BA131</f>
        <v>46347</v>
      </c>
      <c r="AZ131" s="31">
        <f>+BF131-1</f>
        <v>46497</v>
      </c>
      <c r="BA131" s="124">
        <v>150</v>
      </c>
      <c r="BB131" s="15">
        <f>+IF(AQ131=0,AP131,AQ131)+BA131</f>
        <v>46398</v>
      </c>
      <c r="BC131" s="15"/>
      <c r="BD131" s="7">
        <f>+BB131-AZ131</f>
        <v>-99</v>
      </c>
      <c r="BE131" s="3"/>
      <c r="BF131" s="31">
        <f>+BG131-BH131</f>
        <v>46498</v>
      </c>
      <c r="BG131" s="31">
        <f>+BM131</f>
        <v>46528</v>
      </c>
      <c r="BH131" s="126">
        <v>30</v>
      </c>
      <c r="BI131" s="15">
        <f>+IF(BC131=0,BB131,BC131)+BH131</f>
        <v>46428</v>
      </c>
      <c r="BJ131" s="15"/>
      <c r="BK131" s="34">
        <f>+BI131-BG131</f>
        <v>-100</v>
      </c>
      <c r="BL131" s="3"/>
      <c r="BM131" s="31">
        <f>+BN131-BO131</f>
        <v>46528</v>
      </c>
      <c r="BN131" s="31">
        <f>+BT131</f>
        <v>46535</v>
      </c>
      <c r="BO131" s="126">
        <v>7</v>
      </c>
      <c r="BP131" s="15">
        <f>+IF(BJ131=0,BI131,BJ131)+BO131</f>
        <v>46435</v>
      </c>
      <c r="BQ131" s="15"/>
      <c r="BR131" s="34">
        <f>+BP131-BN131</f>
        <v>-100</v>
      </c>
      <c r="BS131" s="3"/>
      <c r="BT131" s="31">
        <f>+BU131-BV131</f>
        <v>46535</v>
      </c>
      <c r="BU131" s="31">
        <f>+CA131</f>
        <v>46538</v>
      </c>
      <c r="BV131" s="37">
        <v>3</v>
      </c>
      <c r="BW131" s="15">
        <f>+IF(BQ131=0,BP131,BQ131)+BV131</f>
        <v>46438</v>
      </c>
      <c r="BX131" s="15"/>
      <c r="BY131" s="7">
        <f>+BW131-BU131</f>
        <v>-100</v>
      </c>
      <c r="BZ131" s="2" t="s">
        <v>2569</v>
      </c>
      <c r="CA131" s="315">
        <v>46538</v>
      </c>
      <c r="CB131" s="7">
        <f>+BW131-CA131</f>
        <v>-100</v>
      </c>
      <c r="CD131">
        <v>46</v>
      </c>
      <c r="CE131" s="4" t="s">
        <v>2570</v>
      </c>
      <c r="CF131" s="18">
        <f>+_xlfn.XLOOKUP(BZ131,'Crono LB 30.09'!B:B,'Crono LB 30.09'!F:F,"No se encuentra",0,1)</f>
        <v>46275</v>
      </c>
      <c r="CG131" s="193">
        <f>+CF131-CA131</f>
        <v>-263</v>
      </c>
      <c r="CI131" s="18">
        <f>+_xlfn.XLOOKUP(B131,'REM-Nuevo'!B:B,'REM-Nuevo'!O:O,"",0,1)</f>
        <v>46476</v>
      </c>
      <c r="CJ131" s="18">
        <f>+IF(CI131="",CA131,CI131)</f>
        <v>46476</v>
      </c>
    </row>
    <row r="132" spans="1:88" ht="97.5" hidden="1" customHeight="1" x14ac:dyDescent="0.25">
      <c r="A132" s="499" t="s">
        <v>2024</v>
      </c>
      <c r="B132" s="47" t="s">
        <v>5309</v>
      </c>
      <c r="C132" s="505" t="s">
        <v>2429</v>
      </c>
      <c r="D132" s="7"/>
      <c r="E132" s="479" t="str">
        <f>+_xlfn.XLOOKUP(B132,'Dinámica P0 RIs'!A:A,'Dinámica P0 RIs'!B:B,"",0,1)</f>
        <v/>
      </c>
      <c r="F132" s="30">
        <f>+L132-1</f>
        <v>46245</v>
      </c>
      <c r="G132" s="318">
        <v>46141</v>
      </c>
      <c r="H132" s="6">
        <v>46185</v>
      </c>
      <c r="I132" s="34">
        <f>+G132-F132</f>
        <v>-104</v>
      </c>
      <c r="J132" s="309" t="s">
        <v>5135</v>
      </c>
      <c r="K132" s="3"/>
      <c r="L132" s="30">
        <f>+M132-N132</f>
        <v>46246</v>
      </c>
      <c r="M132" s="30">
        <f>+T132-1</f>
        <v>46253</v>
      </c>
      <c r="N132" s="37">
        <v>7</v>
      </c>
      <c r="O132" s="6">
        <v>46203</v>
      </c>
      <c r="P132" s="6"/>
      <c r="Q132" s="29">
        <f>+O132-M132</f>
        <v>-50</v>
      </c>
      <c r="R132" s="150"/>
      <c r="S132" s="3"/>
      <c r="T132" s="30">
        <f>+U132-V132</f>
        <v>46254</v>
      </c>
      <c r="U132" s="30">
        <f>+AE132-1</f>
        <v>46279</v>
      </c>
      <c r="V132" s="37">
        <v>25</v>
      </c>
      <c r="W132" s="6">
        <v>46188</v>
      </c>
      <c r="X132" s="6"/>
      <c r="Y132" s="29">
        <f>+W132-U132</f>
        <v>-91</v>
      </c>
      <c r="Z132" s="3"/>
      <c r="AA132" s="31"/>
      <c r="AB132" s="7"/>
      <c r="AC132" s="6"/>
      <c r="AD132" s="25"/>
      <c r="AE132" s="31">
        <f>+AF132-AG132</f>
        <v>46280</v>
      </c>
      <c r="AF132" s="31">
        <f>+AM132-1</f>
        <v>46325</v>
      </c>
      <c r="AG132" s="37">
        <v>45</v>
      </c>
      <c r="AH132" s="15">
        <f>+IF(X132=0,W132,X132)+AG132</f>
        <v>46233</v>
      </c>
      <c r="AI132" s="15"/>
      <c r="AJ132" s="34">
        <f>+AH132-AF132</f>
        <v>-92</v>
      </c>
      <c r="AK132" s="422" t="s">
        <v>5308</v>
      </c>
      <c r="AL132" s="423"/>
      <c r="AM132" s="31">
        <f>+AN132-AO132</f>
        <v>46326</v>
      </c>
      <c r="AN132" s="31">
        <f>+AY132-1</f>
        <v>46346</v>
      </c>
      <c r="AO132" s="37">
        <v>20</v>
      </c>
      <c r="AP132" s="15">
        <f>+IF(AI132=0,AH132,AI132)+AO132</f>
        <v>46253</v>
      </c>
      <c r="AQ132" s="15"/>
      <c r="AR132" s="34">
        <f>+AP132-AN132</f>
        <v>-93</v>
      </c>
      <c r="AS132" s="7"/>
      <c r="AT132" s="7"/>
      <c r="AU132" s="7"/>
      <c r="AV132" s="7"/>
      <c r="AW132" s="7"/>
      <c r="AX132" s="3"/>
      <c r="AY132" s="31">
        <f>+AZ132-BA132</f>
        <v>46347</v>
      </c>
      <c r="AZ132" s="31">
        <f>+BF132-1</f>
        <v>46497</v>
      </c>
      <c r="BA132" s="124">
        <v>150</v>
      </c>
      <c r="BB132" s="15">
        <f>+IF(AQ132=0,AP132,AQ132)+BA132</f>
        <v>46403</v>
      </c>
      <c r="BC132" s="15"/>
      <c r="BD132" s="7">
        <f>+BB132-AZ132</f>
        <v>-94</v>
      </c>
      <c r="BE132" s="3"/>
      <c r="BF132" s="31">
        <f>+BG132-BH132</f>
        <v>46498</v>
      </c>
      <c r="BG132" s="31">
        <f>+BM132</f>
        <v>46528</v>
      </c>
      <c r="BH132" s="126">
        <v>30</v>
      </c>
      <c r="BI132" s="15">
        <f>+IF(BC132=0,BB132,BC132)+BH132</f>
        <v>46433</v>
      </c>
      <c r="BJ132" s="15"/>
      <c r="BK132" s="34">
        <f>+BI132-BG132</f>
        <v>-95</v>
      </c>
      <c r="BL132" s="3"/>
      <c r="BM132" s="31">
        <f>+BN132-BO132</f>
        <v>46528</v>
      </c>
      <c r="BN132" s="31">
        <f>+BT132</f>
        <v>46535</v>
      </c>
      <c r="BO132" s="126">
        <v>7</v>
      </c>
      <c r="BP132" s="15">
        <f>+IF(BJ132=0,BI132,BJ132)+BO132</f>
        <v>46440</v>
      </c>
      <c r="BQ132" s="15"/>
      <c r="BR132" s="34">
        <f>+BP132-BN132</f>
        <v>-95</v>
      </c>
      <c r="BS132" s="3"/>
      <c r="BT132" s="31">
        <f>+BU132-BV132</f>
        <v>46535</v>
      </c>
      <c r="BU132" s="31">
        <f>+CA132</f>
        <v>46538</v>
      </c>
      <c r="BV132" s="37">
        <v>3</v>
      </c>
      <c r="BW132" s="15">
        <f>+IF(BQ132=0,BP132,BQ132)+BV132</f>
        <v>46443</v>
      </c>
      <c r="BX132" s="15"/>
      <c r="BY132" s="7">
        <f>+BW132-BU132</f>
        <v>-95</v>
      </c>
      <c r="BZ132" s="2" t="s">
        <v>2569</v>
      </c>
      <c r="CA132" s="315">
        <v>46538</v>
      </c>
      <c r="CB132" s="7">
        <f>+BW132-CA132</f>
        <v>-95</v>
      </c>
      <c r="CD132">
        <v>46</v>
      </c>
      <c r="CE132" s="4" t="s">
        <v>2570</v>
      </c>
      <c r="CF132" s="18">
        <f>+_xlfn.XLOOKUP(BZ132,'Crono LB 30.09'!B:B,'Crono LB 30.09'!F:F,"No se encuentra",0,1)</f>
        <v>46275</v>
      </c>
      <c r="CG132" s="193">
        <f>+CF132-CA132</f>
        <v>-263</v>
      </c>
      <c r="CI132" s="18">
        <f>+_xlfn.XLOOKUP(B132,'REM-Nuevo'!B:B,'REM-Nuevo'!O:O,"",0,1)</f>
        <v>46507</v>
      </c>
      <c r="CJ132" s="18">
        <f>+IF(CI132="",CA132,CI132)</f>
        <v>46507</v>
      </c>
    </row>
    <row r="133" spans="1:88" ht="71.25" hidden="1" customHeight="1" x14ac:dyDescent="0.25">
      <c r="A133" s="136" t="s">
        <v>2024</v>
      </c>
      <c r="B133" s="47" t="s">
        <v>5226</v>
      </c>
      <c r="C133" s="48" t="s">
        <v>2429</v>
      </c>
      <c r="D133" s="7"/>
      <c r="E133" s="479" t="str">
        <f>+_xlfn.XLOOKUP(B133,'Dinámica P0 RIs'!A:A,'Dinámica P0 RIs'!B:B,"",0,1)</f>
        <v/>
      </c>
      <c r="F133" s="30">
        <f t="shared" si="243"/>
        <v>46245</v>
      </c>
      <c r="G133" s="318">
        <v>46234</v>
      </c>
      <c r="H133" s="6"/>
      <c r="I133" s="34">
        <f t="shared" si="244"/>
        <v>-11</v>
      </c>
      <c r="J133" s="309" t="s">
        <v>5135</v>
      </c>
      <c r="K133" s="3"/>
      <c r="L133" s="30">
        <f t="shared" si="245"/>
        <v>46246</v>
      </c>
      <c r="M133" s="30">
        <f t="shared" si="246"/>
        <v>46253</v>
      </c>
      <c r="N133" s="37">
        <v>7</v>
      </c>
      <c r="O133" s="6">
        <f t="shared" si="311"/>
        <v>46241</v>
      </c>
      <c r="P133" s="6">
        <v>46084</v>
      </c>
      <c r="Q133" s="29">
        <f t="shared" si="247"/>
        <v>-12</v>
      </c>
      <c r="R133" s="150"/>
      <c r="S133" s="3"/>
      <c r="T133" s="30">
        <f t="shared" si="248"/>
        <v>46254</v>
      </c>
      <c r="U133" s="30">
        <f t="shared" si="249"/>
        <v>46279</v>
      </c>
      <c r="V133" s="37">
        <v>25</v>
      </c>
      <c r="W133" s="6">
        <f t="shared" si="250"/>
        <v>46266</v>
      </c>
      <c r="X133" s="6"/>
      <c r="Y133" s="29">
        <f t="shared" si="251"/>
        <v>-13</v>
      </c>
      <c r="Z133" s="3"/>
      <c r="AA133" s="31"/>
      <c r="AB133" s="7"/>
      <c r="AC133" s="6"/>
      <c r="AD133" s="25"/>
      <c r="AE133" s="31">
        <f t="shared" si="252"/>
        <v>46280</v>
      </c>
      <c r="AF133" s="31">
        <f t="shared" si="253"/>
        <v>46325</v>
      </c>
      <c r="AG133" s="37">
        <v>45</v>
      </c>
      <c r="AH133" s="15">
        <f t="shared" si="254"/>
        <v>46311</v>
      </c>
      <c r="AI133" s="15"/>
      <c r="AJ133" s="34">
        <f t="shared" si="255"/>
        <v>-14</v>
      </c>
      <c r="AK133" s="422"/>
      <c r="AL133" s="423"/>
      <c r="AM133" s="31">
        <f t="shared" si="256"/>
        <v>46326</v>
      </c>
      <c r="AN133" s="31">
        <f t="shared" si="257"/>
        <v>46346</v>
      </c>
      <c r="AO133" s="37">
        <v>20</v>
      </c>
      <c r="AP133" s="15">
        <f t="shared" si="258"/>
        <v>46331</v>
      </c>
      <c r="AQ133" s="15"/>
      <c r="AR133" s="34">
        <f t="shared" si="259"/>
        <v>-15</v>
      </c>
      <c r="AS133" s="7"/>
      <c r="AT133" s="7"/>
      <c r="AU133" s="7"/>
      <c r="AV133" s="7"/>
      <c r="AW133" s="7"/>
      <c r="AX133" s="3"/>
      <c r="AY133" s="31">
        <f t="shared" si="260"/>
        <v>46347</v>
      </c>
      <c r="AZ133" s="31">
        <f t="shared" si="312"/>
        <v>46497</v>
      </c>
      <c r="BA133" s="124">
        <v>150</v>
      </c>
      <c r="BB133" s="15">
        <f t="shared" si="261"/>
        <v>46481</v>
      </c>
      <c r="BC133" s="15"/>
      <c r="BD133" s="7">
        <f t="shared" si="262"/>
        <v>-16</v>
      </c>
      <c r="BE133" s="3"/>
      <c r="BF133" s="31">
        <f t="shared" si="263"/>
        <v>46498</v>
      </c>
      <c r="BG133" s="31">
        <f t="shared" si="264"/>
        <v>46528</v>
      </c>
      <c r="BH133" s="126">
        <v>30</v>
      </c>
      <c r="BI133" s="15">
        <f t="shared" si="265"/>
        <v>46511</v>
      </c>
      <c r="BJ133" s="15"/>
      <c r="BK133" s="34">
        <f t="shared" si="266"/>
        <v>-17</v>
      </c>
      <c r="BL133" s="3"/>
      <c r="BM133" s="31">
        <f t="shared" si="267"/>
        <v>46528</v>
      </c>
      <c r="BN133" s="31">
        <f t="shared" si="268"/>
        <v>46535</v>
      </c>
      <c r="BO133" s="126">
        <v>7</v>
      </c>
      <c r="BP133" s="15">
        <f t="shared" si="269"/>
        <v>46518</v>
      </c>
      <c r="BQ133" s="15"/>
      <c r="BR133" s="34">
        <f t="shared" si="270"/>
        <v>-17</v>
      </c>
      <c r="BS133" s="3"/>
      <c r="BT133" s="31">
        <f t="shared" si="271"/>
        <v>46535</v>
      </c>
      <c r="BU133" s="31">
        <f t="shared" si="272"/>
        <v>46538</v>
      </c>
      <c r="BV133" s="37">
        <v>3</v>
      </c>
      <c r="BW133" s="15">
        <f t="shared" si="273"/>
        <v>46521</v>
      </c>
      <c r="BX133" s="15"/>
      <c r="BY133" s="7">
        <f t="shared" si="274"/>
        <v>-17</v>
      </c>
      <c r="BZ133" s="2" t="s">
        <v>2569</v>
      </c>
      <c r="CA133" s="315">
        <v>46538</v>
      </c>
      <c r="CB133" s="7">
        <f t="shared" si="275"/>
        <v>-17</v>
      </c>
      <c r="CD133">
        <v>46</v>
      </c>
      <c r="CE133" s="4" t="s">
        <v>2570</v>
      </c>
      <c r="CF133" s="18">
        <f>+_xlfn.XLOOKUP(BZ133,'Crono LB 30.09'!B:B,'Crono LB 30.09'!F:F,"No se encuentra",0,1)</f>
        <v>46275</v>
      </c>
      <c r="CG133" s="193">
        <f t="shared" si="310"/>
        <v>-263</v>
      </c>
      <c r="CI133" s="18">
        <f>+_xlfn.XLOOKUP(B133,'REM-Nuevo'!B:B,'REM-Nuevo'!O:O,"",0,1)</f>
        <v>46538</v>
      </c>
      <c r="CJ133" s="18">
        <f t="shared" ref="CJ133" si="966">+IF(CI133="",CA133,CI133)</f>
        <v>46538</v>
      </c>
    </row>
    <row r="136" spans="1:88" x14ac:dyDescent="0.25">
      <c r="AP136" s="1"/>
    </row>
    <row r="137" spans="1:88" x14ac:dyDescent="0.25">
      <c r="B137" t="s">
        <v>5208</v>
      </c>
      <c r="C137" t="s">
        <v>5207</v>
      </c>
    </row>
    <row r="138" spans="1:88" x14ac:dyDescent="0.25">
      <c r="B138" t="s">
        <v>5210</v>
      </c>
      <c r="C138" t="s">
        <v>5209</v>
      </c>
    </row>
    <row r="140" spans="1:88" x14ac:dyDescent="0.25">
      <c r="B140" t="s">
        <v>5212</v>
      </c>
      <c r="C140" t="s">
        <v>5211</v>
      </c>
      <c r="D140" s="4" t="s">
        <v>5213</v>
      </c>
    </row>
  </sheetData>
  <autoFilter ref="A3:CG133" xr:uid="{00000000-0009-0000-0000-000000000000}">
    <filterColumn colId="0">
      <filters>
        <filter val="ELECTRICIDAD"/>
        <filter val="INSTRUMENTOS"/>
      </filters>
    </filterColumn>
    <filterColumn colId="7">
      <customFilters>
        <customFilter operator="notEqual" val=" "/>
      </customFilters>
    </filterColumn>
    <filterColumn colId="42">
      <filters blank="1"/>
    </filterColumn>
  </autoFilter>
  <mergeCells count="12">
    <mergeCell ref="BT1:BY1"/>
    <mergeCell ref="AE1:AJ1"/>
    <mergeCell ref="A1:C1"/>
    <mergeCell ref="F1:I1"/>
    <mergeCell ref="L1:R1"/>
    <mergeCell ref="T1:Y1"/>
    <mergeCell ref="AA1:AC1"/>
    <mergeCell ref="E118:E123"/>
    <mergeCell ref="AM1:AW1"/>
    <mergeCell ref="AY1:BD1"/>
    <mergeCell ref="BF1:BK1"/>
    <mergeCell ref="BM1:BR1"/>
  </mergeCells>
  <conditionalFormatting sqref="B33:B34">
    <cfRule type="duplicateValues" dxfId="33" priority="12"/>
  </conditionalFormatting>
  <conditionalFormatting sqref="B35">
    <cfRule type="duplicateValues" dxfId="32" priority="8"/>
  </conditionalFormatting>
  <conditionalFormatting sqref="B36:B40">
    <cfRule type="duplicateValues" dxfId="31" priority="11"/>
  </conditionalFormatting>
  <conditionalFormatting sqref="B41:B45">
    <cfRule type="duplicateValues" dxfId="30" priority="10"/>
  </conditionalFormatting>
  <conditionalFormatting sqref="B46:B49">
    <cfRule type="duplicateValues" dxfId="29" priority="9"/>
  </conditionalFormatting>
  <conditionalFormatting sqref="B50:B52">
    <cfRule type="duplicateValues" dxfId="28" priority="7"/>
  </conditionalFormatting>
  <conditionalFormatting sqref="B53:B54">
    <cfRule type="duplicateValues" dxfId="27" priority="3"/>
  </conditionalFormatting>
  <conditionalFormatting sqref="B58:B63">
    <cfRule type="duplicateValues" dxfId="26" priority="6017"/>
  </conditionalFormatting>
  <conditionalFormatting sqref="B64:B67">
    <cfRule type="duplicateValues" dxfId="25" priority="5"/>
  </conditionalFormatting>
  <conditionalFormatting sqref="B68:B74">
    <cfRule type="duplicateValues" dxfId="24" priority="4"/>
  </conditionalFormatting>
  <conditionalFormatting sqref="B75:B79">
    <cfRule type="duplicateValues" dxfId="23" priority="6677"/>
  </conditionalFormatting>
  <conditionalFormatting sqref="B80:B83">
    <cfRule type="duplicateValues" dxfId="22" priority="1"/>
  </conditionalFormatting>
  <conditionalFormatting sqref="AA4:AA133 AM4:AO133 AZ4:AZ133 BG4:BG133 BN4:BN133 BU4:BU133 CA4:CA133">
    <cfRule type="cellIs" dxfId="21" priority="13" operator="between">
      <formula>#REF!</formula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8" scale="13" orientation="landscape" horizontalDpi="90" verticalDpi="90" r:id="rId1"/>
  <headerFooter>
    <oddHeader>&amp;R&amp;"Calibri"&amp;10&amp;K000000Documento: YPF-Privado&amp;1#</oddHeader>
    <oddFooter>&amp;R&amp;1#&amp;"Calibri"&amp;10&amp;K000000Documento: YPF-Privado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702" id="{5C96B859-9528-4714-AB40-ECCF9DF7797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I4:J133</xm:sqref>
        </x14:conditionalFormatting>
        <x14:conditionalFormatting xmlns:xm="http://schemas.microsoft.com/office/excel/2006/main">
          <x14:cfRule type="iconSet" priority="6704" id="{720651EF-A277-447D-9C9E-73AC1E6D361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Q4:Q133</xm:sqref>
        </x14:conditionalFormatting>
        <x14:conditionalFormatting xmlns:xm="http://schemas.microsoft.com/office/excel/2006/main">
          <x14:cfRule type="iconSet" priority="6706" id="{82F53AF9-FC1A-4288-A35D-427F08DB105C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Y4:Y133</xm:sqref>
        </x14:conditionalFormatting>
        <x14:conditionalFormatting xmlns:xm="http://schemas.microsoft.com/office/excel/2006/main">
          <x14:cfRule type="iconSet" priority="6722" id="{2A3D488B-FE6B-4F65-A17B-1ACBE03E01DA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AC4:AC133</xm:sqref>
        </x14:conditionalFormatting>
        <x14:conditionalFormatting xmlns:xm="http://schemas.microsoft.com/office/excel/2006/main">
          <x14:cfRule type="iconSet" priority="6724" id="{6AB3CA89-E1DB-408A-99D5-BC05B11AA62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AJ4:AK133</xm:sqref>
        </x14:conditionalFormatting>
        <x14:conditionalFormatting xmlns:xm="http://schemas.microsoft.com/office/excel/2006/main">
          <x14:cfRule type="iconSet" priority="6726" id="{DCCFDD28-409E-43DF-AAF7-736A9D2CF83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AR4:AR133</xm:sqref>
        </x14:conditionalFormatting>
        <x14:conditionalFormatting xmlns:xm="http://schemas.microsoft.com/office/excel/2006/main">
          <x14:cfRule type="iconSet" priority="6728" id="{6E00E7D6-736E-4633-9998-7E1646CF001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BD4:BD133</xm:sqref>
        </x14:conditionalFormatting>
        <x14:conditionalFormatting xmlns:xm="http://schemas.microsoft.com/office/excel/2006/main">
          <x14:cfRule type="iconSet" priority="6730" id="{724917ED-D3DD-49F1-931C-6C01A0DDB33F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BK4:BK133</xm:sqref>
        </x14:conditionalFormatting>
        <x14:conditionalFormatting xmlns:xm="http://schemas.microsoft.com/office/excel/2006/main">
          <x14:cfRule type="iconSet" priority="6732" id="{58030E26-0856-445A-A012-8211BC56F1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BR4:BR133</xm:sqref>
        </x14:conditionalFormatting>
        <x14:conditionalFormatting xmlns:xm="http://schemas.microsoft.com/office/excel/2006/main">
          <x14:cfRule type="iconSet" priority="6734" id="{0098C3E6-65B3-415F-988E-4D4764C2AC4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BY4:BY133</xm:sqref>
        </x14:conditionalFormatting>
        <x14:conditionalFormatting xmlns:xm="http://schemas.microsoft.com/office/excel/2006/main">
          <x14:cfRule type="iconSet" priority="6736" id="{08A88D26-2410-4340-A753-3EA58B212A79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BZ4:BZ133</xm:sqref>
        </x14:conditionalFormatting>
        <x14:conditionalFormatting xmlns:xm="http://schemas.microsoft.com/office/excel/2006/main">
          <x14:cfRule type="iconSet" priority="6738" id="{D77F6214-E287-4438-B1EF-3C0F2AD84A7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$CF$2</xm:f>
              </x14:cfvo>
              <x14:cfIcon iconSet="3TrafficLights2" iconId="2"/>
              <x14:cfIcon iconSet="3TrafficLights2" iconId="2"/>
              <x14:cfIcon iconSet="3TrafficLights2" iconId="0"/>
            </x14:iconSet>
          </x14:cfRule>
          <xm:sqref>CB4:CB133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EF37-5562-40BA-B153-A77F7DF8D138}">
  <sheetPr>
    <tabColor rgb="FFFFFF00"/>
  </sheetPr>
  <dimension ref="A1:AA109"/>
  <sheetViews>
    <sheetView zoomScale="85" zoomScaleNormal="111" workbookViewId="0">
      <pane xSplit="4" ySplit="1" topLeftCell="K2" activePane="bottomRight" state="frozen"/>
      <selection activeCell="J13" sqref="J13"/>
      <selection pane="topRight" activeCell="J13" sqref="J13"/>
      <selection pane="bottomLeft" activeCell="J13" sqref="J13"/>
      <selection pane="bottomRight" activeCell="C2" sqref="C2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54.140625" customWidth="1"/>
    <col min="5" max="5" width="13.28515625" customWidth="1"/>
    <col min="6" max="6" width="14.28515625" customWidth="1"/>
    <col min="7" max="7" width="15" customWidth="1"/>
    <col min="8" max="8" width="14.42578125" bestFit="1" customWidth="1"/>
    <col min="9" max="9" width="16.140625" customWidth="1"/>
    <col min="10" max="11" width="11.42578125" customWidth="1"/>
    <col min="12" max="12" width="12" customWidth="1"/>
    <col min="13" max="13" width="15.42578125" customWidth="1"/>
    <col min="14" max="14" width="11.42578125" style="18" customWidth="1"/>
    <col min="15" max="15" width="18.42578125" customWidth="1"/>
    <col min="16" max="16" width="17.42578125" customWidth="1"/>
    <col min="17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556" t="s">
        <v>2759</v>
      </c>
      <c r="B1" s="557"/>
      <c r="C1" s="557"/>
      <c r="D1" s="558"/>
      <c r="E1" s="559" t="s">
        <v>2760</v>
      </c>
      <c r="F1" s="560"/>
      <c r="G1" s="561"/>
      <c r="H1" s="559" t="s">
        <v>4</v>
      </c>
      <c r="I1" s="560"/>
      <c r="J1" s="562"/>
      <c r="K1" s="563" t="s">
        <v>2761</v>
      </c>
      <c r="L1" s="559" t="s">
        <v>2762</v>
      </c>
      <c r="M1" s="560"/>
      <c r="N1" s="561"/>
      <c r="O1" s="559" t="s">
        <v>2763</v>
      </c>
      <c r="P1" s="560"/>
      <c r="Q1" s="560"/>
      <c r="R1" s="561"/>
      <c r="S1" s="550" t="s">
        <v>2470</v>
      </c>
      <c r="T1" s="552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409" t="s">
        <v>2765</v>
      </c>
      <c r="F2" s="410" t="s">
        <v>2766</v>
      </c>
      <c r="G2" s="411" t="s">
        <v>20</v>
      </c>
      <c r="H2" s="409" t="s">
        <v>2765</v>
      </c>
      <c r="I2" s="410" t="s">
        <v>2766</v>
      </c>
      <c r="J2" s="414" t="s">
        <v>20</v>
      </c>
      <c r="K2" s="564"/>
      <c r="L2" s="409" t="s">
        <v>2765</v>
      </c>
      <c r="M2" s="410" t="s">
        <v>2766</v>
      </c>
      <c r="N2" s="431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40"/>
      <c r="T2" s="553"/>
      <c r="V2" t="s">
        <v>2769</v>
      </c>
      <c r="Z2" t="s">
        <v>2770</v>
      </c>
    </row>
    <row r="3" spans="1:27" x14ac:dyDescent="0.25">
      <c r="A3" s="156" t="s">
        <v>2579</v>
      </c>
      <c r="B3" s="157" t="s">
        <v>2580</v>
      </c>
      <c r="C3" s="158" t="s">
        <v>2472</v>
      </c>
      <c r="D3" s="285" t="s">
        <v>33</v>
      </c>
      <c r="E3" s="286">
        <v>45888</v>
      </c>
      <c r="F3" s="287">
        <f>+_xlfn.XLOOKUP(B3,'La Calera II - RFSU 31.1.28'!B:B,'La Calera II - RFSU 31.1.28'!G:G,"No se encuentra",0,1)</f>
        <v>45888</v>
      </c>
      <c r="G3" s="288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415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412" t="s">
        <v>2771</v>
      </c>
      <c r="L3" s="286">
        <v>46082</v>
      </c>
      <c r="M3" s="287">
        <f>+_xlfn.XLOOKUP(B3,'La Calera II - RFSU 31.1.28'!B:B,'La Calera II - RFSU 31.1.28'!AP:AP,"No se encuentra",0,1)</f>
        <v>46127</v>
      </c>
      <c r="N3" s="288"/>
      <c r="O3" s="415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41" t="s">
        <v>2772</v>
      </c>
      <c r="T3" s="413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-46082</v>
      </c>
    </row>
    <row r="4" spans="1:27" x14ac:dyDescent="0.25">
      <c r="A4" s="159" t="s">
        <v>2579</v>
      </c>
      <c r="B4" s="160" t="s">
        <v>2582</v>
      </c>
      <c r="C4" s="161" t="s">
        <v>2583</v>
      </c>
      <c r="D4" s="285" t="s">
        <v>33</v>
      </c>
      <c r="E4" s="201">
        <v>46041</v>
      </c>
      <c r="F4" s="198">
        <f t="shared" ref="F4:F5" si="0">+E4</f>
        <v>46041</v>
      </c>
      <c r="G4" s="289">
        <f>IF(+_xlfn.XLOOKUP(B4,'La Calera II - RFSU 31.1.28'!B:B,'La Calera II - RFSU 31.1.28'!H:H,"No se encuentra",0,1)&gt;0,+_xlfn.XLOOKUP(B4,'La Calera II - RFSU 31.1.28'!B:B,'La Calera II - RFSU 31.1.28'!H:H,"No se encuentra",0,1),"")</f>
        <v>46041</v>
      </c>
      <c r="H4" s="416">
        <v>46059</v>
      </c>
      <c r="I4" s="198">
        <f>+_xlfn.XLOOKUP(B4,'La Calera II - RFSU 31.1.28'!B:B,'La Calera II - RFSU 31.1.28'!W:W,"No se encuentra",0,1)</f>
        <v>46059</v>
      </c>
      <c r="J4" s="289">
        <f>IF(+_xlfn.XLOOKUP(B4,'La Calera II - RFSU 31.1.28'!B:B,'La Calera II - RFSU 31.1.28'!X:X,"No se encuentra",0,1)&gt;0,+_xlfn.XLOOKUP(B4,'La Calera II - RFSU 31.1.28'!B:B,'La Calera II - RFSU 31.1.28'!X:X,"No se encuentra",0,1),"")</f>
        <v>46059</v>
      </c>
      <c r="K4" s="141" t="s">
        <v>2771</v>
      </c>
      <c r="L4" s="201">
        <v>46104</v>
      </c>
      <c r="M4" s="198">
        <f>+_xlfn.XLOOKUP(B4,'La Calera II - RFSU 31.1.28'!B:B,'La Calera II - RFSU 31.1.28'!AP:AP,"No se encuentra",0,1)</f>
        <v>46088</v>
      </c>
      <c r="N4" s="289">
        <f>IF(+_xlfn.XLOOKUP(B4,'La Calera II - RFSU 31.1.28'!B:B,'La Calera II - RFSU 31.1.28'!AQ:AQ,"No se encuentra",0,1)&gt;0,+_xlfn.XLOOKUP(B4,'La Calera II - RFSU 31.1.28'!B:B,'La Calera II - RFSU 31.1.28'!AQ:AQ,"No se encuentra",0,1),"")</f>
        <v>46085</v>
      </c>
      <c r="O4" s="416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302">
        <f t="shared" ref="R4:R67" si="1">IF(N4="","",+IF(Q4="",+O4-P4,+O4-Q4))</f>
        <v>0</v>
      </c>
      <c r="S4" s="642"/>
      <c r="T4" s="304" t="s">
        <v>2535</v>
      </c>
      <c r="V4" s="18">
        <f>+_xlfn.XLOOKUP(B4,'La Calera II - RFSU 31.1.28'!B:B,'La Calera II - RFSU 31.1.28'!BW:BW,"No se encuentra",0,1)</f>
        <v>46085</v>
      </c>
      <c r="W4" s="193">
        <f t="shared" ref="W4:W67" si="2">+O4-L4</f>
        <v>-46104</v>
      </c>
    </row>
    <row r="5" spans="1:27" x14ac:dyDescent="0.25">
      <c r="A5" s="159" t="s">
        <v>2579</v>
      </c>
      <c r="B5" s="160" t="s">
        <v>2693</v>
      </c>
      <c r="C5" s="161" t="s">
        <v>822</v>
      </c>
      <c r="D5" s="285"/>
      <c r="E5" s="201">
        <v>45923</v>
      </c>
      <c r="F5" s="198">
        <f t="shared" si="0"/>
        <v>45923</v>
      </c>
      <c r="G5" s="289">
        <f>IF(+_xlfn.XLOOKUP(B5,'La Calera II - RFSU 31.1.28'!B:B,'La Calera II - RFSU 31.1.28'!H:H,"No se encuentra",0,1)&gt;0,+_xlfn.XLOOKUP(B5,'La Calera II - RFSU 31.1.28'!B:B,'La Calera II - RFSU 31.1.28'!H:H,"No se encuentra",0,1),"")</f>
        <v>45929</v>
      </c>
      <c r="H5" s="416">
        <v>46057</v>
      </c>
      <c r="I5" s="198">
        <f>+_xlfn.XLOOKUP(B5,'La Calera II - RFSU 31.1.28'!B:B,'La Calera II - RFSU 31.1.28'!W:W,"No se encuentra",0,1)</f>
        <v>46057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46057</v>
      </c>
      <c r="K5" s="141" t="s">
        <v>2771</v>
      </c>
      <c r="L5" s="201">
        <v>46097</v>
      </c>
      <c r="M5" s="198">
        <f>+_xlfn.XLOOKUP(B5,'La Calera II - RFSU 31.1.28'!B:B,'La Calera II - RFSU 31.1.28'!AP:AP,"No se encuentra",0,1)</f>
        <v>46112</v>
      </c>
      <c r="N5" s="289">
        <f>IF(+_xlfn.XLOOKUP(B5,'La Calera II - RFSU 31.1.28'!B:B,'La Calera II - RFSU 31.1.28'!AQ:AQ,"No se encuentra",0,1)&gt;0,+_xlfn.XLOOKUP(B5,'La Calera II - RFSU 31.1.28'!B:B,'La Calera II - RFSU 31.1.28'!AQ:AQ,"No se encuentra",0,1),"")</f>
        <v>46113</v>
      </c>
      <c r="O5" s="416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1"/>
        <v>0</v>
      </c>
      <c r="S5" s="642"/>
      <c r="T5" s="304" t="s">
        <v>2484</v>
      </c>
      <c r="V5" s="18">
        <f>+_xlfn.XLOOKUP(B5,'La Calera II - RFSU 31.1.28'!B:B,'La Calera II - RFSU 31.1.28'!BW:BW,"No se encuentra",0,1)</f>
        <v>46113</v>
      </c>
      <c r="W5" s="193">
        <f t="shared" si="2"/>
        <v>-46097</v>
      </c>
    </row>
    <row r="6" spans="1:27" ht="33.75" x14ac:dyDescent="0.25">
      <c r="A6" s="159" t="s">
        <v>2579</v>
      </c>
      <c r="B6" s="160" t="s">
        <v>1844</v>
      </c>
      <c r="C6" s="161" t="s">
        <v>2710</v>
      </c>
      <c r="D6" s="285" t="s">
        <v>2711</v>
      </c>
      <c r="E6" s="201">
        <v>46034</v>
      </c>
      <c r="F6" s="198">
        <f>+_xlfn.XLOOKUP(B6,'La Calera II - RFSU 31.1.28'!B:B,'La Calera II - RFSU 31.1.28'!G:G,"No se encuentra",0,1)</f>
        <v>46034</v>
      </c>
      <c r="G6" s="289">
        <f>IF(+_xlfn.XLOOKUP(B6,'La Calera II - RFSU 31.1.28'!B:B,'La Calera II - RFSU 31.1.28'!H:H,"No se encuentra",0,1)&gt;0,+_xlfn.XLOOKUP(B6,'La Calera II - RFSU 31.1.28'!B:B,'La Calera II - RFSU 31.1.28'!H:H,"No se encuentra",0,1),"")</f>
        <v>45924</v>
      </c>
      <c r="H6" s="416">
        <v>45961</v>
      </c>
      <c r="I6" s="198">
        <f>+_xlfn.XLOOKUP(B6,'La Calera II - RFSU 31.1.28'!B:B,'La Calera II - RFSU 31.1.28'!W:W,"No se encuentra",0,1)</f>
        <v>45961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45960</v>
      </c>
      <c r="K6" s="141" t="s">
        <v>2771</v>
      </c>
      <c r="L6" s="201">
        <v>46171</v>
      </c>
      <c r="M6" s="198">
        <f>+_xlfn.XLOOKUP(B6,'La Calera II - RFSU 31.1.28'!B:B,'La Calera II - RFSU 31.1.28'!AP:AP,"No se encuentra",0,1)</f>
        <v>46164</v>
      </c>
      <c r="N6" s="289">
        <f>IF(+_xlfn.XLOOKUP(B6,'La Calera II - RFSU 31.1.28'!B:B,'La Calera II - RFSU 31.1.28'!AQ:AQ,"No se encuentra",0,1)&gt;0,+_xlfn.XLOOKUP(B6,'La Calera II - RFSU 31.1.28'!B:B,'La Calera II - RFSU 31.1.28'!AQ:AQ,"No se encuentra",0,1),"")</f>
        <v>46163</v>
      </c>
      <c r="O6" s="416">
        <f>+_xlfn.XLOOKUP(B6,'La Calera II - RFSU 31.1.28'!B:B,'La Calera II - RFSU 31.1.28'!CA:CA,"No se encuentra",0,1)</f>
        <v>46584</v>
      </c>
      <c r="P6" s="198">
        <f>+IF(V6&gt;O6,O6,V6)</f>
        <v>46563</v>
      </c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1"/>
        <v>21</v>
      </c>
      <c r="S6" s="305" t="s">
        <v>5132</v>
      </c>
      <c r="T6" s="304" t="str">
        <f>+_xlfn.XLOOKUP(B6,'La Calera II - RFSU 31.1.28'!B:B,'La Calera II - RFSU 31.1.28'!BZ:BZ,"",0,1)</f>
        <v>CM018022</v>
      </c>
      <c r="V6" s="18">
        <f>+_xlfn.XLOOKUP(B6,'La Calera II - RFSU 31.1.28'!B:B,'La Calera II - RFSU 31.1.28'!BW:BW,"No se encuentra",0,1)</f>
        <v>46563</v>
      </c>
      <c r="W6" s="193">
        <f t="shared" si="2"/>
        <v>413</v>
      </c>
      <c r="Z6" s="18" t="str">
        <f>+_xlfn.XLOOKUP(T6,'Crono LB 30.09'!B:B,'Crono LB 30.09'!E:E,"No se encuentra",0,1)</f>
        <v>No se encuentra</v>
      </c>
      <c r="AA6" s="193" t="e">
        <f>+Z6-L6</f>
        <v>#VALUE!</v>
      </c>
    </row>
    <row r="7" spans="1:27" ht="22.5" x14ac:dyDescent="0.25">
      <c r="A7" s="159" t="s">
        <v>2024</v>
      </c>
      <c r="B7" s="160" t="s">
        <v>2733</v>
      </c>
      <c r="C7" s="161" t="s">
        <v>2734</v>
      </c>
      <c r="D7" s="285"/>
      <c r="E7" s="201">
        <v>46010</v>
      </c>
      <c r="F7" s="198">
        <f>+_xlfn.XLOOKUP(B7,'La Calera II - RFSU 31.1.28'!B:B,'La Calera II - RFSU 31.1.28'!G:G,"No se encuentra",0,1)</f>
        <v>46010</v>
      </c>
      <c r="G7" s="289">
        <f>IF(+_xlfn.XLOOKUP(B7,'La Calera II - RFSU 31.1.28'!B:B,'La Calera II - RFSU 31.1.28'!H:H,"No se encuentra",0,1)&gt;0,+_xlfn.XLOOKUP(B7,'La Calera II - RFSU 31.1.28'!B:B,'La Calera II - RFSU 31.1.28'!H:H,"No se encuentra",0,1),"")</f>
        <v>46010</v>
      </c>
      <c r="H7" s="416">
        <v>46050</v>
      </c>
      <c r="I7" s="198">
        <f>+_xlfn.XLOOKUP(B7,'La Calera II - RFSU 31.1.28'!B:B,'La Calera II - RFSU 31.1.28'!W:W,"No se encuentra",0,1)</f>
        <v>46050</v>
      </c>
      <c r="J7" s="289">
        <f>IF(+_xlfn.XLOOKUP(B7,'La Calera II - RFSU 31.1.28'!B:B,'La Calera II - RFSU 31.1.28'!X:X,"No se encuentra",0,1)&gt;0,+_xlfn.XLOOKUP(B7,'La Calera II - RFSU 31.1.28'!B:B,'La Calera II - RFSU 31.1.28'!X:X,"No se encuentra",0,1),"")</f>
        <v>46048</v>
      </c>
      <c r="K7" s="141" t="str">
        <f>+IF(+_xlfn.XLOOKUP(B7,'La Calera II - RFSU 31.1.28'!B:B,'La Calera II - RFSU 31.1.28'!AG:AG,"No se encuentra",0,1)=0,"N/A","Sin iniciar")</f>
        <v>N/A</v>
      </c>
      <c r="L7" s="201">
        <v>46060</v>
      </c>
      <c r="M7" s="198">
        <f>+_xlfn.XLOOKUP(B7,'La Calera II - RFSU 31.1.28'!B:B,'La Calera II - RFSU 31.1.28'!AP:AP,"No se encuentra",0,1)</f>
        <v>46081</v>
      </c>
      <c r="N7" s="289">
        <f>IF(+_xlfn.XLOOKUP(B7,'La Calera II - RFSU 31.1.28'!B:B,'La Calera II - RFSU 31.1.28'!AQ:AQ,"No se encuentra",0,1)&gt;0,+_xlfn.XLOOKUP(B7,'La Calera II - RFSU 31.1.28'!B:B,'La Calera II - RFSU 31.1.28'!AQ:AQ,"No se encuentra",0,1),"")</f>
        <v>46087</v>
      </c>
      <c r="O7" s="416">
        <f>+_xlfn.XLOOKUP(B7,'La Calera II - RFSU 31.1.28'!B:B,'La Calera II - RFSU 31.1.28'!CA:CA,"No se encuentra",0,1)</f>
        <v>46156</v>
      </c>
      <c r="P7" s="198">
        <f t="shared" ref="P7:P70" si="3">+IF(V7&gt;O7,O7,V7)</f>
        <v>46156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>
        <f t="shared" si="1"/>
        <v>0</v>
      </c>
      <c r="S7" s="227"/>
      <c r="T7" s="304" t="str">
        <f>+_xlfn.XLOOKUP(B7,'La Calera II - RFSU 31.1.28'!B:B,'La Calera II - RFSU 31.1.28'!BZ:BZ,"",0,1)</f>
        <v>FDP1000</v>
      </c>
      <c r="V7" s="18">
        <f>+_xlfn.XLOOKUP(B7,'La Calera II - RFSU 31.1.28'!B:B,'La Calera II - RFSU 31.1.28'!BW:BW,"No se encuentra",0,1)</f>
        <v>46165</v>
      </c>
      <c r="W7" s="193">
        <f t="shared" si="2"/>
        <v>96</v>
      </c>
      <c r="Z7" s="18">
        <f>+_xlfn.XLOOKUP(T7,'Crono LB 30.09'!B:B,'Crono LB 30.09'!E:E,"No se encuentra",0,1)</f>
        <v>45930</v>
      </c>
      <c r="AA7" s="193">
        <f t="shared" ref="AA7:AA70" si="4">+Z7-L7</f>
        <v>-130</v>
      </c>
    </row>
    <row r="8" spans="1:27" x14ac:dyDescent="0.25">
      <c r="A8" s="159" t="s">
        <v>2024</v>
      </c>
      <c r="B8" s="160" t="s">
        <v>2736</v>
      </c>
      <c r="C8" s="161" t="s">
        <v>5110</v>
      </c>
      <c r="D8" s="285"/>
      <c r="E8" s="201">
        <v>46048</v>
      </c>
      <c r="F8" s="198">
        <f>+_xlfn.XLOOKUP(B8,'La Calera II - RFSU 31.1.28'!B:B,'La Calera II - RFSU 31.1.28'!G:G,"No se encuentra",0,1)</f>
        <v>46048</v>
      </c>
      <c r="G8" s="289">
        <f>IF(+_xlfn.XLOOKUP(B8,'La Calera II - RFSU 31.1.28'!B:B,'La Calera II - RFSU 31.1.28'!H:H,"No se encuentra",0,1)&gt;0,+_xlfn.XLOOKUP(B8,'La Calera II - RFSU 31.1.28'!B:B,'La Calera II - RFSU 31.1.28'!H:H,"No se encuentra",0,1),"")</f>
        <v>46048</v>
      </c>
      <c r="H8" s="416">
        <v>46048</v>
      </c>
      <c r="I8" s="198">
        <f>+_xlfn.XLOOKUP(B8,'La Calera II - RFSU 31.1.28'!B:B,'La Calera II - RFSU 31.1.28'!W:W,"No se encuentra",0,1)</f>
        <v>46048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46048</v>
      </c>
      <c r="K8" s="141" t="str">
        <f>+IF(+_xlfn.XLOOKUP(B8,'La Calera II - RFSU 31.1.28'!B:B,'La Calera II - RFSU 31.1.28'!AG:AG,"No se encuentra",0,1)=0,"N/A","Sin iniciar")</f>
        <v>N/A</v>
      </c>
      <c r="L8" s="201">
        <v>46073</v>
      </c>
      <c r="M8" s="198">
        <f>+_xlfn.XLOOKUP(B8,'La Calera II - RFSU 31.1.28'!B:B,'La Calera II - RFSU 31.1.28'!AP:AP,"No se encuentra",0,1)</f>
        <v>46081</v>
      </c>
      <c r="N8" s="289">
        <f>IF(+_xlfn.XLOOKUP(B8,'La Calera II - RFSU 31.1.28'!B:B,'La Calera II - RFSU 31.1.28'!AQ:AQ,"No se encuentra",0,1)&gt;0,+_xlfn.XLOOKUP(B8,'La Calera II - RFSU 31.1.28'!B:B,'La Calera II - RFSU 31.1.28'!AQ:AQ,"No se encuentra",0,1),"")</f>
        <v>46087</v>
      </c>
      <c r="O8" s="416">
        <f>+_xlfn.XLOOKUP(B8,'La Calera II - RFSU 31.1.28'!B:B,'La Calera II - RFSU 31.1.28'!CA:CA,"No se encuentra",0,1)</f>
        <v>46239</v>
      </c>
      <c r="P8" s="198">
        <f t="shared" si="3"/>
        <v>46239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>
        <f t="shared" si="1"/>
        <v>0</v>
      </c>
      <c r="S8" s="227"/>
      <c r="T8" s="304" t="str">
        <f>+_xlfn.XLOOKUP(B8,'La Calera II - RFSU 31.1.28'!B:B,'La Calera II - RFSU 31.1.28'!BZ:BZ,"",0,1)</f>
        <v>FDP1000</v>
      </c>
      <c r="V8" s="18">
        <f>+_xlfn.XLOOKUP(B8,'La Calera II - RFSU 31.1.28'!B:B,'La Calera II - RFSU 31.1.28'!BW:BW,"No se encuentra",0,1)</f>
        <v>46250</v>
      </c>
      <c r="W8" s="193">
        <f t="shared" si="2"/>
        <v>166</v>
      </c>
      <c r="Z8" s="18">
        <f>+_xlfn.XLOOKUP(T8,'Crono LB 30.09'!B:B,'Crono LB 30.09'!E:E,"No se encuentra",0,1)</f>
        <v>45930</v>
      </c>
      <c r="AA8" s="193">
        <f t="shared" si="4"/>
        <v>-143</v>
      </c>
    </row>
    <row r="9" spans="1:27" x14ac:dyDescent="0.25">
      <c r="A9" s="159" t="s">
        <v>2024</v>
      </c>
      <c r="B9" s="160" t="s">
        <v>5124</v>
      </c>
      <c r="C9" s="161" t="s">
        <v>5110</v>
      </c>
      <c r="D9" s="285"/>
      <c r="E9" s="201" t="str">
        <f>+F9</f>
        <v>No se encuentra</v>
      </c>
      <c r="F9" s="198" t="str">
        <f>+_xlfn.XLOOKUP(B9,'La Calera II - RFSU 31.1.28'!B:B,'La Calera II - RFSU 31.1.28'!G:G,"No se encuentra",0,1)</f>
        <v>No se encuentra</v>
      </c>
      <c r="G9" s="289" t="str">
        <f>IF(+_xlfn.XLOOKUP(B9,'La Calera II - RFSU 31.1.28'!B:B,'La Calera II - RFSU 31.1.28'!H:H,"No se encuentra",0,1)&gt;0,+_xlfn.XLOOKUP(B9,'La Calera II - RFSU 31.1.28'!B:B,'La Calera II - RFSU 31.1.28'!H:H,"No se encuentra",0,1),"")</f>
        <v>No se encuentra</v>
      </c>
      <c r="H9" s="416" t="str">
        <f>+I9</f>
        <v>No se encuentra</v>
      </c>
      <c r="I9" s="198" t="str">
        <f>+_xlfn.XLOOKUP(B9,'La Calera II - RFSU 31.1.28'!B:B,'La Calera II - RFSU 31.1.28'!W:W,"No se encuentra",0,1)</f>
        <v>No se encuentra</v>
      </c>
      <c r="J9" s="289" t="str">
        <f>IF(+_xlfn.XLOOKUP(B9,'La Calera II - RFSU 31.1.28'!B:B,'La Calera II - RFSU 31.1.28'!X:X,"No se encuentra",0,1)&gt;0,+_xlfn.XLOOKUP(B9,'La Calera II - RFSU 31.1.28'!B:B,'La Calera II - RFSU 31.1.28'!X:X,"No se encuentra",0,1),"")</f>
        <v>No se encuentra</v>
      </c>
      <c r="K9" s="141" t="str">
        <f>+IF(+_xlfn.XLOOKUP(B9,'La Calera II - RFSU 31.1.28'!B:B,'La Calera II - RFSU 31.1.28'!AG:AG,"No se encuentra",0,1)=0,"N/A","Sin iniciar")</f>
        <v>Sin iniciar</v>
      </c>
      <c r="L9" s="201" t="str">
        <f>+M9</f>
        <v>No se encuentra</v>
      </c>
      <c r="M9" s="198" t="str">
        <f>+_xlfn.XLOOKUP(B9,'La Calera II - RFSU 31.1.28'!B:B,'La Calera II - RFSU 31.1.28'!AP:AP,"No se encuentra",0,1)</f>
        <v>No se encuentra</v>
      </c>
      <c r="N9" s="289" t="str">
        <f>IF(+_xlfn.XLOOKUP(B9,'La Calera II - RFSU 31.1.28'!B:B,'La Calera II - RFSU 31.1.28'!AQ:AQ,"No se encuentra",0,1)&gt;0,+_xlfn.XLOOKUP(B9,'La Calera II - RFSU 31.1.28'!B:B,'La Calera II - RFSU 31.1.28'!AQ:AQ,"No se encuentra",0,1),"")</f>
        <v>No se encuentra</v>
      </c>
      <c r="O9" s="416" t="str">
        <f>+_xlfn.XLOOKUP(B9,'La Calera II - RFSU 31.1.28'!B:B,'La Calera II - RFSU 31.1.28'!CA:CA,"No se encuentra",0,1)</f>
        <v>No se encuentra</v>
      </c>
      <c r="P9" s="198" t="str">
        <f t="shared" si="3"/>
        <v>No se encuentra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>No se encuentra</v>
      </c>
      <c r="R9" s="302" t="e">
        <f t="shared" si="1"/>
        <v>#VALUE!</v>
      </c>
      <c r="S9" s="227"/>
      <c r="T9" s="304" t="str">
        <f>+_xlfn.XLOOKUP(B9,'La Calera II - RFSU 31.1.28'!B:B,'La Calera II - RFSU 31.1.28'!BZ:BZ,"",0,1)</f>
        <v/>
      </c>
      <c r="V9" s="18" t="str">
        <f>+_xlfn.XLOOKUP(B9,'La Calera II - RFSU 31.1.28'!B:B,'La Calera II - RFSU 31.1.28'!BW:BW,"No se encuentra",0,1)</f>
        <v>No se encuentra</v>
      </c>
      <c r="W9" s="193" t="e">
        <f t="shared" si="2"/>
        <v>#VALUE!</v>
      </c>
      <c r="Z9" s="18" t="str">
        <f>+_xlfn.XLOOKUP(T9,'Crono LB 30.09'!B:B,'Crono LB 30.09'!E:E,"No se encuentra",0,1)</f>
        <v>No se encuentra</v>
      </c>
      <c r="AA9" s="193" t="e">
        <f t="shared" si="4"/>
        <v>#VALUE!</v>
      </c>
    </row>
    <row r="10" spans="1:27" ht="22.5" x14ac:dyDescent="0.25">
      <c r="A10" s="159" t="s">
        <v>2024</v>
      </c>
      <c r="B10" s="160" t="s">
        <v>2737</v>
      </c>
      <c r="C10" s="161" t="s">
        <v>5121</v>
      </c>
      <c r="D10" s="285"/>
      <c r="E10" s="201">
        <v>46108</v>
      </c>
      <c r="F10" s="198" t="str">
        <f>+_xlfn.XLOOKUP(B10,'La Calera II - RFSU 31.1.28'!B:B,'La Calera II - RFSU 31.1.28'!G:G,"No se encuentra",0,1)</f>
        <v>No se encuentra</v>
      </c>
      <c r="G10" s="289" t="str">
        <f>IF(+_xlfn.XLOOKUP(B10,'La Calera II - RFSU 31.1.28'!B:B,'La Calera II - RFSU 31.1.28'!H:H,"No se encuentra",0,1)&gt;0,+_xlfn.XLOOKUP(B10,'La Calera II - RFSU 31.1.28'!B:B,'La Calera II - RFSU 31.1.28'!H:H,"No se encuentra",0,1),"")</f>
        <v>No se encuentra</v>
      </c>
      <c r="H10" s="416">
        <v>46135</v>
      </c>
      <c r="I10" s="198" t="str">
        <f>+_xlfn.XLOOKUP(B10,'La Calera II - RFSU 31.1.28'!B:B,'La Calera II - RFSU 31.1.28'!W:W,"No se encuentra",0,1)</f>
        <v>No se encuentra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>No se encuentra</v>
      </c>
      <c r="K10" s="141" t="str">
        <f>+IF(+_xlfn.XLOOKUP(B10,'La Calera II - RFSU 31.1.28'!B:B,'La Calera II - RFSU 31.1.28'!AG:AG,"No se encuentra",0,1)=0,"N/A","Sin iniciar")</f>
        <v>Sin iniciar</v>
      </c>
      <c r="L10" s="201">
        <v>46141</v>
      </c>
      <c r="M10" s="198" t="str">
        <f>+_xlfn.XLOOKUP(B10,'La Calera II - RFSU 31.1.28'!B:B,'La Calera II - RFSU 31.1.28'!AP:AP,"No se encuentra",0,1)</f>
        <v>No se encuentra</v>
      </c>
      <c r="N10" s="289" t="str">
        <f>IF(+_xlfn.XLOOKUP(B10,'La Calera II - RFSU 31.1.28'!B:B,'La Calera II - RFSU 31.1.28'!AQ:AQ,"No se encuentra",0,1)&gt;0,+_xlfn.XLOOKUP(B10,'La Calera II - RFSU 31.1.28'!B:B,'La Calera II - RFSU 31.1.28'!AQ:AQ,"No se encuentra",0,1),"")</f>
        <v>No se encuentra</v>
      </c>
      <c r="O10" s="416" t="str">
        <f>+_xlfn.XLOOKUP(B10,'La Calera II - RFSU 31.1.28'!B:B,'La Calera II - RFSU 31.1.28'!CA:CA,"No se encuentra",0,1)</f>
        <v>No se encuentra</v>
      </c>
      <c r="P10" s="198" t="str">
        <f t="shared" si="3"/>
        <v>No se encuentra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>No se encuentra</v>
      </c>
      <c r="R10" s="302" t="e">
        <f t="shared" si="1"/>
        <v>#VALUE!</v>
      </c>
      <c r="S10" s="227"/>
      <c r="T10" s="304" t="s">
        <v>2738</v>
      </c>
      <c r="V10" s="18" t="str">
        <f>+_xlfn.XLOOKUP(B10,'La Calera II - RFSU 31.1.28'!B:B,'La Calera II - RFSU 31.1.28'!BW:BW,"No se encuentra",0,1)</f>
        <v>No se encuentra</v>
      </c>
      <c r="W10" s="193"/>
      <c r="Z10" s="18"/>
      <c r="AA10" s="193"/>
    </row>
    <row r="11" spans="1:27" ht="22.5" x14ac:dyDescent="0.25">
      <c r="A11" s="159" t="s">
        <v>2024</v>
      </c>
      <c r="B11" s="160" t="s">
        <v>2739</v>
      </c>
      <c r="C11" s="161" t="s">
        <v>5122</v>
      </c>
      <c r="D11" s="285"/>
      <c r="E11" s="201">
        <v>46259</v>
      </c>
      <c r="F11" s="198">
        <f>+_xlfn.XLOOKUP(B11,'La Calera II - RFSU 31.1.28'!B:B,'La Calera II - RFSU 31.1.28'!G:G,"No se encuentra",0,1)</f>
        <v>46245</v>
      </c>
      <c r="G11" s="289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416">
        <v>46286</v>
      </c>
      <c r="I11" s="198">
        <f>+_xlfn.XLOOKUP(B11,'La Calera II - RFSU 31.1.28'!B:B,'La Calera II - RFSU 31.1.28'!W:W,"No se encuentra",0,1)</f>
        <v>46272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N/A</v>
      </c>
      <c r="L11" s="201">
        <v>46289</v>
      </c>
      <c r="M11" s="198">
        <f>+_xlfn.XLOOKUP(B11,'La Calera II - RFSU 31.1.28'!B:B,'La Calera II - RFSU 31.1.28'!AP:AP,"No se encuentra",0,1)</f>
        <v>46287</v>
      </c>
      <c r="N11" s="289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416">
        <v>46400</v>
      </c>
      <c r="P11" s="198">
        <f t="shared" si="3"/>
        <v>46387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302" t="str">
        <f t="shared" si="1"/>
        <v/>
      </c>
      <c r="S11" s="227"/>
      <c r="T11" s="304" t="s">
        <v>2741</v>
      </c>
      <c r="V11" s="18">
        <f>+_xlfn.XLOOKUP(B11,'La Calera II - RFSU 31.1.28'!B:B,'La Calera II - RFSU 31.1.28'!BW:BW,"No se encuentra",0,1)</f>
        <v>46387</v>
      </c>
      <c r="W11" s="193"/>
      <c r="Z11" s="18"/>
      <c r="AA11" s="193"/>
    </row>
    <row r="12" spans="1:27" ht="22.5" x14ac:dyDescent="0.25">
      <c r="A12" s="159" t="s">
        <v>2024</v>
      </c>
      <c r="B12" s="160" t="s">
        <v>2745</v>
      </c>
      <c r="C12" s="161" t="s">
        <v>2746</v>
      </c>
      <c r="D12" s="285"/>
      <c r="E12" s="201">
        <v>46013</v>
      </c>
      <c r="F12" s="198">
        <f>+_xlfn.XLOOKUP(B12,'La Calera II - RFSU 31.1.28'!B:B,'La Calera II - RFSU 31.1.28'!G:G,"No se encuentra",0,1)</f>
        <v>46013</v>
      </c>
      <c r="G12" s="289">
        <f>IF(+_xlfn.XLOOKUP(B12,'La Calera II - RFSU 31.1.28'!B:B,'La Calera II - RFSU 31.1.28'!H:H,"No se encuentra",0,1)&gt;0,+_xlfn.XLOOKUP(B12,'La Calera II - RFSU 31.1.28'!B:B,'La Calera II - RFSU 31.1.28'!H:H,"No se encuentra",0,1),"")</f>
        <v>46013</v>
      </c>
      <c r="H12" s="416">
        <v>46050</v>
      </c>
      <c r="I12" s="198">
        <f>+_xlfn.XLOOKUP(B12,'La Calera II - RFSU 31.1.28'!B:B,'La Calera II - RFSU 31.1.28'!W:W,"No se encuentra",0,1)</f>
        <v>46050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46048</v>
      </c>
      <c r="K12" s="141" t="str">
        <f>+IF(+_xlfn.XLOOKUP(B12,'La Calera II - RFSU 31.1.28'!B:B,'La Calera II - RFSU 31.1.28'!AG:AG,"No se encuentra",0,1)=0,"N/A","Sin iniciar")</f>
        <v>N/A</v>
      </c>
      <c r="L12" s="201">
        <v>46060</v>
      </c>
      <c r="M12" s="198">
        <f>+_xlfn.XLOOKUP(B12,'La Calera II - RFSU 31.1.28'!B:B,'La Calera II - RFSU 31.1.28'!AP:AP,"No se encuentra",0,1)</f>
        <v>46081</v>
      </c>
      <c r="N12" s="289">
        <f>IF(+_xlfn.XLOOKUP(B12,'La Calera II - RFSU 31.1.28'!B:B,'La Calera II - RFSU 31.1.28'!AQ:AQ,"No se encuentra",0,1)&gt;0,+_xlfn.XLOOKUP(B12,'La Calera II - RFSU 31.1.28'!B:B,'La Calera II - RFSU 31.1.28'!AQ:AQ,"No se encuentra",0,1),"")</f>
        <v>46079</v>
      </c>
      <c r="O12" s="416">
        <f>+_xlfn.XLOOKUP(B12,'La Calera II - RFSU 31.1.28'!B:B,'La Calera II - RFSU 31.1.28'!CA:CA,"No se encuentra",0,1)</f>
        <v>46132</v>
      </c>
      <c r="P12" s="198">
        <f t="shared" si="3"/>
        <v>46132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>
        <f t="shared" si="1"/>
        <v>0</v>
      </c>
      <c r="S12" s="227"/>
      <c r="T12" s="304">
        <f>+_xlfn.XLOOKUP(B12,'La Calera II - RFSU 31.1.28'!B:B,'La Calera II - RFSU 31.1.28'!BZ:BZ,"",0,1)</f>
        <v>0</v>
      </c>
      <c r="V12" s="18">
        <f>+_xlfn.XLOOKUP(B12,'La Calera II - RFSU 31.1.28'!B:B,'La Calera II - RFSU 31.1.28'!BW:BW,"No se encuentra",0,1)</f>
        <v>46142</v>
      </c>
      <c r="W12" s="193">
        <f t="shared" si="2"/>
        <v>72</v>
      </c>
      <c r="Z12" s="18" t="str">
        <f>+_xlfn.XLOOKUP(T12,'Crono LB 30.09'!B:B,'Crono LB 30.09'!E:E,"No se encuentra",0,1)</f>
        <v>No se encuentra</v>
      </c>
      <c r="AA12" s="193" t="e">
        <f t="shared" si="4"/>
        <v>#VALUE!</v>
      </c>
    </row>
    <row r="13" spans="1:27" x14ac:dyDescent="0.25">
      <c r="A13" s="159" t="s">
        <v>2024</v>
      </c>
      <c r="B13" s="160" t="s">
        <v>5138</v>
      </c>
      <c r="C13" s="161" t="s">
        <v>5137</v>
      </c>
      <c r="D13" s="285"/>
      <c r="E13" s="201">
        <f>+F13</f>
        <v>46084</v>
      </c>
      <c r="F13" s="198">
        <f>+_xlfn.XLOOKUP(B13,'La Calera II - RFSU 31.1.28'!B:B,'La Calera II - RFSU 31.1.28'!G:G,"No se encuentra",0,1)</f>
        <v>46084</v>
      </c>
      <c r="G13" s="289">
        <f>IF(+_xlfn.XLOOKUP(B13,'La Calera II - RFSU 31.1.28'!B:B,'La Calera II - RFSU 31.1.28'!H:H,"No se encuentra",0,1)&gt;0,+_xlfn.XLOOKUP(B13,'La Calera II - RFSU 31.1.28'!B:B,'La Calera II - RFSU 31.1.28'!H:H,"No se encuentra",0,1),"")</f>
        <v>46084</v>
      </c>
      <c r="H13" s="416">
        <f>+I13</f>
        <v>46117</v>
      </c>
      <c r="I13" s="198">
        <f>+_xlfn.XLOOKUP(B13,'La Calera II - RFSU 31.1.28'!B:B,'La Calera II - RFSU 31.1.28'!W:W,"No se encuentra",0,1)</f>
        <v>46117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46112</v>
      </c>
      <c r="K13" s="141" t="str">
        <f>+IF(+_xlfn.XLOOKUP(B13,'La Calera II - RFSU 31.1.28'!B:B,'La Calera II - RFSU 31.1.28'!AG:AG,"No se encuentra",0,1)=0,"N/A","Sin iniciar")</f>
        <v>N/A</v>
      </c>
      <c r="L13" s="201">
        <f>+M13</f>
        <v>46175</v>
      </c>
      <c r="M13" s="198">
        <f>+_xlfn.XLOOKUP(B13,'La Calera II - RFSU 31.1.28'!B:B,'La Calera II - RFSU 31.1.28'!AP:AP,"No se encuentra",0,1)</f>
        <v>46175</v>
      </c>
      <c r="N13" s="289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416">
        <f>+_xlfn.XLOOKUP(B13,'La Calera II - RFSU 31.1.28'!B:B,'La Calera II - RFSU 31.1.28'!CA:CA,"No se encuentra",0,1)</f>
        <v>46239</v>
      </c>
      <c r="P13" s="198">
        <f t="shared" si="3"/>
        <v>46238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 t="str">
        <f t="shared" si="1"/>
        <v/>
      </c>
      <c r="S13" s="227"/>
      <c r="T13" s="304">
        <f>+_xlfn.XLOOKUP(B13,'La Calera II - RFSU 31.1.28'!B:B,'La Calera II - RFSU 31.1.28'!BZ:BZ,"",0,1)</f>
        <v>0</v>
      </c>
      <c r="V13" s="18">
        <f>+_xlfn.XLOOKUP(B13,'La Calera II - RFSU 31.1.28'!B:B,'La Calera II - RFSU 31.1.28'!BW:BW,"No se encuentra",0,1)</f>
        <v>46238</v>
      </c>
      <c r="W13" s="193">
        <f t="shared" si="2"/>
        <v>64</v>
      </c>
      <c r="Z13" s="18" t="str">
        <f>+_xlfn.XLOOKUP(T13,'Crono LB 30.09'!B:B,'Crono LB 30.09'!E:E,"No se encuentra",0,1)</f>
        <v>No se encuentra</v>
      </c>
      <c r="AA13" s="193" t="e">
        <f t="shared" si="4"/>
        <v>#VALUE!</v>
      </c>
    </row>
    <row r="14" spans="1:27" x14ac:dyDescent="0.25">
      <c r="A14" s="159" t="s">
        <v>2024</v>
      </c>
      <c r="B14" s="160" t="s">
        <v>2747</v>
      </c>
      <c r="C14" s="161" t="s">
        <v>2423</v>
      </c>
      <c r="D14" s="285"/>
      <c r="E14" s="201">
        <v>46122</v>
      </c>
      <c r="F14" s="198">
        <f>+_xlfn.XLOOKUP(B14,'La Calera II - RFSU 31.1.28'!B:B,'La Calera II - RFSU 31.1.28'!G:G,"No se encuentra",0,1)</f>
        <v>46122</v>
      </c>
      <c r="G14" s="289">
        <f>IF(+_xlfn.XLOOKUP(B14,'La Calera II - RFSU 31.1.28'!B:B,'La Calera II - RFSU 31.1.28'!H:H,"No se encuentra",0,1)&gt;0,+_xlfn.XLOOKUP(B14,'La Calera II - RFSU 31.1.28'!B:B,'La Calera II - RFSU 31.1.28'!H:H,"No se encuentra",0,1),"")</f>
        <v>46122</v>
      </c>
      <c r="H14" s="416">
        <v>46159</v>
      </c>
      <c r="I14" s="198">
        <f>+_xlfn.XLOOKUP(B14,'La Calera II - RFSU 31.1.28'!B:B,'La Calera II - RFSU 31.1.28'!W:W,"No se encuentra",0,1)</f>
        <v>46233</v>
      </c>
      <c r="J14" s="289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46209</v>
      </c>
      <c r="M14" s="198">
        <f>+_xlfn.XLOOKUP(B14,'La Calera II - RFSU 31.1.28'!B:B,'La Calera II - RFSU 31.1.28'!AP:AP,"No se encuentra",0,1)</f>
        <v>46283</v>
      </c>
      <c r="N14" s="289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416">
        <f>+_xlfn.XLOOKUP(B14,'La Calera II - RFSU 31.1.28'!B:B,'La Calera II - RFSU 31.1.28'!CA:CA,"No se encuentra",0,1)</f>
        <v>46532</v>
      </c>
      <c r="P14" s="198">
        <f t="shared" si="3"/>
        <v>46380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 t="str">
        <f t="shared" si="1"/>
        <v/>
      </c>
      <c r="S14" s="305"/>
      <c r="T14" s="304" t="str">
        <f>+_xlfn.XLOOKUP(B14,'La Calera II - RFSU 31.1.28'!B:B,'La Calera II - RFSU 31.1.28'!BZ:BZ,"",0,1)</f>
        <v>CPI010020</v>
      </c>
      <c r="V14" s="18">
        <f>+_xlfn.XLOOKUP(B14,'La Calera II - RFSU 31.1.28'!B:B,'La Calera II - RFSU 31.1.28'!BW:BW,"No se encuentra",0,1)</f>
        <v>46380</v>
      </c>
      <c r="W14" s="193">
        <f t="shared" si="2"/>
        <v>323</v>
      </c>
      <c r="Z14" s="18" t="str">
        <f>+_xlfn.XLOOKUP(T14,'Crono LB 30.09'!B:B,'Crono LB 30.09'!E:E,"No se encuentra",0,1)</f>
        <v>No se encuentra</v>
      </c>
      <c r="AA14" s="193" t="e">
        <f t="shared" si="4"/>
        <v>#VALUE!</v>
      </c>
    </row>
    <row r="15" spans="1:27" x14ac:dyDescent="0.25">
      <c r="A15" s="159" t="s">
        <v>2024</v>
      </c>
      <c r="B15" s="160" t="s">
        <v>2749</v>
      </c>
      <c r="C15" s="161" t="s">
        <v>2425</v>
      </c>
      <c r="D15" s="285"/>
      <c r="E15" s="201">
        <v>46115</v>
      </c>
      <c r="F15" s="198">
        <f>+_xlfn.XLOOKUP(B15,'La Calera II - RFSU 31.1.28'!B:B,'La Calera II - RFSU 31.1.28'!G:G,"No se encuentra",0,1)</f>
        <v>46172</v>
      </c>
      <c r="G15" s="289">
        <f>IF(+_xlfn.XLOOKUP(B15,'La Calera II - RFSU 31.1.28'!B:B,'La Calera II - RFSU 31.1.28'!H:H,"No se encuentra",0,1)&gt;0,+_xlfn.XLOOKUP(B15,'La Calera II - RFSU 31.1.28'!B:B,'La Calera II - RFSU 31.1.28'!H:H,"No se encuentra",0,1),"")</f>
        <v>46155</v>
      </c>
      <c r="H15" s="416">
        <v>46152</v>
      </c>
      <c r="I15" s="198">
        <f>+_xlfn.XLOOKUP(B15,'La Calera II - RFSU 31.1.28'!B:B,'La Calera II - RFSU 31.1.28'!W:W,"No se encuentra",0,1)</f>
        <v>46208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46217</v>
      </c>
      <c r="M15" s="198">
        <f>+_xlfn.XLOOKUP(B15,'La Calera II - RFSU 31.1.28'!B:B,'La Calera II - RFSU 31.1.28'!AP:AP,"No se encuentra",0,1)</f>
        <v>46273</v>
      </c>
      <c r="N15" s="289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416">
        <f>+_xlfn.XLOOKUP(B15,'La Calera II - RFSU 31.1.28'!B:B,'La Calera II - RFSU 31.1.28'!CA:CA,"No se encuentra",0,1)</f>
        <v>46449</v>
      </c>
      <c r="P15" s="198">
        <f t="shared" si="3"/>
        <v>46430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1"/>
        <v/>
      </c>
      <c r="S15" s="227"/>
      <c r="T15" s="304" t="str">
        <f>+_xlfn.XLOOKUP(B15,'La Calera II - RFSU 31.1.28'!B:B,'La Calera II - RFSU 31.1.28'!BZ:BZ,"",0,1)</f>
        <v>CP011010</v>
      </c>
      <c r="V15" s="18">
        <f>+_xlfn.XLOOKUP(B15,'La Calera II - RFSU 31.1.28'!B:B,'La Calera II - RFSU 31.1.28'!BW:BW,"No se encuentra",0,1)</f>
        <v>46430</v>
      </c>
      <c r="W15" s="193">
        <f t="shared" si="2"/>
        <v>232</v>
      </c>
      <c r="Z15" s="18" t="str">
        <f>+_xlfn.XLOOKUP(T15,'Crono LB 30.09'!B:B,'Crono LB 30.09'!E:E,"No se encuentra",0,1)</f>
        <v>No se encuentra</v>
      </c>
      <c r="AA15" s="193" t="e">
        <f t="shared" si="4"/>
        <v>#VALUE!</v>
      </c>
    </row>
    <row r="16" spans="1:27" ht="22.5" x14ac:dyDescent="0.25">
      <c r="A16" s="159" t="s">
        <v>2024</v>
      </c>
      <c r="B16" s="160" t="s">
        <v>5123</v>
      </c>
      <c r="C16" s="161" t="s">
        <v>2754</v>
      </c>
      <c r="D16" s="285"/>
      <c r="E16" s="201">
        <v>46073</v>
      </c>
      <c r="F16" s="198">
        <f>+_xlfn.XLOOKUP(B16,'La Calera II - RFSU 31.1.28'!B:B,'La Calera II - RFSU 31.1.28'!G:G,"No se encuentra",0,1)</f>
        <v>46073</v>
      </c>
      <c r="G16" s="289">
        <f>IF(+_xlfn.XLOOKUP(B16,'La Calera II - RFSU 31.1.28'!B:B,'La Calera II - RFSU 31.1.28'!H:H,"No se encuentra",0,1)&gt;0,+_xlfn.XLOOKUP(B16,'La Calera II - RFSU 31.1.28'!B:B,'La Calera II - RFSU 31.1.28'!H:H,"No se encuentra",0,1),"")</f>
        <v>46073</v>
      </c>
      <c r="H16" s="416">
        <v>46110</v>
      </c>
      <c r="I16" s="198">
        <f>+_xlfn.XLOOKUP(B16,'La Calera II - RFSU 31.1.28'!B:B,'La Calera II - RFSU 31.1.28'!W:W,"No se encuentra",0,1)</f>
        <v>46105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46101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46175</v>
      </c>
      <c r="M16" s="198">
        <f>+_xlfn.XLOOKUP(B16,'La Calera II - RFSU 31.1.28'!B:B,'La Calera II - RFSU 31.1.28'!AP:AP,"No se encuentra",0,1)</f>
        <v>46171</v>
      </c>
      <c r="N16" s="289">
        <f>IF(+_xlfn.XLOOKUP(B16,'La Calera II - RFSU 31.1.28'!B:B,'La Calera II - RFSU 31.1.28'!AQ:AQ,"No se encuentra",0,1)&gt;0,+_xlfn.XLOOKUP(B16,'La Calera II - RFSU 31.1.28'!B:B,'La Calera II - RFSU 31.1.28'!AQ:AQ,"No se encuentra",0,1),"")</f>
        <v>46176</v>
      </c>
      <c r="O16" s="416">
        <f>+_xlfn.XLOOKUP(B16,'La Calera II - RFSU 31.1.28'!B:B,'La Calera II - RFSU 31.1.28'!CA:CA,"No se encuentra",0,1)</f>
        <v>46417</v>
      </c>
      <c r="P16" s="198">
        <f t="shared" si="3"/>
        <v>46417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>
        <f t="shared" si="1"/>
        <v>0</v>
      </c>
      <c r="S16" s="227"/>
      <c r="T16" s="304" t="str">
        <f>+_xlfn.XLOOKUP(B16,'La Calera II - RFSU 31.1.28'!B:B,'La Calera II - RFSU 31.1.28'!BZ:BZ,"",0,1)</f>
        <v>FDP1030</v>
      </c>
      <c r="U16" t="s">
        <v>2774</v>
      </c>
      <c r="V16" s="18">
        <f>+_xlfn.XLOOKUP(B16,'La Calera II - RFSU 31.1.28'!B:B,'La Calera II - RFSU 31.1.28'!BW:BW,"No se encuentra",0,1)</f>
        <v>46426</v>
      </c>
      <c r="W16" s="193">
        <f t="shared" si="2"/>
        <v>242</v>
      </c>
      <c r="Z16" s="18" t="str">
        <f>+_xlfn.XLOOKUP(T16,'Crono LB 30.09'!B:B,'Crono LB 30.09'!E:E,"No se encuentra",0,1)</f>
        <v>29-Jan-26</v>
      </c>
      <c r="AA16" s="193" t="e">
        <f t="shared" si="4"/>
        <v>#VALUE!</v>
      </c>
    </row>
    <row r="17" spans="1:27" x14ac:dyDescent="0.25">
      <c r="A17" s="159" t="s">
        <v>2689</v>
      </c>
      <c r="B17" s="160" t="s">
        <v>2691</v>
      </c>
      <c r="C17" s="161" t="s">
        <v>2692</v>
      </c>
      <c r="D17" s="285"/>
      <c r="E17" s="201">
        <v>46108</v>
      </c>
      <c r="F17" s="198">
        <f>+_xlfn.XLOOKUP(B17,'La Calera II - RFSU 31.1.28'!B:B,'La Calera II - RFSU 31.1.28'!G:G,"No se encuentra",0,1)</f>
        <v>46108</v>
      </c>
      <c r="G17" s="289">
        <f>IF(+_xlfn.XLOOKUP(B17,'La Calera II - RFSU 31.1.28'!B:B,'La Calera II - RFSU 31.1.28'!H:H,"No se encuentra",0,1)&gt;0,+_xlfn.XLOOKUP(B17,'La Calera II - RFSU 31.1.28'!B:B,'La Calera II - RFSU 31.1.28'!H:H,"No se encuentra",0,1),"")</f>
        <v>46099</v>
      </c>
      <c r="H17" s="416">
        <v>46145</v>
      </c>
      <c r="I17" s="198">
        <f>+_xlfn.XLOOKUP(B17,'La Calera II - RFSU 31.1.28'!B:B,'La Calera II - RFSU 31.1.28'!W:W,"No se encuentra",0,1)</f>
        <v>46143</v>
      </c>
      <c r="J17" s="289">
        <f>IF(+_xlfn.XLOOKUP(B17,'La Calera II - RFSU 31.1.28'!B:B,'La Calera II - RFSU 31.1.28'!X:X,"No se encuentra",0,1)&gt;0,+_xlfn.XLOOKUP(B17,'La Calera II - RFSU 31.1.28'!B:B,'La Calera II - RFSU 31.1.28'!X:X,"No se encuentra",0,1),"")</f>
        <v>46146</v>
      </c>
      <c r="K17" s="141" t="str">
        <f>+IF(+_xlfn.XLOOKUP(B17,'La Calera II - RFSU 31.1.28'!B:B,'La Calera II - RFSU 31.1.28'!AG:AG,"No se encuentra",0,1)=0,"N/A","Sin iniciar")</f>
        <v>Sin iniciar</v>
      </c>
      <c r="L17" s="201">
        <v>46210</v>
      </c>
      <c r="M17" s="198">
        <f>+_xlfn.XLOOKUP(B17,'La Calera II - RFSU 31.1.28'!B:B,'La Calera II - RFSU 31.1.28'!AP:AP,"No se encuentra",0,1)</f>
        <v>46211</v>
      </c>
      <c r="N17" s="289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416">
        <f>+_xlfn.XLOOKUP(B17,'La Calera II - RFSU 31.1.28'!B:B,'La Calera II - RFSU 31.1.28'!CA:CA,"No se encuentra",0,1)</f>
        <v>46423</v>
      </c>
      <c r="P17" s="198">
        <f t="shared" si="3"/>
        <v>46423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1"/>
        <v/>
      </c>
      <c r="S17" s="227"/>
      <c r="T17" s="304" t="str">
        <f>+_xlfn.XLOOKUP(B17,'La Calera II - RFSU 31.1.28'!B:B,'La Calera II - RFSU 31.1.28'!BZ:BZ,"",0,1)</f>
        <v>FDI1030</v>
      </c>
      <c r="V17" s="18">
        <f>+_xlfn.XLOOKUP(B17,'La Calera II - RFSU 31.1.28'!B:B,'La Calera II - RFSU 31.1.28'!BW:BW,"No se encuentra",0,1)</f>
        <v>46458</v>
      </c>
      <c r="W17" s="193">
        <f t="shared" si="2"/>
        <v>213</v>
      </c>
      <c r="Z17" s="18" t="str">
        <f>+_xlfn.XLOOKUP(T17,'Crono LB 30.09'!B:B,'Crono LB 30.09'!E:E,"No se encuentra",0,1)</f>
        <v>No se encuentra</v>
      </c>
      <c r="AA17" s="193" t="e">
        <f t="shared" si="4"/>
        <v>#VALUE!</v>
      </c>
    </row>
    <row r="18" spans="1:27" x14ac:dyDescent="0.25">
      <c r="A18" s="159" t="s">
        <v>246</v>
      </c>
      <c r="B18" s="160" t="s">
        <v>2584</v>
      </c>
      <c r="C18" s="161" t="s">
        <v>621</v>
      </c>
      <c r="D18" s="285"/>
      <c r="E18" s="201">
        <v>46183</v>
      </c>
      <c r="F18" s="198">
        <f>+_xlfn.XLOOKUP(B18,'La Calera II - RFSU 31.1.28'!B:B,'La Calera II - RFSU 31.1.28'!G:G,"No se encuentra",0,1)</f>
        <v>46213</v>
      </c>
      <c r="G18" s="289" t="str">
        <f>IF(+_xlfn.XLOOKUP(B18,'La Calera II - RFSU 31.1.28'!B:B,'La Calera II - RFSU 31.1.28'!H:H,"No se encuentra",0,1)&gt;0,+_xlfn.XLOOKUP(B18,'La Calera II - RFSU 31.1.28'!B:B,'La Calera II - RFSU 31.1.28'!H:H,"No se encuentra",0,1),"")</f>
        <v/>
      </c>
      <c r="H18" s="416">
        <v>46220</v>
      </c>
      <c r="I18" s="198">
        <f>+_xlfn.XLOOKUP(B18,'La Calera II - RFSU 31.1.28'!B:B,'La Calera II - RFSU 31.1.28'!W:W,"No se encuentra",0,1)</f>
        <v>46250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46286</v>
      </c>
      <c r="M18" s="198">
        <f>+_xlfn.XLOOKUP(B18,'La Calera II - RFSU 31.1.28'!B:B,'La Calera II - RFSU 31.1.28'!AP:AP,"No se encuentra",0,1)</f>
        <v>46315</v>
      </c>
      <c r="N18" s="289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416">
        <f>+_xlfn.XLOOKUP(B18,'La Calera II - RFSU 31.1.28'!B:B,'La Calera II - RFSU 31.1.28'!CA:CA,"No se encuentra",0,1)</f>
        <v>46591</v>
      </c>
      <c r="P18" s="198">
        <f t="shared" si="3"/>
        <v>46591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1"/>
        <v/>
      </c>
      <c r="S18" s="227"/>
      <c r="T18" s="304" t="str">
        <f>+_xlfn.XLOOKUP(B18,'La Calera II - RFSU 31.1.28'!B:B,'La Calera II - RFSU 31.1.28'!BZ:BZ,"",0,1)</f>
        <v>FDE1140</v>
      </c>
      <c r="V18" s="18">
        <f>+_xlfn.XLOOKUP(B18,'La Calera II - RFSU 31.1.28'!B:B,'La Calera II - RFSU 31.1.28'!BW:BW,"No se encuentra",0,1)</f>
        <v>46622</v>
      </c>
      <c r="W18" s="193">
        <f t="shared" si="2"/>
        <v>305</v>
      </c>
      <c r="Z18" s="18">
        <f>+_xlfn.XLOOKUP(T18,'Crono LB 30.09'!B:B,'Crono LB 30.09'!E:E,"No se encuentra",0,1)</f>
        <v>46162</v>
      </c>
      <c r="AA18" s="193">
        <f t="shared" si="4"/>
        <v>-124</v>
      </c>
    </row>
    <row r="19" spans="1:27" x14ac:dyDescent="0.25">
      <c r="A19" s="159" t="s">
        <v>246</v>
      </c>
      <c r="B19" s="160" t="s">
        <v>2585</v>
      </c>
      <c r="C19" s="161" t="s">
        <v>624</v>
      </c>
      <c r="D19" s="285"/>
      <c r="E19" s="201">
        <v>46153</v>
      </c>
      <c r="F19" s="198">
        <f>+_xlfn.XLOOKUP(B19,'La Calera II - RFSU 31.1.28'!B:B,'La Calera II - RFSU 31.1.28'!G:G,"No se encuentra",0,1)</f>
        <v>46153</v>
      </c>
      <c r="G19" s="289">
        <f>IF(+_xlfn.XLOOKUP(B19,'La Calera II - RFSU 31.1.28'!B:B,'La Calera II - RFSU 31.1.28'!H:H,"No se encuentra",0,1)&gt;0,+_xlfn.XLOOKUP(B19,'La Calera II - RFSU 31.1.28'!B:B,'La Calera II - RFSU 31.1.28'!H:H,"No se encuentra",0,1),"")</f>
        <v>46122</v>
      </c>
      <c r="H19" s="416">
        <v>46190</v>
      </c>
      <c r="I19" s="198">
        <f>+_xlfn.XLOOKUP(B19,'La Calera II - RFSU 31.1.28'!B:B,'La Calera II - RFSU 31.1.28'!W:W,"No se encuentra",0,1)</f>
        <v>46162</v>
      </c>
      <c r="J19" s="289">
        <f>IF(+_xlfn.XLOOKUP(B19,'La Calera II - RFSU 31.1.28'!B:B,'La Calera II - RFSU 31.1.28'!X:X,"No se encuentra",0,1)&gt;0,+_xlfn.XLOOKUP(B19,'La Calera II - RFSU 31.1.28'!B:B,'La Calera II - RFSU 31.1.28'!X:X,"No se encuentra",0,1),"")</f>
        <v>46142</v>
      </c>
      <c r="K19" s="141" t="str">
        <f>+IF(+_xlfn.XLOOKUP(B19,'La Calera II - RFSU 31.1.28'!B:B,'La Calera II - RFSU 31.1.28'!AG:AG,"No se encuentra",0,1)=0,"N/A","Sin iniciar")</f>
        <v>Sin iniciar</v>
      </c>
      <c r="L19" s="201">
        <v>46286</v>
      </c>
      <c r="M19" s="198">
        <f>+_xlfn.XLOOKUP(B19,'La Calera II - RFSU 31.1.28'!B:B,'La Calera II - RFSU 31.1.28'!AP:AP,"No se encuentra",0,1)</f>
        <v>46207</v>
      </c>
      <c r="N19" s="289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416">
        <f>+_xlfn.XLOOKUP(B19,'La Calera II - RFSU 31.1.28'!B:B,'La Calera II - RFSU 31.1.28'!CA:CA,"No se encuentra",0,1)</f>
        <v>46524</v>
      </c>
      <c r="P19" s="198">
        <f t="shared" si="3"/>
        <v>46414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1"/>
        <v/>
      </c>
      <c r="S19" s="227"/>
      <c r="T19" s="304" t="str">
        <f>+_xlfn.XLOOKUP(B19,'La Calera II - RFSU 31.1.28'!B:B,'La Calera II - RFSU 31.1.28'!BZ:BZ,"",0,1)</f>
        <v>FDE1140</v>
      </c>
      <c r="V19" s="18">
        <f>+_xlfn.XLOOKUP(B19,'La Calera II - RFSU 31.1.28'!B:B,'La Calera II - RFSU 31.1.28'!BW:BW,"No se encuentra",0,1)</f>
        <v>46414</v>
      </c>
      <c r="W19" s="193">
        <f t="shared" si="2"/>
        <v>238</v>
      </c>
      <c r="Z19" s="18">
        <f>+_xlfn.XLOOKUP(T19,'Crono LB 30.09'!B:B,'Crono LB 30.09'!E:E,"No se encuentra",0,1)</f>
        <v>46162</v>
      </c>
      <c r="AA19" s="193">
        <f t="shared" si="4"/>
        <v>-124</v>
      </c>
    </row>
    <row r="20" spans="1:27" x14ac:dyDescent="0.25">
      <c r="A20" s="159" t="s">
        <v>246</v>
      </c>
      <c r="B20" s="160" t="s">
        <v>2586</v>
      </c>
      <c r="C20" s="161" t="s">
        <v>622</v>
      </c>
      <c r="D20" s="285"/>
      <c r="E20" s="201">
        <v>46153</v>
      </c>
      <c r="F20" s="198">
        <f>+_xlfn.XLOOKUP(B20,'La Calera II - RFSU 31.1.28'!B:B,'La Calera II - RFSU 31.1.28'!G:G,"No se encuentra",0,1)</f>
        <v>46153</v>
      </c>
      <c r="G20" s="289">
        <f>IF(+_xlfn.XLOOKUP(B20,'La Calera II - RFSU 31.1.28'!B:B,'La Calera II - RFSU 31.1.28'!H:H,"No se encuentra",0,1)&gt;0,+_xlfn.XLOOKUP(B20,'La Calera II - RFSU 31.1.28'!B:B,'La Calera II - RFSU 31.1.28'!H:H,"No se encuentra",0,1),"")</f>
        <v>46122</v>
      </c>
      <c r="H20" s="416">
        <v>46190</v>
      </c>
      <c r="I20" s="198">
        <f>+_xlfn.XLOOKUP(B20,'La Calera II - RFSU 31.1.28'!B:B,'La Calera II - RFSU 31.1.28'!W:W,"No se encuentra",0,1)</f>
        <v>46162</v>
      </c>
      <c r="J20" s="289">
        <f>IF(+_xlfn.XLOOKUP(B20,'La Calera II - RFSU 31.1.28'!B:B,'La Calera II - RFSU 31.1.28'!X:X,"No se encuentra",0,1)&gt;0,+_xlfn.XLOOKUP(B20,'La Calera II - RFSU 31.1.28'!B:B,'La Calera II - RFSU 31.1.28'!X:X,"No se encuentra",0,1),"")</f>
        <v>46142</v>
      </c>
      <c r="K20" s="141" t="str">
        <f>+IF(+_xlfn.XLOOKUP(B20,'La Calera II - RFSU 31.1.28'!B:B,'La Calera II - RFSU 31.1.28'!AG:AG,"No se encuentra",0,1)=0,"N/A","Sin iniciar")</f>
        <v>Sin iniciar</v>
      </c>
      <c r="L20" s="201">
        <v>46286</v>
      </c>
      <c r="M20" s="198">
        <f>+_xlfn.XLOOKUP(B20,'La Calera II - RFSU 31.1.28'!B:B,'La Calera II - RFSU 31.1.28'!AP:AP,"No se encuentra",0,1)</f>
        <v>46207</v>
      </c>
      <c r="N20" s="289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416">
        <f>+_xlfn.XLOOKUP(B20,'La Calera II - RFSU 31.1.28'!B:B,'La Calera II - RFSU 31.1.28'!CA:CA,"No se encuentra",0,1)</f>
        <v>46524</v>
      </c>
      <c r="P20" s="198">
        <f t="shared" si="3"/>
        <v>46414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1"/>
        <v/>
      </c>
      <c r="S20" s="227"/>
      <c r="T20" s="304" t="str">
        <f>+_xlfn.XLOOKUP(B20,'La Calera II - RFSU 31.1.28'!B:B,'La Calera II - RFSU 31.1.28'!BZ:BZ,"",0,1)</f>
        <v>FDE1140</v>
      </c>
      <c r="V20" s="18">
        <f>+_xlfn.XLOOKUP(B20,'La Calera II - RFSU 31.1.28'!B:B,'La Calera II - RFSU 31.1.28'!BW:BW,"No se encuentra",0,1)</f>
        <v>46414</v>
      </c>
      <c r="W20" s="193">
        <f t="shared" si="2"/>
        <v>238</v>
      </c>
      <c r="Z20" s="18">
        <f>+_xlfn.XLOOKUP(T20,'Crono LB 30.09'!B:B,'Crono LB 30.09'!E:E,"No se encuentra",0,1)</f>
        <v>46162</v>
      </c>
      <c r="AA20" s="193">
        <f t="shared" si="4"/>
        <v>-124</v>
      </c>
    </row>
    <row r="21" spans="1:27" x14ac:dyDescent="0.25">
      <c r="A21" s="159" t="s">
        <v>246</v>
      </c>
      <c r="B21" s="160" t="s">
        <v>2587</v>
      </c>
      <c r="C21" s="161" t="s">
        <v>626</v>
      </c>
      <c r="D21" s="285"/>
      <c r="E21" s="201">
        <v>46185</v>
      </c>
      <c r="F21" s="198">
        <f>+_xlfn.XLOOKUP(B21,'La Calera II - RFSU 31.1.28'!B:B,'La Calera II - RFSU 31.1.28'!G:G,"No se encuentra",0,1)</f>
        <v>46185</v>
      </c>
      <c r="G21" s="289">
        <f>IF(+_xlfn.XLOOKUP(B21,'La Calera II - RFSU 31.1.28'!B:B,'La Calera II - RFSU 31.1.28'!H:H,"No se encuentra",0,1)&gt;0,+_xlfn.XLOOKUP(B21,'La Calera II - RFSU 31.1.28'!B:B,'La Calera II - RFSU 31.1.28'!H:H,"No se encuentra",0,1),"")</f>
        <v>46190</v>
      </c>
      <c r="H21" s="416">
        <v>46222</v>
      </c>
      <c r="I21" s="198">
        <f>+_xlfn.XLOOKUP(B21,'La Calera II - RFSU 31.1.28'!B:B,'La Calera II - RFSU 31.1.28'!W:W,"No se encuentra",0,1)</f>
        <v>46233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46286</v>
      </c>
      <c r="M21" s="198">
        <f>+_xlfn.XLOOKUP(B21,'La Calera II - RFSU 31.1.28'!B:B,'La Calera II - RFSU 31.1.28'!AP:AP,"No se encuentra",0,1)</f>
        <v>46298</v>
      </c>
      <c r="N21" s="289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416">
        <f>+_xlfn.XLOOKUP(B21,'La Calera II - RFSU 31.1.28'!B:B,'La Calera II - RFSU 31.1.28'!CA:CA,"No se encuentra",0,1)</f>
        <v>46443</v>
      </c>
      <c r="P21" s="198">
        <f t="shared" si="3"/>
        <v>46425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1"/>
        <v/>
      </c>
      <c r="S21" s="227"/>
      <c r="T21" s="304" t="str">
        <f>+_xlfn.XLOOKUP(B21,'La Calera II - RFSU 31.1.28'!B:B,'La Calera II - RFSU 31.1.28'!BZ:BZ,"",0,1)</f>
        <v>FDE1010</v>
      </c>
      <c r="V21" s="18">
        <f>+_xlfn.XLOOKUP(B21,'La Calera II - RFSU 31.1.28'!B:B,'La Calera II - RFSU 31.1.28'!BW:BW,"No se encuentra",0,1)</f>
        <v>46425</v>
      </c>
      <c r="W21" s="193">
        <f t="shared" si="2"/>
        <v>157</v>
      </c>
      <c r="Z21" s="18">
        <f>+_xlfn.XLOOKUP(T21,'Crono LB 30.09'!B:B,'Crono LB 30.09'!E:E,"No se encuentra",0,1)</f>
        <v>46162</v>
      </c>
      <c r="AA21" s="193">
        <f t="shared" si="4"/>
        <v>-124</v>
      </c>
    </row>
    <row r="22" spans="1:27" ht="22.5" customHeight="1" x14ac:dyDescent="0.25">
      <c r="A22" s="159" t="s">
        <v>246</v>
      </c>
      <c r="B22" s="160" t="s">
        <v>2588</v>
      </c>
      <c r="C22" s="161" t="s">
        <v>2589</v>
      </c>
      <c r="D22" s="285"/>
      <c r="E22" s="201">
        <v>46031</v>
      </c>
      <c r="F22" s="198">
        <f>+_xlfn.XLOOKUP(B22,'La Calera II - RFSU 31.1.28'!B:B,'La Calera II - RFSU 31.1.28'!G:G,"No se encuentra",0,1)</f>
        <v>46031</v>
      </c>
      <c r="G22" s="289">
        <f>IF(+_xlfn.XLOOKUP(B22,'La Calera II - RFSU 31.1.28'!B:B,'La Calera II - RFSU 31.1.28'!H:H,"No se encuentra",0,1)&gt;0,+_xlfn.XLOOKUP(B22,'La Calera II - RFSU 31.1.28'!B:B,'La Calera II - RFSU 31.1.28'!H:H,"No se encuentra",0,1),"")</f>
        <v>46031</v>
      </c>
      <c r="H22" s="416">
        <v>46055</v>
      </c>
      <c r="I22" s="198">
        <f>+_xlfn.XLOOKUP(B22,'La Calera II - RFSU 31.1.28'!B:B,'La Calera II - RFSU 31.1.28'!W:W,"No se encuentra",0,1)</f>
        <v>46055</v>
      </c>
      <c r="J22" s="289">
        <f>IF(+_xlfn.XLOOKUP(B22,'La Calera II - RFSU 31.1.28'!B:B,'La Calera II - RFSU 31.1.28'!X:X,"No se encuentra",0,1)&gt;0,+_xlfn.XLOOKUP(B22,'La Calera II - RFSU 31.1.28'!B:B,'La Calera II - RFSU 31.1.28'!X:X,"No se encuentra",0,1),"")</f>
        <v>46055</v>
      </c>
      <c r="K22" s="141" t="s">
        <v>2771</v>
      </c>
      <c r="L22" s="201">
        <v>46108</v>
      </c>
      <c r="M22" s="198">
        <f>+_xlfn.XLOOKUP(B22,'La Calera II - RFSU 31.1.28'!B:B,'La Calera II - RFSU 31.1.28'!AP:AP,"No se encuentra",0,1)</f>
        <v>46112</v>
      </c>
      <c r="N22" s="289">
        <f>IF(+_xlfn.XLOOKUP(B22,'La Calera II - RFSU 31.1.28'!B:B,'La Calera II - RFSU 31.1.28'!AQ:AQ,"No se encuentra",0,1)&gt;0,+_xlfn.XLOOKUP(B22,'La Calera II - RFSU 31.1.28'!B:B,'La Calera II - RFSU 31.1.28'!AQ:AQ,"No se encuentra",0,1),"")</f>
        <v>46107</v>
      </c>
      <c r="O22" s="416">
        <f>+_xlfn.XLOOKUP(B22,'La Calera II - RFSU 31.1.28'!B:B,'La Calera II - RFSU 31.1.28'!CA:CA,"No se encuentra",0,1)</f>
        <v>46443</v>
      </c>
      <c r="P22" s="198">
        <f t="shared" si="3"/>
        <v>46294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302">
        <f t="shared" si="1"/>
        <v>149</v>
      </c>
      <c r="S22" s="227"/>
      <c r="T22" s="304" t="str">
        <f>+_xlfn.XLOOKUP(B22,'La Calera II - RFSU 31.1.28'!B:B,'La Calera II - RFSU 31.1.28'!BZ:BZ,"",0,1)</f>
        <v>FDE1103</v>
      </c>
      <c r="V22" s="18">
        <f>+_xlfn.XLOOKUP(B22,'La Calera II - RFSU 31.1.28'!B:B,'La Calera II - RFSU 31.1.28'!BW:BW,"No se encuentra",0,1)</f>
        <v>46294</v>
      </c>
      <c r="W22" s="193">
        <f t="shared" si="2"/>
        <v>335</v>
      </c>
      <c r="Z22" s="18" t="str">
        <f>+_xlfn.XLOOKUP(T22,'Crono LB 30.09'!B:B,'Crono LB 30.09'!E:E,"No se encuentra",0,1)</f>
        <v>17-Jan-26</v>
      </c>
      <c r="AA22" s="193" t="e">
        <f t="shared" si="4"/>
        <v>#VALUE!</v>
      </c>
    </row>
    <row r="23" spans="1:27" x14ac:dyDescent="0.25">
      <c r="A23" s="159" t="s">
        <v>246</v>
      </c>
      <c r="B23" s="160" t="s">
        <v>2591</v>
      </c>
      <c r="C23" s="161" t="s">
        <v>628</v>
      </c>
      <c r="D23" s="285"/>
      <c r="E23" s="201">
        <v>46146</v>
      </c>
      <c r="F23" s="198">
        <f>+_xlfn.XLOOKUP(B23,'La Calera II - RFSU 31.1.28'!B:B,'La Calera II - RFSU 31.1.28'!G:G,"No se encuentra",0,1)</f>
        <v>46146</v>
      </c>
      <c r="G23" s="289">
        <f>IF(+_xlfn.XLOOKUP(B23,'La Calera II - RFSU 31.1.28'!B:B,'La Calera II - RFSU 31.1.28'!H:H,"No se encuentra",0,1)&gt;0,+_xlfn.XLOOKUP(B23,'La Calera II - RFSU 31.1.28'!B:B,'La Calera II - RFSU 31.1.28'!H:H,"No se encuentra",0,1),"")</f>
        <v>46142</v>
      </c>
      <c r="H23" s="416">
        <v>46183</v>
      </c>
      <c r="I23" s="198">
        <f>+_xlfn.XLOOKUP(B23,'La Calera II - RFSU 31.1.28'!B:B,'La Calera II - RFSU 31.1.28'!W:W,"No se encuentra",0,1)</f>
        <v>46190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46191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46248</v>
      </c>
      <c r="M23" s="198">
        <f>+_xlfn.XLOOKUP(B23,'La Calera II - RFSU 31.1.28'!B:B,'La Calera II - RFSU 31.1.28'!AP:AP,"No se encuentra",0,1)</f>
        <v>46256</v>
      </c>
      <c r="N23" s="289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416">
        <f>+_xlfn.XLOOKUP(B23,'La Calera II - RFSU 31.1.28'!B:B,'La Calera II - RFSU 31.1.28'!CA:CA,"No se encuentra",0,1)</f>
        <v>46524</v>
      </c>
      <c r="P23" s="198">
        <f t="shared" si="3"/>
        <v>46443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 t="str">
        <f t="shared" si="1"/>
        <v/>
      </c>
      <c r="S23" s="227"/>
      <c r="T23" s="304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46443</v>
      </c>
      <c r="W23" s="193">
        <f t="shared" si="2"/>
        <v>276</v>
      </c>
      <c r="Z23" s="18" t="str">
        <f>+_xlfn.XLOOKUP(T23,'Crono LB 30.09'!B:B,'Crono LB 30.09'!E:E,"No se encuentra",0,1)</f>
        <v>17-Jan-26</v>
      </c>
      <c r="AA23" s="193" t="e">
        <f t="shared" si="4"/>
        <v>#VALUE!</v>
      </c>
    </row>
    <row r="24" spans="1:27" x14ac:dyDescent="0.25">
      <c r="A24" s="159" t="s">
        <v>246</v>
      </c>
      <c r="B24" s="160" t="s">
        <v>2592</v>
      </c>
      <c r="C24" s="161" t="s">
        <v>629</v>
      </c>
      <c r="D24" s="285"/>
      <c r="E24" s="201">
        <v>46030</v>
      </c>
      <c r="F24" s="198">
        <f>+_xlfn.XLOOKUP(B24,'La Calera II - RFSU 31.1.28'!B:B,'La Calera II - RFSU 31.1.28'!G:G,"No se encuentra",0,1)</f>
        <v>46030</v>
      </c>
      <c r="G24" s="289">
        <f>IF(+_xlfn.XLOOKUP(B24,'La Calera II - RFSU 31.1.28'!B:B,'La Calera II - RFSU 31.1.28'!H:H,"No se encuentra",0,1)&gt;0,+_xlfn.XLOOKUP(B24,'La Calera II - RFSU 31.1.28'!B:B,'La Calera II - RFSU 31.1.28'!H:H,"No se encuentra",0,1),"")</f>
        <v>46030</v>
      </c>
      <c r="H24" s="416">
        <v>46053</v>
      </c>
      <c r="I24" s="198">
        <f>+_xlfn.XLOOKUP(B24,'La Calera II - RFSU 31.1.28'!B:B,'La Calera II - RFSU 31.1.28'!W:W,"No se encuentra",0,1)</f>
        <v>46053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46053</v>
      </c>
      <c r="K24" s="141" t="s">
        <v>2771</v>
      </c>
      <c r="L24" s="201">
        <v>46484</v>
      </c>
      <c r="M24" s="198">
        <f>+_xlfn.XLOOKUP(B24,'La Calera II - RFSU 31.1.28'!B:B,'La Calera II - RFSU 31.1.28'!AP:AP,"No se encuentra",0,1)</f>
        <v>46112</v>
      </c>
      <c r="N24" s="289">
        <f>IF(+_xlfn.XLOOKUP(B24,'La Calera II - RFSU 31.1.28'!B:B,'La Calera II - RFSU 31.1.28'!AQ:AQ,"No se encuentra",0,1)&gt;0,+_xlfn.XLOOKUP(B24,'La Calera II - RFSU 31.1.28'!B:B,'La Calera II - RFSU 31.1.28'!AQ:AQ,"No se encuentra",0,1),"")</f>
        <v>46134</v>
      </c>
      <c r="O24" s="416">
        <f>+_xlfn.XLOOKUP(B24,'La Calera II - RFSU 31.1.28'!B:B,'La Calera II - RFSU 31.1.28'!CA:CA,"No se encuentra",0,1)</f>
        <v>46132</v>
      </c>
      <c r="P24" s="198">
        <f t="shared" si="3"/>
        <v>46132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1"/>
        <v>0</v>
      </c>
      <c r="S24" s="227"/>
      <c r="T24" s="304" t="str">
        <f>+_xlfn.XLOOKUP(B24,'La Calera II - RFSU 31.1.28'!B:B,'La Calera II - RFSU 31.1.28'!BZ:BZ,"",0,1)</f>
        <v>FDE1030</v>
      </c>
      <c r="V24" s="18">
        <f>+_xlfn.XLOOKUP(B24,'La Calera II - RFSU 31.1.28'!B:B,'La Calera II - RFSU 31.1.28'!BW:BW,"No se encuentra",0,1)</f>
        <v>46201</v>
      </c>
      <c r="W24" s="193">
        <f t="shared" si="2"/>
        <v>-352</v>
      </c>
      <c r="Z24" s="18">
        <f>+_xlfn.XLOOKUP(T24,'Crono LB 30.09'!B:B,'Crono LB 30.09'!E:E,"No se encuentra",0,1)</f>
        <v>45988</v>
      </c>
      <c r="AA24" s="193">
        <f t="shared" si="4"/>
        <v>-496</v>
      </c>
    </row>
    <row r="25" spans="1:27" x14ac:dyDescent="0.25">
      <c r="A25" s="159" t="s">
        <v>246</v>
      </c>
      <c r="B25" s="160" t="s">
        <v>2594</v>
      </c>
      <c r="C25" s="161" t="s">
        <v>630</v>
      </c>
      <c r="D25" s="285"/>
      <c r="E25" s="201">
        <v>46189</v>
      </c>
      <c r="F25" s="198">
        <f>+_xlfn.XLOOKUP(B25,'La Calera II - RFSU 31.1.28'!B:B,'La Calera II - RFSU 31.1.28'!G:G,"No se encuentra",0,1)</f>
        <v>46189</v>
      </c>
      <c r="G25" s="289">
        <f>IF(+_xlfn.XLOOKUP(B25,'La Calera II - RFSU 31.1.28'!B:B,'La Calera II - RFSU 31.1.28'!H:H,"No se encuentra",0,1)&gt;0,+_xlfn.XLOOKUP(B25,'La Calera II - RFSU 31.1.28'!B:B,'La Calera II - RFSU 31.1.28'!H:H,"No se encuentra",0,1),"")</f>
        <v>46056</v>
      </c>
      <c r="H25" s="416">
        <v>46219</v>
      </c>
      <c r="I25" s="198">
        <f>+_xlfn.XLOOKUP(B25,'La Calera II - RFSU 31.1.28'!B:B,'La Calera II - RFSU 31.1.28'!W:W,"No se encuentra",0,1)</f>
        <v>46101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46092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46329</v>
      </c>
      <c r="M25" s="198">
        <f>+_xlfn.XLOOKUP(B25,'La Calera II - RFSU 31.1.28'!B:B,'La Calera II - RFSU 31.1.28'!AP:AP,"No se encuentra",0,1)</f>
        <v>46142</v>
      </c>
      <c r="N25" s="289">
        <f>IF(+_xlfn.XLOOKUP(B25,'La Calera II - RFSU 31.1.28'!B:B,'La Calera II - RFSU 31.1.28'!AQ:AQ,"No se encuentra",0,1)&gt;0,+_xlfn.XLOOKUP(B25,'La Calera II - RFSU 31.1.28'!B:B,'La Calera II - RFSU 31.1.28'!AQ:AQ,"No se encuentra",0,1),"")</f>
        <v>46127</v>
      </c>
      <c r="O25" s="416">
        <f>+_xlfn.XLOOKUP(B25,'La Calera II - RFSU 31.1.28'!B:B,'La Calera II - RFSU 31.1.28'!CA:CA,"No se encuentra",0,1)</f>
        <v>46384</v>
      </c>
      <c r="P25" s="198">
        <f t="shared" si="3"/>
        <v>46284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1"/>
        <v>100</v>
      </c>
      <c r="S25" s="227"/>
      <c r="T25" s="304" t="str">
        <f>+_xlfn.XLOOKUP(B25,'La Calera II - RFSU 31.1.28'!B:B,'La Calera II - RFSU 31.1.28'!BZ:BZ,"",0,1)</f>
        <v>FDE1090</v>
      </c>
      <c r="V25" s="18">
        <f>+_xlfn.XLOOKUP(B25,'La Calera II - RFSU 31.1.28'!B:B,'La Calera II - RFSU 31.1.28'!BW:BW,"No se encuentra",0,1)</f>
        <v>46284</v>
      </c>
      <c r="W25" s="193">
        <f t="shared" si="2"/>
        <v>55</v>
      </c>
      <c r="Z25" s="18">
        <f>+_xlfn.XLOOKUP(T25,'Crono LB 30.09'!B:B,'Crono LB 30.09'!E:E,"No se encuentra",0,1)</f>
        <v>46204</v>
      </c>
      <c r="AA25" s="193">
        <f t="shared" si="4"/>
        <v>-125</v>
      </c>
    </row>
    <row r="26" spans="1:27" x14ac:dyDescent="0.25">
      <c r="A26" s="159" t="s">
        <v>246</v>
      </c>
      <c r="B26" s="160" t="s">
        <v>2595</v>
      </c>
      <c r="C26" s="161" t="s">
        <v>631</v>
      </c>
      <c r="D26" s="285"/>
      <c r="E26" s="201">
        <v>46246</v>
      </c>
      <c r="F26" s="198">
        <f>+_xlfn.XLOOKUP(B26,'La Calera II - RFSU 31.1.28'!B:B,'La Calera II - RFSU 31.1.28'!G:G,"No se encuentra",0,1)</f>
        <v>46246</v>
      </c>
      <c r="G26" s="289" t="str">
        <f>IF(+_xlfn.XLOOKUP(B26,'La Calera II - RFSU 31.1.28'!B:B,'La Calera II - RFSU 31.1.28'!H:H,"No se encuentra",0,1)&gt;0,+_xlfn.XLOOKUP(B26,'La Calera II - RFSU 31.1.28'!B:B,'La Calera II - RFSU 31.1.28'!H:H,"No se encuentra",0,1),"")</f>
        <v/>
      </c>
      <c r="H26" s="416">
        <v>46283</v>
      </c>
      <c r="I26" s="198">
        <f>+_xlfn.XLOOKUP(B26,'La Calera II - RFSU 31.1.28'!B:B,'La Calera II - RFSU 31.1.28'!W:W,"No se encuentra",0,1)</f>
        <v>46283</v>
      </c>
      <c r="J26" s="289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201">
        <v>46348</v>
      </c>
      <c r="M26" s="198">
        <f>+_xlfn.XLOOKUP(B26,'La Calera II - RFSU 31.1.28'!B:B,'La Calera II - RFSU 31.1.28'!AP:AP,"No se encuentra",0,1)</f>
        <v>46348</v>
      </c>
      <c r="N26" s="289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416">
        <f>+_xlfn.XLOOKUP(B26,'La Calera II - RFSU 31.1.28'!B:B,'La Calera II - RFSU 31.1.28'!CA:CA,"No se encuentra",0,1)</f>
        <v>46475</v>
      </c>
      <c r="P26" s="198">
        <f t="shared" si="3"/>
        <v>46475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1"/>
        <v/>
      </c>
      <c r="S26" s="227"/>
      <c r="T26" s="304" t="str">
        <f>+_xlfn.XLOOKUP(B26,'La Calera II - RFSU 31.1.28'!B:B,'La Calera II - RFSU 31.1.28'!BZ:BZ,"",0,1)</f>
        <v>CDE1160</v>
      </c>
      <c r="V26" s="18">
        <f>+_xlfn.XLOOKUP(B26,'La Calera II - RFSU 31.1.28'!B:B,'La Calera II - RFSU 31.1.28'!BW:BW,"No se encuentra",0,1)</f>
        <v>46475</v>
      </c>
      <c r="W26" s="193">
        <f t="shared" si="2"/>
        <v>127</v>
      </c>
      <c r="Z26" s="18" t="str">
        <f>+_xlfn.XLOOKUP(T26,'Crono LB 30.09'!B:B,'Crono LB 30.09'!E:E,"No se encuentra",0,1)</f>
        <v>14-Dec-26</v>
      </c>
      <c r="AA26" s="193" t="e">
        <f t="shared" si="4"/>
        <v>#VALUE!</v>
      </c>
    </row>
    <row r="27" spans="1:27" x14ac:dyDescent="0.25">
      <c r="A27" s="159" t="s">
        <v>246</v>
      </c>
      <c r="B27" s="160" t="s">
        <v>2596</v>
      </c>
      <c r="C27" s="161" t="s">
        <v>632</v>
      </c>
      <c r="D27" s="285"/>
      <c r="E27" s="201">
        <v>46122</v>
      </c>
      <c r="F27" s="198">
        <f>+_xlfn.XLOOKUP(B27,'La Calera II - RFSU 31.1.28'!B:B,'La Calera II - RFSU 31.1.28'!G:G,"No se encuentra",0,1)</f>
        <v>46136</v>
      </c>
      <c r="G27" s="289">
        <f>IF(+_xlfn.XLOOKUP(B27,'La Calera II - RFSU 31.1.28'!B:B,'La Calera II - RFSU 31.1.28'!H:H,"No se encuentra",0,1)&gt;0,+_xlfn.XLOOKUP(B27,'La Calera II - RFSU 31.1.28'!B:B,'La Calera II - RFSU 31.1.28'!H:H,"No se encuentra",0,1),"")</f>
        <v>46148</v>
      </c>
      <c r="H27" s="416">
        <v>46159</v>
      </c>
      <c r="I27" s="198">
        <f>+_xlfn.XLOOKUP(B27,'La Calera II - RFSU 31.1.28'!B:B,'La Calera II - RFSU 31.1.28'!W:W,"No se encuentra",0,1)</f>
        <v>46202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46189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46224</v>
      </c>
      <c r="M27" s="198">
        <f>+_xlfn.XLOOKUP(B27,'La Calera II - RFSU 31.1.28'!B:B,'La Calera II - RFSU 31.1.28'!AP:AP,"No se encuentra",0,1)</f>
        <v>46254</v>
      </c>
      <c r="N27" s="289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416">
        <f>+_xlfn.XLOOKUP(B27,'La Calera II - RFSU 31.1.28'!B:B,'La Calera II - RFSU 31.1.28'!CA:CA,"No se encuentra",0,1)</f>
        <v>46443</v>
      </c>
      <c r="P27" s="198">
        <f t="shared" si="3"/>
        <v>46381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1"/>
        <v/>
      </c>
      <c r="S27" s="227"/>
      <c r="T27" s="304" t="str">
        <f>+_xlfn.XLOOKUP(B27,'La Calera II - RFSU 31.1.28'!B:B,'La Calera II - RFSU 31.1.28'!BZ:BZ,"",0,1)</f>
        <v>CDE1170</v>
      </c>
      <c r="V27" s="18">
        <f>+_xlfn.XLOOKUP(B27,'La Calera II - RFSU 31.1.28'!B:B,'La Calera II - RFSU 31.1.28'!BW:BW,"No se encuentra",0,1)</f>
        <v>46381</v>
      </c>
      <c r="W27" s="193">
        <f t="shared" si="2"/>
        <v>219</v>
      </c>
      <c r="Z27" s="18" t="str">
        <f>+_xlfn.XLOOKUP(T27,'Crono LB 30.09'!B:B,'Crono LB 30.09'!E:E,"No se encuentra",0,1)</f>
        <v>03-Apr-27</v>
      </c>
      <c r="AA27" s="193" t="e">
        <f t="shared" si="4"/>
        <v>#VALUE!</v>
      </c>
    </row>
    <row r="28" spans="1:27" x14ac:dyDescent="0.25">
      <c r="A28" s="159" t="s">
        <v>246</v>
      </c>
      <c r="B28" s="160" t="s">
        <v>2598</v>
      </c>
      <c r="C28" s="161" t="s">
        <v>633</v>
      </c>
      <c r="D28" s="285"/>
      <c r="E28" s="201">
        <v>46184</v>
      </c>
      <c r="F28" s="198">
        <f>+_xlfn.XLOOKUP(B28,'La Calera II - RFSU 31.1.28'!B:B,'La Calera II - RFSU 31.1.28'!G:G,"No se encuentra",0,1)</f>
        <v>46184</v>
      </c>
      <c r="G28" s="289">
        <f>IF(+_xlfn.XLOOKUP(B28,'La Calera II - RFSU 31.1.28'!B:B,'La Calera II - RFSU 31.1.28'!H:H,"No se encuentra",0,1)&gt;0,+_xlfn.XLOOKUP(B28,'La Calera II - RFSU 31.1.28'!B:B,'La Calera II - RFSU 31.1.28'!H:H,"No se encuentra",0,1),"")</f>
        <v>46185</v>
      </c>
      <c r="H28" s="416">
        <v>46221</v>
      </c>
      <c r="I28" s="198">
        <f>+_xlfn.XLOOKUP(B28,'La Calera II - RFSU 31.1.28'!B:B,'La Calera II - RFSU 31.1.28'!W:W,"No se encuentra",0,1)</f>
        <v>46233</v>
      </c>
      <c r="J28" s="289" t="str">
        <f>IF(+_xlfn.XLOOKUP(B28,'La Calera II - RFSU 31.1.28'!B:B,'La Calera II - RFSU 31.1.28'!X:X,"No se encuentra",0,1)&gt;0,+_xlfn.XLOOKUP(B28,'La Calera II - RFSU 31.1.28'!B:B,'La Calera II - RFSU 31.1.28'!X:X,"No se encuentra",0,1),"")</f>
        <v/>
      </c>
      <c r="K28" s="141" t="str">
        <f>+IF(+_xlfn.XLOOKUP(B28,'La Calera II - RFSU 31.1.28'!B:B,'La Calera II - RFSU 31.1.28'!AG:AG,"No se encuentra",0,1)=0,"N/A","Sin iniciar")</f>
        <v>Sin iniciar</v>
      </c>
      <c r="L28" s="201">
        <v>46330</v>
      </c>
      <c r="M28" s="198">
        <f>+_xlfn.XLOOKUP(B28,'La Calera II - RFSU 31.1.28'!B:B,'La Calera II - RFSU 31.1.28'!AP:AP,"No se encuentra",0,1)</f>
        <v>46298</v>
      </c>
      <c r="N28" s="289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416">
        <f>+_xlfn.XLOOKUP(B28,'La Calera II - RFSU 31.1.28'!B:B,'La Calera II - RFSU 31.1.28'!CA:CA,"No se encuentra",0,1)</f>
        <v>46503</v>
      </c>
      <c r="P28" s="198">
        <f t="shared" si="3"/>
        <v>46455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1"/>
        <v/>
      </c>
      <c r="S28" s="227"/>
      <c r="T28" s="304" t="str">
        <f>+_xlfn.XLOOKUP(B28,'La Calera II - RFSU 31.1.28'!B:B,'La Calera II - RFSU 31.1.28'!BZ:BZ,"",0,1)</f>
        <v>FDE1050</v>
      </c>
      <c r="V28" s="18">
        <f>+_xlfn.XLOOKUP(B28,'La Calera II - RFSU 31.1.28'!B:B,'La Calera II - RFSU 31.1.28'!BW:BW,"No se encuentra",0,1)</f>
        <v>46455</v>
      </c>
      <c r="W28" s="193">
        <f t="shared" si="2"/>
        <v>173</v>
      </c>
      <c r="Z28" s="18">
        <f>+_xlfn.XLOOKUP(T28,'Crono LB 30.09'!B:B,'Crono LB 30.09'!E:E,"No se encuentra",0,1)</f>
        <v>46207</v>
      </c>
      <c r="AA28" s="193">
        <f t="shared" si="4"/>
        <v>-123</v>
      </c>
    </row>
    <row r="29" spans="1:27" x14ac:dyDescent="0.25">
      <c r="A29" s="159" t="s">
        <v>246</v>
      </c>
      <c r="B29" s="160" t="s">
        <v>2600</v>
      </c>
      <c r="C29" s="161" t="s">
        <v>634</v>
      </c>
      <c r="D29" s="285"/>
      <c r="E29" s="201">
        <v>46185</v>
      </c>
      <c r="F29" s="198">
        <f>+_xlfn.XLOOKUP(B29,'La Calera II - RFSU 31.1.28'!B:B,'La Calera II - RFSU 31.1.28'!G:G,"No se encuentra",0,1)</f>
        <v>46185</v>
      </c>
      <c r="G29" s="289">
        <f>IF(+_xlfn.XLOOKUP(B29,'La Calera II - RFSU 31.1.28'!B:B,'La Calera II - RFSU 31.1.28'!H:H,"No se encuentra",0,1)&gt;0,+_xlfn.XLOOKUP(B29,'La Calera II - RFSU 31.1.28'!B:B,'La Calera II - RFSU 31.1.28'!H:H,"No se encuentra",0,1),"")</f>
        <v>46185</v>
      </c>
      <c r="H29" s="416">
        <v>46222</v>
      </c>
      <c r="I29" s="198">
        <f>+_xlfn.XLOOKUP(B29,'La Calera II - RFSU 31.1.28'!B:B,'La Calera II - RFSU 31.1.28'!W:W,"No se encuentra",0,1)</f>
        <v>46233</v>
      </c>
      <c r="J29" s="289" t="str">
        <f>IF(+_xlfn.XLOOKUP(B29,'La Calera II - RFSU 31.1.28'!B:B,'La Calera II - RFSU 31.1.28'!X:X,"No se encuentra",0,1)&gt;0,+_xlfn.XLOOKUP(B29,'La Calera II - RFSU 31.1.28'!B:B,'La Calera II - RFSU 31.1.28'!X:X,"No se encuentra",0,1),"")</f>
        <v/>
      </c>
      <c r="K29" s="141" t="str">
        <f>+IF(+_xlfn.XLOOKUP(B29,'La Calera II - RFSU 31.1.28'!B:B,'La Calera II - RFSU 31.1.28'!AG:AG,"No se encuentra",0,1)=0,"N/A","Sin iniciar")</f>
        <v>Sin iniciar</v>
      </c>
      <c r="L29" s="201">
        <v>46287</v>
      </c>
      <c r="M29" s="198">
        <f>+_xlfn.XLOOKUP(B29,'La Calera II - RFSU 31.1.28'!B:B,'La Calera II - RFSU 31.1.28'!AP:AP,"No se encuentra",0,1)</f>
        <v>46298</v>
      </c>
      <c r="N29" s="289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416">
        <f>+_xlfn.XLOOKUP(B29,'La Calera II - RFSU 31.1.28'!B:B,'La Calera II - RFSU 31.1.28'!CA:CA,"No se encuentra",0,1)</f>
        <v>46443</v>
      </c>
      <c r="P29" s="198">
        <f t="shared" si="3"/>
        <v>46425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1"/>
        <v/>
      </c>
      <c r="S29" s="227"/>
      <c r="T29" s="304" t="str">
        <f>+_xlfn.XLOOKUP(B29,'La Calera II - RFSU 31.1.28'!B:B,'La Calera II - RFSU 31.1.28'!BZ:BZ,"",0,1)</f>
        <v>FDE1010</v>
      </c>
      <c r="V29" s="18">
        <f>+_xlfn.XLOOKUP(B29,'La Calera II - RFSU 31.1.28'!B:B,'La Calera II - RFSU 31.1.28'!BW:BW,"No se encuentra",0,1)</f>
        <v>46425</v>
      </c>
      <c r="W29" s="193">
        <f t="shared" si="2"/>
        <v>156</v>
      </c>
      <c r="Z29" s="18">
        <f>+_xlfn.XLOOKUP(T29,'Crono LB 30.09'!B:B,'Crono LB 30.09'!E:E,"No se encuentra",0,1)</f>
        <v>46162</v>
      </c>
      <c r="AA29" s="193">
        <f t="shared" si="4"/>
        <v>-125</v>
      </c>
    </row>
    <row r="30" spans="1:27" x14ac:dyDescent="0.25">
      <c r="A30" s="159" t="s">
        <v>246</v>
      </c>
      <c r="B30" s="160" t="s">
        <v>2601</v>
      </c>
      <c r="C30" s="161" t="s">
        <v>635</v>
      </c>
      <c r="D30" s="285"/>
      <c r="E30" s="201">
        <v>46338</v>
      </c>
      <c r="F30" s="198">
        <f>+_xlfn.XLOOKUP(B30,'La Calera II - RFSU 31.1.28'!B:B,'La Calera II - RFSU 31.1.28'!G:G,"No se encuentra",0,1)</f>
        <v>46338</v>
      </c>
      <c r="G30" s="289" t="str">
        <f>IF(+_xlfn.XLOOKUP(B30,'La Calera II - RFSU 31.1.28'!B:B,'La Calera II - RFSU 31.1.28'!H:H,"No se encuentra",0,1)&gt;0,+_xlfn.XLOOKUP(B30,'La Calera II - RFSU 31.1.28'!B:B,'La Calera II - RFSU 31.1.28'!H:H,"No se encuentra",0,1),"")</f>
        <v/>
      </c>
      <c r="H30" s="416">
        <v>46375</v>
      </c>
      <c r="I30" s="198">
        <f>+_xlfn.XLOOKUP(B30,'La Calera II - RFSU 31.1.28'!B:B,'La Calera II - RFSU 31.1.28'!W:W,"No se encuentra",0,1)</f>
        <v>46375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46440</v>
      </c>
      <c r="M30" s="198">
        <f>+_xlfn.XLOOKUP(B30,'La Calera II - RFSU 31.1.28'!B:B,'La Calera II - RFSU 31.1.28'!AP:AP,"No se encuentra",0,1)</f>
        <v>46440</v>
      </c>
      <c r="N30" s="289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416">
        <f>+_xlfn.XLOOKUP(B30,'La Calera II - RFSU 31.1.28'!B:B,'La Calera II - RFSU 31.1.28'!CA:CA,"No se encuentra",0,1)</f>
        <v>46506</v>
      </c>
      <c r="P30" s="198">
        <f t="shared" si="3"/>
        <v>46506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1"/>
        <v/>
      </c>
      <c r="S30" s="227"/>
      <c r="T30" s="304" t="str">
        <f>+_xlfn.XLOOKUP(B30,'La Calera II - RFSU 31.1.28'!B:B,'La Calera II - RFSU 31.1.28'!BZ:BZ,"",0,1)</f>
        <v>FDE1050</v>
      </c>
      <c r="V30" s="18">
        <f>+_xlfn.XLOOKUP(B30,'La Calera II - RFSU 31.1.28'!B:B,'La Calera II - RFSU 31.1.28'!BW:BW,"No se encuentra",0,1)</f>
        <v>46537</v>
      </c>
      <c r="W30" s="193">
        <f t="shared" si="2"/>
        <v>66</v>
      </c>
      <c r="Z30" s="18">
        <f>+_xlfn.XLOOKUP(T30,'Crono LB 30.09'!B:B,'Crono LB 30.09'!E:E,"No se encuentra",0,1)</f>
        <v>46207</v>
      </c>
      <c r="AA30" s="193">
        <f t="shared" si="4"/>
        <v>-233</v>
      </c>
    </row>
    <row r="31" spans="1:27" x14ac:dyDescent="0.25">
      <c r="A31" s="159" t="s">
        <v>246</v>
      </c>
      <c r="B31" s="160" t="s">
        <v>2602</v>
      </c>
      <c r="C31" s="161" t="s">
        <v>636</v>
      </c>
      <c r="D31" s="285"/>
      <c r="E31" s="201">
        <v>46248</v>
      </c>
      <c r="F31" s="198">
        <f>+_xlfn.XLOOKUP(B31,'La Calera II - RFSU 31.1.28'!B:B,'La Calera II - RFSU 31.1.28'!G:G,"No se encuentra",0,1)</f>
        <v>46248</v>
      </c>
      <c r="G31" s="289" t="str">
        <f>IF(+_xlfn.XLOOKUP(B31,'La Calera II - RFSU 31.1.28'!B:B,'La Calera II - RFSU 31.1.28'!H:H,"No se encuentra",0,1)&gt;0,+_xlfn.XLOOKUP(B31,'La Calera II - RFSU 31.1.28'!B:B,'La Calera II - RFSU 31.1.28'!H:H,"No se encuentra",0,1),"")</f>
        <v/>
      </c>
      <c r="H31" s="416">
        <v>46285</v>
      </c>
      <c r="I31" s="198">
        <f>+_xlfn.XLOOKUP(B31,'La Calera II - RFSU 31.1.28'!B:B,'La Calera II - RFSU 31.1.28'!W:W,"No se encuentra",0,1)</f>
        <v>46285</v>
      </c>
      <c r="J31" s="289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201">
        <v>46350</v>
      </c>
      <c r="M31" s="198">
        <f>+_xlfn.XLOOKUP(B31,'La Calera II - RFSU 31.1.28'!B:B,'La Calera II - RFSU 31.1.28'!AP:AP,"No se encuentra",0,1)</f>
        <v>46350</v>
      </c>
      <c r="N31" s="289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416">
        <f>+_xlfn.XLOOKUP(B31,'La Calera II - RFSU 31.1.28'!B:B,'La Calera II - RFSU 31.1.28'!CA:CA,"No se encuentra",0,1)</f>
        <v>46503</v>
      </c>
      <c r="P31" s="198">
        <f t="shared" si="3"/>
        <v>46477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1"/>
        <v/>
      </c>
      <c r="S31" s="227"/>
      <c r="T31" s="304" t="str">
        <f>+_xlfn.XLOOKUP(B31,'La Calera II - RFSU 31.1.28'!B:B,'La Calera II - RFSU 31.1.28'!BZ:BZ,"",0,1)</f>
        <v>FDE1050</v>
      </c>
      <c r="V31" s="18">
        <f>+_xlfn.XLOOKUP(B31,'La Calera II - RFSU 31.1.28'!B:B,'La Calera II - RFSU 31.1.28'!BW:BW,"No se encuentra",0,1)</f>
        <v>46477</v>
      </c>
      <c r="W31" s="193">
        <f t="shared" si="2"/>
        <v>153</v>
      </c>
      <c r="Z31" s="18">
        <f>+_xlfn.XLOOKUP(T31,'Crono LB 30.09'!B:B,'Crono LB 30.09'!E:E,"No se encuentra",0,1)</f>
        <v>46207</v>
      </c>
      <c r="AA31" s="193">
        <f t="shared" si="4"/>
        <v>-143</v>
      </c>
    </row>
    <row r="32" spans="1:27" ht="22.5" x14ac:dyDescent="0.25">
      <c r="A32" s="159" t="s">
        <v>246</v>
      </c>
      <c r="B32" s="160" t="s">
        <v>2603</v>
      </c>
      <c r="C32" s="161" t="s">
        <v>637</v>
      </c>
      <c r="D32" s="285"/>
      <c r="E32" s="201">
        <v>46157</v>
      </c>
      <c r="F32" s="198">
        <f>+_xlfn.XLOOKUP(B32,'La Calera II - RFSU 31.1.28'!B:B,'La Calera II - RFSU 31.1.28'!G:G,"No se encuentra",0,1)</f>
        <v>46157</v>
      </c>
      <c r="G32" s="289">
        <f>IF(+_xlfn.XLOOKUP(B32,'La Calera II - RFSU 31.1.28'!B:B,'La Calera II - RFSU 31.1.28'!H:H,"No se encuentra",0,1)&gt;0,+_xlfn.XLOOKUP(B32,'La Calera II - RFSU 31.1.28'!B:B,'La Calera II - RFSU 31.1.28'!H:H,"No se encuentra",0,1),"")</f>
        <v>46157</v>
      </c>
      <c r="H32" s="416">
        <v>46194</v>
      </c>
      <c r="I32" s="198">
        <f>+_xlfn.XLOOKUP(B32,'La Calera II - RFSU 31.1.28'!B:B,'La Calera II - RFSU 31.1.28'!W:W,"No se encuentra",0,1)</f>
        <v>46202</v>
      </c>
      <c r="J32" s="289" t="str">
        <f>IF(+_xlfn.XLOOKUP(B32,'La Calera II - RFSU 31.1.28'!B:B,'La Calera II - RFSU 31.1.28'!X:X,"No se encuentra",0,1)&gt;0,+_xlfn.XLOOKUP(B32,'La Calera II - RFSU 31.1.28'!B:B,'La Calera II - RFSU 31.1.28'!X:X,"No se encuentra",0,1),"")</f>
        <v/>
      </c>
      <c r="K32" s="141" t="str">
        <f>+IF(+_xlfn.XLOOKUP(B32,'La Calera II - RFSU 31.1.28'!B:B,'La Calera II - RFSU 31.1.28'!AG:AG,"No se encuentra",0,1)=0,"N/A","Sin iniciar")</f>
        <v>Sin iniciar</v>
      </c>
      <c r="L32" s="201">
        <v>46259</v>
      </c>
      <c r="M32" s="198">
        <f>+_xlfn.XLOOKUP(B32,'La Calera II - RFSU 31.1.28'!B:B,'La Calera II - RFSU 31.1.28'!AP:AP,"No se encuentra",0,1)</f>
        <v>46267</v>
      </c>
      <c r="N32" s="289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416">
        <f>+_xlfn.XLOOKUP(B32,'La Calera II - RFSU 31.1.28'!B:B,'La Calera II - RFSU 31.1.28'!CA:CA,"No se encuentra",0,1)</f>
        <v>46506</v>
      </c>
      <c r="P32" s="198">
        <f t="shared" si="3"/>
        <v>46506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1"/>
        <v/>
      </c>
      <c r="S32" s="227"/>
      <c r="T32" s="304" t="str">
        <f>+_xlfn.XLOOKUP(B32,'La Calera II - RFSU 31.1.28'!B:B,'La Calera II - RFSU 31.1.28'!BZ:BZ,"",0,1)</f>
        <v>FDE1104</v>
      </c>
      <c r="V32" s="18">
        <f>+_xlfn.XLOOKUP(B32,'La Calera II - RFSU 31.1.28'!B:B,'La Calera II - RFSU 31.1.28'!BW:BW,"No se encuentra",0,1)</f>
        <v>46514</v>
      </c>
      <c r="W32" s="193">
        <f t="shared" si="2"/>
        <v>247</v>
      </c>
      <c r="Z32" s="18" t="str">
        <f>+_xlfn.XLOOKUP(T32,'Crono LB 30.09'!B:B,'Crono LB 30.09'!E:E,"No se encuentra",0,1)</f>
        <v>17-Jan-26</v>
      </c>
      <c r="AA32" s="193" t="e">
        <f t="shared" si="4"/>
        <v>#VALUE!</v>
      </c>
    </row>
    <row r="33" spans="1:27" ht="22.5" x14ac:dyDescent="0.25">
      <c r="A33" s="159" t="s">
        <v>246</v>
      </c>
      <c r="B33" s="160" t="s">
        <v>2604</v>
      </c>
      <c r="C33" s="161" t="s">
        <v>2605</v>
      </c>
      <c r="D33" s="285"/>
      <c r="E33" s="201">
        <v>46031</v>
      </c>
      <c r="F33" s="198">
        <f>+_xlfn.XLOOKUP(B33,'La Calera II - RFSU 31.1.28'!B:B,'La Calera II - RFSU 31.1.28'!G:G,"No se encuentra",0,1)</f>
        <v>46031</v>
      </c>
      <c r="G33" s="289">
        <f>IF(+_xlfn.XLOOKUP(B33,'La Calera II - RFSU 31.1.28'!B:B,'La Calera II - RFSU 31.1.28'!H:H,"No se encuentra",0,1)&gt;0,+_xlfn.XLOOKUP(B33,'La Calera II - RFSU 31.1.28'!B:B,'La Calera II - RFSU 31.1.28'!H:H,"No se encuentra",0,1),"")</f>
        <v>46031</v>
      </c>
      <c r="H33" s="416">
        <v>46062</v>
      </c>
      <c r="I33" s="198">
        <f>+_xlfn.XLOOKUP(B33,'La Calera II - RFSU 31.1.28'!B:B,'La Calera II - RFSU 31.1.28'!W:W,"No se encuentra",0,1)</f>
        <v>46062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46062</v>
      </c>
      <c r="K33" s="141" t="s">
        <v>2771</v>
      </c>
      <c r="L33" s="201">
        <v>46170</v>
      </c>
      <c r="M33" s="198">
        <f>+_xlfn.XLOOKUP(B33,'La Calera II - RFSU 31.1.28'!B:B,'La Calera II - RFSU 31.1.28'!AP:AP,"No se encuentra",0,1)</f>
        <v>46147</v>
      </c>
      <c r="N33" s="289">
        <f>IF(+_xlfn.XLOOKUP(B33,'La Calera II - RFSU 31.1.28'!B:B,'La Calera II - RFSU 31.1.28'!AQ:AQ,"No se encuentra",0,1)&gt;0,+_xlfn.XLOOKUP(B33,'La Calera II - RFSU 31.1.28'!B:B,'La Calera II - RFSU 31.1.28'!AQ:AQ,"No se encuentra",0,1),"")</f>
        <v>46150</v>
      </c>
      <c r="O33" s="416">
        <f>+_xlfn.XLOOKUP(B33,'La Calera II - RFSU 31.1.28'!B:B,'La Calera II - RFSU 31.1.28'!CA:CA,"No se encuentra",0,1)</f>
        <v>46561</v>
      </c>
      <c r="P33" s="198">
        <f t="shared" si="3"/>
        <v>46547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>
        <f t="shared" si="1"/>
        <v>14</v>
      </c>
      <c r="S33" s="227"/>
      <c r="T33" s="304" t="str">
        <f>+_xlfn.XLOOKUP(B33,'La Calera II - RFSU 31.1.28'!B:B,'La Calera II - RFSU 31.1.28'!BZ:BZ,"",0,1)</f>
        <v>FDE1104</v>
      </c>
      <c r="V33" s="18">
        <f>+_xlfn.XLOOKUP(B33,'La Calera II - RFSU 31.1.28'!B:B,'La Calera II - RFSU 31.1.28'!BW:BW,"No se encuentra",0,1)</f>
        <v>46547</v>
      </c>
      <c r="W33" s="193">
        <f t="shared" si="2"/>
        <v>391</v>
      </c>
      <c r="Z33" s="18" t="str">
        <f>+_xlfn.XLOOKUP(T33,'Crono LB 30.09'!B:B,'Crono LB 30.09'!E:E,"No se encuentra",0,1)</f>
        <v>17-Jan-26</v>
      </c>
      <c r="AA33" s="193" t="e">
        <f t="shared" si="4"/>
        <v>#VALUE!</v>
      </c>
    </row>
    <row r="34" spans="1:27" ht="22.5" x14ac:dyDescent="0.25">
      <c r="A34" s="159" t="s">
        <v>246</v>
      </c>
      <c r="B34" s="160" t="s">
        <v>2606</v>
      </c>
      <c r="C34" s="161" t="s">
        <v>2607</v>
      </c>
      <c r="D34" s="285"/>
      <c r="E34" s="201">
        <v>46031</v>
      </c>
      <c r="F34" s="198">
        <f>+_xlfn.XLOOKUP(B34,'La Calera II - RFSU 31.1.28'!B:B,'La Calera II - RFSU 31.1.28'!G:G,"No se encuentra",0,1)</f>
        <v>46031</v>
      </c>
      <c r="G34" s="289">
        <f>IF(+_xlfn.XLOOKUP(B34,'La Calera II - RFSU 31.1.28'!B:B,'La Calera II - RFSU 31.1.28'!H:H,"No se encuentra",0,1)&gt;0,+_xlfn.XLOOKUP(B34,'La Calera II - RFSU 31.1.28'!B:B,'La Calera II - RFSU 31.1.28'!H:H,"No se encuentra",0,1),"")</f>
        <v>46031</v>
      </c>
      <c r="H34" s="416">
        <v>46062</v>
      </c>
      <c r="I34" s="198">
        <f>+_xlfn.XLOOKUP(B34,'La Calera II - RFSU 31.1.28'!B:B,'La Calera II - RFSU 31.1.28'!W:W,"No se encuentra",0,1)</f>
        <v>46062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46062</v>
      </c>
      <c r="K34" s="141" t="s">
        <v>2771</v>
      </c>
      <c r="L34" s="201">
        <v>46170</v>
      </c>
      <c r="M34" s="198">
        <f>+_xlfn.XLOOKUP(B34,'La Calera II - RFSU 31.1.28'!B:B,'La Calera II - RFSU 31.1.28'!AP:AP,"No se encuentra",0,1)</f>
        <v>46147</v>
      </c>
      <c r="N34" s="289">
        <f>IF(+_xlfn.XLOOKUP(B34,'La Calera II - RFSU 31.1.28'!B:B,'La Calera II - RFSU 31.1.28'!AQ:AQ,"No se encuentra",0,1)&gt;0,+_xlfn.XLOOKUP(B34,'La Calera II - RFSU 31.1.28'!B:B,'La Calera II - RFSU 31.1.28'!AQ:AQ,"No se encuentra",0,1),"")</f>
        <v>46150</v>
      </c>
      <c r="O34" s="416">
        <f>+_xlfn.XLOOKUP(B34,'La Calera II - RFSU 31.1.28'!B:B,'La Calera II - RFSU 31.1.28'!CA:CA,"No se encuentra",0,1)</f>
        <v>46531</v>
      </c>
      <c r="P34" s="198">
        <f t="shared" si="3"/>
        <v>46517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>
        <f t="shared" si="1"/>
        <v>14</v>
      </c>
      <c r="S34" s="227"/>
      <c r="T34" s="304" t="str">
        <f>+_xlfn.XLOOKUP(B34,'La Calera II - RFSU 31.1.28'!B:B,'La Calera II - RFSU 31.1.28'!BZ:BZ,"",0,1)</f>
        <v>FDE1103</v>
      </c>
      <c r="V34" s="18">
        <f>+_xlfn.XLOOKUP(B34,'La Calera II - RFSU 31.1.28'!B:B,'La Calera II - RFSU 31.1.28'!BW:BW,"No se encuentra",0,1)</f>
        <v>46517</v>
      </c>
      <c r="W34" s="193">
        <f t="shared" si="2"/>
        <v>361</v>
      </c>
      <c r="Z34" s="18" t="str">
        <f>+_xlfn.XLOOKUP(T34,'Crono LB 30.09'!B:B,'Crono LB 30.09'!E:E,"No se encuentra",0,1)</f>
        <v>17-Jan-26</v>
      </c>
      <c r="AA34" s="193" t="e">
        <f t="shared" si="4"/>
        <v>#VALUE!</v>
      </c>
    </row>
    <row r="35" spans="1:27" x14ac:dyDescent="0.25">
      <c r="A35" s="159" t="s">
        <v>246</v>
      </c>
      <c r="B35" s="160" t="s">
        <v>2608</v>
      </c>
      <c r="C35" s="161" t="s">
        <v>2609</v>
      </c>
      <c r="D35" s="285"/>
      <c r="E35" s="201">
        <v>46031</v>
      </c>
      <c r="F35" s="198">
        <f>+_xlfn.XLOOKUP(B35,'La Calera II - RFSU 31.1.28'!B:B,'La Calera II - RFSU 31.1.28'!G:G,"No se encuentra",0,1)</f>
        <v>46031</v>
      </c>
      <c r="G35" s="289">
        <f>IF(+_xlfn.XLOOKUP(B35,'La Calera II - RFSU 31.1.28'!B:B,'La Calera II - RFSU 31.1.28'!H:H,"No se encuentra",0,1)&gt;0,+_xlfn.XLOOKUP(B35,'La Calera II - RFSU 31.1.28'!B:B,'La Calera II - RFSU 31.1.28'!H:H,"No se encuentra",0,1),"")</f>
        <v>46031</v>
      </c>
      <c r="H35" s="416">
        <v>46062</v>
      </c>
      <c r="I35" s="198">
        <f>+_xlfn.XLOOKUP(B35,'La Calera II - RFSU 31.1.28'!B:B,'La Calera II - RFSU 31.1.28'!W:W,"No se encuentra",0,1)</f>
        <v>46062</v>
      </c>
      <c r="J35" s="289">
        <f>IF(+_xlfn.XLOOKUP(B35,'La Calera II - RFSU 31.1.28'!B:B,'La Calera II - RFSU 31.1.28'!X:X,"No se encuentra",0,1)&gt;0,+_xlfn.XLOOKUP(B35,'La Calera II - RFSU 31.1.28'!B:B,'La Calera II - RFSU 31.1.28'!X:X,"No se encuentra",0,1),"")</f>
        <v>46062</v>
      </c>
      <c r="K35" s="141" t="s">
        <v>2771</v>
      </c>
      <c r="L35" s="201">
        <v>46192</v>
      </c>
      <c r="M35" s="198">
        <f>+_xlfn.XLOOKUP(B35,'La Calera II - RFSU 31.1.28'!B:B,'La Calera II - RFSU 31.1.28'!AP:AP,"No se encuentra",0,1)</f>
        <v>46147</v>
      </c>
      <c r="N35" s="289">
        <f>IF(+_xlfn.XLOOKUP(B35,'La Calera II - RFSU 31.1.28'!B:B,'La Calera II - RFSU 31.1.28'!AQ:AQ,"No se encuentra",0,1)&gt;0,+_xlfn.XLOOKUP(B35,'La Calera II - RFSU 31.1.28'!B:B,'La Calera II - RFSU 31.1.28'!AQ:AQ,"No se encuentra",0,1),"")</f>
        <v>46150</v>
      </c>
      <c r="O35" s="416">
        <f>+_xlfn.XLOOKUP(B35,'La Calera II - RFSU 31.1.28'!B:B,'La Calera II - RFSU 31.1.28'!CA:CA,"No se encuentra",0,1)</f>
        <v>46540</v>
      </c>
      <c r="P35" s="198">
        <f t="shared" si="3"/>
        <v>46517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>
        <f t="shared" si="1"/>
        <v>23</v>
      </c>
      <c r="S35" s="227"/>
      <c r="T35" s="304" t="str">
        <f>+_xlfn.XLOOKUP(B35,'La Calera II - RFSU 31.1.28'!B:B,'La Calera II - RFSU 31.1.28'!BZ:BZ,"",0,1)</f>
        <v>FDE1114</v>
      </c>
      <c r="V35" s="18">
        <f>+_xlfn.XLOOKUP(B35,'La Calera II - RFSU 31.1.28'!B:B,'La Calera II - RFSU 31.1.28'!BW:BW,"No se encuentra",0,1)</f>
        <v>46517</v>
      </c>
      <c r="W35" s="193">
        <f t="shared" si="2"/>
        <v>348</v>
      </c>
      <c r="Z35" s="18">
        <f>+_xlfn.XLOOKUP(T35,'Crono LB 30.09'!B:B,'Crono LB 30.09'!E:E,"No se encuentra",0,1)</f>
        <v>46063</v>
      </c>
      <c r="AA35" s="193">
        <f t="shared" si="4"/>
        <v>-129</v>
      </c>
    </row>
    <row r="36" spans="1:27" ht="22.5" x14ac:dyDescent="0.25">
      <c r="A36" s="159" t="s">
        <v>640</v>
      </c>
      <c r="B36" s="160" t="s">
        <v>2611</v>
      </c>
      <c r="C36" s="161" t="s">
        <v>744</v>
      </c>
      <c r="D36" s="285"/>
      <c r="E36" s="201">
        <v>46134</v>
      </c>
      <c r="F36" s="198">
        <f>+_xlfn.XLOOKUP(B36,'La Calera II - RFSU 31.1.28'!B:B,'La Calera II - RFSU 31.1.28'!G:G,"No se encuentra",0,1)</f>
        <v>46134</v>
      </c>
      <c r="G36" s="289">
        <f>IF(+_xlfn.XLOOKUP(B36,'La Calera II - RFSU 31.1.28'!B:B,'La Calera II - RFSU 31.1.28'!H:H,"No se encuentra",0,1)&gt;0,+_xlfn.XLOOKUP(B36,'La Calera II - RFSU 31.1.28'!B:B,'La Calera II - RFSU 31.1.28'!H:H,"No se encuentra",0,1),"")</f>
        <v>46135</v>
      </c>
      <c r="H36" s="416">
        <v>46171</v>
      </c>
      <c r="I36" s="198">
        <f>+_xlfn.XLOOKUP(B36,'La Calera II - RFSU 31.1.28'!B:B,'La Calera II - RFSU 31.1.28'!W:W,"No se encuentra",0,1)</f>
        <v>46172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46168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46236</v>
      </c>
      <c r="M36" s="198">
        <f>+_xlfn.XLOOKUP(B36,'La Calera II - RFSU 31.1.28'!B:B,'La Calera II - RFSU 31.1.28'!AP:AP,"No se encuentra",0,1)</f>
        <v>46233</v>
      </c>
      <c r="N36" s="289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416">
        <f>+_xlfn.XLOOKUP(B36,'La Calera II - RFSU 31.1.28'!B:B,'La Calera II - RFSU 31.1.28'!CA:CA,"No se encuentra",0,1)</f>
        <v>46538</v>
      </c>
      <c r="P36" s="198">
        <f t="shared" si="3"/>
        <v>46538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1"/>
        <v/>
      </c>
      <c r="S36" s="227"/>
      <c r="T36" s="304" t="str">
        <f>+_xlfn.XLOOKUP(B36,'La Calera II - RFSU 31.1.28'!B:B,'La Calera II - RFSU 31.1.28'!BZ:BZ,"",0,1)</f>
        <v>FDI1060</v>
      </c>
      <c r="V36" s="18">
        <f>+_xlfn.XLOOKUP(B36,'La Calera II - RFSU 31.1.28'!B:B,'La Calera II - RFSU 31.1.28'!BW:BW,"No se encuentra",0,1)</f>
        <v>46540</v>
      </c>
      <c r="W36" s="193">
        <f t="shared" si="2"/>
        <v>302</v>
      </c>
      <c r="Z36" s="18">
        <f>+_xlfn.XLOOKUP(T36,'Crono LB 30.09'!B:B,'Crono LB 30.09'!E:E,"No se encuentra",0,1)</f>
        <v>46107</v>
      </c>
      <c r="AA36" s="193">
        <f t="shared" si="4"/>
        <v>-129</v>
      </c>
    </row>
    <row r="37" spans="1:27" x14ac:dyDescent="0.25">
      <c r="A37" s="159" t="s">
        <v>640</v>
      </c>
      <c r="B37" s="160" t="s">
        <v>2612</v>
      </c>
      <c r="C37" s="161" t="s">
        <v>745</v>
      </c>
      <c r="D37" s="285"/>
      <c r="E37" s="201">
        <v>46108</v>
      </c>
      <c r="F37" s="198">
        <f>+_xlfn.XLOOKUP(B37,'La Calera II - RFSU 31.1.28'!B:B,'La Calera II - RFSU 31.1.28'!G:G,"No se encuentra",0,1)</f>
        <v>46108</v>
      </c>
      <c r="G37" s="289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416">
        <v>46145</v>
      </c>
      <c r="I37" s="198">
        <f>+_xlfn.XLOOKUP(B37,'La Calera II - RFSU 31.1.28'!B:B,'La Calera II - RFSU 31.1.28'!W:W,"No se encuentra",0,1)</f>
        <v>46148</v>
      </c>
      <c r="J37" s="289">
        <f>IF(+_xlfn.XLOOKUP(B37,'La Calera II - RFSU 31.1.28'!B:B,'La Calera II - RFSU 31.1.28'!X:X,"No se encuentra",0,1)&gt;0,+_xlfn.XLOOKUP(B37,'La Calera II - RFSU 31.1.28'!B:B,'La Calera II - RFSU 31.1.28'!X:X,"No se encuentra",0,1),"")</f>
        <v>46142</v>
      </c>
      <c r="K37" s="141" t="str">
        <f>+IF(+_xlfn.XLOOKUP(B37,'La Calera II - RFSU 31.1.28'!B:B,'La Calera II - RFSU 31.1.28'!AG:AG,"No se encuentra",0,1)=0,"N/A","Sin iniciar")</f>
        <v>Sin iniciar</v>
      </c>
      <c r="L37" s="201">
        <v>46210</v>
      </c>
      <c r="M37" s="198">
        <f>+_xlfn.XLOOKUP(B37,'La Calera II - RFSU 31.1.28'!B:B,'La Calera II - RFSU 31.1.28'!AP:AP,"No se encuentra",0,1)</f>
        <v>46207</v>
      </c>
      <c r="N37" s="289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416">
        <f>+_xlfn.XLOOKUP(B37,'La Calera II - RFSU 31.1.28'!B:B,'La Calera II - RFSU 31.1.28'!CA:CA,"No se encuentra",0,1)</f>
        <v>46443</v>
      </c>
      <c r="P37" s="198">
        <f t="shared" si="3"/>
        <v>46394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1"/>
        <v/>
      </c>
      <c r="S37" s="227"/>
      <c r="T37" s="304" t="str">
        <f>+_xlfn.XLOOKUP(B37,'La Calera II - RFSU 31.1.28'!B:B,'La Calera II - RFSU 31.1.28'!BZ:BZ,"",0,1)</f>
        <v>FDI1060</v>
      </c>
      <c r="V37" s="18">
        <f>+_xlfn.XLOOKUP(B37,'La Calera II - RFSU 31.1.28'!B:B,'La Calera II - RFSU 31.1.28'!BW:BW,"No se encuentra",0,1)</f>
        <v>46394</v>
      </c>
      <c r="W37" s="193">
        <f t="shared" si="2"/>
        <v>233</v>
      </c>
      <c r="Z37" s="18">
        <f>+_xlfn.XLOOKUP(T37,'Crono LB 30.09'!B:B,'Crono LB 30.09'!E:E,"No se encuentra",0,1)</f>
        <v>46107</v>
      </c>
      <c r="AA37" s="193">
        <f t="shared" si="4"/>
        <v>-103</v>
      </c>
    </row>
    <row r="38" spans="1:27" ht="22.5" x14ac:dyDescent="0.25">
      <c r="A38" s="159" t="s">
        <v>640</v>
      </c>
      <c r="B38" s="160" t="s">
        <v>2613</v>
      </c>
      <c r="C38" s="161" t="s">
        <v>747</v>
      </c>
      <c r="D38" s="285"/>
      <c r="E38" s="201">
        <v>46107</v>
      </c>
      <c r="F38" s="198">
        <f>+_xlfn.XLOOKUP(B38,'La Calera II - RFSU 31.1.28'!B:B,'La Calera II - RFSU 31.1.28'!G:G,"No se encuentra",0,1)</f>
        <v>46107</v>
      </c>
      <c r="G38" s="289">
        <f>IF(+_xlfn.XLOOKUP(B38,'La Calera II - RFSU 31.1.28'!B:B,'La Calera II - RFSU 31.1.28'!H:H,"No se encuentra",0,1)&gt;0,+_xlfn.XLOOKUP(B38,'La Calera II - RFSU 31.1.28'!B:B,'La Calera II - RFSU 31.1.28'!H:H,"No se encuentra",0,1),"")</f>
        <v>46111</v>
      </c>
      <c r="H38" s="416">
        <v>46144</v>
      </c>
      <c r="I38" s="198">
        <f>+_xlfn.XLOOKUP(B38,'La Calera II - RFSU 31.1.28'!B:B,'La Calera II - RFSU 31.1.28'!W:W,"No se encuentra",0,1)</f>
        <v>46148</v>
      </c>
      <c r="J38" s="289">
        <f>IF(+_xlfn.XLOOKUP(B38,'La Calera II - RFSU 31.1.28'!B:B,'La Calera II - RFSU 31.1.28'!X:X,"No se encuentra",0,1)&gt;0,+_xlfn.XLOOKUP(B38,'La Calera II - RFSU 31.1.28'!B:B,'La Calera II - RFSU 31.1.28'!X:X,"No se encuentra",0,1),"")</f>
        <v>46142</v>
      </c>
      <c r="K38" s="141" t="str">
        <f>+IF(+_xlfn.XLOOKUP(B38,'La Calera II - RFSU 31.1.28'!B:B,'La Calera II - RFSU 31.1.28'!AG:AG,"No se encuentra",0,1)=0,"N/A","Sin iniciar")</f>
        <v>Sin iniciar</v>
      </c>
      <c r="L38" s="201">
        <v>46209</v>
      </c>
      <c r="M38" s="198">
        <f>+_xlfn.XLOOKUP(B38,'La Calera II - RFSU 31.1.28'!B:B,'La Calera II - RFSU 31.1.28'!AP:AP,"No se encuentra",0,1)</f>
        <v>46207</v>
      </c>
      <c r="N38" s="289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416">
        <f>+_xlfn.XLOOKUP(B38,'La Calera II - RFSU 31.1.28'!B:B,'La Calera II - RFSU 31.1.28'!CA:CA,"No se encuentra",0,1)</f>
        <v>46427</v>
      </c>
      <c r="P38" s="198">
        <f t="shared" si="3"/>
        <v>46364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1"/>
        <v/>
      </c>
      <c r="S38" s="227"/>
      <c r="T38" s="304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46364</v>
      </c>
      <c r="W38" s="193">
        <f t="shared" si="2"/>
        <v>218</v>
      </c>
      <c r="Z38" s="18">
        <f>+_xlfn.XLOOKUP(T38,'Crono LB 30.09'!B:B,'Crono LB 30.09'!E:E,"No se encuentra",0,1)</f>
        <v>46162</v>
      </c>
      <c r="AA38" s="193">
        <f t="shared" si="4"/>
        <v>-47</v>
      </c>
    </row>
    <row r="39" spans="1:27" x14ac:dyDescent="0.25">
      <c r="A39" s="159" t="s">
        <v>640</v>
      </c>
      <c r="B39" s="160" t="s">
        <v>2614</v>
      </c>
      <c r="C39" s="161" t="s">
        <v>748</v>
      </c>
      <c r="D39" s="285"/>
      <c r="E39" s="201">
        <v>46122</v>
      </c>
      <c r="F39" s="198">
        <f>+_xlfn.XLOOKUP(B39,'La Calera II - RFSU 31.1.28'!B:B,'La Calera II - RFSU 31.1.28'!G:G,"No se encuentra",0,1)</f>
        <v>46122</v>
      </c>
      <c r="G39" s="289">
        <f>IF(+_xlfn.XLOOKUP(B39,'La Calera II - RFSU 31.1.28'!B:B,'La Calera II - RFSU 31.1.28'!H:H,"No se encuentra",0,1)&gt;0,+_xlfn.XLOOKUP(B39,'La Calera II - RFSU 31.1.28'!B:B,'La Calera II - RFSU 31.1.28'!H:H,"No se encuentra",0,1),"")</f>
        <v>46100</v>
      </c>
      <c r="H39" s="416">
        <v>46159</v>
      </c>
      <c r="I39" s="198">
        <f>+_xlfn.XLOOKUP(B39,'La Calera II - RFSU 31.1.28'!B:B,'La Calera II - RFSU 31.1.28'!W:W,"No se encuentra",0,1)</f>
        <v>46148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46142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46224</v>
      </c>
      <c r="M39" s="198">
        <f>+_xlfn.XLOOKUP(B39,'La Calera II - RFSU 31.1.28'!B:B,'La Calera II - RFSU 31.1.28'!AP:AP,"No se encuentra",0,1)</f>
        <v>46207</v>
      </c>
      <c r="N39" s="289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416">
        <f>+_xlfn.XLOOKUP(B39,'La Calera II - RFSU 31.1.28'!B:B,'La Calera II - RFSU 31.1.28'!CA:CA,"No se encuentra",0,1)</f>
        <v>46507</v>
      </c>
      <c r="P39" s="198">
        <f t="shared" si="3"/>
        <v>46454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1"/>
        <v/>
      </c>
      <c r="S39" s="227"/>
      <c r="T39" s="304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46454</v>
      </c>
      <c r="W39" s="193">
        <f t="shared" si="2"/>
        <v>283</v>
      </c>
      <c r="Z39" s="18">
        <f>+_xlfn.XLOOKUP(T39,'Crono LB 30.09'!B:B,'Crono LB 30.09'!E:E,"No se encuentra",0,1)</f>
        <v>46107</v>
      </c>
      <c r="AA39" s="193">
        <f t="shared" si="4"/>
        <v>-117</v>
      </c>
    </row>
    <row r="40" spans="1:27" x14ac:dyDescent="0.25">
      <c r="A40" s="159" t="s">
        <v>640</v>
      </c>
      <c r="B40" s="160" t="s">
        <v>2615</v>
      </c>
      <c r="C40" s="161" t="s">
        <v>749</v>
      </c>
      <c r="D40" s="285"/>
      <c r="E40" s="201">
        <v>46157</v>
      </c>
      <c r="F40" s="198">
        <f>+_xlfn.XLOOKUP(B40,'La Calera II - RFSU 31.1.28'!B:B,'La Calera II - RFSU 31.1.28'!G:G,"No se encuentra",0,1)</f>
        <v>46157</v>
      </c>
      <c r="G40" s="289">
        <f>IF(+_xlfn.XLOOKUP(B40,'La Calera II - RFSU 31.1.28'!B:B,'La Calera II - RFSU 31.1.28'!H:H,"No se encuentra",0,1)&gt;0,+_xlfn.XLOOKUP(B40,'La Calera II - RFSU 31.1.28'!B:B,'La Calera II - RFSU 31.1.28'!H:H,"No se encuentra",0,1),"")</f>
        <v>46159</v>
      </c>
      <c r="H40" s="416">
        <v>46194</v>
      </c>
      <c r="I40" s="198">
        <f>+_xlfn.XLOOKUP(B40,'La Calera II - RFSU 31.1.28'!B:B,'La Calera II - RFSU 31.1.28'!W:W,"No se encuentra",0,1)</f>
        <v>46208</v>
      </c>
      <c r="J40" s="289" t="str">
        <f>IF(+_xlfn.XLOOKUP(B40,'La Calera II - RFSU 31.1.28'!B:B,'La Calera II - RFSU 31.1.28'!X:X,"No se encuentra",0,1)&gt;0,+_xlfn.XLOOKUP(B40,'La Calera II - RFSU 31.1.28'!B:B,'La Calera II - RFSU 31.1.28'!X:X,"No se encuentra",0,1),"")</f>
        <v/>
      </c>
      <c r="K40" s="141" t="str">
        <f>+IF(+_xlfn.XLOOKUP(B40,'La Calera II - RFSU 31.1.28'!B:B,'La Calera II - RFSU 31.1.28'!AG:AG,"No se encuentra",0,1)=0,"N/A","Sin iniciar")</f>
        <v>Sin iniciar</v>
      </c>
      <c r="L40" s="201">
        <v>46259</v>
      </c>
      <c r="M40" s="198">
        <f>+_xlfn.XLOOKUP(B40,'La Calera II - RFSU 31.1.28'!B:B,'La Calera II - RFSU 31.1.28'!AP:AP,"No se encuentra",0,1)</f>
        <v>46273</v>
      </c>
      <c r="N40" s="289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416">
        <f>+_xlfn.XLOOKUP(B40,'La Calera II - RFSU 31.1.28'!B:B,'La Calera II - RFSU 31.1.28'!CA:CA,"No se encuentra",0,1)</f>
        <v>46427</v>
      </c>
      <c r="P40" s="198">
        <f t="shared" si="3"/>
        <v>46370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1"/>
        <v/>
      </c>
      <c r="S40" s="227"/>
      <c r="T40" s="304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46370</v>
      </c>
      <c r="W40" s="193">
        <f t="shared" si="2"/>
        <v>168</v>
      </c>
      <c r="Z40" s="18">
        <f>+_xlfn.XLOOKUP(T40,'Crono LB 30.09'!B:B,'Crono LB 30.09'!E:E,"No se encuentra",0,1)</f>
        <v>46162</v>
      </c>
      <c r="AA40" s="193">
        <f t="shared" si="4"/>
        <v>-97</v>
      </c>
    </row>
    <row r="41" spans="1:27" x14ac:dyDescent="0.25">
      <c r="A41" s="159" t="s">
        <v>640</v>
      </c>
      <c r="B41" s="160" t="s">
        <v>2616</v>
      </c>
      <c r="C41" s="161" t="s">
        <v>750</v>
      </c>
      <c r="D41" s="285"/>
      <c r="E41" s="201">
        <v>46118</v>
      </c>
      <c r="F41" s="198">
        <f>+_xlfn.XLOOKUP(B41,'La Calera II - RFSU 31.1.28'!B:B,'La Calera II - RFSU 31.1.28'!G:G,"No se encuentra",0,1)</f>
        <v>46118</v>
      </c>
      <c r="G41" s="289">
        <f>IF(+_xlfn.XLOOKUP(B41,'La Calera II - RFSU 31.1.28'!B:B,'La Calera II - RFSU 31.1.28'!H:H,"No se encuentra",0,1)&gt;0,+_xlfn.XLOOKUP(B41,'La Calera II - RFSU 31.1.28'!B:B,'La Calera II - RFSU 31.1.28'!H:H,"No se encuentra",0,1),"")</f>
        <v>46122</v>
      </c>
      <c r="H41" s="416">
        <v>46155</v>
      </c>
      <c r="I41" s="198">
        <f>+_xlfn.XLOOKUP(B41,'La Calera II - RFSU 31.1.28'!B:B,'La Calera II - RFSU 31.1.28'!W:W,"No se encuentra",0,1)</f>
        <v>46159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46151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46220</v>
      </c>
      <c r="M41" s="198">
        <f>+_xlfn.XLOOKUP(B41,'La Calera II - RFSU 31.1.28'!B:B,'La Calera II - RFSU 31.1.28'!AP:AP,"No se encuentra",0,1)</f>
        <v>46216</v>
      </c>
      <c r="N41" s="289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416">
        <f>+_xlfn.XLOOKUP(B41,'La Calera II - RFSU 31.1.28'!B:B,'La Calera II - RFSU 31.1.28'!CA:CA,"No se encuentra",0,1)</f>
        <v>46427</v>
      </c>
      <c r="P41" s="198">
        <f t="shared" si="3"/>
        <v>46373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1"/>
        <v/>
      </c>
      <c r="S41" s="227"/>
      <c r="T41" s="304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46373</v>
      </c>
      <c r="W41" s="193">
        <f t="shared" si="2"/>
        <v>207</v>
      </c>
      <c r="Z41" s="18">
        <f>+_xlfn.XLOOKUP(T41,'Crono LB 30.09'!B:B,'Crono LB 30.09'!E:E,"No se encuentra",0,1)</f>
        <v>46162</v>
      </c>
      <c r="AA41" s="193">
        <f t="shared" si="4"/>
        <v>-58</v>
      </c>
    </row>
    <row r="42" spans="1:27" x14ac:dyDescent="0.25">
      <c r="A42" s="159" t="s">
        <v>640</v>
      </c>
      <c r="B42" s="160" t="s">
        <v>2617</v>
      </c>
      <c r="C42" s="161" t="s">
        <v>751</v>
      </c>
      <c r="D42" s="285"/>
      <c r="E42" s="201">
        <v>46121</v>
      </c>
      <c r="F42" s="198">
        <f>+_xlfn.XLOOKUP(B42,'La Calera II - RFSU 31.1.28'!B:B,'La Calera II - RFSU 31.1.28'!G:G,"No se encuentra",0,1)</f>
        <v>46121</v>
      </c>
      <c r="G42" s="289">
        <f>IF(+_xlfn.XLOOKUP(B42,'La Calera II - RFSU 31.1.28'!B:B,'La Calera II - RFSU 31.1.28'!H:H,"No se encuentra",0,1)&gt;0,+_xlfn.XLOOKUP(B42,'La Calera II - RFSU 31.1.28'!B:B,'La Calera II - RFSU 31.1.28'!H:H,"No se encuentra",0,1),"")</f>
        <v>46122</v>
      </c>
      <c r="H42" s="416">
        <v>46158</v>
      </c>
      <c r="I42" s="198">
        <f>+_xlfn.XLOOKUP(B42,'La Calera II - RFSU 31.1.28'!B:B,'La Calera II - RFSU 31.1.28'!W:W,"No se encuentra",0,1)</f>
        <v>46159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46154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46223</v>
      </c>
      <c r="M42" s="198">
        <f>+_xlfn.XLOOKUP(B42,'La Calera II - RFSU 31.1.28'!B:B,'La Calera II - RFSU 31.1.28'!AP:AP,"No se encuentra",0,1)</f>
        <v>46219</v>
      </c>
      <c r="N42" s="289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416">
        <f>+_xlfn.XLOOKUP(B42,'La Calera II - RFSU 31.1.28'!B:B,'La Calera II - RFSU 31.1.28'!CA:CA,"No se encuentra",0,1)</f>
        <v>46427</v>
      </c>
      <c r="P42" s="198">
        <f t="shared" si="3"/>
        <v>46376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 t="str">
        <f t="shared" si="1"/>
        <v/>
      </c>
      <c r="S42" s="227"/>
      <c r="T42" s="304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46376</v>
      </c>
      <c r="W42" s="193">
        <f t="shared" si="2"/>
        <v>204</v>
      </c>
      <c r="Z42" s="18">
        <f>+_xlfn.XLOOKUP(T42,'Crono LB 30.09'!B:B,'Crono LB 30.09'!E:E,"No se encuentra",0,1)</f>
        <v>46162</v>
      </c>
      <c r="AA42" s="193">
        <f t="shared" si="4"/>
        <v>-61</v>
      </c>
    </row>
    <row r="43" spans="1:27" x14ac:dyDescent="0.25">
      <c r="A43" s="159" t="s">
        <v>640</v>
      </c>
      <c r="B43" s="160" t="s">
        <v>2618</v>
      </c>
      <c r="C43" s="161" t="s">
        <v>752</v>
      </c>
      <c r="D43" s="285"/>
      <c r="E43" s="201">
        <v>46163</v>
      </c>
      <c r="F43" s="198">
        <f>+_xlfn.XLOOKUP(B43,'La Calera II - RFSU 31.1.28'!B:B,'La Calera II - RFSU 31.1.28'!G:G,"No se encuentra",0,1)</f>
        <v>46163</v>
      </c>
      <c r="G43" s="289">
        <f>IF(+_xlfn.XLOOKUP(B43,'La Calera II - RFSU 31.1.28'!B:B,'La Calera II - RFSU 31.1.28'!H:H,"No se encuentra",0,1)&gt;0,+_xlfn.XLOOKUP(B43,'La Calera II - RFSU 31.1.28'!B:B,'La Calera II - RFSU 31.1.28'!H:H,"No se encuentra",0,1),"")</f>
        <v>46163</v>
      </c>
      <c r="H43" s="416">
        <v>46200</v>
      </c>
      <c r="I43" s="198">
        <f>+_xlfn.XLOOKUP(B43,'La Calera II - RFSU 31.1.28'!B:B,'La Calera II - RFSU 31.1.28'!W:W,"No se encuentra",0,1)</f>
        <v>46202</v>
      </c>
      <c r="J43" s="289">
        <f>IF(+_xlfn.XLOOKUP(B43,'La Calera II - RFSU 31.1.28'!B:B,'La Calera II - RFSU 31.1.28'!X:X,"No se encuentra",0,1)&gt;0,+_xlfn.XLOOKUP(B43,'La Calera II - RFSU 31.1.28'!B:B,'La Calera II - RFSU 31.1.28'!X:X,"No se encuentra",0,1),"")</f>
        <v>46198</v>
      </c>
      <c r="K43" s="141" t="str">
        <f>+IF(+_xlfn.XLOOKUP(B43,'La Calera II - RFSU 31.1.28'!B:B,'La Calera II - RFSU 31.1.28'!AG:AG,"No se encuentra",0,1)=0,"N/A","Sin iniciar")</f>
        <v>Sin iniciar</v>
      </c>
      <c r="L43" s="201">
        <v>46265</v>
      </c>
      <c r="M43" s="198">
        <f>+_xlfn.XLOOKUP(B43,'La Calera II - RFSU 31.1.28'!B:B,'La Calera II - RFSU 31.1.28'!AP:AP,"No se encuentra",0,1)</f>
        <v>46263</v>
      </c>
      <c r="N43" s="289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416">
        <f>+_xlfn.XLOOKUP(B43,'La Calera II - RFSU 31.1.28'!B:B,'La Calera II - RFSU 31.1.28'!CA:CA,"No se encuentra",0,1)</f>
        <v>46482</v>
      </c>
      <c r="P43" s="198">
        <f t="shared" si="3"/>
        <v>46390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1"/>
        <v/>
      </c>
      <c r="S43" s="227"/>
      <c r="T43" s="304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46390</v>
      </c>
      <c r="W43" s="193">
        <f t="shared" si="2"/>
        <v>217</v>
      </c>
      <c r="Z43" s="18">
        <f>+_xlfn.XLOOKUP(T43,'Crono LB 30.09'!B:B,'Crono LB 30.09'!E:E,"No se encuentra",0,1)</f>
        <v>46162</v>
      </c>
      <c r="AA43" s="193">
        <f t="shared" si="4"/>
        <v>-103</v>
      </c>
    </row>
    <row r="44" spans="1:27" x14ac:dyDescent="0.25">
      <c r="A44" s="159" t="s">
        <v>640</v>
      </c>
      <c r="B44" s="160" t="s">
        <v>2619</v>
      </c>
      <c r="C44" s="161" t="s">
        <v>754</v>
      </c>
      <c r="D44" s="285"/>
      <c r="E44" s="201">
        <v>46125</v>
      </c>
      <c r="F44" s="198">
        <f>+_xlfn.XLOOKUP(B44,'La Calera II - RFSU 31.1.28'!B:B,'La Calera II - RFSU 31.1.28'!G:G,"No se encuentra",0,1)</f>
        <v>46125</v>
      </c>
      <c r="G44" s="289">
        <f>IF(+_xlfn.XLOOKUP(B44,'La Calera II - RFSU 31.1.28'!B:B,'La Calera II - RFSU 31.1.28'!H:H,"No se encuentra",0,1)&gt;0,+_xlfn.XLOOKUP(B44,'La Calera II - RFSU 31.1.28'!B:B,'La Calera II - RFSU 31.1.28'!H:H,"No se encuentra",0,1),"")</f>
        <v>46122</v>
      </c>
      <c r="H44" s="416">
        <v>46162</v>
      </c>
      <c r="I44" s="198">
        <f>+_xlfn.XLOOKUP(B44,'La Calera II - RFSU 31.1.28'!B:B,'La Calera II - RFSU 31.1.28'!W:W,"No se encuentra",0,1)</f>
        <v>46159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46153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46227</v>
      </c>
      <c r="M44" s="198">
        <f>+_xlfn.XLOOKUP(B44,'La Calera II - RFSU 31.1.28'!B:B,'La Calera II - RFSU 31.1.28'!AP:AP,"No se encuentra",0,1)</f>
        <v>46218</v>
      </c>
      <c r="N44" s="289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416">
        <f>+_xlfn.XLOOKUP(B44,'La Calera II - RFSU 31.1.28'!B:B,'La Calera II - RFSU 31.1.28'!CA:CA,"No se encuentra",0,1)</f>
        <v>46482</v>
      </c>
      <c r="P44" s="198">
        <f t="shared" si="3"/>
        <v>46405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 t="str">
        <f t="shared" si="1"/>
        <v/>
      </c>
      <c r="S44" s="227"/>
      <c r="T44" s="304" t="str">
        <f>+_xlfn.XLOOKUP(B44,'La Calera II - RFSU 31.1.28'!B:B,'La Calera II - RFSU 31.1.28'!BZ:BZ,"",0,1)</f>
        <v>FDI1040</v>
      </c>
      <c r="V44" s="18">
        <f>+_xlfn.XLOOKUP(B44,'La Calera II - RFSU 31.1.28'!B:B,'La Calera II - RFSU 31.1.28'!BW:BW,"No se encuentra",0,1)</f>
        <v>46405</v>
      </c>
      <c r="W44" s="193">
        <f t="shared" si="2"/>
        <v>255</v>
      </c>
      <c r="Z44" s="18">
        <f>+_xlfn.XLOOKUP(T44,'Crono LB 30.09'!B:B,'Crono LB 30.09'!E:E,"No se encuentra",0,1)</f>
        <v>46162</v>
      </c>
      <c r="AA44" s="193">
        <f t="shared" si="4"/>
        <v>-65</v>
      </c>
    </row>
    <row r="45" spans="1:27" x14ac:dyDescent="0.25">
      <c r="A45" s="159" t="s">
        <v>640</v>
      </c>
      <c r="B45" s="160" t="s">
        <v>2620</v>
      </c>
      <c r="C45" s="161" t="s">
        <v>755</v>
      </c>
      <c r="D45" s="285"/>
      <c r="E45" s="201">
        <v>46157</v>
      </c>
      <c r="F45" s="198">
        <f>+_xlfn.XLOOKUP(B45,'La Calera II - RFSU 31.1.28'!B:B,'La Calera II - RFSU 31.1.28'!G:G,"No se encuentra",0,1)</f>
        <v>46177</v>
      </c>
      <c r="G45" s="289">
        <f>IF(+_xlfn.XLOOKUP(B45,'La Calera II - RFSU 31.1.28'!B:B,'La Calera II - RFSU 31.1.28'!H:H,"No se encuentra",0,1)&gt;0,+_xlfn.XLOOKUP(B45,'La Calera II - RFSU 31.1.28'!B:B,'La Calera II - RFSU 31.1.28'!H:H,"No se encuentra",0,1),"")</f>
        <v>46185</v>
      </c>
      <c r="H45" s="416">
        <v>46194</v>
      </c>
      <c r="I45" s="198">
        <f>+_xlfn.XLOOKUP(B45,'La Calera II - RFSU 31.1.28'!B:B,'La Calera II - RFSU 31.1.28'!W:W,"No se encuentra",0,1)</f>
        <v>46222</v>
      </c>
      <c r="J45" s="289" t="str">
        <f>IF(+_xlfn.XLOOKUP(B45,'La Calera II - RFSU 31.1.28'!B:B,'La Calera II - RFSU 31.1.28'!X:X,"No se encuentra",0,1)&gt;0,+_xlfn.XLOOKUP(B45,'La Calera II - RFSU 31.1.28'!B:B,'La Calera II - RFSU 31.1.28'!X:X,"No se encuentra",0,1),"")</f>
        <v/>
      </c>
      <c r="K45" s="141" t="str">
        <f>+IF(+_xlfn.XLOOKUP(B45,'La Calera II - RFSU 31.1.28'!B:B,'La Calera II - RFSU 31.1.28'!AG:AG,"No se encuentra",0,1)=0,"N/A","Sin iniciar")</f>
        <v>Sin iniciar</v>
      </c>
      <c r="L45" s="201">
        <v>46259</v>
      </c>
      <c r="M45" s="198">
        <f>+_xlfn.XLOOKUP(B45,'La Calera II - RFSU 31.1.28'!B:B,'La Calera II - RFSU 31.1.28'!AP:AP,"No se encuentra",0,1)</f>
        <v>46287</v>
      </c>
      <c r="N45" s="289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416">
        <f>+_xlfn.XLOOKUP(B45,'La Calera II - RFSU 31.1.28'!B:B,'La Calera II - RFSU 31.1.28'!CA:CA,"No se encuentra",0,1)</f>
        <v>46482</v>
      </c>
      <c r="P45" s="198">
        <f t="shared" si="3"/>
        <v>46444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1"/>
        <v/>
      </c>
      <c r="S45" s="227"/>
      <c r="T45" s="304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46444</v>
      </c>
      <c r="W45" s="193">
        <f t="shared" si="2"/>
        <v>223</v>
      </c>
      <c r="Z45" s="18">
        <f>+_xlfn.XLOOKUP(T45,'Crono LB 30.09'!B:B,'Crono LB 30.09'!E:E,"No se encuentra",0,1)</f>
        <v>46162</v>
      </c>
      <c r="AA45" s="193">
        <f t="shared" si="4"/>
        <v>-97</v>
      </c>
    </row>
    <row r="46" spans="1:27" x14ac:dyDescent="0.25">
      <c r="A46" s="159" t="s">
        <v>640</v>
      </c>
      <c r="B46" s="160" t="s">
        <v>2621</v>
      </c>
      <c r="C46" s="161" t="s">
        <v>756</v>
      </c>
      <c r="D46" s="285"/>
      <c r="E46" s="201">
        <v>46129</v>
      </c>
      <c r="F46" s="198">
        <f>+_xlfn.XLOOKUP(B46,'La Calera II - RFSU 31.1.28'!B:B,'La Calera II - RFSU 31.1.28'!G:G,"No se encuentra",0,1)</f>
        <v>46129</v>
      </c>
      <c r="G46" s="289">
        <f>IF(+_xlfn.XLOOKUP(B46,'La Calera II - RFSU 31.1.28'!B:B,'La Calera II - RFSU 31.1.28'!H:H,"No se encuentra",0,1)&gt;0,+_xlfn.XLOOKUP(B46,'La Calera II - RFSU 31.1.28'!B:B,'La Calera II - RFSU 31.1.28'!H:H,"No se encuentra",0,1),"")</f>
        <v>46129</v>
      </c>
      <c r="H46" s="416">
        <v>46166</v>
      </c>
      <c r="I46" s="198">
        <f>+_xlfn.XLOOKUP(B46,'La Calera II - RFSU 31.1.28'!B:B,'La Calera II - RFSU 31.1.28'!W:W,"No se encuentra",0,1)</f>
        <v>46166</v>
      </c>
      <c r="J46" s="289">
        <f>IF(+_xlfn.XLOOKUP(B46,'La Calera II - RFSU 31.1.28'!B:B,'La Calera II - RFSU 31.1.28'!X:X,"No se encuentra",0,1)&gt;0,+_xlfn.XLOOKUP(B46,'La Calera II - RFSU 31.1.28'!B:B,'La Calera II - RFSU 31.1.28'!X:X,"No se encuentra",0,1),"")</f>
        <v>46153</v>
      </c>
      <c r="K46" s="141" t="str">
        <f>+IF(+_xlfn.XLOOKUP(B46,'La Calera II - RFSU 31.1.28'!B:B,'La Calera II - RFSU 31.1.28'!AG:AG,"No se encuentra",0,1)=0,"N/A","Sin iniciar")</f>
        <v>Sin iniciar</v>
      </c>
      <c r="L46" s="201">
        <v>46231</v>
      </c>
      <c r="M46" s="198">
        <f>+_xlfn.XLOOKUP(B46,'La Calera II - RFSU 31.1.28'!B:B,'La Calera II - RFSU 31.1.28'!AP:AP,"No se encuentra",0,1)</f>
        <v>46218</v>
      </c>
      <c r="N46" s="289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416">
        <f>+_xlfn.XLOOKUP(B46,'La Calera II - RFSU 31.1.28'!B:B,'La Calera II - RFSU 31.1.28'!CA:CA,"No se encuentra",0,1)</f>
        <v>46482</v>
      </c>
      <c r="P46" s="198">
        <f t="shared" si="3"/>
        <v>46375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1"/>
        <v/>
      </c>
      <c r="S46" s="227"/>
      <c r="T46" s="304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46375</v>
      </c>
      <c r="W46" s="193">
        <f t="shared" si="2"/>
        <v>251</v>
      </c>
      <c r="Z46" s="18">
        <f>+_xlfn.XLOOKUP(T46,'Crono LB 30.09'!B:B,'Crono LB 30.09'!E:E,"No se encuentra",0,1)</f>
        <v>46162</v>
      </c>
      <c r="AA46" s="193">
        <f t="shared" si="4"/>
        <v>-69</v>
      </c>
    </row>
    <row r="47" spans="1:27" x14ac:dyDescent="0.25">
      <c r="A47" s="159" t="s">
        <v>640</v>
      </c>
      <c r="B47" s="160" t="s">
        <v>2622</v>
      </c>
      <c r="C47" s="161" t="s">
        <v>757</v>
      </c>
      <c r="D47" s="285"/>
      <c r="E47" s="201">
        <v>46163</v>
      </c>
      <c r="F47" s="198">
        <f>+_xlfn.XLOOKUP(B47,'La Calera II - RFSU 31.1.28'!B:B,'La Calera II - RFSU 31.1.28'!G:G,"No se encuentra",0,1)</f>
        <v>46177</v>
      </c>
      <c r="G47" s="289">
        <f>IF(+_xlfn.XLOOKUP(B47,'La Calera II - RFSU 31.1.28'!B:B,'La Calera II - RFSU 31.1.28'!H:H,"No se encuentra",0,1)&gt;0,+_xlfn.XLOOKUP(B47,'La Calera II - RFSU 31.1.28'!B:B,'La Calera II - RFSU 31.1.28'!H:H,"No se encuentra",0,1),"")</f>
        <v>46185</v>
      </c>
      <c r="H47" s="416">
        <v>46200</v>
      </c>
      <c r="I47" s="198">
        <f>+_xlfn.XLOOKUP(B47,'La Calera II - RFSU 31.1.28'!B:B,'La Calera II - RFSU 31.1.28'!W:W,"No se encuentra",0,1)</f>
        <v>46222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46265</v>
      </c>
      <c r="M47" s="198">
        <f>+_xlfn.XLOOKUP(B47,'La Calera II - RFSU 31.1.28'!B:B,'La Calera II - RFSU 31.1.28'!AP:AP,"No se encuentra",0,1)</f>
        <v>46287</v>
      </c>
      <c r="N47" s="289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416">
        <f>+_xlfn.XLOOKUP(B47,'La Calera II - RFSU 31.1.28'!B:B,'La Calera II - RFSU 31.1.28'!CA:CA,"No se encuentra",0,1)</f>
        <v>46482</v>
      </c>
      <c r="P47" s="198">
        <f t="shared" si="3"/>
        <v>46414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1"/>
        <v/>
      </c>
      <c r="S47" s="227"/>
      <c r="T47" s="304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46414</v>
      </c>
      <c r="W47" s="193">
        <f t="shared" si="2"/>
        <v>217</v>
      </c>
      <c r="Z47" s="18">
        <f>+_xlfn.XLOOKUP(T47,'Crono LB 30.09'!B:B,'Crono LB 30.09'!E:E,"No se encuentra",0,1)</f>
        <v>46162</v>
      </c>
      <c r="AA47" s="193">
        <f t="shared" si="4"/>
        <v>-103</v>
      </c>
    </row>
    <row r="48" spans="1:27" x14ac:dyDescent="0.25">
      <c r="A48" s="159" t="s">
        <v>640</v>
      </c>
      <c r="B48" s="160" t="s">
        <v>2623</v>
      </c>
      <c r="C48" s="161" t="s">
        <v>2624</v>
      </c>
      <c r="D48" s="285"/>
      <c r="E48" s="201">
        <v>46163</v>
      </c>
      <c r="F48" s="198">
        <f>+_xlfn.XLOOKUP(B48,'La Calera II - RFSU 31.1.28'!B:B,'La Calera II - RFSU 31.1.28'!G:G,"No se encuentra",0,1)</f>
        <v>46163</v>
      </c>
      <c r="G48" s="289">
        <f>IF(+_xlfn.XLOOKUP(B48,'La Calera II - RFSU 31.1.28'!B:B,'La Calera II - RFSU 31.1.28'!H:H,"No se encuentra",0,1)&gt;0,+_xlfn.XLOOKUP(B48,'La Calera II - RFSU 31.1.28'!B:B,'La Calera II - RFSU 31.1.28'!H:H,"No se encuentra",0,1),"")</f>
        <v>46163</v>
      </c>
      <c r="H48" s="416">
        <v>46200</v>
      </c>
      <c r="I48" s="198">
        <f>+_xlfn.XLOOKUP(B48,'La Calera II - RFSU 31.1.28'!B:B,'La Calera II - RFSU 31.1.28'!W:W,"No se encuentra",0,1)</f>
        <v>46208</v>
      </c>
      <c r="J48" s="289" t="str">
        <f>IF(+_xlfn.XLOOKUP(B48,'La Calera II - RFSU 31.1.28'!B:B,'La Calera II - RFSU 31.1.28'!X:X,"No se encuentra",0,1)&gt;0,+_xlfn.XLOOKUP(B48,'La Calera II - RFSU 31.1.28'!B:B,'La Calera II - RFSU 31.1.28'!X:X,"No se encuentra",0,1),"")</f>
        <v/>
      </c>
      <c r="K48" s="141" t="str">
        <f>+IF(+_xlfn.XLOOKUP(B48,'La Calera II - RFSU 31.1.28'!B:B,'La Calera II - RFSU 31.1.28'!AG:AG,"No se encuentra",0,1)=0,"N/A","Sin iniciar")</f>
        <v>Sin iniciar</v>
      </c>
      <c r="L48" s="201">
        <v>46265</v>
      </c>
      <c r="M48" s="198">
        <f>+_xlfn.XLOOKUP(B48,'La Calera II - RFSU 31.1.28'!B:B,'La Calera II - RFSU 31.1.28'!AP:AP,"No se encuentra",0,1)</f>
        <v>46273</v>
      </c>
      <c r="N48" s="289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416">
        <f>+_xlfn.XLOOKUP(B48,'La Calera II - RFSU 31.1.28'!B:B,'La Calera II - RFSU 31.1.28'!CA:CA,"No se encuentra",0,1)</f>
        <v>46482</v>
      </c>
      <c r="P48" s="198">
        <f t="shared" si="3"/>
        <v>46460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1"/>
        <v/>
      </c>
      <c r="S48" s="227"/>
      <c r="T48" s="304" t="str">
        <f>+_xlfn.XLOOKUP(B48,'La Calera II - RFSU 31.1.28'!B:B,'La Calera II - RFSU 31.1.28'!BZ:BZ,"",0,1)</f>
        <v>FDI1040</v>
      </c>
      <c r="V48" s="18">
        <f>+_xlfn.XLOOKUP(B48,'La Calera II - RFSU 31.1.28'!B:B,'La Calera II - RFSU 31.1.28'!BW:BW,"No se encuentra",0,1)</f>
        <v>46460</v>
      </c>
      <c r="W48" s="193">
        <f t="shared" si="2"/>
        <v>217</v>
      </c>
      <c r="Z48" s="18">
        <f>+_xlfn.XLOOKUP(T48,'Crono LB 30.09'!B:B,'Crono LB 30.09'!E:E,"No se encuentra",0,1)</f>
        <v>46162</v>
      </c>
      <c r="AA48" s="193">
        <f t="shared" si="4"/>
        <v>-103</v>
      </c>
    </row>
    <row r="49" spans="1:27" x14ac:dyDescent="0.25">
      <c r="A49" s="159" t="s">
        <v>640</v>
      </c>
      <c r="B49" s="160" t="s">
        <v>2625</v>
      </c>
      <c r="C49" s="161" t="s">
        <v>760</v>
      </c>
      <c r="D49" s="285"/>
      <c r="E49" s="201">
        <v>46101</v>
      </c>
      <c r="F49" s="198">
        <f>+_xlfn.XLOOKUP(B49,'La Calera II - RFSU 31.1.28'!B:B,'La Calera II - RFSU 31.1.28'!G:G,"No se encuentra",0,1)</f>
        <v>46101</v>
      </c>
      <c r="G49" s="289">
        <f>IF(+_xlfn.XLOOKUP(B49,'La Calera II - RFSU 31.1.28'!B:B,'La Calera II - RFSU 31.1.28'!H:H,"No se encuentra",0,1)&gt;0,+_xlfn.XLOOKUP(B49,'La Calera II - RFSU 31.1.28'!B:B,'La Calera II - RFSU 31.1.28'!H:H,"No se encuentra",0,1),"")</f>
        <v>46106</v>
      </c>
      <c r="H49" s="416">
        <v>46138</v>
      </c>
      <c r="I49" s="198">
        <f>+_xlfn.XLOOKUP(B49,'La Calera II - RFSU 31.1.28'!B:B,'La Calera II - RFSU 31.1.28'!W:W,"No se encuentra",0,1)</f>
        <v>46152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46148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46203</v>
      </c>
      <c r="M49" s="198">
        <f>+_xlfn.XLOOKUP(B49,'La Calera II - RFSU 31.1.28'!B:B,'La Calera II - RFSU 31.1.28'!AP:AP,"No se encuentra",0,1)</f>
        <v>46213</v>
      </c>
      <c r="N49" s="289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416">
        <f>+_xlfn.XLOOKUP(B49,'La Calera II - RFSU 31.1.28'!B:B,'La Calera II - RFSU 31.1.28'!CA:CA,"No se encuentra",0,1)</f>
        <v>46443</v>
      </c>
      <c r="P49" s="198">
        <f t="shared" si="3"/>
        <v>46400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1"/>
        <v/>
      </c>
      <c r="S49" s="227"/>
      <c r="T49" s="304" t="str">
        <f>+_xlfn.XLOOKUP(B49,'La Calera II - RFSU 31.1.28'!B:B,'La Calera II - RFSU 31.1.28'!BZ:BZ,"",0,1)</f>
        <v>FDI1060</v>
      </c>
      <c r="V49" s="18">
        <f>+_xlfn.XLOOKUP(B49,'La Calera II - RFSU 31.1.28'!B:B,'La Calera II - RFSU 31.1.28'!BW:BW,"No se encuentra",0,1)</f>
        <v>46400</v>
      </c>
      <c r="W49" s="193">
        <f t="shared" si="2"/>
        <v>240</v>
      </c>
      <c r="Z49" s="18">
        <f>+_xlfn.XLOOKUP(T49,'Crono LB 30.09'!B:B,'Crono LB 30.09'!E:E,"No se encuentra",0,1)</f>
        <v>46107</v>
      </c>
      <c r="AA49" s="193">
        <f t="shared" si="4"/>
        <v>-96</v>
      </c>
    </row>
    <row r="50" spans="1:27" x14ac:dyDescent="0.25">
      <c r="A50" s="159" t="s">
        <v>640</v>
      </c>
      <c r="B50" s="160" t="s">
        <v>2626</v>
      </c>
      <c r="C50" s="161" t="s">
        <v>761</v>
      </c>
      <c r="D50" s="285"/>
      <c r="E50" s="201">
        <v>46132</v>
      </c>
      <c r="F50" s="198">
        <f>+_xlfn.XLOOKUP(B50,'La Calera II - RFSU 31.1.28'!B:B,'La Calera II - RFSU 31.1.28'!G:G,"No se encuentra",0,1)</f>
        <v>46136</v>
      </c>
      <c r="G50" s="289">
        <f>IF(+_xlfn.XLOOKUP(B50,'La Calera II - RFSU 31.1.28'!B:B,'La Calera II - RFSU 31.1.28'!H:H,"No se encuentra",0,1)&gt;0,+_xlfn.XLOOKUP(B50,'La Calera II - RFSU 31.1.28'!B:B,'La Calera II - RFSU 31.1.28'!H:H,"No se encuentra",0,1),"")</f>
        <v>46136</v>
      </c>
      <c r="H50" s="416">
        <v>46169</v>
      </c>
      <c r="I50" s="198">
        <f>+_xlfn.XLOOKUP(B50,'La Calera II - RFSU 31.1.28'!B:B,'La Calera II - RFSU 31.1.28'!W:W,"No se encuentra",0,1)</f>
        <v>46173</v>
      </c>
      <c r="J50" s="289">
        <f>IF(+_xlfn.XLOOKUP(B50,'La Calera II - RFSU 31.1.28'!B:B,'La Calera II - RFSU 31.1.28'!X:X,"No se encuentra",0,1)&gt;0,+_xlfn.XLOOKUP(B50,'La Calera II - RFSU 31.1.28'!B:B,'La Calera II - RFSU 31.1.28'!X:X,"No se encuentra",0,1),"")</f>
        <v>46164</v>
      </c>
      <c r="K50" s="141" t="str">
        <f>+IF(+_xlfn.XLOOKUP(B50,'La Calera II - RFSU 31.1.28'!B:B,'La Calera II - RFSU 31.1.28'!AG:AG,"No se encuentra",0,1)=0,"N/A","Sin iniciar")</f>
        <v>Sin iniciar</v>
      </c>
      <c r="L50" s="201">
        <v>46234</v>
      </c>
      <c r="M50" s="198">
        <f>+_xlfn.XLOOKUP(B50,'La Calera II - RFSU 31.1.28'!B:B,'La Calera II - RFSU 31.1.28'!AP:AP,"No se encuentra",0,1)</f>
        <v>46229</v>
      </c>
      <c r="N50" s="289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416">
        <f>+_xlfn.XLOOKUP(B50,'La Calera II - RFSU 31.1.28'!B:B,'La Calera II - RFSU 31.1.28'!CA:CA,"No se encuentra",0,1)</f>
        <v>46482</v>
      </c>
      <c r="P50" s="198">
        <f t="shared" si="3"/>
        <v>46386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1"/>
        <v/>
      </c>
      <c r="S50" s="227"/>
      <c r="T50" s="304" t="str">
        <f>+_xlfn.XLOOKUP(B50,'La Calera II - RFSU 31.1.28'!B:B,'La Calera II - RFSU 31.1.28'!BZ:BZ,"",0,1)</f>
        <v>FDI1040</v>
      </c>
      <c r="V50" s="18">
        <f>+_xlfn.XLOOKUP(B50,'La Calera II - RFSU 31.1.28'!B:B,'La Calera II - RFSU 31.1.28'!BW:BW,"No se encuentra",0,1)</f>
        <v>46386</v>
      </c>
      <c r="W50" s="193">
        <f t="shared" si="2"/>
        <v>248</v>
      </c>
      <c r="Z50" s="18">
        <f>+_xlfn.XLOOKUP(T50,'Crono LB 30.09'!B:B,'Crono LB 30.09'!E:E,"No se encuentra",0,1)</f>
        <v>46162</v>
      </c>
      <c r="AA50" s="193">
        <f t="shared" si="4"/>
        <v>-72</v>
      </c>
    </row>
    <row r="51" spans="1:27" x14ac:dyDescent="0.25">
      <c r="A51" s="159" t="s">
        <v>640</v>
      </c>
      <c r="B51" s="160" t="s">
        <v>2627</v>
      </c>
      <c r="C51" s="161" t="s">
        <v>762</v>
      </c>
      <c r="D51" s="285"/>
      <c r="E51" s="201">
        <v>46136</v>
      </c>
      <c r="F51" s="198">
        <f>+_xlfn.XLOOKUP(B51,'La Calera II - RFSU 31.1.28'!B:B,'La Calera II - RFSU 31.1.28'!G:G,"No se encuentra",0,1)</f>
        <v>46136</v>
      </c>
      <c r="G51" s="289">
        <f>IF(+_xlfn.XLOOKUP(B51,'La Calera II - RFSU 31.1.28'!B:B,'La Calera II - RFSU 31.1.28'!H:H,"No se encuentra",0,1)&gt;0,+_xlfn.XLOOKUP(B51,'La Calera II - RFSU 31.1.28'!B:B,'La Calera II - RFSU 31.1.28'!H:H,"No se encuentra",0,1),"")</f>
        <v>46111</v>
      </c>
      <c r="H51" s="416">
        <v>46173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46164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46238</v>
      </c>
      <c r="M51" s="198">
        <f>+_xlfn.XLOOKUP(B51,'La Calera II - RFSU 31.1.28'!B:B,'La Calera II - RFSU 31.1.28'!AP:AP,"No se encuentra",0,1)</f>
        <v>46229</v>
      </c>
      <c r="N51" s="289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416">
        <f>+_xlfn.XLOOKUP(B51,'La Calera II - RFSU 31.1.28'!B:B,'La Calera II - RFSU 31.1.28'!CA:CA,"No se encuentra",0,1)</f>
        <v>46427</v>
      </c>
      <c r="P51" s="198">
        <f t="shared" si="3"/>
        <v>46356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1"/>
        <v/>
      </c>
      <c r="S51" s="227"/>
      <c r="T51" s="304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46356</v>
      </c>
      <c r="W51" s="193">
        <f t="shared" si="2"/>
        <v>189</v>
      </c>
      <c r="Z51" s="18">
        <f>+_xlfn.XLOOKUP(T51,'Crono LB 30.09'!B:B,'Crono LB 30.09'!E:E,"No se encuentra",0,1)</f>
        <v>46162</v>
      </c>
      <c r="AA51" s="193">
        <f t="shared" si="4"/>
        <v>-76</v>
      </c>
    </row>
    <row r="52" spans="1:27" x14ac:dyDescent="0.25">
      <c r="A52" s="159" t="s">
        <v>640</v>
      </c>
      <c r="B52" s="160" t="s">
        <v>2628</v>
      </c>
      <c r="C52" s="161" t="s">
        <v>763</v>
      </c>
      <c r="D52" s="285"/>
      <c r="E52" s="201">
        <v>46090</v>
      </c>
      <c r="F52" s="198">
        <f>+_xlfn.XLOOKUP(B52,'La Calera II - RFSU 31.1.28'!B:B,'La Calera II - RFSU 31.1.28'!G:G,"No se encuentra",0,1)</f>
        <v>46090</v>
      </c>
      <c r="G52" s="289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416">
        <v>46127</v>
      </c>
      <c r="I52" s="198">
        <f>+_xlfn.XLOOKUP(B52,'La Calera II - RFSU 31.1.28'!B:B,'La Calera II - RFSU 31.1.28'!W:W,"No se encuentra",0,1)</f>
        <v>46129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46192</v>
      </c>
      <c r="M52" s="198">
        <f>+_xlfn.XLOOKUP(B52,'La Calera II - RFSU 31.1.28'!B:B,'La Calera II - RFSU 31.1.28'!AP:AP,"No se encuentra",0,1)</f>
        <v>46194</v>
      </c>
      <c r="N52" s="289">
        <f>IF(+_xlfn.XLOOKUP(B52,'La Calera II - RFSU 31.1.28'!B:B,'La Calera II - RFSU 31.1.28'!AQ:AQ,"No se encuentra",0,1)&gt;0,+_xlfn.XLOOKUP(B52,'La Calera II - RFSU 31.1.28'!B:B,'La Calera II - RFSU 31.1.28'!AQ:AQ,"No se encuentra",0,1),"")</f>
        <v>46195</v>
      </c>
      <c r="O52" s="416">
        <f>+_xlfn.XLOOKUP(B52,'La Calera II - RFSU 31.1.28'!B:B,'La Calera II - RFSU 31.1.28'!CA:CA,"No se encuentra",0,1)</f>
        <v>46427</v>
      </c>
      <c r="P52" s="198">
        <f t="shared" si="3"/>
        <v>46382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>
        <f t="shared" si="1"/>
        <v>45</v>
      </c>
      <c r="S52" s="227"/>
      <c r="T52" s="304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46382</v>
      </c>
      <c r="W52" s="193">
        <f t="shared" si="2"/>
        <v>235</v>
      </c>
      <c r="Z52" s="18">
        <f>+_xlfn.XLOOKUP(T52,'Crono LB 30.09'!B:B,'Crono LB 30.09'!E:E,"No se encuentra",0,1)</f>
        <v>46162</v>
      </c>
      <c r="AA52" s="193">
        <f t="shared" si="4"/>
        <v>-30</v>
      </c>
    </row>
    <row r="53" spans="1:27" x14ac:dyDescent="0.25">
      <c r="A53" s="159" t="s">
        <v>640</v>
      </c>
      <c r="B53" s="160" t="s">
        <v>2629</v>
      </c>
      <c r="C53" s="161" t="s">
        <v>764</v>
      </c>
      <c r="D53" s="285"/>
      <c r="E53" s="201">
        <v>46148</v>
      </c>
      <c r="F53" s="198">
        <f>+_xlfn.XLOOKUP(B53,'La Calera II - RFSU 31.1.28'!B:B,'La Calera II - RFSU 31.1.28'!G:G,"No se encuentra",0,1)</f>
        <v>46148</v>
      </c>
      <c r="G53" s="289">
        <f>IF(+_xlfn.XLOOKUP(B53,'La Calera II - RFSU 31.1.28'!B:B,'La Calera II - RFSU 31.1.28'!H:H,"No se encuentra",0,1)&gt;0,+_xlfn.XLOOKUP(B53,'La Calera II - RFSU 31.1.28'!B:B,'La Calera II - RFSU 31.1.28'!H:H,"No se encuentra",0,1),"")</f>
        <v>46156</v>
      </c>
      <c r="H53" s="416">
        <v>46185</v>
      </c>
      <c r="I53" s="198">
        <f>+_xlfn.XLOOKUP(B53,'La Calera II - RFSU 31.1.28'!B:B,'La Calera II - RFSU 31.1.28'!W:W,"No se encuentra",0,1)</f>
        <v>46193</v>
      </c>
      <c r="J53" s="289" t="str">
        <f>IF(+_xlfn.XLOOKUP(B53,'La Calera II - RFSU 31.1.28'!B:B,'La Calera II - RFSU 31.1.28'!X:X,"No se encuentra",0,1)&gt;0,+_xlfn.XLOOKUP(B53,'La Calera II - RFSU 31.1.28'!B:B,'La Calera II - RFSU 31.1.28'!X:X,"No se encuentra",0,1),"")</f>
        <v/>
      </c>
      <c r="K53" s="141" t="str">
        <f>+IF(+_xlfn.XLOOKUP(B53,'La Calera II - RFSU 31.1.28'!B:B,'La Calera II - RFSU 31.1.28'!AG:AG,"No se encuentra",0,1)=0,"N/A","Sin iniciar")</f>
        <v>Sin iniciar</v>
      </c>
      <c r="L53" s="201">
        <v>46250</v>
      </c>
      <c r="M53" s="198">
        <f>+_xlfn.XLOOKUP(B53,'La Calera II - RFSU 31.1.28'!B:B,'La Calera II - RFSU 31.1.28'!AP:AP,"No se encuentra",0,1)</f>
        <v>46258</v>
      </c>
      <c r="N53" s="289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416">
        <f>+_xlfn.XLOOKUP(B53,'La Calera II - RFSU 31.1.28'!B:B,'La Calera II - RFSU 31.1.28'!CA:CA,"No se encuentra",0,1)</f>
        <v>46482</v>
      </c>
      <c r="P53" s="198">
        <f t="shared" si="3"/>
        <v>46415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1"/>
        <v/>
      </c>
      <c r="S53" s="227"/>
      <c r="T53" s="304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46415</v>
      </c>
      <c r="W53" s="193">
        <f t="shared" si="2"/>
        <v>232</v>
      </c>
      <c r="Z53" s="18">
        <f>+_xlfn.XLOOKUP(T53,'Crono LB 30.09'!B:B,'Crono LB 30.09'!E:E,"No se encuentra",0,1)</f>
        <v>46162</v>
      </c>
      <c r="AA53" s="193">
        <f t="shared" si="4"/>
        <v>-88</v>
      </c>
    </row>
    <row r="54" spans="1:27" x14ac:dyDescent="0.25">
      <c r="A54" s="159" t="s">
        <v>640</v>
      </c>
      <c r="B54" s="160" t="s">
        <v>2630</v>
      </c>
      <c r="C54" s="161" t="s">
        <v>765</v>
      </c>
      <c r="D54" s="285"/>
      <c r="E54" s="201">
        <v>46091</v>
      </c>
      <c r="F54" s="198">
        <f>+_xlfn.XLOOKUP(B54,'La Calera II - RFSU 31.1.28'!B:B,'La Calera II - RFSU 31.1.28'!G:G,"No se encuentra",0,1)</f>
        <v>46091</v>
      </c>
      <c r="G54" s="289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416">
        <v>46128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46193</v>
      </c>
      <c r="M54" s="198">
        <f>+_xlfn.XLOOKUP(B54,'La Calera II - RFSU 31.1.28'!B:B,'La Calera II - RFSU 31.1.28'!AP:AP,"No se encuentra",0,1)</f>
        <v>46194</v>
      </c>
      <c r="N54" s="289">
        <f>IF(+_xlfn.XLOOKUP(B54,'La Calera II - RFSU 31.1.28'!B:B,'La Calera II - RFSU 31.1.28'!AQ:AQ,"No se encuentra",0,1)&gt;0,+_xlfn.XLOOKUP(B54,'La Calera II - RFSU 31.1.28'!B:B,'La Calera II - RFSU 31.1.28'!AQ:AQ,"No se encuentra",0,1),"")</f>
        <v>46157</v>
      </c>
      <c r="O54" s="416">
        <f>+_xlfn.XLOOKUP(B54,'La Calera II - RFSU 31.1.28'!B:B,'La Calera II - RFSU 31.1.28'!CA:CA,"No se encuentra",0,1)</f>
        <v>46443</v>
      </c>
      <c r="P54" s="198">
        <f t="shared" si="3"/>
        <v>46314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>
        <f t="shared" si="1"/>
        <v>129</v>
      </c>
      <c r="S54" s="227"/>
      <c r="T54" s="304" t="str">
        <f>+_xlfn.XLOOKUP(B54,'La Calera II - RFSU 31.1.28'!B:B,'La Calera II - RFSU 31.1.28'!BZ:BZ,"",0,1)</f>
        <v>FDI1060</v>
      </c>
      <c r="V54" s="18">
        <f>+_xlfn.XLOOKUP(B54,'La Calera II - RFSU 31.1.28'!B:B,'La Calera II - RFSU 31.1.28'!BW:BW,"No se encuentra",0,1)</f>
        <v>46314</v>
      </c>
      <c r="W54" s="193">
        <f t="shared" si="2"/>
        <v>250</v>
      </c>
      <c r="Z54" s="18">
        <f>+_xlfn.XLOOKUP(T54,'Crono LB 30.09'!B:B,'Crono LB 30.09'!E:E,"No se encuentra",0,1)</f>
        <v>46107</v>
      </c>
      <c r="AA54" s="193">
        <f t="shared" si="4"/>
        <v>-86</v>
      </c>
    </row>
    <row r="55" spans="1:27" x14ac:dyDescent="0.25">
      <c r="A55" s="159" t="s">
        <v>640</v>
      </c>
      <c r="B55" s="160" t="s">
        <v>2631</v>
      </c>
      <c r="C55" s="161" t="s">
        <v>766</v>
      </c>
      <c r="D55" s="285"/>
      <c r="E55" s="201">
        <v>46164</v>
      </c>
      <c r="F55" s="198">
        <f>+_xlfn.XLOOKUP(B55,'La Calera II - RFSU 31.1.28'!B:B,'La Calera II - RFSU 31.1.28'!G:G,"No se encuentra",0,1)</f>
        <v>46164</v>
      </c>
      <c r="G55" s="289">
        <f>IF(+_xlfn.XLOOKUP(B55,'La Calera II - RFSU 31.1.28'!B:B,'La Calera II - RFSU 31.1.28'!H:H,"No se encuentra",0,1)&gt;0,+_xlfn.XLOOKUP(B55,'La Calera II - RFSU 31.1.28'!B:B,'La Calera II - RFSU 31.1.28'!H:H,"No se encuentra",0,1),"")</f>
        <v>46164</v>
      </c>
      <c r="H55" s="416">
        <v>46201</v>
      </c>
      <c r="I55" s="198">
        <f>+_xlfn.XLOOKUP(B55,'La Calera II - RFSU 31.1.28'!B:B,'La Calera II - RFSU 31.1.28'!W:W,"No se encuentra",0,1)</f>
        <v>46208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46197</v>
      </c>
      <c r="K55" s="141" t="str">
        <f>+IF(+_xlfn.XLOOKUP(B55,'La Calera II - RFSU 31.1.28'!B:B,'La Calera II - RFSU 31.1.28'!AG:AG,"No se encuentra",0,1)=0,"N/A","Sin iniciar")</f>
        <v>Sin iniciar</v>
      </c>
      <c r="L55" s="201">
        <v>46266</v>
      </c>
      <c r="M55" s="198">
        <f>+_xlfn.XLOOKUP(B55,'La Calera II - RFSU 31.1.28'!B:B,'La Calera II - RFSU 31.1.28'!AP:AP,"No se encuentra",0,1)</f>
        <v>46262</v>
      </c>
      <c r="N55" s="289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416">
        <f>+_xlfn.XLOOKUP(B55,'La Calera II - RFSU 31.1.28'!B:B,'La Calera II - RFSU 31.1.28'!CA:CA,"No se encuentra",0,1)</f>
        <v>46482</v>
      </c>
      <c r="P55" s="198">
        <f t="shared" si="3"/>
        <v>46419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1"/>
        <v/>
      </c>
      <c r="S55" s="227"/>
      <c r="T55" s="304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46419</v>
      </c>
      <c r="W55" s="193">
        <f t="shared" si="2"/>
        <v>216</v>
      </c>
      <c r="Z55" s="18">
        <f>+_xlfn.XLOOKUP(T55,'Crono LB 30.09'!B:B,'Crono LB 30.09'!E:E,"No se encuentra",0,1)</f>
        <v>46162</v>
      </c>
      <c r="AA55" s="193">
        <f t="shared" si="4"/>
        <v>-104</v>
      </c>
    </row>
    <row r="56" spans="1:27" x14ac:dyDescent="0.25">
      <c r="A56" s="159" t="s">
        <v>640</v>
      </c>
      <c r="B56" s="160" t="s">
        <v>2632</v>
      </c>
      <c r="C56" s="161" t="s">
        <v>767</v>
      </c>
      <c r="D56" s="285"/>
      <c r="E56" s="201">
        <v>46315</v>
      </c>
      <c r="F56" s="198">
        <f>+_xlfn.XLOOKUP(B56,'La Calera II - RFSU 31.1.28'!B:B,'La Calera II - RFSU 31.1.28'!G:G,"No se encuentra",0,1)</f>
        <v>46315</v>
      </c>
      <c r="G56" s="289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416">
        <v>46352</v>
      </c>
      <c r="I56" s="198">
        <f>+_xlfn.XLOOKUP(B56,'La Calera II - RFSU 31.1.28'!B:B,'La Calera II - RFSU 31.1.28'!W:W,"No se encuentra",0,1)</f>
        <v>46352</v>
      </c>
      <c r="J56" s="289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201">
        <v>46392</v>
      </c>
      <c r="M56" s="198">
        <f>+_xlfn.XLOOKUP(B56,'La Calera II - RFSU 31.1.28'!B:B,'La Calera II - RFSU 31.1.28'!AP:AP,"No se encuentra",0,1)</f>
        <v>46392</v>
      </c>
      <c r="N56" s="289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416">
        <f>+_xlfn.XLOOKUP(B56,'La Calera II - RFSU 31.1.28'!B:B,'La Calera II - RFSU 31.1.28'!CA:CA,"No se encuentra",0,1)</f>
        <v>46506</v>
      </c>
      <c r="P56" s="198">
        <f t="shared" si="3"/>
        <v>46489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1"/>
        <v/>
      </c>
      <c r="S56" s="227"/>
      <c r="T56" s="304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46489</v>
      </c>
      <c r="W56" s="193">
        <f t="shared" si="2"/>
        <v>114</v>
      </c>
      <c r="Z56" s="18">
        <f>+_xlfn.XLOOKUP(T56,'Crono LB 30.09'!B:B,'Crono LB 30.09'!E:E,"No se encuentra",0,1)</f>
        <v>46162</v>
      </c>
      <c r="AA56" s="193">
        <f t="shared" si="4"/>
        <v>-230</v>
      </c>
    </row>
    <row r="57" spans="1:27" x14ac:dyDescent="0.25">
      <c r="A57" s="159" t="s">
        <v>640</v>
      </c>
      <c r="B57" s="160" t="s">
        <v>2633</v>
      </c>
      <c r="C57" s="161" t="s">
        <v>768</v>
      </c>
      <c r="D57" s="285"/>
      <c r="E57" s="201">
        <v>46315</v>
      </c>
      <c r="F57" s="198">
        <f>+_xlfn.XLOOKUP(B57,'La Calera II - RFSU 31.1.28'!B:B,'La Calera II - RFSU 31.1.28'!G:G,"No se encuentra",0,1)</f>
        <v>46203</v>
      </c>
      <c r="G57" s="289" t="str">
        <f>IF(+_xlfn.XLOOKUP(B57,'La Calera II - RFSU 31.1.28'!B:B,'La Calera II - RFSU 31.1.28'!H:H,"No se encuentra",0,1)&gt;0,+_xlfn.XLOOKUP(B57,'La Calera II - RFSU 31.1.28'!B:B,'La Calera II - RFSU 31.1.28'!H:H,"No se encuentra",0,1),"")</f>
        <v/>
      </c>
      <c r="H57" s="416">
        <v>46352</v>
      </c>
      <c r="I57" s="198">
        <f>+_xlfn.XLOOKUP(B57,'La Calera II - RFSU 31.1.28'!B:B,'La Calera II - RFSU 31.1.28'!W:W,"No se encuentra",0,1)</f>
        <v>46230</v>
      </c>
      <c r="J57" s="289" t="str">
        <f>IF(+_xlfn.XLOOKUP(B57,'La Calera II - RFSU 31.1.28'!B:B,'La Calera II - RFSU 31.1.28'!X:X,"No se encuentra",0,1)&gt;0,+_xlfn.XLOOKUP(B57,'La Calera II - RFSU 31.1.28'!B:B,'La Calera II - RFSU 31.1.28'!X:X,"No se encuentra",0,1),"")</f>
        <v/>
      </c>
      <c r="K57" s="141" t="str">
        <f>+IF(+_xlfn.XLOOKUP(B57,'La Calera II - RFSU 31.1.28'!B:B,'La Calera II - RFSU 31.1.28'!AG:AG,"No se encuentra",0,1)=0,"N/A","Sin iniciar")</f>
        <v>Sin iniciar</v>
      </c>
      <c r="L57" s="201">
        <v>46392</v>
      </c>
      <c r="M57" s="198">
        <f>+_xlfn.XLOOKUP(B57,'La Calera II - RFSU 31.1.28'!B:B,'La Calera II - RFSU 31.1.28'!AP:AP,"No se encuentra",0,1)</f>
        <v>46270</v>
      </c>
      <c r="N57" s="289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416">
        <f>+_xlfn.XLOOKUP(B57,'La Calera II - RFSU 31.1.28'!B:B,'La Calera II - RFSU 31.1.28'!CA:CA,"No se encuentra",0,1)</f>
        <v>46409</v>
      </c>
      <c r="P57" s="198">
        <f t="shared" si="3"/>
        <v>46322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1"/>
        <v/>
      </c>
      <c r="S57" s="227"/>
      <c r="T57" s="304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46322</v>
      </c>
      <c r="W57" s="193">
        <f t="shared" si="2"/>
        <v>17</v>
      </c>
      <c r="Z57" s="18">
        <f>+_xlfn.XLOOKUP(T57,'Crono LB 30.09'!B:B,'Crono LB 30.09'!E:E,"No se encuentra",0,1)</f>
        <v>46162</v>
      </c>
      <c r="AA57" s="193">
        <f t="shared" si="4"/>
        <v>-230</v>
      </c>
    </row>
    <row r="58" spans="1:27" x14ac:dyDescent="0.25">
      <c r="A58" s="159" t="s">
        <v>640</v>
      </c>
      <c r="B58" s="160" t="s">
        <v>2634</v>
      </c>
      <c r="C58" s="161" t="s">
        <v>2635</v>
      </c>
      <c r="D58" s="285"/>
      <c r="E58" s="201">
        <v>46156</v>
      </c>
      <c r="F58" s="198">
        <f>+_xlfn.XLOOKUP(B58,'La Calera II - RFSU 31.1.28'!B:B,'La Calera II - RFSU 31.1.28'!G:G,"No se encuentra",0,1)</f>
        <v>46156</v>
      </c>
      <c r="G58" s="289">
        <f>IF(+_xlfn.XLOOKUP(B58,'La Calera II - RFSU 31.1.28'!B:B,'La Calera II - RFSU 31.1.28'!H:H,"No se encuentra",0,1)&gt;0,+_xlfn.XLOOKUP(B58,'La Calera II - RFSU 31.1.28'!B:B,'La Calera II - RFSU 31.1.28'!H:H,"No se encuentra",0,1),"")</f>
        <v>46157</v>
      </c>
      <c r="H58" s="416">
        <v>46193</v>
      </c>
      <c r="I58" s="198">
        <f>+_xlfn.XLOOKUP(B58,'La Calera II - RFSU 31.1.28'!B:B,'La Calera II - RFSU 31.1.28'!W:W,"No se encuentra",0,1)</f>
        <v>46204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46195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46298</v>
      </c>
      <c r="M58" s="198">
        <f>+_xlfn.XLOOKUP(B58,'La Calera II - RFSU 31.1.28'!B:B,'La Calera II - RFSU 31.1.28'!AP:AP,"No se encuentra",0,1)</f>
        <v>46260</v>
      </c>
      <c r="N58" s="289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416">
        <f>+_xlfn.XLOOKUP(B58,'La Calera II - RFSU 31.1.28'!B:B,'La Calera II - RFSU 31.1.28'!CA:CA,"No se encuentra",0,1)</f>
        <v>46475</v>
      </c>
      <c r="P58" s="198">
        <f t="shared" si="3"/>
        <v>46417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 t="str">
        <f t="shared" si="1"/>
        <v/>
      </c>
      <c r="S58" s="227"/>
      <c r="T58" s="304" t="str">
        <f>+_xlfn.XLOOKUP(B58,'La Calera II - RFSU 31.1.28'!B:B,'La Calera II - RFSU 31.1.28'!BZ:BZ,"",0,1)</f>
        <v>FDI1020</v>
      </c>
      <c r="V58" s="18">
        <f>+_xlfn.XLOOKUP(B58,'La Calera II - RFSU 31.1.28'!B:B,'La Calera II - RFSU 31.1.28'!BW:BW,"No se encuentra",0,1)</f>
        <v>46417</v>
      </c>
      <c r="W58" s="193">
        <f t="shared" si="2"/>
        <v>177</v>
      </c>
      <c r="Z58" s="18">
        <f>+_xlfn.XLOOKUP(T58,'Crono LB 30.09'!B:B,'Crono LB 30.09'!E:E,"No se encuentra",0,1)</f>
        <v>46176</v>
      </c>
      <c r="AA58" s="193">
        <f t="shared" si="4"/>
        <v>-122</v>
      </c>
    </row>
    <row r="59" spans="1:27" x14ac:dyDescent="0.25">
      <c r="A59" s="159" t="s">
        <v>640</v>
      </c>
      <c r="B59" s="160" t="s">
        <v>2637</v>
      </c>
      <c r="C59" s="161" t="s">
        <v>2638</v>
      </c>
      <c r="D59" s="285"/>
      <c r="E59" s="201">
        <v>46147</v>
      </c>
      <c r="F59" s="198">
        <f>+_xlfn.XLOOKUP(B59,'La Calera II - RFSU 31.1.28'!B:B,'La Calera II - RFSU 31.1.28'!G:G,"No se encuentra",0,1)</f>
        <v>46147</v>
      </c>
      <c r="G59" s="289">
        <f>IF(+_xlfn.XLOOKUP(B59,'La Calera II - RFSU 31.1.28'!B:B,'La Calera II - RFSU 31.1.28'!H:H,"No se encuentra",0,1)&gt;0,+_xlfn.XLOOKUP(B59,'La Calera II - RFSU 31.1.28'!B:B,'La Calera II - RFSU 31.1.28'!H:H,"No se encuentra",0,1),"")</f>
        <v>46154</v>
      </c>
      <c r="H59" s="416">
        <v>46184</v>
      </c>
      <c r="I59" s="198">
        <f>+_xlfn.XLOOKUP(B59,'La Calera II - RFSU 31.1.28'!B:B,'La Calera II - RFSU 31.1.28'!W:W,"No se encuentra",0,1)</f>
        <v>46202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46183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46249</v>
      </c>
      <c r="M59" s="198">
        <f>+_xlfn.XLOOKUP(B59,'La Calera II - RFSU 31.1.28'!B:B,'La Calera II - RFSU 31.1.28'!AP:AP,"No se encuentra",0,1)</f>
        <v>46248</v>
      </c>
      <c r="N59" s="289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416">
        <f>+_xlfn.XLOOKUP(B59,'La Calera II - RFSU 31.1.28'!B:B,'La Calera II - RFSU 31.1.28'!CA:CA,"No se encuentra",0,1)</f>
        <v>46408</v>
      </c>
      <c r="P59" s="198">
        <f t="shared" si="3"/>
        <v>46355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1"/>
        <v/>
      </c>
      <c r="S59" s="227"/>
      <c r="T59" s="304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46355</v>
      </c>
      <c r="W59" s="193">
        <f t="shared" si="2"/>
        <v>159</v>
      </c>
      <c r="Z59" s="18">
        <f>+_xlfn.XLOOKUP(T59,'Crono LB 30.09'!B:B,'Crono LB 30.09'!E:E,"No se encuentra",0,1)</f>
        <v>46162</v>
      </c>
      <c r="AA59" s="193">
        <f t="shared" si="4"/>
        <v>-87</v>
      </c>
    </row>
    <row r="60" spans="1:27" x14ac:dyDescent="0.25">
      <c r="A60" s="159" t="s">
        <v>640</v>
      </c>
      <c r="B60" s="160" t="s">
        <v>2639</v>
      </c>
      <c r="C60" s="161" t="s">
        <v>2640</v>
      </c>
      <c r="D60" s="285"/>
      <c r="E60" s="201">
        <v>46153</v>
      </c>
      <c r="F60" s="198">
        <f>+_xlfn.XLOOKUP(B60,'La Calera II - RFSU 31.1.28'!B:B,'La Calera II - RFSU 31.1.28'!G:G,"No se encuentra",0,1)</f>
        <v>46164</v>
      </c>
      <c r="G60" s="289">
        <f>IF(+_xlfn.XLOOKUP(B60,'La Calera II - RFSU 31.1.28'!B:B,'La Calera II - RFSU 31.1.28'!H:H,"No se encuentra",0,1)&gt;0,+_xlfn.XLOOKUP(B60,'La Calera II - RFSU 31.1.28'!B:B,'La Calera II - RFSU 31.1.28'!H:H,"No se encuentra",0,1),"")</f>
        <v>46164</v>
      </c>
      <c r="H60" s="416">
        <v>46190</v>
      </c>
      <c r="I60" s="198">
        <f>+_xlfn.XLOOKUP(B60,'La Calera II - RFSU 31.1.28'!B:B,'La Calera II - RFSU 31.1.28'!W:W,"No se encuentra",0,1)</f>
        <v>46208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46255</v>
      </c>
      <c r="M60" s="198">
        <f>+_xlfn.XLOOKUP(B60,'La Calera II - RFSU 31.1.28'!B:B,'La Calera II - RFSU 31.1.28'!AP:AP,"No se encuentra",0,1)</f>
        <v>46273</v>
      </c>
      <c r="N60" s="289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416">
        <f>+_xlfn.XLOOKUP(B60,'La Calera II - RFSU 31.1.28'!B:B,'La Calera II - RFSU 31.1.28'!CA:CA,"No se encuentra",0,1)</f>
        <v>46507</v>
      </c>
      <c r="P60" s="198">
        <f t="shared" si="3"/>
        <v>46490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1"/>
        <v/>
      </c>
      <c r="S60" s="227"/>
      <c r="T60" s="304" t="str">
        <f>+_xlfn.XLOOKUP(B60,'La Calera II - RFSU 31.1.28'!B:B,'La Calera II - RFSU 31.1.28'!BZ:BZ,"",0,1)</f>
        <v>FDI1060</v>
      </c>
      <c r="V60" s="18">
        <f>+_xlfn.XLOOKUP(B60,'La Calera II - RFSU 31.1.28'!B:B,'La Calera II - RFSU 31.1.28'!BW:BW,"No se encuentra",0,1)</f>
        <v>46490</v>
      </c>
      <c r="W60" s="193">
        <f t="shared" si="2"/>
        <v>252</v>
      </c>
      <c r="Z60" s="18">
        <f>+_xlfn.XLOOKUP(T60,'Crono LB 30.09'!B:B,'Crono LB 30.09'!E:E,"No se encuentra",0,1)</f>
        <v>46107</v>
      </c>
      <c r="AA60" s="193">
        <f t="shared" si="4"/>
        <v>-148</v>
      </c>
    </row>
    <row r="61" spans="1:27" x14ac:dyDescent="0.25">
      <c r="A61" s="159" t="s">
        <v>640</v>
      </c>
      <c r="B61" s="160" t="s">
        <v>2641</v>
      </c>
      <c r="C61" s="161" t="s">
        <v>2525</v>
      </c>
      <c r="D61" s="285"/>
      <c r="E61" s="201">
        <v>46097</v>
      </c>
      <c r="F61" s="198">
        <f>+_xlfn.XLOOKUP(B61,'La Calera II - RFSU 31.1.28'!B:B,'La Calera II - RFSU 31.1.28'!G:G,"No se encuentra",0,1)</f>
        <v>46097</v>
      </c>
      <c r="G61" s="289">
        <f>IF(+_xlfn.XLOOKUP(B61,'La Calera II - RFSU 31.1.28'!B:B,'La Calera II - RFSU 31.1.28'!H:H,"No se encuentra",0,1)&gt;0,+_xlfn.XLOOKUP(B61,'La Calera II - RFSU 31.1.28'!B:B,'La Calera II - RFSU 31.1.28'!H:H,"No se encuentra",0,1),"")</f>
        <v>46104</v>
      </c>
      <c r="H61" s="416">
        <v>46134</v>
      </c>
      <c r="I61" s="198">
        <f>+_xlfn.XLOOKUP(B61,'La Calera II - RFSU 31.1.28'!B:B,'La Calera II - RFSU 31.1.28'!W:W,"No se encuentra",0,1)</f>
        <v>46161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46169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46199</v>
      </c>
      <c r="M61" s="198">
        <f>+_xlfn.XLOOKUP(B61,'La Calera II - RFSU 31.1.28'!B:B,'La Calera II - RFSU 31.1.28'!AP:AP,"No se encuentra",0,1)</f>
        <v>46234</v>
      </c>
      <c r="N61" s="289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416">
        <f>+_xlfn.XLOOKUP(B61,'La Calera II - RFSU 31.1.28'!B:B,'La Calera II - RFSU 31.1.28'!CA:CA,"No se encuentra",0,1)</f>
        <v>46427</v>
      </c>
      <c r="P61" s="198">
        <f t="shared" si="3"/>
        <v>46391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1"/>
        <v/>
      </c>
      <c r="S61" s="227"/>
      <c r="T61" s="304" t="str">
        <f>+_xlfn.XLOOKUP(B61,'La Calera II - RFSU 31.1.28'!B:B,'La Calera II - RFSU 31.1.28'!BZ:BZ,"",0,1)</f>
        <v>FDI1040</v>
      </c>
      <c r="V61" s="18">
        <f>+_xlfn.XLOOKUP(B61,'La Calera II - RFSU 31.1.28'!B:B,'La Calera II - RFSU 31.1.28'!BW:BW,"No se encuentra",0,1)</f>
        <v>46391</v>
      </c>
      <c r="W61" s="193">
        <f t="shared" si="2"/>
        <v>228</v>
      </c>
      <c r="Z61" s="18">
        <f>+_xlfn.XLOOKUP(T61,'Crono LB 30.09'!B:B,'Crono LB 30.09'!E:E,"No se encuentra",0,1)</f>
        <v>46162</v>
      </c>
      <c r="AA61" s="193">
        <f t="shared" si="4"/>
        <v>-37</v>
      </c>
    </row>
    <row r="62" spans="1:27" x14ac:dyDescent="0.25">
      <c r="A62" s="159" t="s">
        <v>640</v>
      </c>
      <c r="B62" s="160" t="s">
        <v>2642</v>
      </c>
      <c r="C62" s="161" t="s">
        <v>2526</v>
      </c>
      <c r="D62" s="285"/>
      <c r="E62" s="201">
        <v>46107</v>
      </c>
      <c r="F62" s="198">
        <f>+_xlfn.XLOOKUP(B62,'La Calera II - RFSU 31.1.28'!B:B,'La Calera II - RFSU 31.1.28'!G:G,"No se encuentra",0,1)</f>
        <v>46107</v>
      </c>
      <c r="G62" s="289">
        <f>IF(+_xlfn.XLOOKUP(B62,'La Calera II - RFSU 31.1.28'!B:B,'La Calera II - RFSU 31.1.28'!H:H,"No se encuentra",0,1)&gt;0,+_xlfn.XLOOKUP(B62,'La Calera II - RFSU 31.1.28'!B:B,'La Calera II - RFSU 31.1.28'!H:H,"No se encuentra",0,1),"")</f>
        <v>46111</v>
      </c>
      <c r="H62" s="416">
        <v>46144</v>
      </c>
      <c r="I62" s="198">
        <f>+_xlfn.XLOOKUP(B62,'La Calera II - RFSU 31.1.28'!B:B,'La Calera II - RFSU 31.1.28'!W:W,"No se encuentra",0,1)</f>
        <v>46148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46133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46209</v>
      </c>
      <c r="M62" s="198">
        <f>+_xlfn.XLOOKUP(B62,'La Calera II - RFSU 31.1.28'!B:B,'La Calera II - RFSU 31.1.28'!AP:AP,"No se encuentra",0,1)</f>
        <v>46198</v>
      </c>
      <c r="N62" s="289">
        <f>IF(+_xlfn.XLOOKUP(B62,'La Calera II - RFSU 31.1.28'!B:B,'La Calera II - RFSU 31.1.28'!AQ:AQ,"No se encuentra",0,1)&gt;0,+_xlfn.XLOOKUP(B62,'La Calera II - RFSU 31.1.28'!B:B,'La Calera II - RFSU 31.1.28'!AQ:AQ,"No se encuentra",0,1),"")</f>
        <v>46190</v>
      </c>
      <c r="O62" s="416">
        <f>+_xlfn.XLOOKUP(B62,'La Calera II - RFSU 31.1.28'!B:B,'La Calera II - RFSU 31.1.28'!CA:CA,"No se encuentra",0,1)</f>
        <v>46427</v>
      </c>
      <c r="P62" s="198">
        <f t="shared" si="3"/>
        <v>46317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>
        <f t="shared" si="1"/>
        <v>110</v>
      </c>
      <c r="S62" s="227"/>
      <c r="T62" s="304" t="str">
        <f>+_xlfn.XLOOKUP(B62,'La Calera II - RFSU 31.1.28'!B:B,'La Calera II - RFSU 31.1.28'!BZ:BZ,"",0,1)</f>
        <v>FDI1040</v>
      </c>
      <c r="V62" s="18">
        <f>+_xlfn.XLOOKUP(B62,'La Calera II - RFSU 31.1.28'!B:B,'La Calera II - RFSU 31.1.28'!BW:BW,"No se encuentra",0,1)</f>
        <v>46317</v>
      </c>
      <c r="W62" s="193">
        <f t="shared" si="2"/>
        <v>218</v>
      </c>
      <c r="Z62" s="18">
        <f>+_xlfn.XLOOKUP(T62,'Crono LB 30.09'!B:B,'Crono LB 30.09'!E:E,"No se encuentra",0,1)</f>
        <v>46162</v>
      </c>
      <c r="AA62" s="193">
        <f t="shared" si="4"/>
        <v>-47</v>
      </c>
    </row>
    <row r="63" spans="1:27" x14ac:dyDescent="0.25">
      <c r="A63" s="159" t="s">
        <v>640</v>
      </c>
      <c r="B63" s="160" t="s">
        <v>2643</v>
      </c>
      <c r="C63" s="161" t="s">
        <v>2527</v>
      </c>
      <c r="D63" s="285"/>
      <c r="E63" s="201">
        <v>46111</v>
      </c>
      <c r="F63" s="198">
        <f>+_xlfn.XLOOKUP(B63,'La Calera II - RFSU 31.1.28'!B:B,'La Calera II - RFSU 31.1.28'!G:G,"No se encuentra",0,1)</f>
        <v>46111</v>
      </c>
      <c r="G63" s="289">
        <f>IF(+_xlfn.XLOOKUP(B63,'La Calera II - RFSU 31.1.28'!B:B,'La Calera II - RFSU 31.1.28'!H:H,"No se encuentra",0,1)&gt;0,+_xlfn.XLOOKUP(B63,'La Calera II - RFSU 31.1.28'!B:B,'La Calera II - RFSU 31.1.28'!H:H,"No se encuentra",0,1),"")</f>
        <v>46111</v>
      </c>
      <c r="H63" s="416">
        <v>46148</v>
      </c>
      <c r="I63" s="198">
        <f>+_xlfn.XLOOKUP(B63,'La Calera II - RFSU 31.1.28'!B:B,'La Calera II - RFSU 31.1.28'!W:W,"No se encuentra",0,1)</f>
        <v>46148</v>
      </c>
      <c r="J63" s="289">
        <f>IF(+_xlfn.XLOOKUP(B63,'La Calera II - RFSU 31.1.28'!B:B,'La Calera II - RFSU 31.1.28'!X:X,"No se encuentra",0,1)&gt;0,+_xlfn.XLOOKUP(B63,'La Calera II - RFSU 31.1.28'!B:B,'La Calera II - RFSU 31.1.28'!X:X,"No se encuentra",0,1),"")</f>
        <v>46134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46213</v>
      </c>
      <c r="M63" s="198">
        <f>+_xlfn.XLOOKUP(B63,'La Calera II - RFSU 31.1.28'!B:B,'La Calera II - RFSU 31.1.28'!AP:AP,"No se encuentra",0,1)</f>
        <v>46199</v>
      </c>
      <c r="N63" s="289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416">
        <f>+_xlfn.XLOOKUP(B63,'La Calera II - RFSU 31.1.28'!B:B,'La Calera II - RFSU 31.1.28'!CA:CA,"No se encuentra",0,1)</f>
        <v>46427</v>
      </c>
      <c r="P63" s="198">
        <f t="shared" si="3"/>
        <v>46326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302" t="str">
        <f t="shared" si="1"/>
        <v/>
      </c>
      <c r="S63" s="227"/>
      <c r="T63" s="304" t="str">
        <f>+_xlfn.XLOOKUP(B63,'La Calera II - RFSU 31.1.28'!B:B,'La Calera II - RFSU 31.1.28'!BZ:BZ,"",0,1)</f>
        <v>FDI1040</v>
      </c>
      <c r="V63" s="18">
        <f>+_xlfn.XLOOKUP(B63,'La Calera II - RFSU 31.1.28'!B:B,'La Calera II - RFSU 31.1.28'!BW:BW,"No se encuentra",0,1)</f>
        <v>46326</v>
      </c>
      <c r="W63" s="193">
        <f t="shared" si="2"/>
        <v>214</v>
      </c>
      <c r="Z63" s="18">
        <f>+_xlfn.XLOOKUP(T63,'Crono LB 30.09'!B:B,'Crono LB 30.09'!E:E,"No se encuentra",0,1)</f>
        <v>46162</v>
      </c>
      <c r="AA63" s="193">
        <f t="shared" si="4"/>
        <v>-51</v>
      </c>
    </row>
    <row r="64" spans="1:27" x14ac:dyDescent="0.25">
      <c r="A64" s="159" t="s">
        <v>640</v>
      </c>
      <c r="B64" s="162" t="s">
        <v>2644</v>
      </c>
      <c r="C64" s="163" t="s">
        <v>2528</v>
      </c>
      <c r="D64" s="285"/>
      <c r="E64" s="201">
        <v>46111</v>
      </c>
      <c r="F64" s="198">
        <f>+_xlfn.XLOOKUP(B64,'La Calera II - RFSU 31.1.28'!B:B,'La Calera II - RFSU 31.1.28'!G:G,"No se encuentra",0,1)</f>
        <v>46111</v>
      </c>
      <c r="G64" s="289">
        <f>IF(+_xlfn.XLOOKUP(B64,'La Calera II - RFSU 31.1.28'!B:B,'La Calera II - RFSU 31.1.28'!H:H,"No se encuentra",0,1)&gt;0,+_xlfn.XLOOKUP(B64,'La Calera II - RFSU 31.1.28'!B:B,'La Calera II - RFSU 31.1.28'!H:H,"No se encuentra",0,1),"")</f>
        <v>46111</v>
      </c>
      <c r="H64" s="416">
        <v>46148</v>
      </c>
      <c r="I64" s="198">
        <f>+_xlfn.XLOOKUP(B64,'La Calera II - RFSU 31.1.28'!B:B,'La Calera II - RFSU 31.1.28'!W:W,"No se encuentra",0,1)</f>
        <v>46148</v>
      </c>
      <c r="J64" s="289">
        <f>IF(+_xlfn.XLOOKUP(B64,'La Calera II - RFSU 31.1.28'!B:B,'La Calera II - RFSU 31.1.28'!X:X,"No se encuentra",0,1)&gt;0,+_xlfn.XLOOKUP(B64,'La Calera II - RFSU 31.1.28'!B:B,'La Calera II - RFSU 31.1.28'!X:X,"No se encuentra",0,1),"")</f>
        <v>46134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46213</v>
      </c>
      <c r="M64" s="198">
        <f>+_xlfn.XLOOKUP(B64,'La Calera II - RFSU 31.1.28'!B:B,'La Calera II - RFSU 31.1.28'!AP:AP,"No se encuentra",0,1)</f>
        <v>46199</v>
      </c>
      <c r="N64" s="289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416">
        <f>+_xlfn.XLOOKUP(B64,'La Calera II - RFSU 31.1.28'!B:B,'La Calera II - RFSU 31.1.28'!CA:CA,"No se encuentra",0,1)</f>
        <v>46427</v>
      </c>
      <c r="P64" s="198">
        <f t="shared" si="3"/>
        <v>46366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302" t="str">
        <f t="shared" si="1"/>
        <v/>
      </c>
      <c r="S64" s="227"/>
      <c r="T64" s="304" t="str">
        <f>+_xlfn.XLOOKUP(B64,'La Calera II - RFSU 31.1.28'!B:B,'La Calera II - RFSU 31.1.28'!BZ:BZ,"",0,1)</f>
        <v>FDI1040</v>
      </c>
      <c r="V64" s="18">
        <f>+_xlfn.XLOOKUP(B64,'La Calera II - RFSU 31.1.28'!B:B,'La Calera II - RFSU 31.1.28'!BW:BW,"No se encuentra",0,1)</f>
        <v>46366</v>
      </c>
      <c r="W64" s="193">
        <f t="shared" si="2"/>
        <v>214</v>
      </c>
      <c r="Z64" s="18">
        <f>+_xlfn.XLOOKUP(T64,'Crono LB 30.09'!B:B,'Crono LB 30.09'!E:E,"No se encuentra",0,1)</f>
        <v>46162</v>
      </c>
      <c r="AA64" s="193">
        <f t="shared" si="4"/>
        <v>-51</v>
      </c>
    </row>
    <row r="65" spans="1:27" x14ac:dyDescent="0.25">
      <c r="A65" s="159" t="s">
        <v>640</v>
      </c>
      <c r="B65" s="162" t="s">
        <v>2645</v>
      </c>
      <c r="C65" s="163" t="s">
        <v>2529</v>
      </c>
      <c r="D65" s="285"/>
      <c r="E65" s="201">
        <v>46153</v>
      </c>
      <c r="F65" s="198">
        <f>+_xlfn.XLOOKUP(B65,'La Calera II - RFSU 31.1.28'!B:B,'La Calera II - RFSU 31.1.28'!G:G,"No se encuentra",0,1)</f>
        <v>46153</v>
      </c>
      <c r="G65" s="289">
        <f>IF(+_xlfn.XLOOKUP(B65,'La Calera II - RFSU 31.1.28'!B:B,'La Calera II - RFSU 31.1.28'!H:H,"No se encuentra",0,1)&gt;0,+_xlfn.XLOOKUP(B65,'La Calera II - RFSU 31.1.28'!B:B,'La Calera II - RFSU 31.1.28'!H:H,"No se encuentra",0,1),"")</f>
        <v>46156</v>
      </c>
      <c r="H65" s="416">
        <v>46190</v>
      </c>
      <c r="I65" s="198">
        <f>+_xlfn.XLOOKUP(B65,'La Calera II - RFSU 31.1.28'!B:B,'La Calera II - RFSU 31.1.28'!W:W,"No se encuentra",0,1)</f>
        <v>46193</v>
      </c>
      <c r="J65" s="289">
        <f>IF(+_xlfn.XLOOKUP(B65,'La Calera II - RFSU 31.1.28'!B:B,'La Calera II - RFSU 31.1.28'!X:X,"No se encuentra",0,1)&gt;0,+_xlfn.XLOOKUP(B65,'La Calera II - RFSU 31.1.28'!B:B,'La Calera II - RFSU 31.1.28'!X:X,"No se encuentra",0,1),"")</f>
        <v>46184</v>
      </c>
      <c r="K65" s="141" t="str">
        <f>+IF(+_xlfn.XLOOKUP(B65,'La Calera II - RFSU 31.1.28'!B:B,'La Calera II - RFSU 31.1.28'!AG:AG,"No se encuentra",0,1)=0,"N/A","Sin iniciar")</f>
        <v>Sin iniciar</v>
      </c>
      <c r="L65" s="201">
        <v>46255</v>
      </c>
      <c r="M65" s="198">
        <f>+_xlfn.XLOOKUP(B65,'La Calera II - RFSU 31.1.28'!B:B,'La Calera II - RFSU 31.1.28'!AP:AP,"No se encuentra",0,1)</f>
        <v>46249</v>
      </c>
      <c r="N65" s="289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416">
        <f>+_xlfn.XLOOKUP(B65,'La Calera II - RFSU 31.1.28'!B:B,'La Calera II - RFSU 31.1.28'!CA:CA,"No se encuentra",0,1)</f>
        <v>46482</v>
      </c>
      <c r="P65" s="198">
        <f t="shared" si="3"/>
        <v>46416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si="1"/>
        <v/>
      </c>
      <c r="S65" s="227"/>
      <c r="T65" s="304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46416</v>
      </c>
      <c r="W65" s="193">
        <f t="shared" si="2"/>
        <v>227</v>
      </c>
      <c r="Z65" s="18">
        <f>+_xlfn.XLOOKUP(T65,'Crono LB 30.09'!B:B,'Crono LB 30.09'!E:E,"No se encuentra",0,1)</f>
        <v>46162</v>
      </c>
      <c r="AA65" s="193">
        <f t="shared" si="4"/>
        <v>-93</v>
      </c>
    </row>
    <row r="66" spans="1:27" x14ac:dyDescent="0.25">
      <c r="A66" s="159" t="s">
        <v>640</v>
      </c>
      <c r="B66" s="162" t="s">
        <v>2646</v>
      </c>
      <c r="C66" s="163" t="s">
        <v>2647</v>
      </c>
      <c r="D66" s="285"/>
      <c r="E66" s="201">
        <v>46090</v>
      </c>
      <c r="F66" s="198">
        <f>+_xlfn.XLOOKUP(B66,'La Calera II - RFSU 31.1.28'!B:B,'La Calera II - RFSU 31.1.28'!G:G,"No se encuentra",0,1)</f>
        <v>46090</v>
      </c>
      <c r="G66" s="289">
        <f>IF(+_xlfn.XLOOKUP(B66,'La Calera II - RFSU 31.1.28'!B:B,'La Calera II - RFSU 31.1.28'!H:H,"No se encuentra",0,1)&gt;0,+_xlfn.XLOOKUP(B66,'La Calera II - RFSU 31.1.28'!B:B,'La Calera II - RFSU 31.1.28'!H:H,"No se encuentra",0,1),"")</f>
        <v>46091</v>
      </c>
      <c r="H66" s="416">
        <v>46127</v>
      </c>
      <c r="I66" s="198">
        <f>+_xlfn.XLOOKUP(B66,'La Calera II - RFSU 31.1.28'!B:B,'La Calera II - RFSU 31.1.28'!W:W,"No se encuentra",0,1)</f>
        <v>46129</v>
      </c>
      <c r="J66" s="289">
        <f>IF(+_xlfn.XLOOKUP(B66,'La Calera II - RFSU 31.1.28'!B:B,'La Calera II - RFSU 31.1.28'!X:X,"No se encuentra",0,1)&gt;0,+_xlfn.XLOOKUP(B66,'La Calera II - RFSU 31.1.28'!B:B,'La Calera II - RFSU 31.1.28'!X:X,"No se encuentra",0,1),"")</f>
        <v>46129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46192</v>
      </c>
      <c r="M66" s="198">
        <f>+_xlfn.XLOOKUP(B66,'La Calera II - RFSU 31.1.28'!B:B,'La Calera II - RFSU 31.1.28'!AP:AP,"No se encuentra",0,1)</f>
        <v>46194</v>
      </c>
      <c r="N66" s="289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416">
        <f>+_xlfn.XLOOKUP(B66,'La Calera II - RFSU 31.1.28'!B:B,'La Calera II - RFSU 31.1.28'!CA:CA,"No se encuentra",0,1)</f>
        <v>46482</v>
      </c>
      <c r="P66" s="198">
        <f t="shared" si="3"/>
        <v>46441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302" t="str">
        <f t="shared" si="1"/>
        <v/>
      </c>
      <c r="S66" s="227"/>
      <c r="T66" s="304" t="str">
        <f>+_xlfn.XLOOKUP(B66,'La Calera II - RFSU 31.1.28'!B:B,'La Calera II - RFSU 31.1.28'!BZ:BZ,"",0,1)</f>
        <v>FDI1040</v>
      </c>
      <c r="V66" s="18">
        <f>+_xlfn.XLOOKUP(B66,'La Calera II - RFSU 31.1.28'!B:B,'La Calera II - RFSU 31.1.28'!BW:BW,"No se encuentra",0,1)</f>
        <v>46441</v>
      </c>
      <c r="W66" s="193">
        <f t="shared" si="2"/>
        <v>290</v>
      </c>
      <c r="Z66" s="18">
        <f>+_xlfn.XLOOKUP(T66,'Crono LB 30.09'!B:B,'Crono LB 30.09'!E:E,"No se encuentra",0,1)</f>
        <v>46162</v>
      </c>
      <c r="AA66" s="193">
        <f t="shared" si="4"/>
        <v>-30</v>
      </c>
    </row>
    <row r="67" spans="1:27" x14ac:dyDescent="0.25">
      <c r="A67" s="159" t="s">
        <v>640</v>
      </c>
      <c r="B67" s="160" t="s">
        <v>2648</v>
      </c>
      <c r="C67" s="161" t="s">
        <v>2649</v>
      </c>
      <c r="D67" s="285"/>
      <c r="E67" s="201">
        <v>46090</v>
      </c>
      <c r="F67" s="198">
        <f>+_xlfn.XLOOKUP(B67,'La Calera II - RFSU 31.1.28'!B:B,'La Calera II - RFSU 31.1.28'!G:G,"No se encuentra",0,1)</f>
        <v>46090</v>
      </c>
      <c r="G67" s="289">
        <f>IF(+_xlfn.XLOOKUP(B67,'La Calera II - RFSU 31.1.28'!B:B,'La Calera II - RFSU 31.1.28'!H:H,"No se encuentra",0,1)&gt;0,+_xlfn.XLOOKUP(B67,'La Calera II - RFSU 31.1.28'!B:B,'La Calera II - RFSU 31.1.28'!H:H,"No se encuentra",0,1),"")</f>
        <v>46091</v>
      </c>
      <c r="H67" s="416">
        <v>46127</v>
      </c>
      <c r="I67" s="198">
        <f>+_xlfn.XLOOKUP(B67,'La Calera II - RFSU 31.1.28'!B:B,'La Calera II - RFSU 31.1.28'!W:W,"No se encuentra",0,1)</f>
        <v>46129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46129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46192</v>
      </c>
      <c r="M67" s="198">
        <f>+_xlfn.XLOOKUP(B67,'La Calera II - RFSU 31.1.28'!B:B,'La Calera II - RFSU 31.1.28'!AP:AP,"No se encuentra",0,1)</f>
        <v>46194</v>
      </c>
      <c r="N67" s="289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416">
        <f>+_xlfn.XLOOKUP(B67,'La Calera II - RFSU 31.1.28'!B:B,'La Calera II - RFSU 31.1.28'!CA:CA,"No se encuentra",0,1)</f>
        <v>46482</v>
      </c>
      <c r="P67" s="198">
        <f t="shared" si="3"/>
        <v>46441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1"/>
        <v/>
      </c>
      <c r="S67" s="227"/>
      <c r="T67" s="304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46441</v>
      </c>
      <c r="W67" s="193">
        <f t="shared" si="2"/>
        <v>290</v>
      </c>
      <c r="Z67" s="18">
        <f>+_xlfn.XLOOKUP(T67,'Crono LB 30.09'!B:B,'Crono LB 30.09'!E:E,"No se encuentra",0,1)</f>
        <v>46162</v>
      </c>
      <c r="AA67" s="193">
        <f t="shared" si="4"/>
        <v>-30</v>
      </c>
    </row>
    <row r="68" spans="1:27" x14ac:dyDescent="0.25">
      <c r="A68" s="159" t="s">
        <v>640</v>
      </c>
      <c r="B68" s="160" t="s">
        <v>2650</v>
      </c>
      <c r="C68" s="161" t="s">
        <v>2651</v>
      </c>
      <c r="D68" s="285"/>
      <c r="E68" s="201">
        <v>46090</v>
      </c>
      <c r="F68" s="198">
        <f>+_xlfn.XLOOKUP(B68,'La Calera II - RFSU 31.1.28'!B:B,'La Calera II - RFSU 31.1.28'!G:G,"No se encuentra",0,1)</f>
        <v>46090</v>
      </c>
      <c r="G68" s="289">
        <f>IF(+_xlfn.XLOOKUP(B68,'La Calera II - RFSU 31.1.28'!B:B,'La Calera II - RFSU 31.1.28'!H:H,"No se encuentra",0,1)&gt;0,+_xlfn.XLOOKUP(B68,'La Calera II - RFSU 31.1.28'!B:B,'La Calera II - RFSU 31.1.28'!H:H,"No se encuentra",0,1),"")</f>
        <v>46091</v>
      </c>
      <c r="H68" s="416">
        <v>46127</v>
      </c>
      <c r="I68" s="198">
        <f>+_xlfn.XLOOKUP(B68,'La Calera II - RFSU 31.1.28'!B:B,'La Calera II - RFSU 31.1.28'!W:W,"No se encuentra",0,1)</f>
        <v>46129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46129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46192</v>
      </c>
      <c r="M68" s="198">
        <f>+_xlfn.XLOOKUP(B68,'La Calera II - RFSU 31.1.28'!B:B,'La Calera II - RFSU 31.1.28'!AP:AP,"No se encuentra",0,1)</f>
        <v>46194</v>
      </c>
      <c r="N68" s="289">
        <f>IF(+_xlfn.XLOOKUP(B68,'La Calera II - RFSU 31.1.28'!B:B,'La Calera II - RFSU 31.1.28'!AQ:AQ,"No se encuentra",0,1)&gt;0,+_xlfn.XLOOKUP(B68,'La Calera II - RFSU 31.1.28'!B:B,'La Calera II - RFSU 31.1.28'!AQ:AQ,"No se encuentra",0,1),"")</f>
        <v>46185</v>
      </c>
      <c r="O68" s="416">
        <f>+_xlfn.XLOOKUP(B68,'La Calera II - RFSU 31.1.28'!B:B,'La Calera II - RFSU 31.1.28'!CA:CA,"No se encuentra",0,1)</f>
        <v>46482</v>
      </c>
      <c r="P68" s="198">
        <f t="shared" si="3"/>
        <v>46432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>
        <f t="shared" ref="R68:R102" si="5">IF(N68="","",+IF(Q68="",+O68-P68,+O68-Q68))</f>
        <v>50</v>
      </c>
      <c r="S68" s="227"/>
      <c r="T68" s="304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46432</v>
      </c>
      <c r="W68" s="193">
        <f t="shared" ref="W68:W102" si="6">+O68-L68</f>
        <v>290</v>
      </c>
      <c r="Z68" s="18">
        <f>+_xlfn.XLOOKUP(T68,'Crono LB 30.09'!B:B,'Crono LB 30.09'!E:E,"No se encuentra",0,1)</f>
        <v>46162</v>
      </c>
      <c r="AA68" s="193">
        <f t="shared" si="4"/>
        <v>-30</v>
      </c>
    </row>
    <row r="69" spans="1:27" x14ac:dyDescent="0.25">
      <c r="A69" s="159" t="s">
        <v>640</v>
      </c>
      <c r="B69" s="160" t="s">
        <v>2652</v>
      </c>
      <c r="C69" s="161" t="s">
        <v>2653</v>
      </c>
      <c r="D69" s="285"/>
      <c r="E69" s="201">
        <v>46090</v>
      </c>
      <c r="F69" s="198">
        <f>+_xlfn.XLOOKUP(B69,'La Calera II - RFSU 31.1.28'!B:B,'La Calera II - RFSU 31.1.28'!G:G,"No se encuentra",0,1)</f>
        <v>46090</v>
      </c>
      <c r="G69" s="289">
        <f>IF(+_xlfn.XLOOKUP(B69,'La Calera II - RFSU 31.1.28'!B:B,'La Calera II - RFSU 31.1.28'!H:H,"No se encuentra",0,1)&gt;0,+_xlfn.XLOOKUP(B69,'La Calera II - RFSU 31.1.28'!B:B,'La Calera II - RFSU 31.1.28'!H:H,"No se encuentra",0,1),"")</f>
        <v>46091</v>
      </c>
      <c r="H69" s="416">
        <v>46127</v>
      </c>
      <c r="I69" s="198">
        <f>+_xlfn.XLOOKUP(B69,'La Calera II - RFSU 31.1.28'!B:B,'La Calera II - RFSU 31.1.28'!W:W,"No se encuentra",0,1)</f>
        <v>46129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46129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46192</v>
      </c>
      <c r="M69" s="198">
        <f>+_xlfn.XLOOKUP(B69,'La Calera II - RFSU 31.1.28'!B:B,'La Calera II - RFSU 31.1.28'!AP:AP,"No se encuentra",0,1)</f>
        <v>46194</v>
      </c>
      <c r="N69" s="289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416">
        <f>+_xlfn.XLOOKUP(B69,'La Calera II - RFSU 31.1.28'!B:B,'La Calera II - RFSU 31.1.28'!CA:CA,"No se encuentra",0,1)</f>
        <v>46482</v>
      </c>
      <c r="P69" s="198">
        <f t="shared" si="3"/>
        <v>46441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5"/>
        <v/>
      </c>
      <c r="S69" s="227"/>
      <c r="T69" s="304" t="str">
        <f>+_xlfn.XLOOKUP(B69,'La Calera II - RFSU 31.1.28'!B:B,'La Calera II - RFSU 31.1.28'!BZ:BZ,"",0,1)</f>
        <v>FDI1040</v>
      </c>
      <c r="V69" s="18">
        <f>+_xlfn.XLOOKUP(B69,'La Calera II - RFSU 31.1.28'!B:B,'La Calera II - RFSU 31.1.28'!BW:BW,"No se encuentra",0,1)</f>
        <v>46441</v>
      </c>
      <c r="W69" s="193">
        <f t="shared" si="6"/>
        <v>290</v>
      </c>
      <c r="Z69" s="18">
        <f>+_xlfn.XLOOKUP(T69,'Crono LB 30.09'!B:B,'Crono LB 30.09'!E:E,"No se encuentra",0,1)</f>
        <v>46162</v>
      </c>
      <c r="AA69" s="193">
        <f t="shared" si="4"/>
        <v>-30</v>
      </c>
    </row>
    <row r="70" spans="1:27" x14ac:dyDescent="0.25">
      <c r="A70" s="159" t="s">
        <v>640</v>
      </c>
      <c r="B70" s="160" t="s">
        <v>2654</v>
      </c>
      <c r="C70" s="161" t="s">
        <v>2530</v>
      </c>
      <c r="D70" s="285"/>
      <c r="E70" s="201">
        <v>46304</v>
      </c>
      <c r="F70" s="198">
        <f>+_xlfn.XLOOKUP(B70,'La Calera II - RFSU 31.1.28'!B:B,'La Calera II - RFSU 31.1.28'!G:G,"No se encuentra",0,1)</f>
        <v>46304</v>
      </c>
      <c r="G70" s="289" t="str">
        <f>IF(+_xlfn.XLOOKUP(B70,'La Calera II - RFSU 31.1.28'!B:B,'La Calera II - RFSU 31.1.28'!H:H,"No se encuentra",0,1)&gt;0,+_xlfn.XLOOKUP(B70,'La Calera II - RFSU 31.1.28'!B:B,'La Calera II - RFSU 31.1.28'!H:H,"No se encuentra",0,1),"")</f>
        <v/>
      </c>
      <c r="H70" s="416">
        <v>46341</v>
      </c>
      <c r="I70" s="198">
        <f>+_xlfn.XLOOKUP(B70,'La Calera II - RFSU 31.1.28'!B:B,'La Calera II - RFSU 31.1.28'!W:W,"No se encuentra",0,1)</f>
        <v>46341</v>
      </c>
      <c r="J70" s="289" t="str">
        <f>IF(+_xlfn.XLOOKUP(B70,'La Calera II - RFSU 31.1.28'!B:B,'La Calera II - RFSU 31.1.28'!X:X,"No se encuentra",0,1)&gt;0,+_xlfn.XLOOKUP(B70,'La Calera II - RFSU 31.1.28'!B:B,'La Calera II - RFSU 31.1.28'!X:X,"No se encuentra",0,1),"")</f>
        <v/>
      </c>
      <c r="K70" s="141" t="str">
        <f>+IF(+_xlfn.XLOOKUP(B70,'La Calera II - RFSU 31.1.28'!B:B,'La Calera II - RFSU 31.1.28'!AG:AG,"No se encuentra",0,1)=0,"N/A","Sin iniciar")</f>
        <v>Sin iniciar</v>
      </c>
      <c r="L70" s="201">
        <v>46406</v>
      </c>
      <c r="M70" s="198">
        <f>+_xlfn.XLOOKUP(B70,'La Calera II - RFSU 31.1.28'!B:B,'La Calera II - RFSU 31.1.28'!AP:AP,"No se encuentra",0,1)</f>
        <v>46406</v>
      </c>
      <c r="N70" s="289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416">
        <f>+_xlfn.XLOOKUP(B70,'La Calera II - RFSU 31.1.28'!B:B,'La Calera II - RFSU 31.1.28'!CA:CA,"No se encuentra",0,1)</f>
        <v>46506</v>
      </c>
      <c r="P70" s="198">
        <f t="shared" si="3"/>
        <v>46506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5"/>
        <v/>
      </c>
      <c r="S70" s="227"/>
      <c r="T70" s="304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46593</v>
      </c>
      <c r="W70" s="193">
        <f t="shared" si="6"/>
        <v>100</v>
      </c>
      <c r="Z70" s="18">
        <f>+_xlfn.XLOOKUP(T70,'Crono LB 30.09'!B:B,'Crono LB 30.09'!E:E,"No se encuentra",0,1)</f>
        <v>46162</v>
      </c>
      <c r="AA70" s="193">
        <f t="shared" si="4"/>
        <v>-244</v>
      </c>
    </row>
    <row r="71" spans="1:27" x14ac:dyDescent="0.25">
      <c r="A71" s="159" t="s">
        <v>640</v>
      </c>
      <c r="B71" s="160" t="s">
        <v>2655</v>
      </c>
      <c r="C71" s="161" t="s">
        <v>2656</v>
      </c>
      <c r="D71" s="285"/>
      <c r="E71" s="201">
        <v>46056</v>
      </c>
      <c r="F71" s="198">
        <f>+_xlfn.XLOOKUP(B71,'La Calera II - RFSU 31.1.28'!B:B,'La Calera II - RFSU 31.1.28'!G:G,"No se encuentra",0,1)</f>
        <v>46056</v>
      </c>
      <c r="G71" s="289">
        <f>IF(+_xlfn.XLOOKUP(B71,'La Calera II - RFSU 31.1.28'!B:B,'La Calera II - RFSU 31.1.28'!H:H,"No se encuentra",0,1)&gt;0,+_xlfn.XLOOKUP(B71,'La Calera II - RFSU 31.1.28'!B:B,'La Calera II - RFSU 31.1.28'!H:H,"No se encuentra",0,1),"")</f>
        <v>46056</v>
      </c>
      <c r="H71" s="416">
        <v>46095</v>
      </c>
      <c r="I71" s="198">
        <f>+_xlfn.XLOOKUP(B71,'La Calera II - RFSU 31.1.28'!B:B,'La Calera II - RFSU 31.1.28'!W:W,"No se encuentra",0,1)</f>
        <v>46106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46106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46197</v>
      </c>
      <c r="M71" s="198">
        <f>+_xlfn.XLOOKUP(B71,'La Calera II - RFSU 31.1.28'!B:B,'La Calera II - RFSU 31.1.28'!AP:AP,"No se encuentra",0,1)</f>
        <v>46206</v>
      </c>
      <c r="N71" s="289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416">
        <f>+_xlfn.XLOOKUP(B71,'La Calera II - RFSU 31.1.28'!B:B,'La Calera II - RFSU 31.1.28'!CA:CA,"No se encuentra",0,1)</f>
        <v>46562</v>
      </c>
      <c r="P71" s="198">
        <f t="shared" ref="P71:P102" si="7">+IF(V71&gt;O71,O71,V71)</f>
        <v>46513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5"/>
        <v/>
      </c>
      <c r="S71" s="227"/>
      <c r="T71" s="304" t="str">
        <f>+_xlfn.XLOOKUP(B71,'La Calera II - RFSU 31.1.28'!B:B,'La Calera II - RFSU 31.1.28'!BZ:BZ,"",0,1)</f>
        <v>FDI1080</v>
      </c>
      <c r="V71" s="18">
        <f>+_xlfn.XLOOKUP(B71,'La Calera II - RFSU 31.1.28'!B:B,'La Calera II - RFSU 31.1.28'!BW:BW,"No se encuentra",0,1)</f>
        <v>46513</v>
      </c>
      <c r="W71" s="193">
        <f t="shared" si="6"/>
        <v>365</v>
      </c>
      <c r="Z71" s="18">
        <f>+_xlfn.XLOOKUP(T71,'Crono LB 30.09'!B:B,'Crono LB 30.09'!E:E,"No se encuentra",0,1)</f>
        <v>46067</v>
      </c>
      <c r="AA71" s="193">
        <f t="shared" ref="AA71:AA102" si="8">+Z71-L71</f>
        <v>-130</v>
      </c>
    </row>
    <row r="72" spans="1:27" x14ac:dyDescent="0.25">
      <c r="A72" s="159" t="s">
        <v>640</v>
      </c>
      <c r="B72" s="160" t="s">
        <v>2658</v>
      </c>
      <c r="C72" s="161" t="s">
        <v>2659</v>
      </c>
      <c r="D72" s="285"/>
      <c r="E72" s="201">
        <v>46056</v>
      </c>
      <c r="F72" s="198">
        <f>+_xlfn.XLOOKUP(B72,'La Calera II - RFSU 31.1.28'!B:B,'La Calera II - RFSU 31.1.28'!G:G,"No se encuentra",0,1)</f>
        <v>46056</v>
      </c>
      <c r="G72" s="289">
        <f>IF(+_xlfn.XLOOKUP(B72,'La Calera II - RFSU 31.1.28'!B:B,'La Calera II - RFSU 31.1.28'!H:H,"No se encuentra",0,1)&gt;0,+_xlfn.XLOOKUP(B72,'La Calera II - RFSU 31.1.28'!B:B,'La Calera II - RFSU 31.1.28'!H:H,"No se encuentra",0,1),"")</f>
        <v>46056</v>
      </c>
      <c r="H72" s="416">
        <v>46095</v>
      </c>
      <c r="I72" s="198">
        <f>+_xlfn.XLOOKUP(B72,'La Calera II - RFSU 31.1.28'!B:B,'La Calera II - RFSU 31.1.28'!W:W,"No se encuentra",0,1)</f>
        <v>46095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46094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46197</v>
      </c>
      <c r="M72" s="198">
        <f>+_xlfn.XLOOKUP(B72,'La Calera II - RFSU 31.1.28'!B:B,'La Calera II - RFSU 31.1.28'!AP:AP,"No se encuentra",0,1)</f>
        <v>46194</v>
      </c>
      <c r="N72" s="289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416">
        <f>+_xlfn.XLOOKUP(B72,'La Calera II - RFSU 31.1.28'!B:B,'La Calera II - RFSU 31.1.28'!CA:CA,"No se encuentra",0,1)</f>
        <v>46495</v>
      </c>
      <c r="P72" s="198">
        <f t="shared" si="7"/>
        <v>46495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5"/>
        <v/>
      </c>
      <c r="S72" s="227"/>
      <c r="T72" s="304" t="str">
        <f>+_xlfn.XLOOKUP(B72,'La Calera II - RFSU 31.1.28'!B:B,'La Calera II - RFSU 31.1.28'!BZ:BZ,"",0,1)</f>
        <v>FDI1070</v>
      </c>
      <c r="U72" t="s">
        <v>2775</v>
      </c>
      <c r="V72" s="18">
        <f>+_xlfn.XLOOKUP(B72,'La Calera II - RFSU 31.1.28'!B:B,'La Calera II - RFSU 31.1.28'!BW:BW,"No se encuentra",0,1)</f>
        <v>46501</v>
      </c>
      <c r="W72" s="193">
        <f t="shared" si="6"/>
        <v>298</v>
      </c>
      <c r="Z72" s="18">
        <f>+_xlfn.XLOOKUP(T72,'Crono LB 30.09'!B:B,'Crono LB 30.09'!E:E,"No se encuentra",0,1)</f>
        <v>46067</v>
      </c>
      <c r="AA72" s="193">
        <f t="shared" si="8"/>
        <v>-130</v>
      </c>
    </row>
    <row r="73" spans="1:27" ht="22.5" x14ac:dyDescent="0.25">
      <c r="A73" s="159" t="s">
        <v>640</v>
      </c>
      <c r="B73" s="160" t="s">
        <v>2665</v>
      </c>
      <c r="C73" s="161" t="s">
        <v>2666</v>
      </c>
      <c r="D73" s="285"/>
      <c r="E73" s="201">
        <v>46134</v>
      </c>
      <c r="F73" s="198" t="str">
        <f>+_xlfn.XLOOKUP(B73,'La Calera II - RFSU 31.1.28'!B:B,'La Calera II - RFSU 31.1.28'!G:G,"No se encuentra",0,1)</f>
        <v>No se encuentra</v>
      </c>
      <c r="G73" s="289" t="str">
        <f>IF(+_xlfn.XLOOKUP(B73,'La Calera II - RFSU 31.1.28'!B:B,'La Calera II - RFSU 31.1.28'!H:H,"No se encuentra",0,1)&gt;0,+_xlfn.XLOOKUP(B73,'La Calera II - RFSU 31.1.28'!B:B,'La Calera II - RFSU 31.1.28'!H:H,"No se encuentra",0,1),"")</f>
        <v>No se encuentra</v>
      </c>
      <c r="H73" s="416">
        <v>46171</v>
      </c>
      <c r="I73" s="198" t="str">
        <f>+_xlfn.XLOOKUP(B73,'La Calera II - RFSU 31.1.28'!B:B,'La Calera II - RFSU 31.1.28'!W:W,"No se encuentra",0,1)</f>
        <v>No se encuentra</v>
      </c>
      <c r="J73" s="289" t="str">
        <f>IF(+_xlfn.XLOOKUP(B73,'La Calera II - RFSU 31.1.28'!B:B,'La Calera II - RFSU 31.1.28'!X:X,"No se encuentra",0,1)&gt;0,+_xlfn.XLOOKUP(B73,'La Calera II - RFSU 31.1.28'!B:B,'La Calera II - RFSU 31.1.28'!X:X,"No se encuentra",0,1),"")</f>
        <v>No se encuentra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46236</v>
      </c>
      <c r="M73" s="198" t="str">
        <f>+_xlfn.XLOOKUP(B73,'La Calera II - RFSU 31.1.28'!B:B,'La Calera II - RFSU 31.1.28'!AP:AP,"No se encuentra",0,1)</f>
        <v>No se encuentra</v>
      </c>
      <c r="N73" s="289" t="str">
        <f>IF(+_xlfn.XLOOKUP(B73,'La Calera II - RFSU 31.1.28'!B:B,'La Calera II - RFSU 31.1.28'!AQ:AQ,"No se encuentra",0,1)&gt;0,+_xlfn.XLOOKUP(B73,'La Calera II - RFSU 31.1.28'!B:B,'La Calera II - RFSU 31.1.28'!AQ:AQ,"No se encuentra",0,1),"")</f>
        <v>No se encuentra</v>
      </c>
      <c r="O73" s="416" t="str">
        <f>+_xlfn.XLOOKUP(B73,'La Calera II - RFSU 31.1.28'!B:B,'La Calera II - RFSU 31.1.28'!CA:CA,"No se encuentra",0,1)</f>
        <v>No se encuentra</v>
      </c>
      <c r="P73" s="198" t="str">
        <f t="shared" si="7"/>
        <v>No se encuentra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>No se encuentra</v>
      </c>
      <c r="R73" s="302" t="e">
        <f t="shared" si="5"/>
        <v>#VALUE!</v>
      </c>
      <c r="S73" s="227"/>
      <c r="T73" s="304" t="str">
        <f>+_xlfn.XLOOKUP(B73,'La Calera II - RFSU 31.1.28'!B:B,'La Calera II - RFSU 31.1.28'!BZ:BZ,"",0,1)</f>
        <v/>
      </c>
      <c r="V73" s="18" t="str">
        <f>+_xlfn.XLOOKUP(B73,'La Calera II - RFSU 31.1.28'!B:B,'La Calera II - RFSU 31.1.28'!BW:BW,"No se encuentra",0,1)</f>
        <v>No se encuentra</v>
      </c>
      <c r="W73" s="193" t="e">
        <f t="shared" si="6"/>
        <v>#VALUE!</v>
      </c>
      <c r="Z73" s="18"/>
      <c r="AA73" s="193"/>
    </row>
    <row r="74" spans="1:27" x14ac:dyDescent="0.25">
      <c r="A74" s="159" t="s">
        <v>640</v>
      </c>
      <c r="B74" s="160" t="s">
        <v>2667</v>
      </c>
      <c r="C74" s="161" t="s">
        <v>2668</v>
      </c>
      <c r="D74" s="285"/>
      <c r="E74" s="201">
        <v>46129</v>
      </c>
      <c r="F74" s="198" t="str">
        <f>+_xlfn.XLOOKUP(B74,'La Calera II - RFSU 31.1.28'!B:B,'La Calera II - RFSU 31.1.28'!G:G,"No se encuentra",0,1)</f>
        <v>No se encuentra</v>
      </c>
      <c r="G74" s="289" t="str">
        <f>IF(+_xlfn.XLOOKUP(B74,'La Calera II - RFSU 31.1.28'!B:B,'La Calera II - RFSU 31.1.28'!H:H,"No se encuentra",0,1)&gt;0,+_xlfn.XLOOKUP(B74,'La Calera II - RFSU 31.1.28'!B:B,'La Calera II - RFSU 31.1.28'!H:H,"No se encuentra",0,1),"")</f>
        <v>No se encuentra</v>
      </c>
      <c r="H74" s="416">
        <v>46166</v>
      </c>
      <c r="I74" s="198" t="str">
        <f>+_xlfn.XLOOKUP(B74,'La Calera II - RFSU 31.1.28'!B:B,'La Calera II - RFSU 31.1.28'!W:W,"No se encuentra",0,1)</f>
        <v>No se encuentra</v>
      </c>
      <c r="J74" s="289" t="str">
        <f>IF(+_xlfn.XLOOKUP(B74,'La Calera II - RFSU 31.1.28'!B:B,'La Calera II - RFSU 31.1.28'!X:X,"No se encuentra",0,1)&gt;0,+_xlfn.XLOOKUP(B74,'La Calera II - RFSU 31.1.28'!B:B,'La Calera II - RFSU 31.1.28'!X:X,"No se encuentra",0,1),"")</f>
        <v>No se encuentra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46231</v>
      </c>
      <c r="M74" s="198" t="str">
        <f>+_xlfn.XLOOKUP(B74,'La Calera II - RFSU 31.1.28'!B:B,'La Calera II - RFSU 31.1.28'!AP:AP,"No se encuentra",0,1)</f>
        <v>No se encuentra</v>
      </c>
      <c r="N74" s="289" t="str">
        <f>IF(+_xlfn.XLOOKUP(B74,'La Calera II - RFSU 31.1.28'!B:B,'La Calera II - RFSU 31.1.28'!AQ:AQ,"No se encuentra",0,1)&gt;0,+_xlfn.XLOOKUP(B74,'La Calera II - RFSU 31.1.28'!B:B,'La Calera II - RFSU 31.1.28'!AQ:AQ,"No se encuentra",0,1),"")</f>
        <v>No se encuentra</v>
      </c>
      <c r="O74" s="416" t="str">
        <f>+_xlfn.XLOOKUP(B74,'La Calera II - RFSU 31.1.28'!B:B,'La Calera II - RFSU 31.1.28'!CA:CA,"No se encuentra",0,1)</f>
        <v>No se encuentra</v>
      </c>
      <c r="P74" s="198" t="str">
        <f t="shared" si="7"/>
        <v>No se encuentra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>No se encuentra</v>
      </c>
      <c r="R74" s="302" t="e">
        <f t="shared" si="5"/>
        <v>#VALUE!</v>
      </c>
      <c r="S74" s="227"/>
      <c r="T74" s="304" t="str">
        <f>+_xlfn.XLOOKUP(B74,'La Calera II - RFSU 31.1.28'!B:B,'La Calera II - RFSU 31.1.28'!BZ:BZ,"",0,1)</f>
        <v/>
      </c>
      <c r="V74" s="18" t="str">
        <f>+_xlfn.XLOOKUP(B74,'La Calera II - RFSU 31.1.28'!B:B,'La Calera II - RFSU 31.1.28'!BW:BW,"No se encuentra",0,1)</f>
        <v>No se encuentra</v>
      </c>
      <c r="W74" s="193" t="e">
        <f t="shared" si="6"/>
        <v>#VALUE!</v>
      </c>
      <c r="Z74" s="18"/>
      <c r="AA74" s="193"/>
    </row>
    <row r="75" spans="1:27" x14ac:dyDescent="0.25">
      <c r="A75" s="159" t="s">
        <v>640</v>
      </c>
      <c r="B75" s="160" t="s">
        <v>2669</v>
      </c>
      <c r="C75" s="161" t="s">
        <v>2670</v>
      </c>
      <c r="D75" s="285"/>
      <c r="E75" s="201">
        <v>46163</v>
      </c>
      <c r="F75" s="198">
        <f>+_xlfn.XLOOKUP(B75,'La Calera II - RFSU 31.1.28'!B:B,'La Calera II - RFSU 31.1.28'!G:G,"No se encuentra",0,1)</f>
        <v>46177</v>
      </c>
      <c r="G75" s="289">
        <f>IF(+_xlfn.XLOOKUP(B75,'La Calera II - RFSU 31.1.28'!B:B,'La Calera II - RFSU 31.1.28'!H:H,"No se encuentra",0,1)&gt;0,+_xlfn.XLOOKUP(B75,'La Calera II - RFSU 31.1.28'!B:B,'La Calera II - RFSU 31.1.28'!H:H,"No se encuentra",0,1),"")</f>
        <v>46185</v>
      </c>
      <c r="H75" s="416">
        <v>46200</v>
      </c>
      <c r="I75" s="198">
        <f>+_xlfn.XLOOKUP(B75,'La Calera II - RFSU 31.1.28'!B:B,'La Calera II - RFSU 31.1.28'!W:W,"No se encuentra",0,1)</f>
        <v>46233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46265</v>
      </c>
      <c r="M75" s="198">
        <f>+_xlfn.XLOOKUP(B75,'La Calera II - RFSU 31.1.28'!B:B,'La Calera II - RFSU 31.1.28'!AP:AP,"No se encuentra",0,1)</f>
        <v>46298</v>
      </c>
      <c r="N75" s="289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416">
        <f>+_xlfn.XLOOKUP(B75,'La Calera II - RFSU 31.1.28'!B:B,'La Calera II - RFSU 31.1.28'!CA:CA,"No se encuentra",0,1)</f>
        <v>46482</v>
      </c>
      <c r="P75" s="198">
        <f t="shared" si="7"/>
        <v>46425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5"/>
        <v/>
      </c>
      <c r="S75" s="227"/>
      <c r="T75" s="304" t="str">
        <f>+_xlfn.XLOOKUP(B75,'La Calera II - RFSU 31.1.28'!B:B,'La Calera II - RFSU 31.1.28'!BZ:BZ,"",0,1)</f>
        <v>FDI1040</v>
      </c>
      <c r="V75" s="18">
        <f>+_xlfn.XLOOKUP(B75,'La Calera II - RFSU 31.1.28'!B:B,'La Calera II - RFSU 31.1.28'!BW:BW,"No se encuentra",0,1)</f>
        <v>46425</v>
      </c>
      <c r="W75" s="193">
        <f t="shared" si="6"/>
        <v>217</v>
      </c>
      <c r="Z75" s="18"/>
      <c r="AA75" s="193"/>
    </row>
    <row r="76" spans="1:27" x14ac:dyDescent="0.25">
      <c r="A76" s="159" t="s">
        <v>640</v>
      </c>
      <c r="B76" s="160" t="s">
        <v>2671</v>
      </c>
      <c r="C76" s="161" t="s">
        <v>2672</v>
      </c>
      <c r="D76" s="285"/>
      <c r="E76" s="201">
        <v>46163</v>
      </c>
      <c r="F76" s="198" t="str">
        <f>+_xlfn.XLOOKUP(B76,'La Calera II - RFSU 31.1.28'!B:B,'La Calera II - RFSU 31.1.28'!G:G,"No se encuentra",0,1)</f>
        <v>No se encuentra</v>
      </c>
      <c r="G76" s="289" t="str">
        <f>IF(+_xlfn.XLOOKUP(B76,'La Calera II - RFSU 31.1.28'!B:B,'La Calera II - RFSU 31.1.28'!H:H,"No se encuentra",0,1)&gt;0,+_xlfn.XLOOKUP(B76,'La Calera II - RFSU 31.1.28'!B:B,'La Calera II - RFSU 31.1.28'!H:H,"No se encuentra",0,1),"")</f>
        <v>No se encuentra</v>
      </c>
      <c r="H76" s="416">
        <v>46200</v>
      </c>
      <c r="I76" s="198" t="str">
        <f>+_xlfn.XLOOKUP(B76,'La Calera II - RFSU 31.1.28'!B:B,'La Calera II - RFSU 31.1.28'!W:W,"No se encuentra",0,1)</f>
        <v>No se encuentra</v>
      </c>
      <c r="J76" s="289" t="str">
        <f>IF(+_xlfn.XLOOKUP(B76,'La Calera II - RFSU 31.1.28'!B:B,'La Calera II - RFSU 31.1.28'!X:X,"No se encuentra",0,1)&gt;0,+_xlfn.XLOOKUP(B76,'La Calera II - RFSU 31.1.28'!B:B,'La Calera II - RFSU 31.1.28'!X:X,"No se encuentra",0,1),"")</f>
        <v>No se encuentra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46265</v>
      </c>
      <c r="M76" s="198" t="str">
        <f>+_xlfn.XLOOKUP(B76,'La Calera II - RFSU 31.1.28'!B:B,'La Calera II - RFSU 31.1.28'!AP:AP,"No se encuentra",0,1)</f>
        <v>No se encuentra</v>
      </c>
      <c r="N76" s="289" t="str">
        <f>IF(+_xlfn.XLOOKUP(B76,'La Calera II - RFSU 31.1.28'!B:B,'La Calera II - RFSU 31.1.28'!AQ:AQ,"No se encuentra",0,1)&gt;0,+_xlfn.XLOOKUP(B76,'La Calera II - RFSU 31.1.28'!B:B,'La Calera II - RFSU 31.1.28'!AQ:AQ,"No se encuentra",0,1),"")</f>
        <v>No se encuentra</v>
      </c>
      <c r="O76" s="416" t="str">
        <f>+_xlfn.XLOOKUP(B76,'La Calera II - RFSU 31.1.28'!B:B,'La Calera II - RFSU 31.1.28'!CA:CA,"No se encuentra",0,1)</f>
        <v>No se encuentra</v>
      </c>
      <c r="P76" s="198" t="str">
        <f t="shared" si="7"/>
        <v>No se encuentra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>No se encuentra</v>
      </c>
      <c r="R76" s="302" t="e">
        <f t="shared" si="5"/>
        <v>#VALUE!</v>
      </c>
      <c r="S76" s="227"/>
      <c r="T76" s="304" t="str">
        <f>+_xlfn.XLOOKUP(B76,'La Calera II - RFSU 31.1.28'!B:B,'La Calera II - RFSU 31.1.28'!BZ:BZ,"",0,1)</f>
        <v/>
      </c>
      <c r="V76" s="18" t="str">
        <f>+_xlfn.XLOOKUP(B76,'La Calera II - RFSU 31.1.28'!B:B,'La Calera II - RFSU 31.1.28'!BW:BW,"No se encuentra",0,1)</f>
        <v>No se encuentra</v>
      </c>
      <c r="W76" s="193" t="e">
        <f t="shared" si="6"/>
        <v>#VALUE!</v>
      </c>
      <c r="Z76" s="18"/>
      <c r="AA76" s="193"/>
    </row>
    <row r="77" spans="1:27" x14ac:dyDescent="0.25">
      <c r="A77" s="159" t="s">
        <v>640</v>
      </c>
      <c r="B77" s="160" t="s">
        <v>2673</v>
      </c>
      <c r="C77" s="161" t="s">
        <v>2674</v>
      </c>
      <c r="D77" s="285"/>
      <c r="E77" s="201">
        <v>46098</v>
      </c>
      <c r="F77" s="198">
        <f>+_xlfn.XLOOKUP(B77,'La Calera II - RFSU 31.1.28'!B:B,'La Calera II - RFSU 31.1.28'!G:G,"No se encuentra",0,1)</f>
        <v>46098</v>
      </c>
      <c r="G77" s="289">
        <f>IF(+_xlfn.XLOOKUP(B77,'La Calera II - RFSU 31.1.28'!B:B,'La Calera II - RFSU 31.1.28'!H:H,"No se encuentra",0,1)&gt;0,+_xlfn.XLOOKUP(B77,'La Calera II - RFSU 31.1.28'!B:B,'La Calera II - RFSU 31.1.28'!H:H,"No se encuentra",0,1),"")</f>
        <v>46104</v>
      </c>
      <c r="H77" s="416">
        <v>46135</v>
      </c>
      <c r="I77" s="198">
        <f>+_xlfn.XLOOKUP(B77,'La Calera II - RFSU 31.1.28'!B:B,'La Calera II - RFSU 31.1.28'!W:W,"No se encuentra",0,1)</f>
        <v>46188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46170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46200</v>
      </c>
      <c r="M77" s="198">
        <f>+_xlfn.XLOOKUP(B77,'La Calera II - RFSU 31.1.28'!B:B,'La Calera II - RFSU 31.1.28'!AP:AP,"No se encuentra",0,1)</f>
        <v>46235</v>
      </c>
      <c r="N77" s="289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416">
        <f>+_xlfn.XLOOKUP(B77,'La Calera II - RFSU 31.1.28'!B:B,'La Calera II - RFSU 31.1.28'!CA:CA,"No se encuentra",0,1)</f>
        <v>46427</v>
      </c>
      <c r="P77" s="198">
        <f t="shared" si="7"/>
        <v>46362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5"/>
        <v/>
      </c>
      <c r="S77" s="227"/>
      <c r="T77" s="304" t="str">
        <f>+_xlfn.XLOOKUP(B77,'La Calera II - RFSU 31.1.28'!B:B,'La Calera II - RFSU 31.1.28'!BZ:BZ,"",0,1)</f>
        <v>FDI1040</v>
      </c>
      <c r="V77" s="18">
        <f>+_xlfn.XLOOKUP(B77,'La Calera II - RFSU 31.1.28'!B:B,'La Calera II - RFSU 31.1.28'!BW:BW,"No se encuentra",0,1)</f>
        <v>46362</v>
      </c>
      <c r="W77" s="193">
        <f t="shared" si="6"/>
        <v>227</v>
      </c>
      <c r="Z77" s="18"/>
      <c r="AA77" s="193"/>
    </row>
    <row r="78" spans="1:27" ht="22.5" x14ac:dyDescent="0.25">
      <c r="A78" s="159" t="s">
        <v>640</v>
      </c>
      <c r="B78" s="160" t="s">
        <v>2675</v>
      </c>
      <c r="C78" s="161" t="s">
        <v>2676</v>
      </c>
      <c r="D78" s="285"/>
      <c r="E78" s="201">
        <v>46121</v>
      </c>
      <c r="F78" s="198">
        <f>+_xlfn.XLOOKUP(B78,'La Calera II - RFSU 31.1.28'!B:B,'La Calera II - RFSU 31.1.28'!G:G,"No se encuentra",0,1)</f>
        <v>46121</v>
      </c>
      <c r="G78" s="289">
        <f>IF(+_xlfn.XLOOKUP(B78,'La Calera II - RFSU 31.1.28'!B:B,'La Calera II - RFSU 31.1.28'!H:H,"No se encuentra",0,1)&gt;0,+_xlfn.XLOOKUP(B78,'La Calera II - RFSU 31.1.28'!B:B,'La Calera II - RFSU 31.1.28'!H:H,"No se encuentra",0,1),"")</f>
        <v>46122</v>
      </c>
      <c r="H78" s="416">
        <v>46158</v>
      </c>
      <c r="I78" s="198">
        <f>+_xlfn.XLOOKUP(B78,'La Calera II - RFSU 31.1.28'!B:B,'La Calera II - RFSU 31.1.28'!W:W,"No se encuentra",0,1)</f>
        <v>46162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46153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46223</v>
      </c>
      <c r="M78" s="198">
        <f>+_xlfn.XLOOKUP(B78,'La Calera II - RFSU 31.1.28'!B:B,'La Calera II - RFSU 31.1.28'!AP:AP,"No se encuentra",0,1)</f>
        <v>46218</v>
      </c>
      <c r="N78" s="289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416">
        <f>+_xlfn.XLOOKUP(B78,'La Calera II - RFSU 31.1.28'!B:B,'La Calera II - RFSU 31.1.28'!CA:CA,"No se encuentra",0,1)</f>
        <v>46427</v>
      </c>
      <c r="P78" s="198">
        <f t="shared" si="7"/>
        <v>46375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si="5"/>
        <v/>
      </c>
      <c r="S78" s="227"/>
      <c r="T78" s="304" t="str">
        <f>+_xlfn.XLOOKUP(B78,'La Calera II - RFSU 31.1.28'!B:B,'La Calera II - RFSU 31.1.28'!BZ:BZ,"",0,1)</f>
        <v>FDI1040</v>
      </c>
      <c r="V78" s="18">
        <f>+_xlfn.XLOOKUP(B78,'La Calera II - RFSU 31.1.28'!B:B,'La Calera II - RFSU 31.1.28'!BW:BW,"No se encuentra",0,1)</f>
        <v>46375</v>
      </c>
      <c r="W78" s="193">
        <f t="shared" si="6"/>
        <v>204</v>
      </c>
      <c r="Z78" s="18"/>
      <c r="AA78" s="193"/>
    </row>
    <row r="79" spans="1:27" ht="22.5" x14ac:dyDescent="0.25">
      <c r="A79" s="159" t="s">
        <v>640</v>
      </c>
      <c r="B79" s="160" t="s">
        <v>2677</v>
      </c>
      <c r="C79" s="161" t="s">
        <v>2678</v>
      </c>
      <c r="D79" s="285"/>
      <c r="E79" s="201">
        <v>46122</v>
      </c>
      <c r="F79" s="198">
        <f>+_xlfn.XLOOKUP(B79,'La Calera II - RFSU 31.1.28'!B:B,'La Calera II - RFSU 31.1.28'!G:G,"No se encuentra",0,1)</f>
        <v>46122</v>
      </c>
      <c r="G79" s="289">
        <f>IF(+_xlfn.XLOOKUP(B79,'La Calera II - RFSU 31.1.28'!B:B,'La Calera II - RFSU 31.1.28'!H:H,"No se encuentra",0,1)&gt;0,+_xlfn.XLOOKUP(B79,'La Calera II - RFSU 31.1.28'!B:B,'La Calera II - RFSU 31.1.28'!H:H,"No se encuentra",0,1),"")</f>
        <v>46100</v>
      </c>
      <c r="H79" s="416">
        <v>46159</v>
      </c>
      <c r="I79" s="198">
        <f>+_xlfn.XLOOKUP(B79,'La Calera II - RFSU 31.1.28'!B:B,'La Calera II - RFSU 31.1.28'!W:W,"No se encuentra",0,1)</f>
        <v>46148</v>
      </c>
      <c r="J79" s="289">
        <f>IF(+_xlfn.XLOOKUP(B79,'La Calera II - RFSU 31.1.28'!B:B,'La Calera II - RFSU 31.1.28'!X:X,"No se encuentra",0,1)&gt;0,+_xlfn.XLOOKUP(B79,'La Calera II - RFSU 31.1.28'!B:B,'La Calera II - RFSU 31.1.28'!X:X,"No se encuentra",0,1),"")</f>
        <v>46142</v>
      </c>
      <c r="K79" s="141" t="str">
        <f>+IF(+_xlfn.XLOOKUP(B79,'La Calera II - RFSU 31.1.28'!B:B,'La Calera II - RFSU 31.1.28'!AG:AG,"No se encuentra",0,1)=0,"N/A","Sin iniciar")</f>
        <v>Sin iniciar</v>
      </c>
      <c r="L79" s="201">
        <v>46224</v>
      </c>
      <c r="M79" s="198">
        <f>+_xlfn.XLOOKUP(B79,'La Calera II - RFSU 31.1.28'!B:B,'La Calera II - RFSU 31.1.28'!AP:AP,"No se encuentra",0,1)</f>
        <v>46207</v>
      </c>
      <c r="N79" s="289" t="str">
        <f>IF(+_xlfn.XLOOKUP(B79,'La Calera II - RFSU 31.1.28'!B:B,'La Calera II - RFSU 31.1.28'!AQ:AQ,"No se encuentra",0,1)&gt;0,+_xlfn.XLOOKUP(B79,'La Calera II - RFSU 31.1.28'!B:B,'La Calera II - RFSU 31.1.28'!AQ:AQ,"No se encuentra",0,1),"")</f>
        <v/>
      </c>
      <c r="O79" s="416">
        <f>+_xlfn.XLOOKUP(B79,'La Calera II - RFSU 31.1.28'!B:B,'La Calera II - RFSU 31.1.28'!CA:CA,"No se encuentra",0,1)</f>
        <v>46507</v>
      </c>
      <c r="P79" s="198">
        <f t="shared" si="7"/>
        <v>46454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/>
      </c>
      <c r="R79" s="302" t="str">
        <f t="shared" si="5"/>
        <v/>
      </c>
      <c r="S79" s="227"/>
      <c r="T79" s="304" t="str">
        <f>+_xlfn.XLOOKUP(B79,'La Calera II - RFSU 31.1.28'!B:B,'La Calera II - RFSU 31.1.28'!BZ:BZ,"",0,1)</f>
        <v>FDI1060</v>
      </c>
      <c r="V79" s="18">
        <f>+_xlfn.XLOOKUP(B79,'La Calera II - RFSU 31.1.28'!B:B,'La Calera II - RFSU 31.1.28'!BW:BW,"No se encuentra",0,1)</f>
        <v>46454</v>
      </c>
      <c r="W79" s="193">
        <f t="shared" si="6"/>
        <v>283</v>
      </c>
      <c r="Z79" s="18"/>
      <c r="AA79" s="193"/>
    </row>
    <row r="80" spans="1:27" ht="22.5" x14ac:dyDescent="0.25">
      <c r="A80" s="159" t="s">
        <v>640</v>
      </c>
      <c r="B80" s="160" t="s">
        <v>2679</v>
      </c>
      <c r="C80" s="161" t="s">
        <v>2680</v>
      </c>
      <c r="D80" s="285"/>
      <c r="E80" s="201">
        <v>46157</v>
      </c>
      <c r="F80" s="198">
        <f>+_xlfn.XLOOKUP(B80,'La Calera II - RFSU 31.1.28'!B:B,'La Calera II - RFSU 31.1.28'!G:G,"No se encuentra",0,1)</f>
        <v>46157</v>
      </c>
      <c r="G80" s="289">
        <f>IF(+_xlfn.XLOOKUP(B80,'La Calera II - RFSU 31.1.28'!B:B,'La Calera II - RFSU 31.1.28'!H:H,"No se encuentra",0,1)&gt;0,+_xlfn.XLOOKUP(B80,'La Calera II - RFSU 31.1.28'!B:B,'La Calera II - RFSU 31.1.28'!H:H,"No se encuentra",0,1),"")</f>
        <v>46159</v>
      </c>
      <c r="H80" s="416">
        <v>46194</v>
      </c>
      <c r="I80" s="198">
        <f>+_xlfn.XLOOKUP(B80,'La Calera II - RFSU 31.1.28'!B:B,'La Calera II - RFSU 31.1.28'!W:W,"No se encuentra",0,1)</f>
        <v>46208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46183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46259</v>
      </c>
      <c r="M80" s="198">
        <f>+_xlfn.XLOOKUP(B80,'La Calera II - RFSU 31.1.28'!B:B,'La Calera II - RFSU 31.1.28'!AP:AP,"No se encuentra",0,1)</f>
        <v>46248</v>
      </c>
      <c r="N80" s="289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416">
        <f>+_xlfn.XLOOKUP(B80,'La Calera II - RFSU 31.1.28'!B:B,'La Calera II - RFSU 31.1.28'!CA:CA,"No se encuentra",0,1)</f>
        <v>46427</v>
      </c>
      <c r="P80" s="198">
        <f t="shared" si="7"/>
        <v>46345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 t="str">
        <f t="shared" si="5"/>
        <v/>
      </c>
      <c r="S80" s="227"/>
      <c r="T80" s="304" t="str">
        <f>+_xlfn.XLOOKUP(B80,'La Calera II - RFSU 31.1.28'!B:B,'La Calera II - RFSU 31.1.28'!BZ:BZ,"",0,1)</f>
        <v>FDI1040</v>
      </c>
      <c r="V80" s="18">
        <f>+_xlfn.XLOOKUP(B80,'La Calera II - RFSU 31.1.28'!B:B,'La Calera II - RFSU 31.1.28'!BW:BW,"No se encuentra",0,1)</f>
        <v>46345</v>
      </c>
      <c r="W80" s="193">
        <f t="shared" si="6"/>
        <v>168</v>
      </c>
      <c r="Z80" s="18"/>
      <c r="AA80" s="193"/>
    </row>
    <row r="81" spans="1:27" x14ac:dyDescent="0.25">
      <c r="A81" s="159" t="s">
        <v>640</v>
      </c>
      <c r="B81" s="160" t="s">
        <v>2681</v>
      </c>
      <c r="C81" s="161" t="s">
        <v>2682</v>
      </c>
      <c r="D81" s="285"/>
      <c r="E81" s="201">
        <v>46156</v>
      </c>
      <c r="F81" s="198">
        <f>+_xlfn.XLOOKUP(B81,'La Calera II - RFSU 31.1.28'!B:B,'La Calera II - RFSU 31.1.28'!G:G,"No se encuentra",0,1)</f>
        <v>46156</v>
      </c>
      <c r="G81" s="289">
        <f>IF(+_xlfn.XLOOKUP(B81,'La Calera II - RFSU 31.1.28'!B:B,'La Calera II - RFSU 31.1.28'!H:H,"No se encuentra",0,1)&gt;0,+_xlfn.XLOOKUP(B81,'La Calera II - RFSU 31.1.28'!B:B,'La Calera II - RFSU 31.1.28'!H:H,"No se encuentra",0,1),"")</f>
        <v>46157</v>
      </c>
      <c r="H81" s="416">
        <v>46193</v>
      </c>
      <c r="I81" s="198">
        <f>+_xlfn.XLOOKUP(B81,'La Calera II - RFSU 31.1.28'!B:B,'La Calera II - RFSU 31.1.28'!W:W,"No se encuentra",0,1)</f>
        <v>46194</v>
      </c>
      <c r="J81" s="289">
        <f>IF(+_xlfn.XLOOKUP(B81,'La Calera II - RFSU 31.1.28'!B:B,'La Calera II - RFSU 31.1.28'!X:X,"No se encuentra",0,1)&gt;0,+_xlfn.XLOOKUP(B81,'La Calera II - RFSU 31.1.28'!B:B,'La Calera II - RFSU 31.1.28'!X:X,"No se encuentra",0,1),"")</f>
        <v>46183</v>
      </c>
      <c r="K81" s="141" t="str">
        <f>+IF(+_xlfn.XLOOKUP(B81,'La Calera II - RFSU 31.1.28'!B:B,'La Calera II - RFSU 31.1.28'!AG:AG,"No se encuentra",0,1)=0,"N/A","Sin iniciar")</f>
        <v>Sin iniciar</v>
      </c>
      <c r="L81" s="201">
        <v>46298</v>
      </c>
      <c r="M81" s="198">
        <f>+_xlfn.XLOOKUP(B81,'La Calera II - RFSU 31.1.28'!B:B,'La Calera II - RFSU 31.1.28'!AP:AP,"No se encuentra",0,1)</f>
        <v>46248</v>
      </c>
      <c r="N81" s="289" t="str">
        <f>IF(+_xlfn.XLOOKUP(B81,'La Calera II - RFSU 31.1.28'!B:B,'La Calera II - RFSU 31.1.28'!AQ:AQ,"No se encuentra",0,1)&gt;0,+_xlfn.XLOOKUP(B81,'La Calera II - RFSU 31.1.28'!B:B,'La Calera II - RFSU 31.1.28'!AQ:AQ,"No se encuentra",0,1),"")</f>
        <v/>
      </c>
      <c r="O81" s="416">
        <f>+_xlfn.XLOOKUP(B81,'La Calera II - RFSU 31.1.28'!B:B,'La Calera II - RFSU 31.1.28'!CA:CA,"No se encuentra",0,1)</f>
        <v>46475</v>
      </c>
      <c r="P81" s="198">
        <f t="shared" si="7"/>
        <v>46405</v>
      </c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/>
      </c>
      <c r="R81" s="302" t="str">
        <f t="shared" si="5"/>
        <v/>
      </c>
      <c r="S81" s="227"/>
      <c r="T81" s="304" t="str">
        <f>+_xlfn.XLOOKUP(B81,'La Calera II - RFSU 31.1.28'!B:B,'La Calera II - RFSU 31.1.28'!BZ:BZ,"",0,1)</f>
        <v>FDI1040</v>
      </c>
      <c r="V81" s="18">
        <f>+_xlfn.XLOOKUP(B81,'La Calera II - RFSU 31.1.28'!B:B,'La Calera II - RFSU 31.1.28'!BW:BW,"No se encuentra",0,1)</f>
        <v>46405</v>
      </c>
      <c r="W81" s="193">
        <f t="shared" si="6"/>
        <v>177</v>
      </c>
      <c r="Z81" s="18"/>
      <c r="AA81" s="193"/>
    </row>
    <row r="82" spans="1:27" ht="22.5" x14ac:dyDescent="0.25">
      <c r="A82" s="159" t="s">
        <v>640</v>
      </c>
      <c r="B82" s="160" t="s">
        <v>2683</v>
      </c>
      <c r="C82" s="161" t="s">
        <v>2684</v>
      </c>
      <c r="D82" s="285"/>
      <c r="E82" s="201">
        <v>46107</v>
      </c>
      <c r="F82" s="198">
        <f>+_xlfn.XLOOKUP(B82,'La Calera II - RFSU 31.1.28'!B:B,'La Calera II - RFSU 31.1.28'!G:G,"No se encuentra",0,1)</f>
        <v>46107</v>
      </c>
      <c r="G82" s="289">
        <f>IF(+_xlfn.XLOOKUP(B82,'La Calera II - RFSU 31.1.28'!B:B,'La Calera II - RFSU 31.1.28'!H:H,"No se encuentra",0,1)&gt;0,+_xlfn.XLOOKUP(B82,'La Calera II - RFSU 31.1.28'!B:B,'La Calera II - RFSU 31.1.28'!H:H,"No se encuentra",0,1),"")</f>
        <v>46111</v>
      </c>
      <c r="H82" s="416">
        <v>46144</v>
      </c>
      <c r="I82" s="198">
        <f>+_xlfn.XLOOKUP(B82,'La Calera II - RFSU 31.1.28'!B:B,'La Calera II - RFSU 31.1.28'!W:W,"No se encuentra",0,1)</f>
        <v>46148</v>
      </c>
      <c r="J82" s="289">
        <f>IF(+_xlfn.XLOOKUP(B82,'La Calera II - RFSU 31.1.28'!B:B,'La Calera II - RFSU 31.1.28'!X:X,"No se encuentra",0,1)&gt;0,+_xlfn.XLOOKUP(B82,'La Calera II - RFSU 31.1.28'!B:B,'La Calera II - RFSU 31.1.28'!X:X,"No se encuentra",0,1),"")</f>
        <v>46142</v>
      </c>
      <c r="K82" s="141" t="str">
        <f>+IF(+_xlfn.XLOOKUP(B82,'La Calera II - RFSU 31.1.28'!B:B,'La Calera II - RFSU 31.1.28'!AG:AG,"No se encuentra",0,1)=0,"N/A","Sin iniciar")</f>
        <v>Sin iniciar</v>
      </c>
      <c r="L82" s="201">
        <v>46209</v>
      </c>
      <c r="M82" s="198">
        <f>+_xlfn.XLOOKUP(B82,'La Calera II - RFSU 31.1.28'!B:B,'La Calera II - RFSU 31.1.28'!AP:AP,"No se encuentra",0,1)</f>
        <v>46207</v>
      </c>
      <c r="N82" s="289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416">
        <f>+_xlfn.XLOOKUP(B82,'La Calera II - RFSU 31.1.28'!B:B,'La Calera II - RFSU 31.1.28'!CA:CA,"No se encuentra",0,1)</f>
        <v>46427</v>
      </c>
      <c r="P82" s="198">
        <f t="shared" si="7"/>
        <v>46364</v>
      </c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302" t="str">
        <f t="shared" si="5"/>
        <v/>
      </c>
      <c r="S82" s="227"/>
      <c r="T82" s="304" t="str">
        <f>+_xlfn.XLOOKUP(B82,'La Calera II - RFSU 31.1.28'!B:B,'La Calera II - RFSU 31.1.28'!BZ:BZ,"",0,1)</f>
        <v>FDI1040</v>
      </c>
      <c r="V82" s="18">
        <f>+_xlfn.XLOOKUP(B82,'La Calera II - RFSU 31.1.28'!B:B,'La Calera II - RFSU 31.1.28'!BW:BW,"No se encuentra",0,1)</f>
        <v>46364</v>
      </c>
      <c r="W82" s="193">
        <f t="shared" si="6"/>
        <v>218</v>
      </c>
      <c r="Z82" s="18"/>
      <c r="AA82" s="193"/>
    </row>
    <row r="83" spans="1:27" x14ac:dyDescent="0.25">
      <c r="A83" s="159" t="s">
        <v>640</v>
      </c>
      <c r="B83" s="160" t="s">
        <v>2685</v>
      </c>
      <c r="C83" s="161" t="s">
        <v>2686</v>
      </c>
      <c r="D83" s="285"/>
      <c r="E83" s="201">
        <v>46147</v>
      </c>
      <c r="F83" s="198">
        <f>+_xlfn.XLOOKUP(B83,'La Calera II - RFSU 31.1.28'!B:B,'La Calera II - RFSU 31.1.28'!G:G,"No se encuentra",0,1)</f>
        <v>46147</v>
      </c>
      <c r="G83" s="289">
        <f>IF(+_xlfn.XLOOKUP(B83,'La Calera II - RFSU 31.1.28'!B:B,'La Calera II - RFSU 31.1.28'!H:H,"No se encuentra",0,1)&gt;0,+_xlfn.XLOOKUP(B83,'La Calera II - RFSU 31.1.28'!B:B,'La Calera II - RFSU 31.1.28'!H:H,"No se encuentra",0,1),"")</f>
        <v>46154</v>
      </c>
      <c r="H83" s="416">
        <v>46184</v>
      </c>
      <c r="I83" s="198">
        <f>+_xlfn.XLOOKUP(B83,'La Calera II - RFSU 31.1.28'!B:B,'La Calera II - RFSU 31.1.28'!W:W,"No se encuentra",0,1)</f>
        <v>46202</v>
      </c>
      <c r="J83" s="289">
        <f>IF(+_xlfn.XLOOKUP(B83,'La Calera II - RFSU 31.1.28'!B:B,'La Calera II - RFSU 31.1.28'!X:X,"No se encuentra",0,1)&gt;0,+_xlfn.XLOOKUP(B83,'La Calera II - RFSU 31.1.28'!B:B,'La Calera II - RFSU 31.1.28'!X:X,"No se encuentra",0,1),"")</f>
        <v>46183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46249</v>
      </c>
      <c r="M83" s="198">
        <f>+_xlfn.XLOOKUP(B83,'La Calera II - RFSU 31.1.28'!B:B,'La Calera II - RFSU 31.1.28'!AP:AP,"No se encuentra",0,1)</f>
        <v>46248</v>
      </c>
      <c r="N83" s="289" t="str">
        <f>IF(+_xlfn.XLOOKUP(B83,'La Calera II - RFSU 31.1.28'!B:B,'La Calera II - RFSU 31.1.28'!AQ:AQ,"No se encuentra",0,1)&gt;0,+_xlfn.XLOOKUP(B83,'La Calera II - RFSU 31.1.28'!B:B,'La Calera II - RFSU 31.1.28'!AQ:AQ,"No se encuentra",0,1),"")</f>
        <v/>
      </c>
      <c r="O83" s="416">
        <f>+_xlfn.XLOOKUP(B83,'La Calera II - RFSU 31.1.28'!B:B,'La Calera II - RFSU 31.1.28'!CA:CA,"No se encuentra",0,1)</f>
        <v>46408</v>
      </c>
      <c r="P83" s="198">
        <f t="shared" si="7"/>
        <v>46355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302" t="str">
        <f t="shared" si="5"/>
        <v/>
      </c>
      <c r="S83" s="227"/>
      <c r="T83" s="304" t="str">
        <f>+_xlfn.XLOOKUP(B83,'La Calera II - RFSU 31.1.28'!B:B,'La Calera II - RFSU 31.1.28'!BZ:BZ,"",0,1)</f>
        <v>FDI1040</v>
      </c>
      <c r="V83" s="18">
        <f>+_xlfn.XLOOKUP(B83,'La Calera II - RFSU 31.1.28'!B:B,'La Calera II - RFSU 31.1.28'!BW:BW,"No se encuentra",0,1)</f>
        <v>46355</v>
      </c>
      <c r="W83" s="193">
        <f t="shared" si="6"/>
        <v>159</v>
      </c>
      <c r="Z83" s="18"/>
      <c r="AA83" s="193"/>
    </row>
    <row r="84" spans="1:27" x14ac:dyDescent="0.25">
      <c r="A84" s="159" t="s">
        <v>1578</v>
      </c>
      <c r="B84" s="160" t="s">
        <v>1586</v>
      </c>
      <c r="C84" s="161" t="s">
        <v>1587</v>
      </c>
      <c r="D84" s="285"/>
      <c r="E84" s="201">
        <v>46150</v>
      </c>
      <c r="F84" s="198">
        <f>+_xlfn.XLOOKUP(B84,'La Calera II - RFSU 31.1.28'!B:B,'La Calera II - RFSU 31.1.28'!G:G,"No se encuentra",0,1)</f>
        <v>46150</v>
      </c>
      <c r="G84" s="289">
        <f>IF(+_xlfn.XLOOKUP(B84,'La Calera II - RFSU 31.1.28'!B:B,'La Calera II - RFSU 31.1.28'!H:H,"No se encuentra",0,1)&gt;0,+_xlfn.XLOOKUP(B84,'La Calera II - RFSU 31.1.28'!B:B,'La Calera II - RFSU 31.1.28'!H:H,"No se encuentra",0,1),"")</f>
        <v>46155</v>
      </c>
      <c r="H84" s="416">
        <v>46187</v>
      </c>
      <c r="I84" s="198">
        <f>+_xlfn.XLOOKUP(B84,'La Calera II - RFSU 31.1.28'!B:B,'La Calera II - RFSU 31.1.28'!W:W,"No se encuentra",0,1)</f>
        <v>46211</v>
      </c>
      <c r="J84" s="289" t="str">
        <f>IF(+_xlfn.XLOOKUP(B84,'La Calera II - RFSU 31.1.28'!B:B,'La Calera II - RFSU 31.1.28'!X:X,"No se encuentra",0,1)&gt;0,+_xlfn.XLOOKUP(B84,'La Calera II - RFSU 31.1.28'!B:B,'La Calera II - RFSU 31.1.28'!X:X,"No se encuentra",0,1),"")</f>
        <v/>
      </c>
      <c r="K84" s="141" t="str">
        <f>+IF(+_xlfn.XLOOKUP(B84,'La Calera II - RFSU 31.1.28'!B:B,'La Calera II - RFSU 31.1.28'!AG:AG,"No se encuentra",0,1)=0,"N/A","Sin iniciar")</f>
        <v>Sin iniciar</v>
      </c>
      <c r="L84" s="201">
        <v>46252</v>
      </c>
      <c r="M84" s="198">
        <f>+_xlfn.XLOOKUP(B84,'La Calera II - RFSU 31.1.28'!B:B,'La Calera II - RFSU 31.1.28'!AP:AP,"No se encuentra",0,1)</f>
        <v>46276</v>
      </c>
      <c r="N84" s="289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416">
        <f>+_xlfn.XLOOKUP(B84,'La Calera II - RFSU 31.1.28'!B:B,'La Calera II - RFSU 31.1.28'!CA:CA,"No se encuentra",0,1)</f>
        <v>46532</v>
      </c>
      <c r="P84" s="198">
        <f t="shared" si="7"/>
        <v>46532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5"/>
        <v/>
      </c>
      <c r="S84" s="227"/>
      <c r="T84" s="304">
        <f>+_xlfn.XLOOKUP(B84,'La Calera II - RFSU 31.1.28'!B:B,'La Calera II - RFSU 31.1.28'!BZ:BZ,"",0,1)</f>
        <v>0</v>
      </c>
      <c r="V84" s="18">
        <f>+_xlfn.XLOOKUP(B84,'La Calera II - RFSU 31.1.28'!B:B,'La Calera II - RFSU 31.1.28'!BW:BW,"No se encuentra",0,1)</f>
        <v>46553</v>
      </c>
      <c r="W84" s="193">
        <f t="shared" si="6"/>
        <v>280</v>
      </c>
      <c r="Z84" s="18" t="str">
        <f>+_xlfn.XLOOKUP(T84,'Crono LB 30.09'!B:B,'Crono LB 30.09'!E:E,"No se encuentra",0,1)</f>
        <v>No se encuentra</v>
      </c>
      <c r="AA84" s="193" t="e">
        <f t="shared" si="8"/>
        <v>#VALUE!</v>
      </c>
    </row>
    <row r="85" spans="1:27" x14ac:dyDescent="0.25">
      <c r="A85" s="159" t="s">
        <v>1679</v>
      </c>
      <c r="B85" s="160" t="s">
        <v>1826</v>
      </c>
      <c r="C85" s="161" t="s">
        <v>1827</v>
      </c>
      <c r="D85" s="285" t="str">
        <f>+_xlfn.XLOOKUP(B85,'La Calera II - RFSU 31.1.28'!B:B,'La Calera II - RFSU 31.1.28'!D:D,"No se encuentra",0,1)</f>
        <v xml:space="preserve">VBD-10240 </v>
      </c>
      <c r="E85" s="201">
        <v>46045</v>
      </c>
      <c r="F85" s="198">
        <f>+_xlfn.XLOOKUP(B85,'La Calera II - RFSU 31.1.28'!B:B,'La Calera II - RFSU 31.1.28'!G:G,"No se encuentra",0,1)</f>
        <v>46045</v>
      </c>
      <c r="G85" s="289">
        <f>IF(+_xlfn.XLOOKUP(B85,'La Calera II - RFSU 31.1.28'!B:B,'La Calera II - RFSU 31.1.28'!H:H,"No se encuentra",0,1)&gt;0,+_xlfn.XLOOKUP(B85,'La Calera II - RFSU 31.1.28'!B:B,'La Calera II - RFSU 31.1.28'!H:H,"No se encuentra",0,1),"")</f>
        <v>46045</v>
      </c>
      <c r="H85" s="416">
        <v>46082</v>
      </c>
      <c r="I85" s="198">
        <f>+_xlfn.XLOOKUP(B85,'La Calera II - RFSU 31.1.28'!B:B,'La Calera II - RFSU 31.1.28'!W:W,"No se encuentra",0,1)</f>
        <v>46092</v>
      </c>
      <c r="J85" s="289">
        <f>IF(+_xlfn.XLOOKUP(B85,'La Calera II - RFSU 31.1.28'!B:B,'La Calera II - RFSU 31.1.28'!X:X,"No se encuentra",0,1)&gt;0,+_xlfn.XLOOKUP(B85,'La Calera II - RFSU 31.1.28'!B:B,'La Calera II - RFSU 31.1.28'!X:X,"No se encuentra",0,1),"")</f>
        <v>46092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46267</v>
      </c>
      <c r="M85" s="198">
        <f>+_xlfn.XLOOKUP(B85,'La Calera II - RFSU 31.1.28'!B:B,'La Calera II - RFSU 31.1.28'!AP:AP,"No se encuentra",0,1)</f>
        <v>46188</v>
      </c>
      <c r="N85" s="289" t="str">
        <f>IF(+_xlfn.XLOOKUP(B85,'La Calera II - RFSU 31.1.28'!B:B,'La Calera II - RFSU 31.1.28'!AQ:AQ,"No se encuentra",0,1)&gt;0,+_xlfn.XLOOKUP(B85,'La Calera II - RFSU 31.1.28'!B:B,'La Calera II - RFSU 31.1.28'!AQ:AQ,"No se encuentra",0,1),"")</f>
        <v/>
      </c>
      <c r="O85" s="416">
        <f>+_xlfn.XLOOKUP(B85,'La Calera II - RFSU 31.1.28'!B:B,'La Calera II - RFSU 31.1.28'!CA:CA,"No se encuentra",0,1)</f>
        <v>46469</v>
      </c>
      <c r="P85" s="198">
        <f t="shared" si="7"/>
        <v>46435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/>
      </c>
      <c r="R85" s="302" t="str">
        <f t="shared" si="5"/>
        <v/>
      </c>
      <c r="S85" s="227"/>
      <c r="T85" s="304" t="str">
        <f>+_xlfn.XLOOKUP(B85,'La Calera II - RFSU 31.1.28'!B:B,'La Calera II - RFSU 31.1.28'!BZ:BZ,"",0,1)</f>
        <v>FDM1410</v>
      </c>
      <c r="V85" s="18">
        <f>+_xlfn.XLOOKUP(B85,'La Calera II - RFSU 31.1.28'!B:B,'La Calera II - RFSU 31.1.28'!BW:BW,"No se encuentra",0,1)</f>
        <v>46435</v>
      </c>
      <c r="W85" s="193">
        <f t="shared" si="6"/>
        <v>202</v>
      </c>
      <c r="Z85" s="18">
        <f>+_xlfn.XLOOKUP(T85,'Crono LB 30.09'!B:B,'Crono LB 30.09'!E:E,"No se encuentra",0,1)</f>
        <v>46143</v>
      </c>
      <c r="AA85" s="193">
        <f t="shared" si="8"/>
        <v>-124</v>
      </c>
    </row>
    <row r="86" spans="1:27" ht="22.5" x14ac:dyDescent="0.25">
      <c r="A86" s="159" t="s">
        <v>1679</v>
      </c>
      <c r="B86" s="160" t="s">
        <v>1828</v>
      </c>
      <c r="C86" s="161" t="s">
        <v>1829</v>
      </c>
      <c r="D86" s="285" t="str">
        <f>+_xlfn.XLOOKUP(B86,'La Calera II - RFSU 31.1.28'!B:B,'La Calera II - RFSU 31.1.28'!D:D,"No se encuentra",0,1)</f>
        <v>DMB-24310 - Desgasificador presurizado
DBM-24320 - Desgasificador atmosférico</v>
      </c>
      <c r="E86" s="201">
        <v>46195</v>
      </c>
      <c r="F86" s="198">
        <f>+_xlfn.XLOOKUP(B86,'La Calera II - RFSU 31.1.28'!B:B,'La Calera II - RFSU 31.1.28'!G:G,"No se encuentra",0,1)</f>
        <v>46195</v>
      </c>
      <c r="G86" s="289">
        <f>IF(+_xlfn.XLOOKUP(B86,'La Calera II - RFSU 31.1.28'!B:B,'La Calera II - RFSU 31.1.28'!H:H,"No se encuentra",0,1)&gt;0,+_xlfn.XLOOKUP(B86,'La Calera II - RFSU 31.1.28'!B:B,'La Calera II - RFSU 31.1.28'!H:H,"No se encuentra",0,1),"")</f>
        <v>46159</v>
      </c>
      <c r="H86" s="416">
        <v>46232</v>
      </c>
      <c r="I86" s="198">
        <f>+_xlfn.XLOOKUP(B86,'La Calera II - RFSU 31.1.28'!B:B,'La Calera II - RFSU 31.1.28'!W:W,"No se encuentra",0,1)</f>
        <v>46196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46185</v>
      </c>
      <c r="K86" s="141" t="str">
        <f>+IF(+_xlfn.XLOOKUP(B86,'La Calera II - RFSU 31.1.28'!B:B,'La Calera II - RFSU 31.1.28'!AG:AG,"No se encuentra",0,1)=0,"N/A","Sin iniciar")</f>
        <v>Sin iniciar</v>
      </c>
      <c r="L86" s="201">
        <v>46324</v>
      </c>
      <c r="M86" s="198">
        <f>+_xlfn.XLOOKUP(B86,'La Calera II - RFSU 31.1.28'!B:B,'La Calera II - RFSU 31.1.28'!AP:AP,"No se encuentra",0,1)</f>
        <v>46265</v>
      </c>
      <c r="N86" s="289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416">
        <f>+_xlfn.XLOOKUP(B86,'La Calera II - RFSU 31.1.28'!B:B,'La Calera II - RFSU 31.1.28'!CA:CA,"No se encuentra",0,1)</f>
        <v>46564</v>
      </c>
      <c r="P86" s="198">
        <f t="shared" si="7"/>
        <v>46512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si="5"/>
        <v/>
      </c>
      <c r="S86" s="227"/>
      <c r="T86" s="304" t="str">
        <f>+_xlfn.XLOOKUP(B86,'La Calera II - RFSU 31.1.28'!B:B,'La Calera II - RFSU 31.1.28'!BZ:BZ,"",0,1)</f>
        <v>FDM1420</v>
      </c>
      <c r="V86" s="18">
        <f>+_xlfn.XLOOKUP(B86,'La Calera II - RFSU 31.1.28'!B:B,'La Calera II - RFSU 31.1.28'!BW:BW,"No se encuentra",0,1)</f>
        <v>46512</v>
      </c>
      <c r="W86" s="193">
        <f t="shared" si="6"/>
        <v>240</v>
      </c>
      <c r="Z86" s="18">
        <f>+_xlfn.XLOOKUP(T86,'Crono LB 30.09'!B:B,'Crono LB 30.09'!E:E,"No se encuentra",0,1)</f>
        <v>46203</v>
      </c>
      <c r="AA86" s="193">
        <f t="shared" si="8"/>
        <v>-121</v>
      </c>
    </row>
    <row r="87" spans="1:27" ht="56.25" x14ac:dyDescent="0.25">
      <c r="A87" s="419" t="s">
        <v>1679</v>
      </c>
      <c r="B87" s="420" t="s">
        <v>1830</v>
      </c>
      <c r="C87" s="421" t="s">
        <v>1831</v>
      </c>
      <c r="D87" s="285" t="s">
        <v>5119</v>
      </c>
      <c r="E87" s="201">
        <v>46150</v>
      </c>
      <c r="F87" s="198">
        <f>+_xlfn.XLOOKUP(B87,'La Calera II - RFSU 31.1.28'!B:B,'La Calera II - RFSU 31.1.28'!G:G,"No se encuentra",0,1)</f>
        <v>46150</v>
      </c>
      <c r="G87" s="289">
        <f>IF(+_xlfn.XLOOKUP(B87,'La Calera II - RFSU 31.1.28'!B:B,'La Calera II - RFSU 31.1.28'!H:H,"No se encuentra",0,1)&gt;0,+_xlfn.XLOOKUP(B87,'La Calera II - RFSU 31.1.28'!B:B,'La Calera II - RFSU 31.1.28'!H:H,"No se encuentra",0,1),"")</f>
        <v>46133</v>
      </c>
      <c r="H87" s="416">
        <v>46187</v>
      </c>
      <c r="I87" s="198">
        <f>+_xlfn.XLOOKUP(B87,'La Calera II - RFSU 31.1.28'!B:B,'La Calera II - RFSU 31.1.28'!W:W,"No se encuentra",0,1)</f>
        <v>46170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46169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46245</v>
      </c>
      <c r="M87" s="198">
        <f>+_xlfn.XLOOKUP(B87,'La Calera II - RFSU 31.1.28'!B:B,'La Calera II - RFSU 31.1.28'!AP:AP,"No se encuentra",0,1)</f>
        <v>46249</v>
      </c>
      <c r="N87" s="289" t="str">
        <f>IF(+_xlfn.XLOOKUP(B87,'La Calera II - RFSU 31.1.28'!B:B,'La Calera II - RFSU 31.1.28'!AQ:AQ,"No se encuentra",0,1)&gt;0,+_xlfn.XLOOKUP(B87,'La Calera II - RFSU 31.1.28'!B:B,'La Calera II - RFSU 31.1.28'!AQ:AQ,"No se encuentra",0,1),"")</f>
        <v/>
      </c>
      <c r="O87" s="416">
        <f>+_xlfn.XLOOKUP(B87,'La Calera II - RFSU 31.1.28'!B:B,'La Calera II - RFSU 31.1.28'!CA:CA,"No se encuentra",0,1)</f>
        <v>46515</v>
      </c>
      <c r="P87" s="198">
        <f t="shared" si="7"/>
        <v>46496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 t="str">
        <f t="shared" si="5"/>
        <v/>
      </c>
      <c r="S87" s="227"/>
      <c r="T87" s="304" t="str">
        <f>+_xlfn.XLOOKUP(B87,'La Calera II - RFSU 31.1.28'!B:B,'La Calera II - RFSU 31.1.28'!BZ:BZ,"",0,1)</f>
        <v>FDM1440</v>
      </c>
      <c r="V87" s="18">
        <f>+_xlfn.XLOOKUP(B87,'La Calera II - RFSU 31.1.28'!B:B,'La Calera II - RFSU 31.1.28'!BW:BW,"No se encuentra",0,1)</f>
        <v>46496</v>
      </c>
      <c r="W87" s="193">
        <f t="shared" si="6"/>
        <v>270</v>
      </c>
      <c r="Z87" s="18" t="str">
        <f>+_xlfn.XLOOKUP(T87,'Crono LB 30.09'!B:B,'Crono LB 30.09'!E:E,"No se encuentra",0,1)</f>
        <v>10-Apr-26</v>
      </c>
      <c r="AA87" s="193" t="e">
        <f t="shared" si="8"/>
        <v>#VALUE!</v>
      </c>
    </row>
    <row r="88" spans="1:27" ht="33.75" x14ac:dyDescent="0.25">
      <c r="A88" s="419" t="s">
        <v>1679</v>
      </c>
      <c r="B88" s="420" t="s">
        <v>1832</v>
      </c>
      <c r="C88" s="421" t="s">
        <v>1833</v>
      </c>
      <c r="D88" s="285" t="s">
        <v>5118</v>
      </c>
      <c r="E88" s="201">
        <v>46029</v>
      </c>
      <c r="F88" s="198">
        <f>+_xlfn.XLOOKUP(B88,'La Calera II - RFSU 31.1.28'!B:B,'La Calera II - RFSU 31.1.28'!G:G,"No se encuentra",0,1)</f>
        <v>46029</v>
      </c>
      <c r="G88" s="289">
        <f>IF(+_xlfn.XLOOKUP(B88,'La Calera II - RFSU 31.1.28'!B:B,'La Calera II - RFSU 31.1.28'!H:H,"No se encuentra",0,1)&gt;0,+_xlfn.XLOOKUP(B88,'La Calera II - RFSU 31.1.28'!B:B,'La Calera II - RFSU 31.1.28'!H:H,"No se encuentra",0,1),"")</f>
        <v>46029</v>
      </c>
      <c r="H88" s="416">
        <v>46062</v>
      </c>
      <c r="I88" s="198">
        <f>+_xlfn.XLOOKUP(B88,'La Calera II - RFSU 31.1.28'!B:B,'La Calera II - RFSU 31.1.28'!W:W,"No se encuentra",0,1)</f>
        <v>46062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46062</v>
      </c>
      <c r="K88" s="141" t="s">
        <v>2771</v>
      </c>
      <c r="L88" s="201">
        <v>46245</v>
      </c>
      <c r="M88" s="198">
        <f>+_xlfn.XLOOKUP(B88,'La Calera II - RFSU 31.1.28'!B:B,'La Calera II - RFSU 31.1.28'!AP:AP,"No se encuentra",0,1)</f>
        <v>46122</v>
      </c>
      <c r="N88" s="289">
        <f>IF(+_xlfn.XLOOKUP(B88,'La Calera II - RFSU 31.1.28'!B:B,'La Calera II - RFSU 31.1.28'!AQ:AQ,"No se encuentra",0,1)&gt;0,+_xlfn.XLOOKUP(B88,'La Calera II - RFSU 31.1.28'!B:B,'La Calera II - RFSU 31.1.28'!AQ:AQ,"No se encuentra",0,1),"")</f>
        <v>46118</v>
      </c>
      <c r="O88" s="416">
        <f>+_xlfn.XLOOKUP(B88,'La Calera II - RFSU 31.1.28'!B:B,'La Calera II - RFSU 31.1.28'!CA:CA,"No se encuentra",0,1)</f>
        <v>46449</v>
      </c>
      <c r="P88" s="198">
        <f t="shared" si="7"/>
        <v>46365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si="5"/>
        <v>84</v>
      </c>
      <c r="S88" s="227"/>
      <c r="T88" s="304" t="str">
        <f>+_xlfn.XLOOKUP(B88,'La Calera II - RFSU 31.1.28'!B:B,'La Calera II - RFSU 31.1.28'!BZ:BZ,"",0,1)</f>
        <v>FDM1490</v>
      </c>
      <c r="U88" t="s">
        <v>2778</v>
      </c>
      <c r="V88" s="18">
        <f>+_xlfn.XLOOKUP(B88,'La Calera II - RFSU 31.1.28'!B:B,'La Calera II - RFSU 31.1.28'!BW:BW,"No se encuentra",0,1)</f>
        <v>46365</v>
      </c>
      <c r="W88" s="193">
        <f t="shared" si="6"/>
        <v>204</v>
      </c>
      <c r="Z88" s="18" t="str">
        <f>+_xlfn.XLOOKUP(T88,'Crono LB 30.09'!B:B,'Crono LB 30.09'!E:E,"No se encuentra",0,1)</f>
        <v>10-Apr-26</v>
      </c>
      <c r="AA88" s="193" t="e">
        <f t="shared" si="8"/>
        <v>#VALUE!</v>
      </c>
    </row>
    <row r="89" spans="1:27" x14ac:dyDescent="0.25">
      <c r="A89" s="159" t="s">
        <v>1679</v>
      </c>
      <c r="B89" s="160" t="s">
        <v>1836</v>
      </c>
      <c r="C89" s="161" t="s">
        <v>1837</v>
      </c>
      <c r="D89" s="285" t="str">
        <f>+_xlfn.XLOOKUP(B89,'La Calera II - RFSU 31.1.28'!B:B,'La Calera II - RFSU 31.1.28'!D:D,"No se encuentra",0,1)</f>
        <v>EAL-94270 - Aeroenfriador de hot oil (trim cooler)</v>
      </c>
      <c r="E89" s="201">
        <v>46099</v>
      </c>
      <c r="F89" s="198">
        <f>+_xlfn.XLOOKUP(B89,'La Calera II - RFSU 31.1.28'!B:B,'La Calera II - RFSU 31.1.28'!G:G,"No se encuentra",0,1)</f>
        <v>46099</v>
      </c>
      <c r="G89" s="289">
        <f>IF(+_xlfn.XLOOKUP(B89,'La Calera II - RFSU 31.1.28'!B:B,'La Calera II - RFSU 31.1.28'!H:H,"No se encuentra",0,1)&gt;0,+_xlfn.XLOOKUP(B89,'La Calera II - RFSU 31.1.28'!B:B,'La Calera II - RFSU 31.1.28'!H:H,"No se encuentra",0,1),"")</f>
        <v>46058</v>
      </c>
      <c r="H89" s="416">
        <v>46136</v>
      </c>
      <c r="I89" s="198">
        <f>+_xlfn.XLOOKUP(B89,'La Calera II - RFSU 31.1.28'!B:B,'La Calera II - RFSU 31.1.28'!W:W,"No se encuentra",0,1)</f>
        <v>46118</v>
      </c>
      <c r="J89" s="289">
        <f>IF(+_xlfn.XLOOKUP(B89,'La Calera II - RFSU 31.1.28'!B:B,'La Calera II - RFSU 31.1.28'!X:X,"No se encuentra",0,1)&gt;0,+_xlfn.XLOOKUP(B89,'La Calera II - RFSU 31.1.28'!B:B,'La Calera II - RFSU 31.1.28'!X:X,"No se encuentra",0,1),"")</f>
        <v>46118</v>
      </c>
      <c r="K89" s="141" t="str">
        <f>+IF(+_xlfn.XLOOKUP(B89,'La Calera II - RFSU 31.1.28'!B:B,'La Calera II - RFSU 31.1.28'!AG:AG,"No se encuentra",0,1)=0,"N/A","Sin iniciar")</f>
        <v>Sin iniciar</v>
      </c>
      <c r="L89" s="201">
        <v>46238</v>
      </c>
      <c r="M89" s="198">
        <f>+_xlfn.XLOOKUP(B89,'La Calera II - RFSU 31.1.28'!B:B,'La Calera II - RFSU 31.1.28'!AP:AP,"No se encuentra",0,1)</f>
        <v>46198</v>
      </c>
      <c r="N89" s="289" t="str">
        <f>IF(+_xlfn.XLOOKUP(B89,'La Calera II - RFSU 31.1.28'!B:B,'La Calera II - RFSU 31.1.28'!AQ:AQ,"No se encuentra",0,1)&gt;0,+_xlfn.XLOOKUP(B89,'La Calera II - RFSU 31.1.28'!B:B,'La Calera II - RFSU 31.1.28'!AQ:AQ,"No se encuentra",0,1),"")</f>
        <v/>
      </c>
      <c r="O89" s="416">
        <f>+_xlfn.XLOOKUP(B89,'La Calera II - RFSU 31.1.28'!B:B,'La Calera II - RFSU 31.1.28'!CA:CA,"No se encuentra",0,1)</f>
        <v>46477</v>
      </c>
      <c r="P89" s="198">
        <f t="shared" si="7"/>
        <v>46455</v>
      </c>
      <c r="Q89" s="35" t="str">
        <f>+IF(+_xlfn.XLOOKUP(B89,'La Calera II - RFSU 31.1.28'!B:B,'La Calera II - RFSU 31.1.28'!BX:BX,"No se encuentra",0,1)&gt;0,+_xlfn.XLOOKUP(B89,'La Calera II - RFSU 31.1.28'!B:B,'La Calera II - RFSU 31.1.28'!BX:BX,"No se encuentra",0,1),"")</f>
        <v/>
      </c>
      <c r="R89" s="302" t="str">
        <f t="shared" si="5"/>
        <v/>
      </c>
      <c r="S89" s="227"/>
      <c r="T89" s="304" t="str">
        <f>+_xlfn.XLOOKUP(B89,'La Calera II - RFSU 31.1.28'!B:B,'La Calera II - RFSU 31.1.28'!BZ:BZ,"",0,1)</f>
        <v>FDM1460</v>
      </c>
      <c r="V89" s="18">
        <f>+_xlfn.XLOOKUP(B89,'La Calera II - RFSU 31.1.28'!B:B,'La Calera II - RFSU 31.1.28'!BW:BW,"No se encuentra",0,1)</f>
        <v>46455</v>
      </c>
      <c r="W89" s="193">
        <f t="shared" si="6"/>
        <v>239</v>
      </c>
      <c r="Z89" s="18" t="str">
        <f>+_xlfn.XLOOKUP(T89,'Crono LB 30.09'!B:B,'Crono LB 30.09'!E:E,"No se encuentra",0,1)</f>
        <v>01-Apr-26</v>
      </c>
      <c r="AA89" s="193" t="e">
        <f t="shared" si="8"/>
        <v>#VALUE!</v>
      </c>
    </row>
    <row r="90" spans="1:27" x14ac:dyDescent="0.25">
      <c r="A90" s="159" t="s">
        <v>1679</v>
      </c>
      <c r="B90" s="160" t="s">
        <v>1840</v>
      </c>
      <c r="C90" s="161" t="s">
        <v>1841</v>
      </c>
      <c r="D90" s="285" t="s">
        <v>2708</v>
      </c>
      <c r="E90" s="201">
        <v>46188</v>
      </c>
      <c r="F90" s="198">
        <f>+_xlfn.XLOOKUP(B90,'La Calera II - RFSU 31.1.28'!B:B,'La Calera II - RFSU 31.1.28'!G:G,"No se encuentra",0,1)</f>
        <v>46188</v>
      </c>
      <c r="G90" s="289">
        <f>IF(+_xlfn.XLOOKUP(B90,'La Calera II - RFSU 31.1.28'!B:B,'La Calera II - RFSU 31.1.28'!H:H,"No se encuentra",0,1)&gt;0,+_xlfn.XLOOKUP(B90,'La Calera II - RFSU 31.1.28'!B:B,'La Calera II - RFSU 31.1.28'!H:H,"No se encuentra",0,1),"")</f>
        <v>46139</v>
      </c>
      <c r="H90" s="416">
        <v>46225</v>
      </c>
      <c r="I90" s="198">
        <f>+_xlfn.XLOOKUP(B90,'La Calera II - RFSU 31.1.28'!B:B,'La Calera II - RFSU 31.1.28'!W:W,"No se encuentra",0,1)</f>
        <v>46193</v>
      </c>
      <c r="J90" s="289">
        <f>IF(+_xlfn.XLOOKUP(B90,'La Calera II - RFSU 31.1.28'!B:B,'La Calera II - RFSU 31.1.28'!X:X,"No se encuentra",0,1)&gt;0,+_xlfn.XLOOKUP(B90,'La Calera II - RFSU 31.1.28'!B:B,'La Calera II - RFSU 31.1.28'!X:X,"No se encuentra",0,1),"")</f>
        <v>46189</v>
      </c>
      <c r="K90" s="141" t="str">
        <f>+IF(+_xlfn.XLOOKUP(B90,'La Calera II - RFSU 31.1.28'!B:B,'La Calera II - RFSU 31.1.28'!AG:AG,"No se encuentra",0,1)=0,"N/A","Sin iniciar")</f>
        <v>Sin iniciar</v>
      </c>
      <c r="L90" s="201">
        <v>46317</v>
      </c>
      <c r="M90" s="198">
        <f>+_xlfn.XLOOKUP(B90,'La Calera II - RFSU 31.1.28'!B:B,'La Calera II - RFSU 31.1.28'!AP:AP,"No se encuentra",0,1)</f>
        <v>46269</v>
      </c>
      <c r="N90" s="289" t="str">
        <f>IF(+_xlfn.XLOOKUP(B90,'La Calera II - RFSU 31.1.28'!B:B,'La Calera II - RFSU 31.1.28'!AQ:AQ,"No se encuentra",0,1)&gt;0,+_xlfn.XLOOKUP(B90,'La Calera II - RFSU 31.1.28'!B:B,'La Calera II - RFSU 31.1.28'!AQ:AQ,"No se encuentra",0,1),"")</f>
        <v/>
      </c>
      <c r="O90" s="416">
        <f>+_xlfn.XLOOKUP(B90,'La Calera II - RFSU 31.1.28'!B:B,'La Calera II - RFSU 31.1.28'!CA:CA,"No se encuentra",0,1)</f>
        <v>46567</v>
      </c>
      <c r="P90" s="198">
        <f t="shared" si="7"/>
        <v>46526</v>
      </c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302" t="str">
        <f t="shared" si="5"/>
        <v/>
      </c>
      <c r="S90" s="227"/>
      <c r="T90" s="304" t="str">
        <f>+_xlfn.XLOOKUP(B90,'La Calera II - RFSU 31.1.28'!B:B,'La Calera II - RFSU 31.1.28'!BZ:BZ,"",0,1)</f>
        <v>FDM1430</v>
      </c>
      <c r="V90" s="18">
        <f>+_xlfn.XLOOKUP(B90,'La Calera II - RFSU 31.1.28'!B:B,'La Calera II - RFSU 31.1.28'!BW:BW,"No se encuentra",0,1)</f>
        <v>46526</v>
      </c>
      <c r="W90" s="193">
        <f t="shared" si="6"/>
        <v>250</v>
      </c>
      <c r="Z90" s="18">
        <f>+_xlfn.XLOOKUP(T90,'Crono LB 30.09'!B:B,'Crono LB 30.09'!E:E,"No se encuentra",0,1)</f>
        <v>46196</v>
      </c>
      <c r="AA90" s="193">
        <f t="shared" si="8"/>
        <v>-121</v>
      </c>
    </row>
    <row r="91" spans="1:27" x14ac:dyDescent="0.25">
      <c r="A91" s="159" t="s">
        <v>1679</v>
      </c>
      <c r="B91" s="160" t="s">
        <v>1842</v>
      </c>
      <c r="C91" s="161" t="s">
        <v>1843</v>
      </c>
      <c r="D91" s="285" t="str">
        <f>+_xlfn.XLOOKUP(B91,'La Calera II - RFSU 31.1.28'!B:B,'La Calera II - RFSU 31.1.28'!D:D,"No se encuentra",0,1)</f>
        <v>FAJ-94260 - FILTRO DE BOMBA DE HOT OIL</v>
      </c>
      <c r="E91" s="201">
        <v>46209</v>
      </c>
      <c r="F91" s="198">
        <f>+_xlfn.XLOOKUP(B91,'La Calera II - RFSU 31.1.28'!B:B,'La Calera II - RFSU 31.1.28'!G:G,"No se encuentra",0,1)</f>
        <v>46209</v>
      </c>
      <c r="G91" s="289">
        <f>IF(+_xlfn.XLOOKUP(B91,'La Calera II - RFSU 31.1.28'!B:B,'La Calera II - RFSU 31.1.28'!H:H,"No se encuentra",0,1)&gt;0,+_xlfn.XLOOKUP(B91,'La Calera II - RFSU 31.1.28'!B:B,'La Calera II - RFSU 31.1.28'!H:H,"No se encuentra",0,1),"")</f>
        <v>46048</v>
      </c>
      <c r="H91" s="416">
        <v>46246</v>
      </c>
      <c r="I91" s="198">
        <f>+_xlfn.XLOOKUP(B91,'La Calera II - RFSU 31.1.28'!B:B,'La Calera II - RFSU 31.1.28'!W:W,"No se encuentra",0,1)</f>
        <v>46085</v>
      </c>
      <c r="J91" s="289">
        <f>IF(+_xlfn.XLOOKUP(B91,'La Calera II - RFSU 31.1.28'!B:B,'La Calera II - RFSU 31.1.28'!X:X,"No se encuentra",0,1)&gt;0,+_xlfn.XLOOKUP(B91,'La Calera II - RFSU 31.1.28'!B:B,'La Calera II - RFSU 31.1.28'!X:X,"No se encuentra",0,1),"")</f>
        <v>46085</v>
      </c>
      <c r="K91" s="141" t="str">
        <f>+IF(+_xlfn.XLOOKUP(B91,'La Calera II - RFSU 31.1.28'!B:B,'La Calera II - RFSU 31.1.28'!AG:AG,"No se encuentra",0,1)=0,"N/A","Sin iniciar")</f>
        <v>Sin iniciar</v>
      </c>
      <c r="L91" s="201">
        <v>46338</v>
      </c>
      <c r="M91" s="198">
        <f>+_xlfn.XLOOKUP(B91,'La Calera II - RFSU 31.1.28'!B:B,'La Calera II - RFSU 31.1.28'!AP:AP,"No se encuentra",0,1)</f>
        <v>46165</v>
      </c>
      <c r="N91" s="289">
        <f>IF(+_xlfn.XLOOKUP(B91,'La Calera II - RFSU 31.1.28'!B:B,'La Calera II - RFSU 31.1.28'!AQ:AQ,"No se encuentra",0,1)&gt;0,+_xlfn.XLOOKUP(B91,'La Calera II - RFSU 31.1.28'!B:B,'La Calera II - RFSU 31.1.28'!AQ:AQ,"No se encuentra",0,1),"")</f>
        <v>46122</v>
      </c>
      <c r="O91" s="416">
        <f>+_xlfn.XLOOKUP(B91,'La Calera II - RFSU 31.1.28'!B:B,'La Calera II - RFSU 31.1.28'!CA:CA,"No se encuentra",0,1)</f>
        <v>46442</v>
      </c>
      <c r="P91" s="198">
        <f t="shared" si="7"/>
        <v>46339</v>
      </c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/>
      </c>
      <c r="R91" s="302">
        <f t="shared" si="5"/>
        <v>103</v>
      </c>
      <c r="S91" s="227"/>
      <c r="T91" s="304" t="str">
        <f>+_xlfn.XLOOKUP(B91,'La Calera II - RFSU 31.1.28'!B:B,'La Calera II - RFSU 31.1.28'!BZ:BZ,"",0,1)</f>
        <v>FDM1320</v>
      </c>
      <c r="V91" s="18">
        <f>+_xlfn.XLOOKUP(B91,'La Calera II - RFSU 31.1.28'!B:B,'La Calera II - RFSU 31.1.28'!BW:BW,"No se encuentra",0,1)</f>
        <v>46339</v>
      </c>
      <c r="W91" s="193">
        <f t="shared" si="6"/>
        <v>104</v>
      </c>
      <c r="Z91" s="18">
        <f>+_xlfn.XLOOKUP(T91,'Crono LB 30.09'!B:B,'Crono LB 30.09'!E:E,"No se encuentra",0,1)</f>
        <v>46218</v>
      </c>
      <c r="AA91" s="193">
        <f t="shared" si="8"/>
        <v>-120</v>
      </c>
    </row>
    <row r="92" spans="1:27" ht="22.5" x14ac:dyDescent="0.25">
      <c r="A92" s="159" t="s">
        <v>1679</v>
      </c>
      <c r="B92" s="160" t="s">
        <v>1846</v>
      </c>
      <c r="C92" s="161" t="s">
        <v>1847</v>
      </c>
      <c r="D92" s="285" t="str">
        <f>+_xlfn.XLOOKUP(B92,'La Calera II - RFSU 31.1.28'!B:B,'La Calera II - RFSU 31.1.28'!D:D,"No se encuentra",0,1)</f>
        <v xml:space="preserve">TKBA-24410 A/B - Tanque cónico de efluentes
</v>
      </c>
      <c r="E92" s="201">
        <v>45931</v>
      </c>
      <c r="F92" s="198">
        <f>+_xlfn.XLOOKUP(B92,'La Calera II - RFSU 31.1.28'!B:B,'La Calera II - RFSU 31.1.28'!G:G,"No se encuentra",0,1)</f>
        <v>45931</v>
      </c>
      <c r="G92" s="289">
        <f>IF(+_xlfn.XLOOKUP(B92,'La Calera II - RFSU 31.1.28'!B:B,'La Calera II - RFSU 31.1.28'!H:H,"No se encuentra",0,1)&gt;0,+_xlfn.XLOOKUP(B92,'La Calera II - RFSU 31.1.28'!B:B,'La Calera II - RFSU 31.1.28'!H:H,"No se encuentra",0,1),"")</f>
        <v>45933</v>
      </c>
      <c r="H92" s="416">
        <v>45980</v>
      </c>
      <c r="I92" s="198">
        <f>+_xlfn.XLOOKUP(B92,'La Calera II - RFSU 31.1.28'!B:B,'La Calera II - RFSU 31.1.28'!W:W,"No se encuentra",0,1)</f>
        <v>45980</v>
      </c>
      <c r="J92" s="289">
        <f>IF(+_xlfn.XLOOKUP(B92,'La Calera II - RFSU 31.1.28'!B:B,'La Calera II - RFSU 31.1.28'!X:X,"No se encuentra",0,1)&gt;0,+_xlfn.XLOOKUP(B92,'La Calera II - RFSU 31.1.28'!B:B,'La Calera II - RFSU 31.1.28'!X:X,"No se encuentra",0,1),"")</f>
        <v>45995</v>
      </c>
      <c r="K92" s="141" t="s">
        <v>2771</v>
      </c>
      <c r="L92" s="201">
        <v>46146</v>
      </c>
      <c r="M92" s="198">
        <f>+_xlfn.XLOOKUP(B92,'La Calera II - RFSU 31.1.28'!B:B,'La Calera II - RFSU 31.1.28'!AP:AP,"No se encuentra",0,1)</f>
        <v>46179</v>
      </c>
      <c r="N92" s="289">
        <f>IF(+_xlfn.XLOOKUP(B92,'La Calera II - RFSU 31.1.28'!B:B,'La Calera II - RFSU 31.1.28'!AQ:AQ,"No se encuentra",0,1)&gt;0,+_xlfn.XLOOKUP(B92,'La Calera II - RFSU 31.1.28'!B:B,'La Calera II - RFSU 31.1.28'!AQ:AQ,"No se encuentra",0,1),"")</f>
        <v>46184</v>
      </c>
      <c r="O92" s="416">
        <f>+_xlfn.XLOOKUP(B92,'La Calera II - RFSU 31.1.28'!B:B,'La Calera II - RFSU 31.1.28'!CA:CA,"No se encuentra",0,1)</f>
        <v>46448</v>
      </c>
      <c r="P92" s="198">
        <f t="shared" si="7"/>
        <v>46448</v>
      </c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/>
      </c>
      <c r="R92" s="302">
        <f t="shared" si="5"/>
        <v>0</v>
      </c>
      <c r="S92" s="227"/>
      <c r="T92" s="304" t="str">
        <f>+_xlfn.XLOOKUP(B92,'La Calera II - RFSU 31.1.28'!B:B,'La Calera II - RFSU 31.1.28'!BZ:BZ,"",0,1)</f>
        <v>FDM1040</v>
      </c>
      <c r="V92" s="18">
        <f>+_xlfn.XLOOKUP(B92,'La Calera II - RFSU 31.1.28'!B:B,'La Calera II - RFSU 31.1.28'!BW:BW,"No se encuentra",0,1)</f>
        <v>46464</v>
      </c>
      <c r="W92" s="193">
        <f t="shared" si="6"/>
        <v>302</v>
      </c>
      <c r="Z92" s="18" t="str">
        <f>+_xlfn.XLOOKUP(T92,'Crono LB 30.09'!B:B,'Crono LB 30.09'!E:E,"No se encuentra",0,1)</f>
        <v>23-Dec-25</v>
      </c>
      <c r="AA92" s="193" t="e">
        <f t="shared" si="8"/>
        <v>#VALUE!</v>
      </c>
    </row>
    <row r="93" spans="1:27" x14ac:dyDescent="0.25">
      <c r="A93" s="159" t="s">
        <v>1679</v>
      </c>
      <c r="B93" s="164" t="s">
        <v>1852</v>
      </c>
      <c r="C93" s="163" t="s">
        <v>1853</v>
      </c>
      <c r="D93" s="285" t="str">
        <f>+_xlfn.XLOOKUP(B93,'La Calera II - RFSU 31.1.28'!B:B,'La Calera II - RFSU 31.1.28'!D:D,"No se encuentra",0,1)</f>
        <v>T-29181/29281/29381</v>
      </c>
      <c r="E93" s="201">
        <v>46167</v>
      </c>
      <c r="F93" s="198">
        <f>+_xlfn.XLOOKUP(B93,'La Calera II - RFSU 31.1.28'!B:B,'La Calera II - RFSU 31.1.28'!G:G,"No se encuentra",0,1)</f>
        <v>46167</v>
      </c>
      <c r="G93" s="289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416">
        <v>46204</v>
      </c>
      <c r="I93" s="198">
        <f>+_xlfn.XLOOKUP(B93,'La Calera II - RFSU 31.1.28'!B:B,'La Calera II - RFSU 31.1.28'!W:W,"No se encuentra",0,1)</f>
        <v>46208</v>
      </c>
      <c r="J93" s="289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201">
        <v>46146</v>
      </c>
      <c r="M93" s="198">
        <f>+_xlfn.XLOOKUP(B93,'La Calera II - RFSU 31.1.28'!B:B,'La Calera II - RFSU 31.1.28'!AP:AP,"No se encuentra",0,1)</f>
        <v>46288</v>
      </c>
      <c r="N93" s="289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416">
        <f>+_xlfn.XLOOKUP(B93,'La Calera II - RFSU 31.1.28'!B:B,'La Calera II - RFSU 31.1.28'!CA:CA,"No se encuentra",0,1)</f>
        <v>46447</v>
      </c>
      <c r="P93" s="198">
        <f t="shared" si="7"/>
        <v>46447</v>
      </c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302" t="str">
        <f t="shared" si="5"/>
        <v/>
      </c>
      <c r="S93" s="227"/>
      <c r="T93" s="304" t="str">
        <f>+_xlfn.XLOOKUP(B93,'La Calera II - RFSU 31.1.28'!B:B,'La Calera II - RFSU 31.1.28'!BZ:BZ,"",0,1)</f>
        <v>FDM1040</v>
      </c>
      <c r="V93" s="18">
        <f>+_xlfn.XLOOKUP(B93,'La Calera II - RFSU 31.1.28'!B:B,'La Calera II - RFSU 31.1.28'!BW:BW,"No se encuentra",0,1)</f>
        <v>46475</v>
      </c>
      <c r="W93" s="193">
        <f t="shared" si="6"/>
        <v>301</v>
      </c>
      <c r="Z93" s="18" t="str">
        <f>+_xlfn.XLOOKUP(T93,'Crono LB 30.09'!B:B,'Crono LB 30.09'!E:E,"No se encuentra",0,1)</f>
        <v>23-Dec-25</v>
      </c>
      <c r="AA93" s="193" t="e">
        <f t="shared" si="8"/>
        <v>#VALUE!</v>
      </c>
    </row>
    <row r="94" spans="1:27" x14ac:dyDescent="0.25">
      <c r="A94" s="159" t="s">
        <v>1679</v>
      </c>
      <c r="B94" s="164" t="s">
        <v>2717</v>
      </c>
      <c r="C94" s="163" t="s">
        <v>1855</v>
      </c>
      <c r="D94" s="285" t="s">
        <v>2718</v>
      </c>
      <c r="E94" s="201">
        <v>46181</v>
      </c>
      <c r="F94" s="198">
        <f>+_xlfn.XLOOKUP(B94,'La Calera II - RFSU 31.1.28'!B:B,'La Calera II - RFSU 31.1.28'!G:G,"No se encuentra",0,1)</f>
        <v>46181</v>
      </c>
      <c r="G94" s="289">
        <f>IF(+_xlfn.XLOOKUP(B94,'La Calera II - RFSU 31.1.28'!B:B,'La Calera II - RFSU 31.1.28'!H:H,"No se encuentra",0,1)&gt;0,+_xlfn.XLOOKUP(B94,'La Calera II - RFSU 31.1.28'!B:B,'La Calera II - RFSU 31.1.28'!H:H,"No se encuentra",0,1),"")</f>
        <v>46121</v>
      </c>
      <c r="H94" s="416">
        <v>46218</v>
      </c>
      <c r="I94" s="198">
        <f>+_xlfn.XLOOKUP(B94,'La Calera II - RFSU 31.1.28'!B:B,'La Calera II - RFSU 31.1.28'!W:W,"No se encuentra",0,1)</f>
        <v>46158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46158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46298</v>
      </c>
      <c r="M94" s="198">
        <f>+_xlfn.XLOOKUP(B94,'La Calera II - RFSU 31.1.28'!B:B,'La Calera II - RFSU 31.1.28'!AP:AP,"No se encuentra",0,1)</f>
        <v>46238</v>
      </c>
      <c r="N94" s="289" t="str">
        <f>IF(+_xlfn.XLOOKUP(B94,'La Calera II - RFSU 31.1.28'!B:B,'La Calera II - RFSU 31.1.28'!AQ:AQ,"No se encuentra",0,1)&gt;0,+_xlfn.XLOOKUP(B94,'La Calera II - RFSU 31.1.28'!B:B,'La Calera II - RFSU 31.1.28'!AQ:AQ,"No se encuentra",0,1),"")</f>
        <v/>
      </c>
      <c r="O94" s="416">
        <f>+_xlfn.XLOOKUP(B94,'La Calera II - RFSU 31.1.28'!B:B,'La Calera II - RFSU 31.1.28'!CA:CA,"No se encuentra",0,1)</f>
        <v>46395</v>
      </c>
      <c r="P94" s="198">
        <f>+_xlfn.XLOOKUP(B94,'La Calera II - RFSU 31.1.28'!B:B,'La Calera II - RFSU 31.1.28'!BW:BW,"No se encuentra",0,1)</f>
        <v>46335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 t="str">
        <f t="shared" si="5"/>
        <v/>
      </c>
      <c r="S94" s="227"/>
      <c r="T94" s="304" t="str">
        <f>+_xlfn.XLOOKUP(B94,'La Calera II - RFSU 31.1.28'!B:B,'La Calera II - RFSU 31.1.28'!BZ:BZ,"",0,1)</f>
        <v>CM018380</v>
      </c>
      <c r="V94" s="18">
        <f>+_xlfn.XLOOKUP(B94,'La Calera II - RFSU 31.1.28'!B:B,'La Calera II - RFSU 31.1.28'!BW:BW,"No se encuentra",0,1)</f>
        <v>46335</v>
      </c>
      <c r="W94" s="193">
        <f t="shared" si="6"/>
        <v>97</v>
      </c>
      <c r="Z94" s="18"/>
      <c r="AA94" s="193"/>
    </row>
    <row r="95" spans="1:27" ht="33.75" x14ac:dyDescent="0.25">
      <c r="A95" s="159" t="s">
        <v>1679</v>
      </c>
      <c r="B95" s="164" t="s">
        <v>1858</v>
      </c>
      <c r="C95" s="163" t="s">
        <v>1859</v>
      </c>
      <c r="D95" s="285" t="s">
        <v>2781</v>
      </c>
      <c r="E95" s="201">
        <v>46132</v>
      </c>
      <c r="F95" s="198">
        <f>+_xlfn.XLOOKUP(B95,'La Calera II - RFSU 31.1.28'!B:B,'La Calera II - RFSU 31.1.28'!G:G,"No se encuentra",0,1)</f>
        <v>46132</v>
      </c>
      <c r="G95" s="289">
        <f>IF(+_xlfn.XLOOKUP(B95,'La Calera II - RFSU 31.1.28'!B:B,'La Calera II - RFSU 31.1.28'!H:H,"No se encuentra",0,1)&gt;0,+_xlfn.XLOOKUP(B95,'La Calera II - RFSU 31.1.28'!B:B,'La Calera II - RFSU 31.1.28'!H:H,"No se encuentra",0,1),"")</f>
        <v>46132</v>
      </c>
      <c r="H95" s="416">
        <v>46169</v>
      </c>
      <c r="I95" s="198">
        <f>+_xlfn.XLOOKUP(B95,'La Calera II - RFSU 31.1.28'!B:B,'La Calera II - RFSU 31.1.28'!W:W,"No se encuentra",0,1)</f>
        <v>46170</v>
      </c>
      <c r="J95" s="289">
        <f>IF(+_xlfn.XLOOKUP(B95,'La Calera II - RFSU 31.1.28'!B:B,'La Calera II - RFSU 31.1.28'!X:X,"No se encuentra",0,1)&gt;0,+_xlfn.XLOOKUP(B95,'La Calera II - RFSU 31.1.28'!B:B,'La Calera II - RFSU 31.1.28'!X:X,"No se encuentra",0,1),"")</f>
        <v>46183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46260</v>
      </c>
      <c r="M95" s="198">
        <f>+_xlfn.XLOOKUP(B95,'La Calera II - RFSU 31.1.28'!B:B,'La Calera II - RFSU 31.1.28'!AP:AP,"No se encuentra",0,1)</f>
        <v>46263</v>
      </c>
      <c r="N95" s="289" t="str">
        <f>IF(+_xlfn.XLOOKUP(B95,'La Calera II - RFSU 31.1.28'!B:B,'La Calera II - RFSU 31.1.28'!AQ:AQ,"No se encuentra",0,1)&gt;0,+_xlfn.XLOOKUP(B95,'La Calera II - RFSU 31.1.28'!B:B,'La Calera II - RFSU 31.1.28'!AQ:AQ,"No se encuentra",0,1),"")</f>
        <v/>
      </c>
      <c r="O95" s="416">
        <f>+_xlfn.XLOOKUP(B95,'La Calera II - RFSU 31.1.28'!B:B,'La Calera II - RFSU 31.1.28'!CA:CA,"No se encuentra",0,1)</f>
        <v>46510</v>
      </c>
      <c r="P95" s="198">
        <f t="shared" si="7"/>
        <v>46510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/>
      </c>
      <c r="R95" s="302" t="str">
        <f t="shared" si="5"/>
        <v/>
      </c>
      <c r="S95" s="305"/>
      <c r="T95" s="304" t="str">
        <f>+_xlfn.XLOOKUP(B95,'La Calera II - RFSU 31.1.28'!B:B,'La Calera II - RFSU 31.1.28'!BZ:BZ,"",0,1)</f>
        <v>FDM1220</v>
      </c>
      <c r="V95" s="18">
        <f>+_xlfn.XLOOKUP(B95,'La Calera II - RFSU 31.1.28'!B:B,'La Calera II - RFSU 31.1.28'!BW:BW,"No se encuentra",0,1)</f>
        <v>46520</v>
      </c>
      <c r="W95" s="193">
        <f t="shared" si="6"/>
        <v>250</v>
      </c>
      <c r="Z95" s="18" t="str">
        <f>+_xlfn.XLOOKUP(T95,'Crono LB 30.09'!B:B,'Crono LB 30.09'!E:E,"No se encuentra",0,1)</f>
        <v>24-Apr-26</v>
      </c>
      <c r="AA95" s="193" t="e">
        <f t="shared" si="8"/>
        <v>#VALUE!</v>
      </c>
    </row>
    <row r="96" spans="1:27" ht="39" customHeight="1" x14ac:dyDescent="0.25">
      <c r="A96" s="159" t="s">
        <v>1679</v>
      </c>
      <c r="B96" s="164" t="s">
        <v>1860</v>
      </c>
      <c r="C96" s="163" t="s">
        <v>1861</v>
      </c>
      <c r="D96" s="285" t="str">
        <f>+_xlfn.XLOOKUP(B96,'La Calera II - RFSU 31.1.28'!B:B,'La Calera II - RFSU 31.1.28'!D:D,"No se encuentra",0,1)</f>
        <v>PAY-97110 A/B-BBAS SUMIDERO DE DRENAJES ABIERTOS VBH-97110</v>
      </c>
      <c r="E96" s="201">
        <v>46077</v>
      </c>
      <c r="F96" s="198">
        <f>+_xlfn.XLOOKUP(B96,'La Calera II - RFSU 31.1.28'!B:B,'La Calera II - RFSU 31.1.28'!G:G,"No se encuentra",0,1)</f>
        <v>46056</v>
      </c>
      <c r="G96" s="289">
        <f>IF(+_xlfn.XLOOKUP(B96,'La Calera II - RFSU 31.1.28'!B:B,'La Calera II - RFSU 31.1.28'!H:H,"No se encuentra",0,1)&gt;0,+_xlfn.XLOOKUP(B96,'La Calera II - RFSU 31.1.28'!B:B,'La Calera II - RFSU 31.1.28'!H:H,"No se encuentra",0,1),"")</f>
        <v>46056</v>
      </c>
      <c r="H96" s="416">
        <v>46095</v>
      </c>
      <c r="I96" s="198">
        <f>+_xlfn.XLOOKUP(B96,'La Calera II - RFSU 31.1.28'!B:B,'La Calera II - RFSU 31.1.28'!W:W,"No se encuentra",0,1)</f>
        <v>46095</v>
      </c>
      <c r="J96" s="289">
        <f>IF(+_xlfn.XLOOKUP(B96,'La Calera II - RFSU 31.1.28'!B:B,'La Calera II - RFSU 31.1.28'!X:X,"No se encuentra",0,1)&gt;0,+_xlfn.XLOOKUP(B96,'La Calera II - RFSU 31.1.28'!B:B,'La Calera II - RFSU 31.1.28'!X:X,"No se encuentra",0,1),"")</f>
        <v>46097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46267</v>
      </c>
      <c r="M96" s="198">
        <f>+_xlfn.XLOOKUP(B96,'La Calera II - RFSU 31.1.28'!B:B,'La Calera II - RFSU 31.1.28'!AP:AP,"No se encuentra",0,1)</f>
        <v>46177</v>
      </c>
      <c r="N96" s="289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416">
        <f>+_xlfn.XLOOKUP(B96,'La Calera II - RFSU 31.1.28'!B:B,'La Calera II - RFSU 31.1.28'!CA:CA,"No se encuentra",0,1)</f>
        <v>46566</v>
      </c>
      <c r="P96" s="198">
        <f t="shared" si="7"/>
        <v>46544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302" t="str">
        <f t="shared" si="5"/>
        <v/>
      </c>
      <c r="S96" s="227"/>
      <c r="T96" s="304" t="str">
        <f>+_xlfn.XLOOKUP(B96,'La Calera II - RFSU 31.1.28'!B:B,'La Calera II - RFSU 31.1.28'!BZ:BZ,"",0,1)</f>
        <v>FDM1280</v>
      </c>
      <c r="V96" s="18">
        <f>+_xlfn.XLOOKUP(B96,'La Calera II - RFSU 31.1.28'!B:B,'La Calera II - RFSU 31.1.28'!BW:BW,"No se encuentra",0,1)</f>
        <v>46544</v>
      </c>
      <c r="W96" s="193">
        <f t="shared" si="6"/>
        <v>299</v>
      </c>
      <c r="Z96" s="18">
        <f>+_xlfn.XLOOKUP(T96,'Crono LB 30.09'!B:B,'Crono LB 30.09'!E:E,"No se encuentra",0,1)</f>
        <v>46143</v>
      </c>
      <c r="AA96" s="193">
        <f t="shared" si="8"/>
        <v>-124</v>
      </c>
    </row>
    <row r="97" spans="1:27" ht="22.5" x14ac:dyDescent="0.25">
      <c r="A97" s="159" t="s">
        <v>1679</v>
      </c>
      <c r="B97" s="164" t="s">
        <v>1864</v>
      </c>
      <c r="C97" s="163" t="s">
        <v>1865</v>
      </c>
      <c r="D97" s="285" t="str">
        <f>+_xlfn.XLOOKUP(B97,'La Calera II - RFSU 31.1.28'!B:B,'La Calera II - RFSU 31.1.28'!D:D,"No se encuentra",0,1)</f>
        <v>PBE-94250-BOMBA DE TANQUE SUMIDERO DE HOT OIL
PBE-98130 -BOMBA DE TANQUE DE DRENAJE DE GLICOL</v>
      </c>
      <c r="E97" s="201">
        <v>46034</v>
      </c>
      <c r="F97" s="198">
        <f>+_xlfn.XLOOKUP(B97,'La Calera II - RFSU 31.1.28'!B:B,'La Calera II - RFSU 31.1.28'!G:G,"No se encuentra",0,1)</f>
        <v>46034</v>
      </c>
      <c r="G97" s="289">
        <f>IF(+_xlfn.XLOOKUP(B97,'La Calera II - RFSU 31.1.28'!B:B,'La Calera II - RFSU 31.1.28'!H:H,"No se encuentra",0,1)&gt;0,+_xlfn.XLOOKUP(B97,'La Calera II - RFSU 31.1.28'!B:B,'La Calera II - RFSU 31.1.28'!H:H,"No se encuentra",0,1),"")</f>
        <v>46037</v>
      </c>
      <c r="H97" s="416">
        <v>46063</v>
      </c>
      <c r="I97" s="198">
        <f>+_xlfn.XLOOKUP(B97,'La Calera II - RFSU 31.1.28'!B:B,'La Calera II - RFSU 31.1.28'!W:W,"No se encuentra",0,1)</f>
        <v>46063</v>
      </c>
      <c r="J97" s="289">
        <f>IF(+_xlfn.XLOOKUP(B97,'La Calera II - RFSU 31.1.28'!B:B,'La Calera II - RFSU 31.1.28'!X:X,"No se encuentra",0,1)&gt;0,+_xlfn.XLOOKUP(B97,'La Calera II - RFSU 31.1.28'!B:B,'La Calera II - RFSU 31.1.28'!X:X,"No se encuentra",0,1),"")</f>
        <v>46063</v>
      </c>
      <c r="K97" s="141" t="s">
        <v>2771</v>
      </c>
      <c r="L97" s="201">
        <v>46260</v>
      </c>
      <c r="M97" s="198">
        <f>+_xlfn.XLOOKUP(B97,'La Calera II - RFSU 31.1.28'!B:B,'La Calera II - RFSU 31.1.28'!AP:AP,"No se encuentra",0,1)</f>
        <v>46171</v>
      </c>
      <c r="N97" s="289">
        <f>IF(+_xlfn.XLOOKUP(B97,'La Calera II - RFSU 31.1.28'!B:B,'La Calera II - RFSU 31.1.28'!AQ:AQ,"No se encuentra",0,1)&gt;0,+_xlfn.XLOOKUP(B97,'La Calera II - RFSU 31.1.28'!B:B,'La Calera II - RFSU 31.1.28'!AQ:AQ,"No se encuentra",0,1),"")</f>
        <v>46176</v>
      </c>
      <c r="O97" s="416">
        <f>+_xlfn.XLOOKUP(B97,'La Calera II - RFSU 31.1.28'!B:B,'La Calera II - RFSU 31.1.28'!CA:CA,"No se encuentra",0,1)</f>
        <v>46420</v>
      </c>
      <c r="P97" s="198">
        <f t="shared" si="7"/>
        <v>46393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>
        <f t="shared" si="5"/>
        <v>27</v>
      </c>
      <c r="S97" s="227"/>
      <c r="T97" s="304" t="str">
        <f>+_xlfn.XLOOKUP(B97,'La Calera II - RFSU 31.1.28'!B:B,'La Calera II - RFSU 31.1.28'!BZ:BZ,"",0,1)</f>
        <v>FDM1210</v>
      </c>
      <c r="V97" s="18">
        <f>+_xlfn.XLOOKUP(B97,'La Calera II - RFSU 31.1.28'!B:B,'La Calera II - RFSU 31.1.28'!BW:BW,"No se encuentra",0,1)</f>
        <v>46393</v>
      </c>
      <c r="W97" s="193">
        <f t="shared" si="6"/>
        <v>160</v>
      </c>
      <c r="Z97" s="18" t="str">
        <f>+_xlfn.XLOOKUP(T97,'Crono LB 30.09'!B:B,'Crono LB 30.09'!E:E,"No se encuentra",0,1)</f>
        <v>24-Apr-26</v>
      </c>
      <c r="AA97" s="193" t="e">
        <f t="shared" si="8"/>
        <v>#VALUE!</v>
      </c>
    </row>
    <row r="98" spans="1:27" ht="22.5" x14ac:dyDescent="0.25">
      <c r="A98" s="159" t="s">
        <v>1679</v>
      </c>
      <c r="B98" s="164" t="s">
        <v>1866</v>
      </c>
      <c r="C98" s="163" t="s">
        <v>1867</v>
      </c>
      <c r="D98" s="285" t="str">
        <f>+_xlfn.XLOOKUP(B98,'La Calera II - RFSU 31.1.28'!B:B,'La Calera II - RFSU 31.1.28'!D:D,"No se encuentra",0,1)</f>
        <v>PBM-24340 A/B-BOMBA DE TRANSFERENCIA
PAZ-24390 A/B/C- BOMBA DE AGUA TRATADA A TANQUES</v>
      </c>
      <c r="E98" s="201">
        <v>46063</v>
      </c>
      <c r="F98" s="198">
        <f>+_xlfn.XLOOKUP(B98,'La Calera II - RFSU 31.1.28'!B:B,'La Calera II - RFSU 31.1.28'!G:G,"No se encuentra",0,1)</f>
        <v>46063</v>
      </c>
      <c r="G98" s="289">
        <f>IF(+_xlfn.XLOOKUP(B98,'La Calera II - RFSU 31.1.28'!B:B,'La Calera II - RFSU 31.1.28'!H:H,"No se encuentra",0,1)&gt;0,+_xlfn.XLOOKUP(B98,'La Calera II - RFSU 31.1.28'!B:B,'La Calera II - RFSU 31.1.28'!H:H,"No se encuentra",0,1),"")</f>
        <v>46063</v>
      </c>
      <c r="H98" s="416">
        <v>46100</v>
      </c>
      <c r="I98" s="198">
        <f>+_xlfn.XLOOKUP(B98,'La Calera II - RFSU 31.1.28'!B:B,'La Calera II - RFSU 31.1.28'!W:W,"No se encuentra",0,1)</f>
        <v>46119</v>
      </c>
      <c r="J98" s="289">
        <f>IF(+_xlfn.XLOOKUP(B98,'La Calera II - RFSU 31.1.28'!B:B,'La Calera II - RFSU 31.1.28'!X:X,"No se encuentra",0,1)&gt;0,+_xlfn.XLOOKUP(B98,'La Calera II - RFSU 31.1.28'!B:B,'La Calera II - RFSU 31.1.28'!X:X,"No se encuentra",0,1),"")</f>
        <v>46125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46202</v>
      </c>
      <c r="M98" s="198">
        <f>+_xlfn.XLOOKUP(B98,'La Calera II - RFSU 31.1.28'!B:B,'La Calera II - RFSU 31.1.28'!AP:AP,"No se encuentra",0,1)</f>
        <v>46205</v>
      </c>
      <c r="N98" s="289" t="str">
        <f>IF(+_xlfn.XLOOKUP(B98,'La Calera II - RFSU 31.1.28'!B:B,'La Calera II - RFSU 31.1.28'!AQ:AQ,"No se encuentra",0,1)&gt;0,+_xlfn.XLOOKUP(B98,'La Calera II - RFSU 31.1.28'!B:B,'La Calera II - RFSU 31.1.28'!AQ:AQ,"No se encuentra",0,1),"")</f>
        <v/>
      </c>
      <c r="O98" s="416">
        <f>+_xlfn.XLOOKUP(B98,'La Calera II - RFSU 31.1.28'!B:B,'La Calera II - RFSU 31.1.28'!CA:CA,"No se encuentra",0,1)</f>
        <v>46507</v>
      </c>
      <c r="P98" s="198">
        <f t="shared" si="7"/>
        <v>46507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/>
      </c>
      <c r="R98" s="302" t="str">
        <f t="shared" si="5"/>
        <v/>
      </c>
      <c r="S98" s="305"/>
      <c r="T98" s="304" t="str">
        <f>+_xlfn.XLOOKUP(B98,'La Calera II - RFSU 31.1.28'!B:B,'La Calera II - RFSU 31.1.28'!BZ:BZ,"",0,1)</f>
        <v>FDM1150</v>
      </c>
      <c r="V98" s="18">
        <f>+_xlfn.XLOOKUP(B98,'La Calera II - RFSU 31.1.28'!B:B,'La Calera II - RFSU 31.1.28'!BW:BW,"No se encuentra",0,1)</f>
        <v>46572</v>
      </c>
      <c r="W98" s="193">
        <f t="shared" si="6"/>
        <v>305</v>
      </c>
      <c r="Z98" s="18">
        <f>+_xlfn.XLOOKUP(T98,'Crono LB 30.09'!B:B,'Crono LB 30.09'!E:E,"No se encuentra",0,1)</f>
        <v>46077</v>
      </c>
      <c r="AA98" s="193">
        <f t="shared" si="8"/>
        <v>-125</v>
      </c>
    </row>
    <row r="99" spans="1:27" ht="22.5" x14ac:dyDescent="0.25">
      <c r="A99" s="159" t="s">
        <v>1679</v>
      </c>
      <c r="B99" s="164" t="s">
        <v>1868</v>
      </c>
      <c r="C99" s="163" t="s">
        <v>1869</v>
      </c>
      <c r="D99" s="285" t="str">
        <f>+_xlfn.XLOOKUP(B99,'La Calera II - RFSU 31.1.28'!B:B,'La Calera II - RFSU 31.1.28'!D:D,"No se encuentra",0,1)</f>
        <v>SKZZ-93110 - SKID DE GAS COMBUSTIBLE CPF2
SKZZ-67040-SKID DE GAS COMBUSTIBLE GENERACIÓN</v>
      </c>
      <c r="E99" s="201">
        <v>46120</v>
      </c>
      <c r="F99" s="198">
        <f>+_xlfn.XLOOKUP(B99,'La Calera II - RFSU 31.1.28'!B:B,'La Calera II - RFSU 31.1.28'!G:G,"No se encuentra",0,1)</f>
        <v>46120</v>
      </c>
      <c r="G99" s="289">
        <f>IF(+_xlfn.XLOOKUP(B99,'La Calera II - RFSU 31.1.28'!B:B,'La Calera II - RFSU 31.1.28'!H:H,"No se encuentra",0,1)&gt;0,+_xlfn.XLOOKUP(B99,'La Calera II - RFSU 31.1.28'!B:B,'La Calera II - RFSU 31.1.28'!H:H,"No se encuentra",0,1),"")</f>
        <v>46092</v>
      </c>
      <c r="H99" s="416">
        <v>46157</v>
      </c>
      <c r="I99" s="198">
        <f>+_xlfn.XLOOKUP(B99,'La Calera II - RFSU 31.1.28'!B:B,'La Calera II - RFSU 31.1.28'!W:W,"No se encuentra",0,1)</f>
        <v>46142</v>
      </c>
      <c r="J99" s="289">
        <f>IF(+_xlfn.XLOOKUP(B99,'La Calera II - RFSU 31.1.28'!B:B,'La Calera II - RFSU 31.1.28'!X:X,"No se encuentra",0,1)&gt;0,+_xlfn.XLOOKUP(B99,'La Calera II - RFSU 31.1.28'!B:B,'La Calera II - RFSU 31.1.28'!X:X,"No se encuentra",0,1),"")</f>
        <v>46143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46324</v>
      </c>
      <c r="M99" s="198">
        <f>+_xlfn.XLOOKUP(B99,'La Calera II - RFSU 31.1.28'!B:B,'La Calera II - RFSU 31.1.28'!AP:AP,"No se encuentra",0,1)</f>
        <v>46223</v>
      </c>
      <c r="N99" s="289" t="str">
        <f>IF(+_xlfn.XLOOKUP(B99,'La Calera II - RFSU 31.1.28'!B:B,'La Calera II - RFSU 31.1.28'!AQ:AQ,"No se encuentra",0,1)&gt;0,+_xlfn.XLOOKUP(B99,'La Calera II - RFSU 31.1.28'!B:B,'La Calera II - RFSU 31.1.28'!AQ:AQ,"No se encuentra",0,1),"")</f>
        <v/>
      </c>
      <c r="O99" s="416">
        <f>+_xlfn.XLOOKUP(B99,'La Calera II - RFSU 31.1.28'!B:B,'La Calera II - RFSU 31.1.28'!CA:CA,"No se encuentra",0,1)</f>
        <v>46493</v>
      </c>
      <c r="P99" s="198">
        <f t="shared" si="7"/>
        <v>46480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302" t="str">
        <f t="shared" si="5"/>
        <v/>
      </c>
      <c r="S99" s="227"/>
      <c r="T99" s="304" t="str">
        <f>+_xlfn.XLOOKUP(B99,'La Calera II - RFSU 31.1.28'!B:B,'La Calera II - RFSU 31.1.28'!BZ:BZ,"",0,1)</f>
        <v>FDM1420</v>
      </c>
      <c r="V99" s="18">
        <f>+_xlfn.XLOOKUP(B99,'La Calera II - RFSU 31.1.28'!B:B,'La Calera II - RFSU 31.1.28'!BW:BW,"No se encuentra",0,1)</f>
        <v>46480</v>
      </c>
      <c r="W99" s="193">
        <f t="shared" si="6"/>
        <v>169</v>
      </c>
      <c r="Z99" s="18">
        <f>+_xlfn.XLOOKUP(T99,'Crono LB 30.09'!B:B,'Crono LB 30.09'!E:E,"No se encuentra",0,1)</f>
        <v>46203</v>
      </c>
      <c r="AA99" s="193">
        <f t="shared" si="8"/>
        <v>-121</v>
      </c>
    </row>
    <row r="100" spans="1:27" ht="158.25" customHeight="1" x14ac:dyDescent="0.25">
      <c r="A100" s="159" t="s">
        <v>1679</v>
      </c>
      <c r="B100" s="164" t="s">
        <v>1870</v>
      </c>
      <c r="C100" s="163" t="s">
        <v>1871</v>
      </c>
      <c r="D100" s="285" t="str">
        <f>+_xlfn.XLOOKUP(B100,'La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0" s="201">
        <v>46136</v>
      </c>
      <c r="F100" s="198">
        <f>+_xlfn.XLOOKUP(B100,'La Calera II - RFSU 31.1.28'!B:B,'La Calera II - RFSU 31.1.28'!G:G,"No se encuentra",0,1)</f>
        <v>46136</v>
      </c>
      <c r="G100" s="289">
        <f>IF(+_xlfn.XLOOKUP(B100,'La Calera II - RFSU 31.1.28'!B:B,'La Calera II - RFSU 31.1.28'!H:H,"No se encuentra",0,1)&gt;0,+_xlfn.XLOOKUP(B100,'La Calera II - RFSU 31.1.28'!B:B,'La Calera II - RFSU 31.1.28'!H:H,"No se encuentra",0,1),"")</f>
        <v>46140</v>
      </c>
      <c r="H100" s="416">
        <v>46173</v>
      </c>
      <c r="I100" s="198">
        <f>+_xlfn.XLOOKUP(B100,'La Calera II - RFSU 31.1.28'!B:B,'La Calera II - RFSU 31.1.28'!W:W,"No se encuentra",0,1)</f>
        <v>46185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46185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46231</v>
      </c>
      <c r="M100" s="198">
        <f>+_xlfn.XLOOKUP(B100,'La Calera II - RFSU 31.1.28'!B:B,'La Calera II - RFSU 31.1.28'!AP:AP,"No se encuentra",0,1)</f>
        <v>46265</v>
      </c>
      <c r="N100" s="289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416">
        <f>+_xlfn.XLOOKUP(B100,'La Calera II - RFSU 31.1.28'!B:B,'La Calera II - RFSU 31.1.28'!CA:CA,"No se encuentra",0,1)</f>
        <v>46442</v>
      </c>
      <c r="P100" s="198">
        <f t="shared" si="7"/>
        <v>46442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5"/>
        <v/>
      </c>
      <c r="S100" s="227"/>
      <c r="T100" s="304" t="str">
        <f>+_xlfn.XLOOKUP(B100,'La Calera II - RFSU 31.1.28'!B:B,'La Calera II - RFSU 31.1.28'!BZ:BZ,"",0,1)</f>
        <v>FDM1400</v>
      </c>
      <c r="V100" s="18">
        <f>+_xlfn.XLOOKUP(B100,'La Calera II - RFSU 31.1.28'!B:B,'La Calera II - RFSU 31.1.28'!BW:BW,"No se encuentra",0,1)</f>
        <v>46452</v>
      </c>
      <c r="W100" s="193">
        <f t="shared" si="6"/>
        <v>211</v>
      </c>
      <c r="Z100" s="18">
        <f>+_xlfn.XLOOKUP(T100,'Crono LB 30.09'!B:B,'Crono LB 30.09'!E:E,"No se encuentra",0,1)</f>
        <v>46105</v>
      </c>
      <c r="AA100" s="193">
        <f t="shared" si="8"/>
        <v>-126</v>
      </c>
    </row>
    <row r="101" spans="1:27" x14ac:dyDescent="0.25">
      <c r="A101" s="159" t="s">
        <v>1679</v>
      </c>
      <c r="B101" s="164" t="s">
        <v>1872</v>
      </c>
      <c r="C101" s="163" t="s">
        <v>1873</v>
      </c>
      <c r="D101" s="285" t="str">
        <f>+_xlfn.XLOOKUP(B101,'La Calera II - RFSU 31.1.28'!B:B,'La Calera II - RFSU 31.1.28'!D:D,"No se encuentra",0,1)</f>
        <v>SKZZ-91040/91050-SKID DE COMPRESIÓN Y SECADO DE AIRE</v>
      </c>
      <c r="E101" s="201">
        <v>46120</v>
      </c>
      <c r="F101" s="198">
        <f>+_xlfn.XLOOKUP(B101,'La Calera II - RFSU 31.1.28'!B:B,'La Calera II - RFSU 31.1.28'!G:G,"No se encuentra",0,1)</f>
        <v>46120</v>
      </c>
      <c r="G101" s="289">
        <f>IF(+_xlfn.XLOOKUP(B101,'La Calera II - RFSU 31.1.28'!B:B,'La Calera II - RFSU 31.1.28'!H:H,"No se encuentra",0,1)&gt;0,+_xlfn.XLOOKUP(B101,'La Calera II - RFSU 31.1.28'!B:B,'La Calera II - RFSU 31.1.28'!H:H,"No se encuentra",0,1),"")</f>
        <v>46098</v>
      </c>
      <c r="H101" s="416">
        <v>46157</v>
      </c>
      <c r="I101" s="198">
        <f>+_xlfn.XLOOKUP(B101,'La Calera II - RFSU 31.1.28'!B:B,'La Calera II - RFSU 31.1.28'!W:W,"No se encuentra",0,1)</f>
        <v>46141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46135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46245</v>
      </c>
      <c r="M101" s="198">
        <f>+_xlfn.XLOOKUP(B101,'La Calera II - RFSU 31.1.28'!B:B,'La Calera II - RFSU 31.1.28'!AP:AP,"No se encuentra",0,1)</f>
        <v>46215</v>
      </c>
      <c r="N101" s="289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416">
        <f>+_xlfn.XLOOKUP(B101,'La Calera II - RFSU 31.1.28'!B:B,'La Calera II - RFSU 31.1.28'!CA:CA,"No se encuentra",0,1)</f>
        <v>46515</v>
      </c>
      <c r="P101" s="198">
        <f t="shared" si="7"/>
        <v>46472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5"/>
        <v/>
      </c>
      <c r="S101" s="227"/>
      <c r="T101" s="304" t="str">
        <f>+_xlfn.XLOOKUP(B101,'La Calera II - RFSU 31.1.28'!B:B,'La Calera II - RFSU 31.1.28'!BZ:BZ,"",0,1)</f>
        <v>FDM1440</v>
      </c>
      <c r="V101" s="18">
        <f>+_xlfn.XLOOKUP(B101,'La Calera II - RFSU 31.1.28'!B:B,'La Calera II - RFSU 31.1.28'!BW:BW,"No se encuentra",0,1)</f>
        <v>46472</v>
      </c>
      <c r="W101" s="193">
        <f t="shared" si="6"/>
        <v>270</v>
      </c>
      <c r="Z101" s="18" t="str">
        <f>+_xlfn.XLOOKUP(T101,'Crono LB 30.09'!B:B,'Crono LB 30.09'!E:E,"No se encuentra",0,1)</f>
        <v>10-Apr-26</v>
      </c>
      <c r="AA101" s="193" t="e">
        <f t="shared" si="8"/>
        <v>#VALUE!</v>
      </c>
    </row>
    <row r="102" spans="1:27" ht="15.75" thickBot="1" x14ac:dyDescent="0.3">
      <c r="A102" s="159" t="s">
        <v>1679</v>
      </c>
      <c r="B102" s="164" t="s">
        <v>1874</v>
      </c>
      <c r="C102" s="163" t="s">
        <v>1875</v>
      </c>
      <c r="D102" s="285" t="str">
        <f>+_xlfn.XLOOKUP(B102,'La Calera II - RFSU 31.1.28'!B:B,'La Calera II - RFSU 31.1.28'!D:D,"No se encuentra",0,1)</f>
        <v>SKZZ-92020/SKZZ-92030 - UNIDAD DE GENERACIÓN DE NITRÓGENO</v>
      </c>
      <c r="E102" s="203">
        <v>46086</v>
      </c>
      <c r="F102" s="230">
        <f>+_xlfn.XLOOKUP(B102,'La Calera II - RFSU 31.1.28'!B:B,'La Calera II - RFSU 31.1.28'!G:G,"No se encuentra",0,1)</f>
        <v>46086</v>
      </c>
      <c r="G102" s="290">
        <f>IF(+_xlfn.XLOOKUP(B102,'La Calera II - RFSU 31.1.28'!B:B,'La Calera II - RFSU 31.1.28'!H:H,"No se encuentra",0,1)&gt;0,+_xlfn.XLOOKUP(B102,'La Calera II - RFSU 31.1.28'!B:B,'La Calera II - RFSU 31.1.28'!H:H,"No se encuentra",0,1),"")</f>
        <v>46065</v>
      </c>
      <c r="H102" s="417">
        <v>46123</v>
      </c>
      <c r="I102" s="230">
        <f>+_xlfn.XLOOKUP(B102,'La Calera II - RFSU 31.1.28'!B:B,'La Calera II - RFSU 31.1.28'!W:W,"No se encuentra",0,1)</f>
        <v>46119</v>
      </c>
      <c r="J102" s="290">
        <f>IF(+_xlfn.XLOOKUP(B102,'La Calera II - RFSU 31.1.28'!B:B,'La Calera II - RFSU 31.1.28'!X:X,"No se encuentra",0,1)&gt;0,+_xlfn.XLOOKUP(B102,'La Calera II - RFSU 31.1.28'!B:B,'La Calera II - RFSU 31.1.28'!X:X,"No se encuentra",0,1),"")</f>
        <v>46120</v>
      </c>
      <c r="K102" s="240" t="str">
        <f>+IF(+_xlfn.XLOOKUP(B102,'La Calera II - RFSU 31.1.28'!B:B,'La Calera II - RFSU 31.1.28'!AG:AG,"No se encuentra",0,1)=0,"N/A","Sin iniciar")</f>
        <v>Sin iniciar</v>
      </c>
      <c r="L102" s="203">
        <v>46201</v>
      </c>
      <c r="M102" s="230">
        <f>+_xlfn.XLOOKUP(B102,'La Calera II - RFSU 31.1.28'!B:B,'La Calera II - RFSU 31.1.28'!AP:AP,"No se encuentra",0,1)</f>
        <v>46200</v>
      </c>
      <c r="N102" s="29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416">
        <f>+_xlfn.XLOOKUP(B102,'La Calera II - RFSU 31.1.28'!B:B,'La Calera II - RFSU 31.1.28'!CA:CA,"No se encuentra",0,1)</f>
        <v>46412</v>
      </c>
      <c r="P102" s="230">
        <f t="shared" si="7"/>
        <v>46412</v>
      </c>
      <c r="Q102" s="139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303" t="str">
        <f t="shared" si="5"/>
        <v/>
      </c>
      <c r="S102" s="229"/>
      <c r="T102" s="306" t="str">
        <f>+_xlfn.XLOOKUP(B102,'La Calera II - RFSU 31.1.28'!B:B,'La Calera II - RFSU 31.1.28'!BZ:BZ,"",0,1)</f>
        <v>FDM1380</v>
      </c>
      <c r="V102" s="18">
        <f>+_xlfn.XLOOKUP(B102,'La Calera II - RFSU 31.1.28'!B:B,'La Calera II - RFSU 31.1.28'!BW:BW,"No se encuentra",0,1)</f>
        <v>46457</v>
      </c>
      <c r="W102" s="193">
        <f t="shared" si="6"/>
        <v>211</v>
      </c>
      <c r="Z102" s="18">
        <f>+_xlfn.XLOOKUP(T102,'Crono LB 30.09'!B:B,'Crono LB 30.09'!E:E,"No se encuentra",0,1)</f>
        <v>46105</v>
      </c>
      <c r="AA102" s="193">
        <f t="shared" si="8"/>
        <v>-96</v>
      </c>
    </row>
    <row r="108" spans="1:27" ht="15.75" thickBot="1" x14ac:dyDescent="0.3"/>
    <row r="109" spans="1:27" x14ac:dyDescent="0.25">
      <c r="D109" t="s">
        <v>2784</v>
      </c>
      <c r="E109" s="286">
        <f>+_xlfn.XLOOKUP(B109,'La Calera II - RFSU 31.1.28'!B:B,'La Calera II - RFSU 31.1.28'!G:G,"No se encuentra",0,1)</f>
        <v>0</v>
      </c>
      <c r="F109" s="198">
        <f>+_xlfn.XLOOKUP(B109,'La Calera II - RFSU 31.1.28'!B:B,'La Calera II - RFSU 31.1.28'!G:G,"No se encuentra",0,1)</f>
        <v>0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/>
      </c>
      <c r="H109" s="201">
        <v>46025</v>
      </c>
      <c r="I109" s="198">
        <f>+_xlfn.XLOOKUP(B109,'La Calera II - RFSU 31.1.28'!B:B,'La Calera II - RFSU 31.1.28'!W:W,"No se encuentra",0,1)</f>
        <v>0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N/A</v>
      </c>
      <c r="L109" s="201">
        <f>+_xlfn.XLOOKUP(B109,'La Calera II - RFSU 31.1.28'!B:B,'La Calera II - RFSU 31.1.28'!AP:AP,"No se encuentra",0,1)</f>
        <v>0</v>
      </c>
      <c r="M109" s="198">
        <f>+_xlfn.XLOOKUP(B109,'La Calera II - RFSU 31.1.28'!B:B,'La Calera II - RFSU 31.1.28'!AP:AP,"No se encuentra",0,1)</f>
        <v>0</v>
      </c>
      <c r="N109" s="293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v>46362</v>
      </c>
      <c r="P109" s="198">
        <f t="shared" ref="P109" si="9">+IF(V109&gt;O109,O109,V109)</f>
        <v>0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302" t="str">
        <f t="shared" ref="R109" si="10">IF(N109="","",+IF(Q109="",+O109-P109,+O109-Q109))</f>
        <v/>
      </c>
      <c r="S109" s="227"/>
    </row>
  </sheetData>
  <autoFilter ref="A2:V102" xr:uid="{56EEB915-37A8-421E-A7E2-B5260B766ED7}"/>
  <mergeCells count="9">
    <mergeCell ref="S1:S2"/>
    <mergeCell ref="T1:T2"/>
    <mergeCell ref="S3:S5"/>
    <mergeCell ref="A1:D1"/>
    <mergeCell ref="E1:G1"/>
    <mergeCell ref="H1:J1"/>
    <mergeCell ref="K1:K2"/>
    <mergeCell ref="L1:N1"/>
    <mergeCell ref="O1:R1"/>
  </mergeCells>
  <conditionalFormatting sqref="K1 K3:K1048576">
    <cfRule type="containsText" dxfId="20" priority="5" operator="containsText" text="Sin iniciar">
      <formula>NOT(ISERROR(SEARCH("Sin iniciar",K1)))</formula>
    </cfRule>
    <cfRule type="containsText" dxfId="19" priority="6" operator="containsText" text="Finalizado">
      <formula>NOT(ISERROR(SEARCH("Finalizado",K1)))</formula>
    </cfRule>
    <cfRule type="containsText" dxfId="18" priority="7" operator="containsText" text="En curso">
      <formula>NOT(ISERROR(SEARCH("En curso",K1)))</formula>
    </cfRule>
  </conditionalFormatting>
  <conditionalFormatting sqref="R1:R102">
    <cfRule type="cellIs" dxfId="17" priority="3" operator="lessThan">
      <formula>0</formula>
    </cfRule>
    <cfRule type="cellIs" dxfId="16" priority="4" operator="lessThan">
      <formula>15</formula>
    </cfRule>
  </conditionalFormatting>
  <conditionalFormatting sqref="R109">
    <cfRule type="cellIs" dxfId="15" priority="1" operator="lessThan">
      <formula>0</formula>
    </cfRule>
    <cfRule type="cellIs" dxfId="14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7BE-244A-4D02-86A4-E76FE5DF7069}">
  <sheetPr>
    <tabColor rgb="FF92D050"/>
  </sheetPr>
  <dimension ref="A1:T30"/>
  <sheetViews>
    <sheetView showGridLines="0" zoomScale="93" zoomScaleNormal="90" workbookViewId="0">
      <pane xSplit="4" ySplit="1" topLeftCell="L2" activePane="bottomRight" state="frozen"/>
      <selection activeCell="T22" sqref="T22"/>
      <selection pane="topRight" activeCell="T22" sqref="T22"/>
      <selection pane="bottomLeft" activeCell="T22" sqref="T22"/>
      <selection pane="bottomRight" activeCell="T22" sqref="T22"/>
    </sheetView>
  </sheetViews>
  <sheetFormatPr baseColWidth="10" defaultColWidth="11.42578125" defaultRowHeight="15" outlineLevelCol="1" x14ac:dyDescent="0.25"/>
  <cols>
    <col min="1" max="1" width="11.140625" customWidth="1"/>
    <col min="2" max="2" width="14.7109375" customWidth="1"/>
    <col min="3" max="3" width="7.5703125" customWidth="1"/>
    <col min="4" max="4" width="42" customWidth="1"/>
    <col min="5" max="5" width="13" customWidth="1"/>
    <col min="6" max="6" width="12.140625" customWidth="1"/>
    <col min="7" max="7" width="14.7109375" customWidth="1"/>
    <col min="8" max="8" width="11.42578125" customWidth="1"/>
    <col min="9" max="9" width="14.7109375" customWidth="1"/>
    <col min="10" max="10" width="11.5703125" customWidth="1"/>
    <col min="11" max="11" width="14" style="193" customWidth="1"/>
    <col min="12" max="12" width="14.42578125" style="186" customWidth="1"/>
    <col min="13" max="13" width="21.140625" style="186" hidden="1" customWidth="1" outlineLevel="1"/>
    <col min="14" max="14" width="10.85546875" style="2" hidden="1" customWidth="1" outlineLevel="1"/>
    <col min="15" max="15" width="11.5703125" hidden="1" customWidth="1" outlineLevel="1"/>
    <col min="16" max="16" width="9.85546875" hidden="1" customWidth="1" outlineLevel="1"/>
    <col min="17" max="17" width="15.28515625" hidden="1" customWidth="1" outlineLevel="1"/>
    <col min="18" max="18" width="10.85546875" hidden="1" customWidth="1" outlineLevel="1"/>
    <col min="19" max="19" width="18.28515625" customWidth="1" collapsed="1"/>
    <col min="20" max="20" width="91.42578125" customWidth="1"/>
  </cols>
  <sheetData>
    <row r="1" spans="1:20" s="169" customFormat="1" ht="45" x14ac:dyDescent="0.25">
      <c r="A1" s="167" t="s">
        <v>2785</v>
      </c>
      <c r="B1" s="167" t="s">
        <v>2786</v>
      </c>
      <c r="C1" s="167" t="s">
        <v>2787</v>
      </c>
      <c r="D1" s="167" t="s">
        <v>2788</v>
      </c>
      <c r="E1" s="168" t="s">
        <v>2</v>
      </c>
      <c r="F1" s="168" t="s">
        <v>2789</v>
      </c>
      <c r="G1" s="167" t="s">
        <v>2790</v>
      </c>
      <c r="H1" s="168" t="s">
        <v>2791</v>
      </c>
      <c r="I1" s="167" t="s">
        <v>2792</v>
      </c>
      <c r="J1" s="167" t="s">
        <v>2793</v>
      </c>
      <c r="K1" s="191" t="s">
        <v>2794</v>
      </c>
      <c r="L1" s="167" t="s">
        <v>2795</v>
      </c>
      <c r="M1" s="167" t="s">
        <v>28</v>
      </c>
      <c r="N1" s="167" t="s">
        <v>2796</v>
      </c>
      <c r="O1" s="167" t="s">
        <v>2797</v>
      </c>
      <c r="P1" s="167" t="s">
        <v>2798</v>
      </c>
      <c r="Q1" s="167" t="s">
        <v>2799</v>
      </c>
      <c r="R1" s="167" t="s">
        <v>2800</v>
      </c>
      <c r="S1" s="167" t="s">
        <v>2801</v>
      </c>
      <c r="T1" s="314" t="s">
        <v>2802</v>
      </c>
    </row>
    <row r="2" spans="1:20" ht="30" x14ac:dyDescent="0.25">
      <c r="A2" s="170" t="s">
        <v>2803</v>
      </c>
      <c r="B2" s="5" t="s">
        <v>2804</v>
      </c>
      <c r="C2" s="171" t="s">
        <v>2805</v>
      </c>
      <c r="D2" s="172" t="s">
        <v>2472</v>
      </c>
      <c r="E2" s="190">
        <v>45905</v>
      </c>
      <c r="F2" s="184">
        <v>45918</v>
      </c>
      <c r="G2" s="184">
        <v>45918</v>
      </c>
      <c r="H2" s="184">
        <v>45944</v>
      </c>
      <c r="I2" s="181">
        <f>+'La Calera II - RFSU 31.1.28'!AN4</f>
        <v>46110</v>
      </c>
      <c r="J2" s="184">
        <v>46129</v>
      </c>
      <c r="K2" s="194" t="s">
        <v>33</v>
      </c>
      <c r="L2" s="480">
        <v>4900120912</v>
      </c>
      <c r="M2" s="5"/>
      <c r="N2" s="173"/>
      <c r="O2" s="174"/>
      <c r="P2" s="175"/>
      <c r="Q2" s="174"/>
      <c r="R2" s="176"/>
      <c r="S2" s="310" t="s">
        <v>33</v>
      </c>
      <c r="T2" s="320" t="s">
        <v>5240</v>
      </c>
    </row>
    <row r="3" spans="1:20" ht="75.75" customHeight="1" x14ac:dyDescent="0.25">
      <c r="A3" s="170" t="s">
        <v>2803</v>
      </c>
      <c r="B3" s="5" t="s">
        <v>2807</v>
      </c>
      <c r="C3" s="5" t="s">
        <v>2808</v>
      </c>
      <c r="D3" s="177" t="s">
        <v>2477</v>
      </c>
      <c r="E3" s="190">
        <f>+'La Calera II - RFSU 31.1.28'!G6</f>
        <v>45905</v>
      </c>
      <c r="F3" s="184">
        <v>45912</v>
      </c>
      <c r="G3" s="184">
        <v>46024</v>
      </c>
      <c r="H3" s="184">
        <v>46052</v>
      </c>
      <c r="I3" s="181">
        <f>+'La Calera II - RFSU 31.1.28'!AN6</f>
        <v>46109</v>
      </c>
      <c r="J3" s="184"/>
      <c r="K3" s="194" t="s">
        <v>33</v>
      </c>
      <c r="L3" s="480"/>
      <c r="M3" s="5"/>
      <c r="N3" s="173"/>
      <c r="O3" s="173"/>
      <c r="P3" s="173"/>
      <c r="Q3" s="173"/>
      <c r="R3" s="173"/>
      <c r="S3" s="311" t="s">
        <v>33</v>
      </c>
      <c r="T3" s="320" t="s">
        <v>5223</v>
      </c>
    </row>
    <row r="4" spans="1:20" x14ac:dyDescent="0.25">
      <c r="A4" s="170" t="s">
        <v>2803</v>
      </c>
      <c r="B4" s="5" t="s">
        <v>2807</v>
      </c>
      <c r="C4" s="5" t="s">
        <v>2808</v>
      </c>
      <c r="D4" s="172" t="s">
        <v>2478</v>
      </c>
      <c r="E4" s="190">
        <v>45905</v>
      </c>
      <c r="F4" s="184">
        <v>45911</v>
      </c>
      <c r="G4" s="184">
        <v>45936</v>
      </c>
      <c r="H4" s="184">
        <v>46052</v>
      </c>
      <c r="I4" s="181">
        <f>+'La Calera II - RFSU 31.1.28'!AN7</f>
        <v>46094</v>
      </c>
      <c r="J4" s="184">
        <v>46080</v>
      </c>
      <c r="K4" s="194" t="s">
        <v>33</v>
      </c>
      <c r="L4" s="480">
        <v>4900120239</v>
      </c>
      <c r="M4" s="5"/>
      <c r="N4" s="173"/>
      <c r="O4" s="173"/>
      <c r="P4" s="173"/>
      <c r="Q4" s="173"/>
      <c r="R4" s="173"/>
      <c r="S4" s="311" t="s">
        <v>33</v>
      </c>
      <c r="T4" s="320" t="s">
        <v>5141</v>
      </c>
    </row>
    <row r="5" spans="1:20" x14ac:dyDescent="0.25">
      <c r="A5" s="170" t="s">
        <v>2803</v>
      </c>
      <c r="B5" s="5" t="s">
        <v>2809</v>
      </c>
      <c r="C5" s="5" t="s">
        <v>2808</v>
      </c>
      <c r="D5" s="172" t="s">
        <v>2479</v>
      </c>
      <c r="E5" s="190">
        <v>45929</v>
      </c>
      <c r="F5" s="184"/>
      <c r="G5" s="184"/>
      <c r="H5" s="184"/>
      <c r="I5" s="181"/>
      <c r="J5" s="184"/>
      <c r="K5" s="194" t="s">
        <v>33</v>
      </c>
      <c r="L5" s="480"/>
      <c r="M5" s="175"/>
      <c r="N5" s="173"/>
      <c r="O5" s="173"/>
      <c r="P5" s="173"/>
      <c r="Q5" s="173"/>
      <c r="R5" s="173"/>
      <c r="S5" s="310" t="s">
        <v>33</v>
      </c>
      <c r="T5" s="320" t="s">
        <v>5111</v>
      </c>
    </row>
    <row r="6" spans="1:20" x14ac:dyDescent="0.25">
      <c r="A6" s="170" t="s">
        <v>2803</v>
      </c>
      <c r="B6" s="5" t="s">
        <v>2804</v>
      </c>
      <c r="C6" s="5" t="s">
        <v>2808</v>
      </c>
      <c r="D6" s="172" t="s">
        <v>2583</v>
      </c>
      <c r="E6" s="190">
        <f>+'La Calera II - RFSU 31.1.28'!G8</f>
        <v>46041</v>
      </c>
      <c r="F6" s="184">
        <v>46048</v>
      </c>
      <c r="G6" s="184">
        <v>46059</v>
      </c>
      <c r="H6" s="184">
        <v>46076</v>
      </c>
      <c r="I6" s="181">
        <f>+'La Calera II - RFSU 31.1.28'!AN8</f>
        <v>46085</v>
      </c>
      <c r="J6" s="184">
        <v>46085</v>
      </c>
      <c r="K6" s="194" t="s">
        <v>33</v>
      </c>
      <c r="L6" s="480">
        <v>4900120318</v>
      </c>
      <c r="M6" s="175"/>
      <c r="N6" s="173"/>
      <c r="O6" s="173"/>
      <c r="P6" s="173"/>
      <c r="Q6" s="174"/>
      <c r="R6" s="643"/>
      <c r="S6" s="310" t="s">
        <v>33</v>
      </c>
      <c r="T6" s="320" t="s">
        <v>5194</v>
      </c>
    </row>
    <row r="7" spans="1:20" ht="20.25" customHeight="1" x14ac:dyDescent="0.25">
      <c r="A7" s="170" t="s">
        <v>2803</v>
      </c>
      <c r="B7" s="5" t="s">
        <v>2810</v>
      </c>
      <c r="C7" s="5" t="s">
        <v>2808</v>
      </c>
      <c r="D7" s="172" t="s">
        <v>2811</v>
      </c>
      <c r="E7" s="190">
        <v>45929</v>
      </c>
      <c r="F7" s="184">
        <v>46048</v>
      </c>
      <c r="G7" s="184">
        <v>46059</v>
      </c>
      <c r="H7" s="184">
        <v>46087</v>
      </c>
      <c r="I7" s="181">
        <v>46101</v>
      </c>
      <c r="J7" s="184">
        <v>46113</v>
      </c>
      <c r="K7" s="194" t="s">
        <v>33</v>
      </c>
      <c r="L7" s="480">
        <v>4900120698</v>
      </c>
      <c r="M7" s="175"/>
      <c r="N7" s="173"/>
      <c r="O7" s="173"/>
      <c r="P7" s="173"/>
      <c r="Q7" s="174"/>
      <c r="R7" s="643"/>
      <c r="S7" s="310" t="s">
        <v>33</v>
      </c>
      <c r="T7" s="320" t="s">
        <v>5232</v>
      </c>
    </row>
    <row r="8" spans="1:20" ht="40.5" customHeight="1" x14ac:dyDescent="0.25">
      <c r="A8" s="170" t="s">
        <v>2803</v>
      </c>
      <c r="B8" s="179" t="s">
        <v>2812</v>
      </c>
      <c r="C8" s="5" t="s">
        <v>2808</v>
      </c>
      <c r="D8" s="172" t="s">
        <v>2813</v>
      </c>
      <c r="E8" s="190">
        <f>+'La Calera II - RFSU 31.1.28'!G105</f>
        <v>46034</v>
      </c>
      <c r="F8" s="184">
        <v>45936</v>
      </c>
      <c r="G8" s="184">
        <v>46325</v>
      </c>
      <c r="H8" s="184">
        <v>46139</v>
      </c>
      <c r="I8" s="181">
        <v>46171</v>
      </c>
      <c r="J8" s="184"/>
      <c r="K8" s="194">
        <f>+'La Calera II - RFSU 31.1.28'!BA105</f>
        <v>400</v>
      </c>
      <c r="L8" s="480">
        <v>4900121326</v>
      </c>
      <c r="M8" s="644"/>
      <c r="N8" s="536">
        <v>46177</v>
      </c>
      <c r="O8" s="178"/>
      <c r="P8" s="178"/>
      <c r="Q8" s="178"/>
      <c r="R8" s="643"/>
      <c r="S8" s="176">
        <f>+'La Calera II - RFSU 31.1.28'!CA105</f>
        <v>46584</v>
      </c>
      <c r="T8" s="320" t="s">
        <v>5281</v>
      </c>
    </row>
    <row r="9" spans="1:20" ht="30" x14ac:dyDescent="0.25">
      <c r="A9" s="170" t="s">
        <v>2803</v>
      </c>
      <c r="B9" s="179" t="s">
        <v>2814</v>
      </c>
      <c r="C9" s="171" t="s">
        <v>2815</v>
      </c>
      <c r="D9" s="172" t="s">
        <v>1847</v>
      </c>
      <c r="E9" s="190">
        <f>+'La Calera II - RFSU 31.1.28'!G106</f>
        <v>45931</v>
      </c>
      <c r="F9" s="184">
        <v>46315</v>
      </c>
      <c r="G9" s="184">
        <v>45995</v>
      </c>
      <c r="H9" s="184">
        <v>46153</v>
      </c>
      <c r="I9" s="181">
        <v>46148</v>
      </c>
      <c r="J9" s="184"/>
      <c r="K9" s="194">
        <f>+'La Calera II - RFSU 31.1.28'!BA106</f>
        <v>250</v>
      </c>
      <c r="L9" s="480">
        <v>4900121592</v>
      </c>
      <c r="M9" s="644"/>
      <c r="N9" s="536"/>
      <c r="O9" s="178"/>
      <c r="P9" s="178"/>
      <c r="Q9" s="178"/>
      <c r="R9" s="643"/>
      <c r="S9" s="176">
        <f>+'La Calera II - RFSU 31.1.28'!CA106</f>
        <v>46448</v>
      </c>
      <c r="T9" s="320" t="s">
        <v>5350</v>
      </c>
    </row>
    <row r="10" spans="1:20" ht="45" x14ac:dyDescent="0.25">
      <c r="A10" s="170" t="s">
        <v>2803</v>
      </c>
      <c r="B10" s="179" t="s">
        <v>2812</v>
      </c>
      <c r="C10" s="171" t="s">
        <v>2816</v>
      </c>
      <c r="D10" s="177" t="s">
        <v>2817</v>
      </c>
      <c r="E10" s="190">
        <f>+'La Calera II - RFSU 31.1.28'!G30</f>
        <v>46031</v>
      </c>
      <c r="F10" s="184">
        <v>46043</v>
      </c>
      <c r="G10" s="184">
        <v>46062</v>
      </c>
      <c r="H10" s="184">
        <v>46094</v>
      </c>
      <c r="I10" s="181">
        <f>+'La Calera II - RFSU 31.1.28'!AN30</f>
        <v>46162</v>
      </c>
      <c r="J10" s="184"/>
      <c r="K10" s="194">
        <f>+'La Calera II - RFSU 31.1.28'!BA30</f>
        <v>390</v>
      </c>
      <c r="L10" s="480">
        <v>4508944971</v>
      </c>
      <c r="M10" s="175" t="s">
        <v>5241</v>
      </c>
      <c r="N10" s="181">
        <v>46160</v>
      </c>
      <c r="O10" s="174"/>
      <c r="P10" s="178"/>
      <c r="Q10" s="178"/>
      <c r="R10" s="180">
        <v>46120</v>
      </c>
      <c r="S10" s="176">
        <f>+'La Calera II - RFSU 31.1.28'!CA30</f>
        <v>46561</v>
      </c>
      <c r="T10" s="320" t="s">
        <v>5286</v>
      </c>
    </row>
    <row r="11" spans="1:20" ht="45" x14ac:dyDescent="0.25">
      <c r="A11" s="170" t="s">
        <v>2803</v>
      </c>
      <c r="B11" s="179" t="s">
        <v>2812</v>
      </c>
      <c r="C11" s="5" t="s">
        <v>2816</v>
      </c>
      <c r="D11" s="177" t="s">
        <v>2818</v>
      </c>
      <c r="E11" s="190">
        <f>+'La Calera II - RFSU 31.1.28'!G31</f>
        <v>46031</v>
      </c>
      <c r="F11" s="184">
        <v>46043</v>
      </c>
      <c r="G11" s="184">
        <v>46062</v>
      </c>
      <c r="H11" s="184">
        <v>46094</v>
      </c>
      <c r="I11" s="181">
        <f>+'La Calera II - RFSU 31.1.28'!AN31</f>
        <v>46162</v>
      </c>
      <c r="J11" s="184"/>
      <c r="K11" s="194">
        <f>+'La Calera II - RFSU 31.1.28'!BA31</f>
        <v>360</v>
      </c>
      <c r="L11" s="480">
        <v>4508944973</v>
      </c>
      <c r="M11" s="175" t="s">
        <v>5241</v>
      </c>
      <c r="N11" s="181">
        <v>46160</v>
      </c>
      <c r="O11" s="173"/>
      <c r="P11" s="173"/>
      <c r="Q11" s="173"/>
      <c r="R11" s="173">
        <v>46156</v>
      </c>
      <c r="S11" s="176">
        <f>+'La Calera II - RFSU 31.1.28'!CA31</f>
        <v>46531</v>
      </c>
      <c r="T11" s="320" t="s">
        <v>5286</v>
      </c>
    </row>
    <row r="12" spans="1:20" ht="45" x14ac:dyDescent="0.25">
      <c r="A12" s="170" t="s">
        <v>2803</v>
      </c>
      <c r="B12" s="179" t="s">
        <v>2814</v>
      </c>
      <c r="C12" s="171" t="s">
        <v>2816</v>
      </c>
      <c r="D12" s="172" t="s">
        <v>2828</v>
      </c>
      <c r="E12" s="190">
        <f>+'La Calera II - RFSU 31.1.28'!G32</f>
        <v>46031</v>
      </c>
      <c r="F12" s="184">
        <v>46043</v>
      </c>
      <c r="G12" s="184">
        <v>46062</v>
      </c>
      <c r="H12" s="184">
        <v>46094</v>
      </c>
      <c r="I12" s="181">
        <f>+'La Calera II - RFSU 31.1.28'!AN32</f>
        <v>46171</v>
      </c>
      <c r="J12" s="184"/>
      <c r="K12" s="194">
        <f>+'La Calera II - RFSU 31.1.28'!BA32</f>
        <v>360</v>
      </c>
      <c r="L12" s="480">
        <v>4508945953</v>
      </c>
      <c r="M12" s="175" t="s">
        <v>5241</v>
      </c>
      <c r="N12" s="181">
        <v>46164</v>
      </c>
      <c r="O12" s="173"/>
      <c r="P12" s="173"/>
      <c r="Q12" s="173"/>
      <c r="R12" s="173"/>
      <c r="S12" s="176">
        <f>+'La Calera II - RFSU 31.1.28'!CA32</f>
        <v>46540</v>
      </c>
      <c r="T12" s="320" t="s">
        <v>5285</v>
      </c>
    </row>
    <row r="13" spans="1:20" ht="30" x14ac:dyDescent="0.25">
      <c r="A13" s="170" t="s">
        <v>2803</v>
      </c>
      <c r="B13" s="179" t="s">
        <v>2804</v>
      </c>
      <c r="C13" s="5" t="s">
        <v>2819</v>
      </c>
      <c r="D13" s="172" t="s">
        <v>5112</v>
      </c>
      <c r="E13" s="190">
        <f>+'La Calera II - RFSU 31.1.28'!G118</f>
        <v>46010</v>
      </c>
      <c r="F13" s="184">
        <v>46030</v>
      </c>
      <c r="G13" s="184">
        <v>46059</v>
      </c>
      <c r="H13" s="184"/>
      <c r="I13" s="181">
        <f>+'La Calera II - RFSU 31.1.28'!AN118</f>
        <v>46076</v>
      </c>
      <c r="J13" s="184">
        <v>46091</v>
      </c>
      <c r="K13" s="194">
        <f>+S13-I13</f>
        <v>80</v>
      </c>
      <c r="L13" s="480" t="s">
        <v>33</v>
      </c>
      <c r="M13" s="182"/>
      <c r="N13" s="181"/>
      <c r="O13" s="173"/>
      <c r="P13" s="173"/>
      <c r="Q13" s="173"/>
      <c r="R13" s="173"/>
      <c r="S13" s="176">
        <f>+'La Calera II - RFSU 31.1.28'!CA118</f>
        <v>46156</v>
      </c>
      <c r="T13" s="277" t="s">
        <v>5351</v>
      </c>
    </row>
    <row r="14" spans="1:20" ht="30" x14ac:dyDescent="0.25">
      <c r="A14" s="170" t="s">
        <v>2803</v>
      </c>
      <c r="B14" s="179" t="s">
        <v>2804</v>
      </c>
      <c r="C14" s="5" t="s">
        <v>2819</v>
      </c>
      <c r="D14" s="172" t="s">
        <v>2820</v>
      </c>
      <c r="E14" s="190">
        <f>+'La Calera II - RFSU 31.1.28'!G124</f>
        <v>46013</v>
      </c>
      <c r="F14" s="184">
        <v>46030</v>
      </c>
      <c r="G14" s="184">
        <v>46050</v>
      </c>
      <c r="H14" s="184"/>
      <c r="I14" s="181">
        <f>+'La Calera II - RFSU 31.1.28'!AN124</f>
        <v>46067</v>
      </c>
      <c r="J14" s="184">
        <v>46079</v>
      </c>
      <c r="K14" s="194">
        <f>+S14-I14</f>
        <v>65</v>
      </c>
      <c r="L14" s="480" t="s">
        <v>33</v>
      </c>
      <c r="M14" s="182"/>
      <c r="N14" s="181"/>
      <c r="O14" s="173"/>
      <c r="P14" s="173"/>
      <c r="Q14" s="173"/>
      <c r="R14" s="173"/>
      <c r="S14" s="176">
        <f>+'La Calera II - RFSU 31.1.28'!CA124</f>
        <v>46132</v>
      </c>
      <c r="T14" s="277" t="s">
        <v>5352</v>
      </c>
    </row>
    <row r="15" spans="1:20" ht="30" x14ac:dyDescent="0.25">
      <c r="A15" s="170" t="s">
        <v>2803</v>
      </c>
      <c r="B15" s="179" t="s">
        <v>2809</v>
      </c>
      <c r="C15" s="5" t="s">
        <v>2819</v>
      </c>
      <c r="D15" s="177" t="s">
        <v>2821</v>
      </c>
      <c r="E15" s="190">
        <v>46073</v>
      </c>
      <c r="F15" s="184">
        <v>46084</v>
      </c>
      <c r="G15" s="184">
        <v>46101</v>
      </c>
      <c r="H15" s="184">
        <v>46132</v>
      </c>
      <c r="I15" s="181">
        <f>+'La Calera II - RFSU 31.1.28'!AN130</f>
        <v>46165</v>
      </c>
      <c r="J15" s="184">
        <v>46183</v>
      </c>
      <c r="K15" s="194">
        <v>250</v>
      </c>
      <c r="L15" s="480"/>
      <c r="M15" s="182"/>
      <c r="N15" s="181"/>
      <c r="O15" s="173"/>
      <c r="P15" s="173"/>
      <c r="Q15" s="173"/>
      <c r="R15" s="173"/>
      <c r="S15" s="176">
        <f>+'La Calera II - RFSU 31.1.28'!CA130</f>
        <v>46417</v>
      </c>
      <c r="T15" s="320" t="s">
        <v>5353</v>
      </c>
    </row>
    <row r="16" spans="1:20" ht="30" x14ac:dyDescent="0.25">
      <c r="A16" s="170" t="s">
        <v>2803</v>
      </c>
      <c r="B16" s="179" t="s">
        <v>2814</v>
      </c>
      <c r="C16" s="171" t="s">
        <v>2815</v>
      </c>
      <c r="D16" s="177" t="s">
        <v>1827</v>
      </c>
      <c r="E16" s="190">
        <f>+'La Calera II - RFSU 31.1.28'!G98</f>
        <v>46045</v>
      </c>
      <c r="F16" s="184">
        <v>46052</v>
      </c>
      <c r="G16" s="184">
        <v>46092</v>
      </c>
      <c r="H16" s="184">
        <v>46185</v>
      </c>
      <c r="I16" s="181">
        <f>+'La Calera II - RFSU 31.1.28'!AN98</f>
        <v>46220</v>
      </c>
      <c r="J16" s="184"/>
      <c r="K16" s="194">
        <f>+'La Calera II - RFSU 31.1.28'!BA98</f>
        <v>240</v>
      </c>
      <c r="L16" s="480"/>
      <c r="M16" s="182"/>
      <c r="N16" s="181"/>
      <c r="O16" s="173"/>
      <c r="P16" s="173"/>
      <c r="Q16" s="173"/>
      <c r="R16" s="173"/>
      <c r="S16" s="176">
        <f>+'La Calera II - RFSU 31.1.28'!CA98</f>
        <v>46469</v>
      </c>
      <c r="T16" s="320" t="s">
        <v>5364</v>
      </c>
    </row>
    <row r="17" spans="1:20" ht="46.5" customHeight="1" x14ac:dyDescent="0.25">
      <c r="A17" s="170" t="s">
        <v>2803</v>
      </c>
      <c r="B17" s="179" t="s">
        <v>2814</v>
      </c>
      <c r="C17" s="171" t="s">
        <v>2815</v>
      </c>
      <c r="D17" s="177" t="s">
        <v>1833</v>
      </c>
      <c r="E17" s="190">
        <f>+'La Calera II - RFSU 31.1.28'!H101</f>
        <v>46029</v>
      </c>
      <c r="F17" s="184">
        <v>46036</v>
      </c>
      <c r="G17" s="184">
        <v>46062</v>
      </c>
      <c r="H17" s="184">
        <v>46090</v>
      </c>
      <c r="I17" s="181">
        <f>+'La Calera II - RFSU 31.1.28'!AN101</f>
        <v>46200</v>
      </c>
      <c r="J17" s="184">
        <v>46118</v>
      </c>
      <c r="K17" s="194">
        <f>+'La Calera II - RFSU 31.1.28'!BA101</f>
        <v>240</v>
      </c>
      <c r="L17" s="480">
        <v>4508920352</v>
      </c>
      <c r="M17" s="182" t="s">
        <v>5205</v>
      </c>
      <c r="N17" s="181">
        <v>46121</v>
      </c>
      <c r="O17" s="173"/>
      <c r="P17" s="173"/>
      <c r="Q17" s="173"/>
      <c r="R17" s="173">
        <v>46238</v>
      </c>
      <c r="S17" s="176">
        <f>+'La Calera II - RFSU 31.1.28'!CA101</f>
        <v>46449</v>
      </c>
      <c r="T17" s="320" t="s">
        <v>5282</v>
      </c>
    </row>
    <row r="18" spans="1:20" ht="30" x14ac:dyDescent="0.25">
      <c r="A18" s="170" t="s">
        <v>2803</v>
      </c>
      <c r="B18" s="179" t="s">
        <v>2814</v>
      </c>
      <c r="C18" s="171" t="s">
        <v>2815</v>
      </c>
      <c r="D18" s="177" t="s">
        <v>1829</v>
      </c>
      <c r="E18" s="190">
        <v>46157</v>
      </c>
      <c r="F18" s="184">
        <v>46164</v>
      </c>
      <c r="G18" s="184">
        <v>46185</v>
      </c>
      <c r="H18" s="184"/>
      <c r="I18" s="181">
        <f>+'La Calera II - RFSU 31.1.28'!AN99</f>
        <v>46315</v>
      </c>
      <c r="J18" s="184"/>
      <c r="K18" s="194">
        <f>+'La Calera II - RFSU 31.1.28'!BA99</f>
        <v>240</v>
      </c>
      <c r="L18" s="480"/>
      <c r="M18" s="182"/>
      <c r="N18" s="181"/>
      <c r="O18" s="173"/>
      <c r="P18" s="173"/>
      <c r="Q18" s="173"/>
      <c r="R18" s="173"/>
      <c r="S18" s="176">
        <f>+'La Calera II - RFSU 31.1.28'!CA99</f>
        <v>46564</v>
      </c>
      <c r="T18" s="320" t="s">
        <v>5354</v>
      </c>
    </row>
    <row r="19" spans="1:20" ht="48" customHeight="1" x14ac:dyDescent="0.25">
      <c r="A19" s="170" t="s">
        <v>2803</v>
      </c>
      <c r="B19" s="179" t="s">
        <v>2814</v>
      </c>
      <c r="C19" s="171" t="s">
        <v>2815</v>
      </c>
      <c r="D19" s="177" t="s">
        <v>1837</v>
      </c>
      <c r="E19" s="190">
        <f>+'La Calera II - RFSU 31.1.28'!G102</f>
        <v>46099</v>
      </c>
      <c r="F19" s="184">
        <v>46063</v>
      </c>
      <c r="G19" s="184">
        <v>46111</v>
      </c>
      <c r="H19" s="184"/>
      <c r="I19" s="181">
        <f>+'La Calera II - RFSU 31.1.28'!AN102</f>
        <v>46218</v>
      </c>
      <c r="J19" s="184"/>
      <c r="K19" s="194">
        <f>+'La Calera II - RFSU 31.1.28'!BA102</f>
        <v>250</v>
      </c>
      <c r="L19" s="480"/>
      <c r="M19" s="182"/>
      <c r="N19" s="181"/>
      <c r="O19" s="173"/>
      <c r="P19" s="173"/>
      <c r="Q19" s="173"/>
      <c r="R19" s="173"/>
      <c r="S19" s="176">
        <f>+'La Calera II - RFSU 31.1.28'!CA102</f>
        <v>46477</v>
      </c>
      <c r="T19" s="320" t="s">
        <v>5363</v>
      </c>
    </row>
    <row r="20" spans="1:20" ht="45" x14ac:dyDescent="0.25">
      <c r="A20" s="170" t="s">
        <v>2803</v>
      </c>
      <c r="B20" s="179" t="s">
        <v>2814</v>
      </c>
      <c r="C20" s="171" t="s">
        <v>2815</v>
      </c>
      <c r="D20" s="177" t="s">
        <v>1841</v>
      </c>
      <c r="E20" s="190">
        <v>46139</v>
      </c>
      <c r="F20" s="184">
        <v>46150</v>
      </c>
      <c r="G20" s="184">
        <v>46185</v>
      </c>
      <c r="H20" s="184"/>
      <c r="I20" s="181">
        <f>+'La Calera II - RFSU 31.1.28'!AN103</f>
        <v>46308</v>
      </c>
      <c r="J20" s="184"/>
      <c r="K20" s="194">
        <f>+'La Calera II - RFSU 31.1.28'!BA103</f>
        <v>250</v>
      </c>
      <c r="L20" s="480"/>
      <c r="M20" s="182"/>
      <c r="N20" s="181"/>
      <c r="O20" s="173"/>
      <c r="P20" s="173"/>
      <c r="Q20" s="173"/>
      <c r="R20" s="173"/>
      <c r="S20" s="176">
        <f>+'La Calera II - RFSU 31.1.28'!CA103</f>
        <v>46567</v>
      </c>
      <c r="T20" s="320" t="s">
        <v>5355</v>
      </c>
    </row>
    <row r="21" spans="1:20" ht="30" x14ac:dyDescent="0.25">
      <c r="A21" s="170" t="s">
        <v>2803</v>
      </c>
      <c r="B21" s="179" t="s">
        <v>2814</v>
      </c>
      <c r="C21" s="171" t="s">
        <v>2815</v>
      </c>
      <c r="D21" s="172" t="s">
        <v>1861</v>
      </c>
      <c r="E21" s="190">
        <f>+'La Calera II - RFSU 31.1.28'!G110</f>
        <v>46056</v>
      </c>
      <c r="F21" s="184">
        <v>46072</v>
      </c>
      <c r="G21" s="184">
        <v>46095</v>
      </c>
      <c r="H21" s="184">
        <v>46196</v>
      </c>
      <c r="I21" s="181">
        <f>+'La Calera II - RFSU 31.1.28'!AN110</f>
        <v>46197</v>
      </c>
      <c r="J21" s="184"/>
      <c r="K21" s="194">
        <f>+'La Calera II - RFSU 31.1.28'!BA110</f>
        <v>360</v>
      </c>
      <c r="L21" s="480"/>
      <c r="M21" s="182"/>
      <c r="N21" s="181"/>
      <c r="O21" s="173"/>
      <c r="P21" s="173"/>
      <c r="Q21" s="173"/>
      <c r="R21" s="173"/>
      <c r="S21" s="176">
        <f>+'La Calera II - RFSU 31.1.28'!CA110</f>
        <v>46566</v>
      </c>
      <c r="T21" s="320" t="s">
        <v>5356</v>
      </c>
    </row>
    <row r="22" spans="1:20" ht="55.5" customHeight="1" x14ac:dyDescent="0.25">
      <c r="A22" s="170" t="s">
        <v>2803</v>
      </c>
      <c r="B22" s="179" t="s">
        <v>2814</v>
      </c>
      <c r="C22" s="171" t="s">
        <v>2815</v>
      </c>
      <c r="D22" s="172" t="s">
        <v>1867</v>
      </c>
      <c r="E22" s="190">
        <f>+'La Calera II - RFSU 31.1.28'!G112</f>
        <v>46063</v>
      </c>
      <c r="F22" s="184">
        <v>46076</v>
      </c>
      <c r="G22" s="184">
        <v>46119</v>
      </c>
      <c r="H22" s="184">
        <v>46183</v>
      </c>
      <c r="I22" s="181">
        <f>+I21</f>
        <v>46197</v>
      </c>
      <c r="J22" s="184"/>
      <c r="K22" s="194">
        <v>300</v>
      </c>
      <c r="L22" s="480"/>
      <c r="M22" s="182"/>
      <c r="N22" s="181"/>
      <c r="O22" s="173"/>
      <c r="P22" s="173"/>
      <c r="Q22" s="173"/>
      <c r="R22" s="173"/>
      <c r="S22" s="176">
        <f>+'La Calera II - RFSU 31.1.28'!CA112</f>
        <v>46507</v>
      </c>
      <c r="T22" s="277" t="s">
        <v>5357</v>
      </c>
    </row>
    <row r="23" spans="1:20" ht="45" x14ac:dyDescent="0.25">
      <c r="A23" s="170" t="s">
        <v>2803</v>
      </c>
      <c r="B23" s="179" t="s">
        <v>2814</v>
      </c>
      <c r="C23" s="171" t="s">
        <v>2815</v>
      </c>
      <c r="D23" s="183" t="s">
        <v>1869</v>
      </c>
      <c r="E23" s="190">
        <v>46092</v>
      </c>
      <c r="F23" s="184">
        <v>46100</v>
      </c>
      <c r="G23" s="184">
        <v>46143</v>
      </c>
      <c r="H23" s="184"/>
      <c r="I23" s="181">
        <f>+'La Calera II - RFSU 31.1.28'!AN114</f>
        <v>46253</v>
      </c>
      <c r="J23" s="184"/>
      <c r="K23" s="194">
        <f>+'La Calera II - RFSU 31.1.28'!BA114</f>
        <v>330</v>
      </c>
      <c r="L23" s="480"/>
      <c r="M23" s="182"/>
      <c r="N23" s="181"/>
      <c r="O23" s="173"/>
      <c r="P23" s="173"/>
      <c r="Q23" s="173"/>
      <c r="R23" s="173"/>
      <c r="S23" s="176">
        <f>+'La Calera II - RFSU 31.1.28'!CA114</f>
        <v>46588</v>
      </c>
      <c r="T23" s="320" t="s">
        <v>5359</v>
      </c>
    </row>
    <row r="24" spans="1:20" ht="30" x14ac:dyDescent="0.25">
      <c r="A24" s="170" t="s">
        <v>2803</v>
      </c>
      <c r="B24" s="179" t="s">
        <v>2814</v>
      </c>
      <c r="C24" s="171" t="s">
        <v>2822</v>
      </c>
      <c r="D24" s="183" t="s">
        <v>2823</v>
      </c>
      <c r="E24" s="190">
        <f>+'La Calera II - RFSU 31.1.28'!G69</f>
        <v>46056</v>
      </c>
      <c r="F24" s="184">
        <v>46072</v>
      </c>
      <c r="G24" s="184">
        <v>46106</v>
      </c>
      <c r="H24" s="184">
        <v>46178</v>
      </c>
      <c r="I24" s="181">
        <f>+'La Calera II - RFSU 31.1.28'!AN69</f>
        <v>46253</v>
      </c>
      <c r="J24" s="184"/>
      <c r="K24" s="194">
        <f>+'La Calera II - RFSU 31.1.28'!BA69</f>
        <v>300</v>
      </c>
      <c r="L24" s="480"/>
      <c r="M24" s="182"/>
      <c r="N24" s="181"/>
      <c r="O24" s="173"/>
      <c r="P24" s="173"/>
      <c r="Q24" s="173"/>
      <c r="R24" s="173"/>
      <c r="S24" s="176">
        <f>+'La Calera II - RFSU 31.1.28'!CA69</f>
        <v>46562</v>
      </c>
      <c r="T24" s="320" t="s">
        <v>5360</v>
      </c>
    </row>
    <row r="25" spans="1:20" ht="30" x14ac:dyDescent="0.25">
      <c r="A25" s="170" t="s">
        <v>2803</v>
      </c>
      <c r="B25" s="179" t="s">
        <v>2814</v>
      </c>
      <c r="C25" s="171" t="s">
        <v>2822</v>
      </c>
      <c r="D25" s="183" t="s">
        <v>2824</v>
      </c>
      <c r="E25" s="190">
        <f>+'La Calera II - RFSU 31.1.28'!G70</f>
        <v>46056</v>
      </c>
      <c r="F25" s="184">
        <v>46072</v>
      </c>
      <c r="G25" s="184">
        <v>46092</v>
      </c>
      <c r="H25" s="184">
        <v>46178</v>
      </c>
      <c r="I25" s="181">
        <f>+'La Calera II - RFSU 31.1.28'!AP70</f>
        <v>46194</v>
      </c>
      <c r="J25" s="184"/>
      <c r="K25" s="194">
        <f>+'La Calera II - RFSU 31.1.28'!BA70</f>
        <v>300</v>
      </c>
      <c r="L25" s="480"/>
      <c r="M25" s="182"/>
      <c r="N25" s="181"/>
      <c r="O25" s="173"/>
      <c r="P25" s="173"/>
      <c r="Q25" s="173"/>
      <c r="R25" s="173"/>
      <c r="S25" s="176">
        <f>+'La Calera II - RFSU 31.1.28'!CA70</f>
        <v>46495</v>
      </c>
      <c r="T25" s="320" t="s">
        <v>5361</v>
      </c>
    </row>
    <row r="26" spans="1:20" ht="45" x14ac:dyDescent="0.25">
      <c r="A26" s="170" t="s">
        <v>2803</v>
      </c>
      <c r="B26" s="179" t="s">
        <v>2814</v>
      </c>
      <c r="C26" s="171" t="s">
        <v>2822</v>
      </c>
      <c r="D26" s="172" t="s">
        <v>2825</v>
      </c>
      <c r="E26" s="190">
        <v>46135</v>
      </c>
      <c r="F26" s="184">
        <v>46147</v>
      </c>
      <c r="G26" s="184">
        <v>46163</v>
      </c>
      <c r="H26" s="184"/>
      <c r="I26" s="181">
        <f>+'La Calera II - RFSU 31.1.28'!AN33</f>
        <v>46229</v>
      </c>
      <c r="J26" s="184"/>
      <c r="K26" s="194">
        <f>+'La Calera II - RFSU 31.1.28'!BA33</f>
        <v>300</v>
      </c>
      <c r="L26" s="480"/>
      <c r="M26" s="182"/>
      <c r="N26" s="181"/>
      <c r="O26" s="173"/>
      <c r="P26" s="173"/>
      <c r="Q26" s="173"/>
      <c r="R26" s="173"/>
      <c r="S26" s="176">
        <f>+'La Calera II - RFSU 31.1.28'!CA33</f>
        <v>46538</v>
      </c>
      <c r="T26" s="320" t="s">
        <v>5314</v>
      </c>
    </row>
    <row r="27" spans="1:20" ht="30" x14ac:dyDescent="0.25">
      <c r="A27" s="170" t="s">
        <v>2803</v>
      </c>
      <c r="B27" s="179" t="s">
        <v>2809</v>
      </c>
      <c r="C27" s="5" t="s">
        <v>2822</v>
      </c>
      <c r="D27" s="177" t="s">
        <v>2826</v>
      </c>
      <c r="E27" s="190">
        <v>46157</v>
      </c>
      <c r="F27" s="184">
        <v>46172</v>
      </c>
      <c r="G27" s="184"/>
      <c r="H27" s="184"/>
      <c r="I27" s="181">
        <f>+'La Calera II - RFSU 31.1.28'!AN55</f>
        <v>46316</v>
      </c>
      <c r="J27" s="184"/>
      <c r="K27" s="194">
        <f>+'La Calera II - RFSU 31.1.28'!BA55</f>
        <v>150</v>
      </c>
      <c r="L27" s="480"/>
      <c r="M27" s="182"/>
      <c r="N27" s="181"/>
      <c r="O27" s="173"/>
      <c r="P27" s="173"/>
      <c r="Q27" s="173"/>
      <c r="R27" s="173"/>
      <c r="S27" s="176">
        <f>+'La Calera II - RFSU 31.1.28'!CA55</f>
        <v>46475</v>
      </c>
      <c r="T27" s="537" t="s">
        <v>5362</v>
      </c>
    </row>
    <row r="28" spans="1:20" x14ac:dyDescent="0.25">
      <c r="A28" s="170" t="s">
        <v>2803</v>
      </c>
      <c r="B28" s="179" t="s">
        <v>2809</v>
      </c>
      <c r="C28" s="171" t="s">
        <v>2816</v>
      </c>
      <c r="D28" s="172" t="s">
        <v>2827</v>
      </c>
      <c r="E28" s="190">
        <f>+'La Calera II - RFSU 31.1.28'!G24</f>
        <v>46184</v>
      </c>
      <c r="F28" s="184"/>
      <c r="G28" s="184"/>
      <c r="H28" s="184"/>
      <c r="I28" s="181">
        <f>+'La Calera II - RFSU 31.1.28'!AN24</f>
        <v>46344</v>
      </c>
      <c r="J28" s="184"/>
      <c r="K28" s="194">
        <f>+'La Calera II - RFSU 31.1.28'!BA24</f>
        <v>150</v>
      </c>
      <c r="L28" s="480"/>
      <c r="M28" s="182"/>
      <c r="N28" s="181"/>
      <c r="O28" s="173"/>
      <c r="P28" s="173"/>
      <c r="Q28" s="173"/>
      <c r="R28" s="173"/>
      <c r="S28" s="176">
        <f>+'La Calera II - RFSU 31.1.28'!CA24</f>
        <v>46503</v>
      </c>
      <c r="T28" s="320" t="s">
        <v>5311</v>
      </c>
    </row>
    <row r="29" spans="1:20" x14ac:dyDescent="0.25">
      <c r="A29" s="170"/>
      <c r="B29" s="179"/>
      <c r="C29" s="171"/>
      <c r="D29" s="172"/>
      <c r="E29" s="184"/>
      <c r="F29" s="184"/>
      <c r="G29" s="184"/>
      <c r="H29" s="184"/>
      <c r="I29" s="185"/>
      <c r="J29" s="185"/>
      <c r="K29" s="192"/>
    </row>
    <row r="30" spans="1:20" x14ac:dyDescent="0.25">
      <c r="A30" s="187"/>
      <c r="B30" s="188"/>
      <c r="C30" s="186"/>
      <c r="D30" s="189"/>
      <c r="E30" s="184"/>
      <c r="F30" s="184"/>
      <c r="G30" s="184"/>
      <c r="H30" s="184"/>
      <c r="I30" s="185"/>
      <c r="J30" s="185"/>
      <c r="K30" s="192"/>
    </row>
  </sheetData>
  <autoFilter ref="A1:T28" xr:uid="{44DC49B9-843B-407C-9631-53451BECB176}"/>
  <mergeCells count="3">
    <mergeCell ref="R6:R7"/>
    <mergeCell ref="M8:M9"/>
    <mergeCell ref="R8:R9"/>
  </mergeCells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8ED5-C4A3-44EC-9DA3-5A8C15DA0C59}">
  <sheetPr>
    <tabColor rgb="FF92D050"/>
  </sheetPr>
  <dimension ref="A1:D12"/>
  <sheetViews>
    <sheetView zoomScale="118" workbookViewId="0">
      <selection activeCell="D11" sqref="D11"/>
    </sheetView>
  </sheetViews>
  <sheetFormatPr baseColWidth="10" defaultRowHeight="15" x14ac:dyDescent="0.25"/>
  <cols>
    <col min="1" max="1" width="36" bestFit="1" customWidth="1"/>
    <col min="2" max="2" width="11.5703125" customWidth="1"/>
    <col min="3" max="3" width="10.5703125" bestFit="1" customWidth="1"/>
    <col min="4" max="4" width="59.85546875" bestFit="1" customWidth="1"/>
  </cols>
  <sheetData>
    <row r="1" spans="1:4" ht="15.75" thickBot="1" x14ac:dyDescent="0.3">
      <c r="A1" t="s">
        <v>5270</v>
      </c>
      <c r="B1" s="18">
        <v>46197</v>
      </c>
    </row>
    <row r="2" spans="1:4" ht="15.75" thickBot="1" x14ac:dyDescent="0.3">
      <c r="A2" s="530" t="s">
        <v>5266</v>
      </c>
      <c r="B2" s="531" t="s">
        <v>3118</v>
      </c>
      <c r="C2" s="531" t="s">
        <v>5268</v>
      </c>
      <c r="D2" s="532" t="s">
        <v>5263</v>
      </c>
    </row>
    <row r="3" spans="1:4" x14ac:dyDescent="0.25">
      <c r="A3" s="528" t="s">
        <v>5253</v>
      </c>
      <c r="B3" s="529">
        <v>259</v>
      </c>
      <c r="C3" s="535">
        <f t="shared" ref="C3:C10" si="0">+B3/$B$3</f>
        <v>1</v>
      </c>
      <c r="D3" s="322" t="s">
        <v>5269</v>
      </c>
    </row>
    <row r="4" spans="1:4" x14ac:dyDescent="0.25">
      <c r="A4" s="524" t="s">
        <v>5258</v>
      </c>
      <c r="B4" s="525">
        <v>90</v>
      </c>
      <c r="C4" s="533">
        <f t="shared" si="0"/>
        <v>0.34749034749034752</v>
      </c>
      <c r="D4" s="228"/>
    </row>
    <row r="5" spans="1:4" x14ac:dyDescent="0.25">
      <c r="A5" s="524" t="s">
        <v>5257</v>
      </c>
      <c r="B5" s="525">
        <v>55</v>
      </c>
      <c r="C5" s="533">
        <f t="shared" si="0"/>
        <v>0.21235521235521235</v>
      </c>
      <c r="D5" s="228" t="s">
        <v>5265</v>
      </c>
    </row>
    <row r="6" spans="1:4" ht="15.75" thickBot="1" x14ac:dyDescent="0.3">
      <c r="A6" s="526" t="s">
        <v>5267</v>
      </c>
      <c r="B6" s="527">
        <v>114</v>
      </c>
      <c r="C6" s="534">
        <f t="shared" si="0"/>
        <v>0.44015444015444016</v>
      </c>
      <c r="D6" s="510" t="s">
        <v>5265</v>
      </c>
    </row>
    <row r="7" spans="1:4" x14ac:dyDescent="0.25">
      <c r="A7" s="542" t="s">
        <v>5254</v>
      </c>
      <c r="B7" s="543">
        <v>10</v>
      </c>
      <c r="C7" s="544">
        <f t="shared" si="0"/>
        <v>3.8610038610038609E-2</v>
      </c>
      <c r="D7" s="228" t="s">
        <v>5261</v>
      </c>
    </row>
    <row r="8" spans="1:4" x14ac:dyDescent="0.25">
      <c r="A8" s="542" t="s">
        <v>5255</v>
      </c>
      <c r="B8" s="543">
        <v>42</v>
      </c>
      <c r="C8" s="544">
        <f t="shared" si="0"/>
        <v>0.16216216216216217</v>
      </c>
      <c r="D8" s="228" t="s">
        <v>5262</v>
      </c>
    </row>
    <row r="9" spans="1:4" x14ac:dyDescent="0.25">
      <c r="A9" s="542" t="s">
        <v>5256</v>
      </c>
      <c r="B9" s="543">
        <v>1</v>
      </c>
      <c r="C9" s="544">
        <f t="shared" si="0"/>
        <v>3.8610038610038611E-3</v>
      </c>
      <c r="D9" s="228" t="s">
        <v>5264</v>
      </c>
    </row>
    <row r="10" spans="1:4" ht="15.75" thickBot="1" x14ac:dyDescent="0.3">
      <c r="A10" s="545" t="s">
        <v>5259</v>
      </c>
      <c r="B10" s="546">
        <v>35</v>
      </c>
      <c r="C10" s="547">
        <f t="shared" si="0"/>
        <v>0.13513513513513514</v>
      </c>
      <c r="D10" s="510" t="s">
        <v>5260</v>
      </c>
    </row>
    <row r="12" spans="1:4" x14ac:dyDescent="0.25">
      <c r="A12" t="s">
        <v>5280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9F66-C50A-4C44-ADE8-3C92E2482A26}">
  <sheetPr>
    <tabColor rgb="FF92D050"/>
  </sheetPr>
  <dimension ref="A1:T26"/>
  <sheetViews>
    <sheetView topLeftCell="A27" workbookViewId="0">
      <selection activeCell="T22" sqref="T22"/>
    </sheetView>
  </sheetViews>
  <sheetFormatPr baseColWidth="10" defaultColWidth="11.42578125" defaultRowHeight="15" x14ac:dyDescent="0.25"/>
  <cols>
    <col min="2" max="2" width="66.85546875" bestFit="1" customWidth="1"/>
    <col min="3" max="3" width="26.42578125" bestFit="1" customWidth="1"/>
    <col min="4" max="4" width="38.42578125" customWidth="1"/>
  </cols>
  <sheetData>
    <row r="1" spans="1:20" ht="15.75" thickBot="1" x14ac:dyDescent="0.3"/>
    <row r="2" spans="1:20" ht="15.75" thickBot="1" x14ac:dyDescent="0.3">
      <c r="A2" s="389" t="s">
        <v>2829</v>
      </c>
      <c r="B2" s="388" t="s">
        <v>2830</v>
      </c>
      <c r="C2" s="388" t="s">
        <v>2831</v>
      </c>
      <c r="D2" s="390" t="s">
        <v>2832</v>
      </c>
      <c r="T2" s="313"/>
    </row>
    <row r="3" spans="1:20" x14ac:dyDescent="0.25">
      <c r="A3" s="321" t="s">
        <v>2833</v>
      </c>
      <c r="B3" s="297" t="s">
        <v>2818</v>
      </c>
      <c r="C3" s="287">
        <v>46171</v>
      </c>
      <c r="D3" s="322" t="s">
        <v>2834</v>
      </c>
      <c r="T3" s="313"/>
    </row>
    <row r="4" spans="1:20" x14ac:dyDescent="0.25">
      <c r="A4" s="227" t="s">
        <v>2833</v>
      </c>
      <c r="B4" s="35" t="s">
        <v>2817</v>
      </c>
      <c r="C4" s="198">
        <v>46171</v>
      </c>
      <c r="D4" s="228" t="s">
        <v>2834</v>
      </c>
      <c r="T4" s="313"/>
    </row>
    <row r="5" spans="1:20" x14ac:dyDescent="0.25">
      <c r="A5" s="227" t="s">
        <v>2833</v>
      </c>
      <c r="B5" s="35" t="s">
        <v>2835</v>
      </c>
      <c r="C5" s="198">
        <v>46171</v>
      </c>
      <c r="D5" s="645"/>
      <c r="T5" s="313"/>
    </row>
    <row r="6" spans="1:20" x14ac:dyDescent="0.25">
      <c r="A6" s="227" t="s">
        <v>2833</v>
      </c>
      <c r="B6" s="35" t="s">
        <v>2836</v>
      </c>
      <c r="C6" s="198">
        <v>46171</v>
      </c>
      <c r="D6" s="645"/>
      <c r="T6" s="313"/>
    </row>
    <row r="7" spans="1:20" ht="15.75" thickBot="1" x14ac:dyDescent="0.3">
      <c r="A7" s="229" t="s">
        <v>2833</v>
      </c>
      <c r="B7" s="139" t="s">
        <v>2837</v>
      </c>
      <c r="C7" s="230">
        <v>46171</v>
      </c>
      <c r="D7" s="646"/>
      <c r="T7" s="313"/>
    </row>
    <row r="8" spans="1:20" x14ac:dyDescent="0.25">
      <c r="T8" s="312"/>
    </row>
    <row r="9" spans="1:20" x14ac:dyDescent="0.25">
      <c r="T9" s="312"/>
    </row>
    <row r="10" spans="1:20" x14ac:dyDescent="0.25">
      <c r="T10" s="312"/>
    </row>
    <row r="11" spans="1:20" x14ac:dyDescent="0.25">
      <c r="T11" s="312"/>
    </row>
    <row r="12" spans="1:20" x14ac:dyDescent="0.25">
      <c r="T12" s="312"/>
    </row>
    <row r="13" spans="1:20" x14ac:dyDescent="0.25">
      <c r="T13" s="312"/>
    </row>
    <row r="14" spans="1:20" x14ac:dyDescent="0.25">
      <c r="T14" s="312"/>
    </row>
    <row r="15" spans="1:20" x14ac:dyDescent="0.25">
      <c r="T15" s="312"/>
    </row>
    <row r="16" spans="1:20" x14ac:dyDescent="0.25">
      <c r="T16" s="312"/>
    </row>
    <row r="17" spans="20:20" x14ac:dyDescent="0.25">
      <c r="T17" s="312"/>
    </row>
    <row r="18" spans="20:20" x14ac:dyDescent="0.25">
      <c r="T18" s="312"/>
    </row>
    <row r="19" spans="20:20" x14ac:dyDescent="0.25">
      <c r="T19" s="312"/>
    </row>
    <row r="20" spans="20:20" x14ac:dyDescent="0.25">
      <c r="T20" s="312"/>
    </row>
    <row r="21" spans="20:20" x14ac:dyDescent="0.25">
      <c r="T21" s="313"/>
    </row>
    <row r="22" spans="20:20" x14ac:dyDescent="0.25">
      <c r="T22" s="313"/>
    </row>
    <row r="23" spans="20:20" x14ac:dyDescent="0.25">
      <c r="T23" s="312"/>
    </row>
    <row r="24" spans="20:20" x14ac:dyDescent="0.25">
      <c r="T24" s="312"/>
    </row>
    <row r="25" spans="20:20" x14ac:dyDescent="0.25">
      <c r="T25" s="312"/>
    </row>
    <row r="26" spans="20:20" x14ac:dyDescent="0.25">
      <c r="T26" s="313"/>
    </row>
  </sheetData>
  <mergeCells count="1">
    <mergeCell ref="D5:D7"/>
  </mergeCells>
  <pageMargins left="0.7" right="0.7" top="0.75" bottom="0.75" header="0.3" footer="0.3"/>
  <headerFooter>
    <oddHeader>&amp;R&amp;"Calibri"&amp;10&amp;K000000 AESA - Privada&amp;1#_x000D_</oddHeader>
    <oddFooter>&amp;R_x000D_&amp;1#&amp;"Calibri"&amp;10&amp;K000000 AESA - Privada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53C4-9444-4933-B9FF-52E08BC81B10}">
  <sheetPr>
    <tabColor rgb="FF92D050"/>
  </sheetPr>
  <dimension ref="A1:H17"/>
  <sheetViews>
    <sheetView zoomScale="85" zoomScaleNormal="111" workbookViewId="0">
      <pane xSplit="4" ySplit="1" topLeftCell="E2" activePane="bottomRight" state="frozen"/>
      <selection activeCell="J13" sqref="J13"/>
      <selection pane="topRight" activeCell="J13" sqref="J13"/>
      <selection pane="bottomLeft" activeCell="J13" sqref="J13"/>
      <selection pane="bottomRight" activeCell="C6" sqref="C6"/>
    </sheetView>
  </sheetViews>
  <sheetFormatPr baseColWidth="10" defaultColWidth="11.42578125" defaultRowHeight="15" x14ac:dyDescent="0.25"/>
  <cols>
    <col min="2" max="2" width="27" customWidth="1"/>
    <col min="3" max="3" width="66.7109375" customWidth="1"/>
    <col min="4" max="4" width="28.7109375" customWidth="1"/>
    <col min="5" max="5" width="30.85546875" customWidth="1"/>
    <col min="6" max="6" width="30.42578125" bestFit="1" customWidth="1"/>
    <col min="7" max="7" width="18.28515625" bestFit="1" customWidth="1"/>
  </cols>
  <sheetData>
    <row r="1" spans="1:8" ht="15.75" thickBot="1" x14ac:dyDescent="0.3">
      <c r="A1" s="647" t="s">
        <v>2759</v>
      </c>
      <c r="B1" s="648"/>
      <c r="C1" s="648"/>
      <c r="D1" s="649"/>
      <c r="E1" s="509"/>
    </row>
    <row r="2" spans="1:8" ht="15.75" thickBot="1" x14ac:dyDescent="0.3">
      <c r="A2" s="517" t="s">
        <v>14</v>
      </c>
      <c r="B2" s="518" t="s">
        <v>15</v>
      </c>
      <c r="C2" s="518" t="s">
        <v>16</v>
      </c>
      <c r="D2" s="518" t="s">
        <v>1</v>
      </c>
      <c r="E2" s="518" t="s">
        <v>5233</v>
      </c>
      <c r="F2" s="518" t="s">
        <v>5234</v>
      </c>
      <c r="G2" s="518" t="s">
        <v>5235</v>
      </c>
      <c r="H2" s="519" t="s">
        <v>5237</v>
      </c>
    </row>
    <row r="3" spans="1:8" x14ac:dyDescent="0.25">
      <c r="A3" s="520" t="s">
        <v>246</v>
      </c>
      <c r="B3" s="521" t="s">
        <v>2604</v>
      </c>
      <c r="C3" s="522" t="s">
        <v>2605</v>
      </c>
      <c r="D3" s="523"/>
      <c r="E3" s="287">
        <f>+_xlfn.XLOOKUP(B3,'REM-Nuevo'!B:B,'REM-Nuevo'!P:P,"No se encuentra",0,1)</f>
        <v>46492</v>
      </c>
      <c r="F3" s="297">
        <v>4</v>
      </c>
      <c r="G3" s="297" t="s">
        <v>5236</v>
      </c>
      <c r="H3" s="322" t="s">
        <v>5238</v>
      </c>
    </row>
    <row r="4" spans="1:8" x14ac:dyDescent="0.25">
      <c r="A4" s="159" t="s">
        <v>246</v>
      </c>
      <c r="B4" s="160" t="s">
        <v>2606</v>
      </c>
      <c r="C4" s="511" t="s">
        <v>2607</v>
      </c>
      <c r="D4" s="512"/>
      <c r="E4" s="198">
        <f>+_xlfn.XLOOKUP(B4,'REM-Nuevo'!B:B,'REM-Nuevo'!P:P,"No se encuentra",0,1)</f>
        <v>46531</v>
      </c>
      <c r="F4" s="35">
        <v>7</v>
      </c>
      <c r="G4" s="35" t="s">
        <v>5236</v>
      </c>
      <c r="H4" s="228" t="s">
        <v>5238</v>
      </c>
    </row>
    <row r="5" spans="1:8" x14ac:dyDescent="0.25">
      <c r="A5" s="159" t="s">
        <v>1679</v>
      </c>
      <c r="B5" s="160" t="s">
        <v>1826</v>
      </c>
      <c r="C5" s="511" t="s">
        <v>1827</v>
      </c>
      <c r="D5" s="512" t="str">
        <f>+_xlfn.XLOOKUP(B5,'La Calera II - RFSU 31.1.28'!B:B,'La Calera II - RFSU 31.1.28'!D:D,"No se encuentra",0,1)</f>
        <v xml:space="preserve">VBD-10240 </v>
      </c>
      <c r="E5" s="198">
        <f>+_xlfn.XLOOKUP(B5,'REM-Nuevo'!B:B,'REM-Nuevo'!P:P,"No se encuentra",0,1)</f>
        <v>46409</v>
      </c>
      <c r="F5" s="35">
        <v>1</v>
      </c>
      <c r="G5" s="35" t="s">
        <v>5239</v>
      </c>
      <c r="H5" s="228" t="s">
        <v>5238</v>
      </c>
    </row>
    <row r="6" spans="1:8" ht="90" x14ac:dyDescent="0.25">
      <c r="A6" s="159" t="s">
        <v>1679</v>
      </c>
      <c r="B6" s="160" t="s">
        <v>1830</v>
      </c>
      <c r="C6" s="513" t="s">
        <v>1831</v>
      </c>
      <c r="D6" s="512" t="s">
        <v>5119</v>
      </c>
      <c r="E6" s="198">
        <f>+_xlfn.XLOOKUP(B6,'REM-Nuevo'!B:B,'REM-Nuevo'!P:P,"No se encuentra",0,1)</f>
        <v>46514</v>
      </c>
      <c r="F6" s="35">
        <v>5</v>
      </c>
      <c r="G6" s="35" t="s">
        <v>5239</v>
      </c>
      <c r="H6" s="228" t="s">
        <v>5238</v>
      </c>
    </row>
    <row r="7" spans="1:8" ht="22.5" x14ac:dyDescent="0.25">
      <c r="A7" s="159" t="s">
        <v>1679</v>
      </c>
      <c r="B7" s="160" t="s">
        <v>1836</v>
      </c>
      <c r="C7" s="511" t="s">
        <v>1837</v>
      </c>
      <c r="D7" s="512" t="str">
        <f>+_xlfn.XLOOKUP(B7,'La Calera II - RFSU 31.1.28'!B:B,'La Calera II - RFSU 31.1.28'!D:D,"No se encuentra",0,1)</f>
        <v>EAL-94270 - Aeroenfriador de hot oil (trim cooler)</v>
      </c>
      <c r="E7" s="198">
        <f>+_xlfn.XLOOKUP(B7,'REM-Nuevo'!B:B,'REM-Nuevo'!P:P,"No se encuentra",0,1)</f>
        <v>46432</v>
      </c>
      <c r="F7" s="35">
        <v>1</v>
      </c>
      <c r="G7" s="35" t="s">
        <v>5239</v>
      </c>
      <c r="H7" s="228" t="s">
        <v>5238</v>
      </c>
    </row>
    <row r="8" spans="1:8" ht="45" customHeight="1" x14ac:dyDescent="0.25">
      <c r="A8" s="159" t="s">
        <v>1679</v>
      </c>
      <c r="B8" s="164" t="s">
        <v>1868</v>
      </c>
      <c r="C8" s="514" t="s">
        <v>1869</v>
      </c>
      <c r="D8" s="512" t="str">
        <f>+_xlfn.XLOOKUP(B8,'La Calera II - RFSU 31.1.28'!B:B,'La Calera II - RFSU 31.1.28'!D:D,"No se encuentra",0,1)</f>
        <v>SKZZ-93110 - SKID DE GAS COMBUSTIBLE CPF2
SKZZ-67040-SKID DE GAS COMBUSTIBLE GENERACIÓN</v>
      </c>
      <c r="E8" s="198">
        <f>+_xlfn.XLOOKUP(B8,'REM-Nuevo'!B:B,'REM-Nuevo'!P:P,"No se encuentra",0,1)</f>
        <v>46493</v>
      </c>
      <c r="F8" s="35">
        <v>2</v>
      </c>
      <c r="G8" s="35" t="s">
        <v>5239</v>
      </c>
      <c r="H8" s="228" t="s">
        <v>5238</v>
      </c>
    </row>
    <row r="9" spans="1:8" ht="22.5" x14ac:dyDescent="0.25">
      <c r="A9" s="159" t="s">
        <v>1679</v>
      </c>
      <c r="B9" s="164" t="s">
        <v>1872</v>
      </c>
      <c r="C9" s="514" t="s">
        <v>1873</v>
      </c>
      <c r="D9" s="512" t="str">
        <f>+_xlfn.XLOOKUP(B9,'La Calera II - RFSU 31.1.28'!B:B,'La Calera II - RFSU 31.1.28'!D:D,"No se encuentra",0,1)</f>
        <v>SKZZ-91040/91050-SKID DE COMPRESIÓN Y SECADO DE AIRE</v>
      </c>
      <c r="E9" s="198">
        <f>+_xlfn.XLOOKUP(B9,'REM-Nuevo'!B:B,'REM-Nuevo'!P:P,"No se encuentra",0,1)</f>
        <v>46494</v>
      </c>
      <c r="F9" s="35">
        <v>1</v>
      </c>
      <c r="G9" s="35" t="s">
        <v>5239</v>
      </c>
      <c r="H9" s="228" t="s">
        <v>5238</v>
      </c>
    </row>
    <row r="10" spans="1:8" ht="23.25" thickBot="1" x14ac:dyDescent="0.3">
      <c r="A10" s="231" t="s">
        <v>1679</v>
      </c>
      <c r="B10" s="232" t="s">
        <v>1874</v>
      </c>
      <c r="C10" s="515" t="s">
        <v>1875</v>
      </c>
      <c r="D10" s="516" t="str">
        <f>+_xlfn.XLOOKUP(B10,'La Calera II - RFSU 31.1.28'!B:B,'La Calera II - RFSU 31.1.28'!D:D,"No se encuentra",0,1)</f>
        <v>SKZZ-92020/SKZZ-92030 - UNIDAD DE GENERACIÓN DE NITRÓGENO</v>
      </c>
      <c r="E10" s="230">
        <f>+_xlfn.XLOOKUP(B10,'REM-Nuevo'!B:B,'REM-Nuevo'!P:P,"No se encuentra",0,1)</f>
        <v>46411</v>
      </c>
      <c r="F10" s="139">
        <v>1</v>
      </c>
      <c r="G10" s="139" t="s">
        <v>5239</v>
      </c>
      <c r="H10" s="510" t="s">
        <v>5238</v>
      </c>
    </row>
    <row r="17" spans="4:5" x14ac:dyDescent="0.25">
      <c r="D17" t="s">
        <v>2784</v>
      </c>
      <c r="E17" s="198" t="e">
        <f>+IF(#REF!&gt;#REF!,#REF!,#REF!)</f>
        <v>#REF!</v>
      </c>
    </row>
  </sheetData>
  <autoFilter ref="A2:E10" xr:uid="{2672C0B7-F3A4-4990-99B1-E4CECD5EA1B2}"/>
  <mergeCells count="1">
    <mergeCell ref="A1:D1"/>
  </mergeCells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8D35-EC0B-465D-B3FC-3251F190CC3F}">
  <dimension ref="A1:E1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34" bestFit="1" customWidth="1"/>
    <col min="2" max="2" width="10.5703125" bestFit="1" customWidth="1"/>
    <col min="4" max="4" width="61.42578125" bestFit="1" customWidth="1"/>
  </cols>
  <sheetData>
    <row r="1" spans="1:5" x14ac:dyDescent="0.25">
      <c r="A1" t="s">
        <v>2838</v>
      </c>
    </row>
    <row r="3" spans="1:5" x14ac:dyDescent="0.25">
      <c r="A3" s="148" t="s">
        <v>2839</v>
      </c>
      <c r="B3" s="148" t="s">
        <v>2840</v>
      </c>
      <c r="C3" s="148" t="s">
        <v>2841</v>
      </c>
      <c r="D3" s="148" t="s">
        <v>2470</v>
      </c>
    </row>
    <row r="4" spans="1:5" x14ac:dyDescent="0.25">
      <c r="A4" s="35" t="s">
        <v>2842</v>
      </c>
      <c r="B4" s="35" t="s">
        <v>2843</v>
      </c>
      <c r="C4" s="35" t="s">
        <v>2844</v>
      </c>
      <c r="D4" s="35" t="s">
        <v>2845</v>
      </c>
    </row>
    <row r="5" spans="1:5" x14ac:dyDescent="0.25">
      <c r="A5" s="35" t="s">
        <v>2846</v>
      </c>
      <c r="B5" s="149"/>
      <c r="C5" s="35" t="s">
        <v>2844</v>
      </c>
      <c r="D5" s="35" t="s">
        <v>2847</v>
      </c>
    </row>
    <row r="6" spans="1:5" x14ac:dyDescent="0.25">
      <c r="A6" s="35" t="s">
        <v>2848</v>
      </c>
      <c r="B6" s="35" t="s">
        <v>2849</v>
      </c>
      <c r="C6" s="165" t="s">
        <v>2850</v>
      </c>
      <c r="D6" s="35" t="s">
        <v>2851</v>
      </c>
      <c r="E6" s="166" t="s">
        <v>2852</v>
      </c>
    </row>
    <row r="7" spans="1:5" x14ac:dyDescent="0.25">
      <c r="A7" s="35" t="s">
        <v>2853</v>
      </c>
      <c r="B7" s="35" t="s">
        <v>2849</v>
      </c>
      <c r="C7" s="165" t="s">
        <v>2850</v>
      </c>
      <c r="D7" s="35"/>
      <c r="E7" s="166" t="s">
        <v>2852</v>
      </c>
    </row>
    <row r="8" spans="1:5" x14ac:dyDescent="0.25">
      <c r="A8" s="35" t="s">
        <v>2854</v>
      </c>
      <c r="B8" s="35" t="s">
        <v>2855</v>
      </c>
      <c r="C8" s="165" t="s">
        <v>2850</v>
      </c>
      <c r="D8" s="35" t="s">
        <v>2856</v>
      </c>
    </row>
    <row r="9" spans="1:5" x14ac:dyDescent="0.25">
      <c r="A9" s="35" t="s">
        <v>2857</v>
      </c>
      <c r="B9" s="35" t="s">
        <v>2855</v>
      </c>
      <c r="C9" s="35" t="s">
        <v>2858</v>
      </c>
      <c r="D9" s="35" t="s">
        <v>2859</v>
      </c>
    </row>
    <row r="10" spans="1:5" hidden="1" x14ac:dyDescent="0.25">
      <c r="A10" s="35" t="s">
        <v>2860</v>
      </c>
      <c r="B10" s="35" t="s">
        <v>2861</v>
      </c>
      <c r="C10" s="35" t="s">
        <v>2850</v>
      </c>
      <c r="D10" s="35" t="s">
        <v>2862</v>
      </c>
    </row>
    <row r="11" spans="1:5" x14ac:dyDescent="0.25">
      <c r="A11" s="35" t="s">
        <v>2863</v>
      </c>
      <c r="B11" s="35" t="s">
        <v>2864</v>
      </c>
      <c r="C11" s="35" t="s">
        <v>2865</v>
      </c>
      <c r="D11" s="35" t="s">
        <v>2866</v>
      </c>
      <c r="E11" s="166" t="s">
        <v>2852</v>
      </c>
    </row>
    <row r="12" spans="1:5" x14ac:dyDescent="0.25">
      <c r="A12" s="35" t="s">
        <v>2867</v>
      </c>
      <c r="B12" s="35" t="s">
        <v>2843</v>
      </c>
      <c r="C12" s="35" t="s">
        <v>2868</v>
      </c>
      <c r="D12" s="35" t="s">
        <v>2869</v>
      </c>
    </row>
    <row r="13" spans="1:5" x14ac:dyDescent="0.25">
      <c r="A13" s="35" t="s">
        <v>2870</v>
      </c>
      <c r="B13" s="35" t="s">
        <v>2871</v>
      </c>
      <c r="C13" s="165" t="s">
        <v>2850</v>
      </c>
      <c r="D13" s="35" t="s">
        <v>2872</v>
      </c>
    </row>
    <row r="14" spans="1:5" x14ac:dyDescent="0.25">
      <c r="A14" s="35" t="s">
        <v>2873</v>
      </c>
      <c r="B14" s="35" t="s">
        <v>2849</v>
      </c>
      <c r="C14" s="165" t="s">
        <v>2850</v>
      </c>
      <c r="D14" s="35"/>
      <c r="E14" s="166" t="s">
        <v>2852</v>
      </c>
    </row>
    <row r="15" spans="1:5" x14ac:dyDescent="0.25">
      <c r="A15" s="35" t="s">
        <v>2874</v>
      </c>
      <c r="B15" s="35" t="s">
        <v>2849</v>
      </c>
      <c r="C15" s="165" t="s">
        <v>2850</v>
      </c>
      <c r="D15" s="35"/>
      <c r="E15" s="166" t="s">
        <v>2852</v>
      </c>
    </row>
    <row r="16" spans="1:5" x14ac:dyDescent="0.25">
      <c r="A16" s="35" t="s">
        <v>2875</v>
      </c>
      <c r="B16" s="35" t="s">
        <v>2876</v>
      </c>
      <c r="C16" s="165" t="s">
        <v>2850</v>
      </c>
      <c r="D16" s="35"/>
      <c r="E16" s="166" t="s">
        <v>2852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6D12-5D7A-4A2E-95EA-02E7CA2BF07D}">
  <sheetPr>
    <tabColor rgb="FF92D050"/>
    <pageSetUpPr fitToPage="1"/>
  </sheetPr>
  <dimension ref="A1:J125"/>
  <sheetViews>
    <sheetView topLeftCell="A36" zoomScale="99" workbookViewId="0">
      <selection activeCell="F50" sqref="F50"/>
    </sheetView>
  </sheetViews>
  <sheetFormatPr baseColWidth="10" defaultColWidth="14.85546875" defaultRowHeight="15" x14ac:dyDescent="0.2"/>
  <cols>
    <col min="1" max="2" width="14.85546875" style="323"/>
    <col min="3" max="3" width="70.140625" style="323" bestFit="1" customWidth="1"/>
    <col min="4" max="6" width="14.85546875" style="323"/>
    <col min="7" max="7" width="14.7109375" style="323" bestFit="1" customWidth="1"/>
    <col min="8" max="8" width="14.7109375" style="323" customWidth="1"/>
    <col min="9" max="9" width="27.28515625" style="323" customWidth="1"/>
    <col min="10" max="16384" width="14.85546875" style="323"/>
  </cols>
  <sheetData>
    <row r="1" spans="2:10" x14ac:dyDescent="0.2">
      <c r="I1" s="650" t="s">
        <v>2877</v>
      </c>
    </row>
    <row r="2" spans="2:10" ht="39.6" customHeight="1" thickBot="1" x14ac:dyDescent="0.25">
      <c r="I2" s="651"/>
    </row>
    <row r="3" spans="2:10" ht="16.5" thickBot="1" x14ac:dyDescent="0.3">
      <c r="B3" s="324" t="s">
        <v>2878</v>
      </c>
      <c r="C3" s="324" t="s">
        <v>2879</v>
      </c>
      <c r="D3" s="324" t="s">
        <v>2880</v>
      </c>
      <c r="E3" s="324" t="s">
        <v>2881</v>
      </c>
      <c r="F3" s="324" t="s">
        <v>2882</v>
      </c>
      <c r="G3" s="324" t="s">
        <v>2883</v>
      </c>
      <c r="I3" s="325" t="s">
        <v>2882</v>
      </c>
    </row>
    <row r="4" spans="2:10" ht="15.75" x14ac:dyDescent="0.25">
      <c r="B4" s="326" t="s">
        <v>2884</v>
      </c>
      <c r="C4" s="327" t="s">
        <v>2885</v>
      </c>
      <c r="D4" s="328" t="s">
        <v>2886</v>
      </c>
      <c r="E4" s="329">
        <v>143.20045478400002</v>
      </c>
      <c r="F4" s="330">
        <v>3134.7369785370547</v>
      </c>
      <c r="G4" s="327"/>
      <c r="I4" s="331">
        <f>+Tabla14[[#This Row],[1000 U$$]]</f>
        <v>3134.7369785370547</v>
      </c>
      <c r="J4" s="538"/>
    </row>
    <row r="5" spans="2:10" ht="15.75" x14ac:dyDescent="0.25">
      <c r="B5" s="326" t="s">
        <v>2887</v>
      </c>
      <c r="C5" s="327" t="s">
        <v>2888</v>
      </c>
      <c r="D5" s="328" t="s">
        <v>2886</v>
      </c>
      <c r="E5" s="329">
        <v>1093.1165907199966</v>
      </c>
      <c r="F5" s="330">
        <v>2222.4415294291584</v>
      </c>
      <c r="G5" s="327"/>
      <c r="I5" s="331"/>
    </row>
    <row r="6" spans="2:10" ht="15.75" x14ac:dyDescent="0.25">
      <c r="B6" s="326" t="s">
        <v>2889</v>
      </c>
      <c r="C6" s="327" t="s">
        <v>2890</v>
      </c>
      <c r="D6" s="328" t="s">
        <v>2886</v>
      </c>
      <c r="E6" s="329">
        <v>214.52608269499967</v>
      </c>
      <c r="F6" s="330">
        <v>826.17382589498561</v>
      </c>
      <c r="G6" s="327"/>
      <c r="I6" s="331"/>
    </row>
    <row r="7" spans="2:10" ht="15.75" x14ac:dyDescent="0.25">
      <c r="B7" s="326" t="s">
        <v>2891</v>
      </c>
      <c r="C7" s="327" t="s">
        <v>2892</v>
      </c>
      <c r="D7" s="328" t="s">
        <v>2886</v>
      </c>
      <c r="E7" s="329">
        <v>80.117628374999939</v>
      </c>
      <c r="F7" s="330">
        <v>184.98049095902277</v>
      </c>
      <c r="G7" s="327"/>
      <c r="I7" s="331">
        <f>+Tabla14[[#This Row],[1000 U$$]]</f>
        <v>184.98049095902277</v>
      </c>
      <c r="J7" s="538"/>
    </row>
    <row r="8" spans="2:10" ht="15.75" x14ac:dyDescent="0.25">
      <c r="B8" s="326" t="s">
        <v>2893</v>
      </c>
      <c r="C8" s="327" t="s">
        <v>2894</v>
      </c>
      <c r="D8" s="328" t="s">
        <v>2886</v>
      </c>
      <c r="E8" s="329">
        <v>9.7950060059999942</v>
      </c>
      <c r="F8" s="330">
        <v>144.65620327234757</v>
      </c>
      <c r="G8" s="327"/>
      <c r="I8" s="331">
        <f>+Tabla14[[#This Row],[1000 U$$]]</f>
        <v>144.65620327234757</v>
      </c>
      <c r="J8" s="538"/>
    </row>
    <row r="9" spans="2:10" ht="15.75" x14ac:dyDescent="0.25">
      <c r="B9" s="326" t="s">
        <v>2895</v>
      </c>
      <c r="C9" s="327" t="s">
        <v>2896</v>
      </c>
      <c r="D9" s="328" t="s">
        <v>2886</v>
      </c>
      <c r="E9" s="329">
        <v>6.2213873279999996</v>
      </c>
      <c r="F9" s="330">
        <v>560.83333392280065</v>
      </c>
      <c r="G9" s="327"/>
      <c r="I9" s="331">
        <f>+Tabla14[[#This Row],[1000 U$$]]</f>
        <v>560.83333392280065</v>
      </c>
      <c r="J9" s="538"/>
    </row>
    <row r="10" spans="2:10" ht="15.75" x14ac:dyDescent="0.25">
      <c r="B10" s="326" t="s">
        <v>2897</v>
      </c>
      <c r="C10" s="327" t="s">
        <v>2898</v>
      </c>
      <c r="D10" s="328" t="s">
        <v>2886</v>
      </c>
      <c r="E10" s="329">
        <v>0.14476792999999999</v>
      </c>
      <c r="F10" s="330">
        <v>2.5045696344760109</v>
      </c>
      <c r="G10" s="327"/>
      <c r="I10" s="331">
        <f>+Tabla14[[#This Row],[1000 U$$]]</f>
        <v>2.5045696344760109</v>
      </c>
      <c r="J10" s="538"/>
    </row>
    <row r="11" spans="2:10" ht="15.75" x14ac:dyDescent="0.25">
      <c r="B11" s="326" t="s">
        <v>2899</v>
      </c>
      <c r="C11" s="327" t="s">
        <v>2900</v>
      </c>
      <c r="D11" s="328" t="s">
        <v>2886</v>
      </c>
      <c r="E11" s="329">
        <v>0.27345599999999998</v>
      </c>
      <c r="F11" s="330">
        <v>3.1902502842074343</v>
      </c>
      <c r="G11" s="327"/>
      <c r="I11" s="331">
        <f>+Tabla14[[#This Row],[1000 U$$]]</f>
        <v>3.1902502842074343</v>
      </c>
      <c r="J11" s="538"/>
    </row>
    <row r="12" spans="2:10" ht="15.75" x14ac:dyDescent="0.25">
      <c r="B12" s="326" t="s">
        <v>2901</v>
      </c>
      <c r="C12" s="327" t="s">
        <v>2902</v>
      </c>
      <c r="D12" s="328" t="s">
        <v>2886</v>
      </c>
      <c r="E12" s="329">
        <v>52.925516559999984</v>
      </c>
      <c r="F12" s="330">
        <v>82.145961856337223</v>
      </c>
      <c r="G12" s="327"/>
      <c r="I12" s="331">
        <f>+Tabla14[[#This Row],[1000 U$$]]</f>
        <v>82.145961856337223</v>
      </c>
      <c r="J12" s="538"/>
    </row>
    <row r="13" spans="2:10" ht="15.75" x14ac:dyDescent="0.25">
      <c r="B13" s="326" t="s">
        <v>2903</v>
      </c>
      <c r="C13" s="327" t="s">
        <v>2904</v>
      </c>
      <c r="D13" s="328" t="s">
        <v>2886</v>
      </c>
      <c r="E13" s="329">
        <v>2.8448853449999998</v>
      </c>
      <c r="F13" s="330">
        <v>11.515569588471255</v>
      </c>
      <c r="G13" s="327"/>
      <c r="I13" s="331">
        <f>+Tabla14[[#This Row],[1000 U$$]]</f>
        <v>11.515569588471255</v>
      </c>
      <c r="J13" s="538"/>
    </row>
    <row r="14" spans="2:10" ht="15.75" x14ac:dyDescent="0.25">
      <c r="B14" s="326" t="s">
        <v>2905</v>
      </c>
      <c r="C14" s="327" t="s">
        <v>2906</v>
      </c>
      <c r="D14" s="328" t="s">
        <v>2886</v>
      </c>
      <c r="E14" s="329">
        <v>143.92630658719997</v>
      </c>
      <c r="F14" s="330">
        <v>1942.6286201206606</v>
      </c>
      <c r="G14" s="327"/>
      <c r="I14" s="331">
        <f>+Tabla14[[#This Row],[1000 U$$]]</f>
        <v>1942.6286201206606</v>
      </c>
    </row>
    <row r="15" spans="2:10" ht="15.75" x14ac:dyDescent="0.25">
      <c r="B15" s="326" t="s">
        <v>2907</v>
      </c>
      <c r="C15" s="327" t="s">
        <v>2908</v>
      </c>
      <c r="D15" s="328" t="s">
        <v>2909</v>
      </c>
      <c r="E15" s="329">
        <v>73.81896599062938</v>
      </c>
      <c r="F15" s="330">
        <v>409.33887665245481</v>
      </c>
      <c r="G15" s="327"/>
      <c r="I15" s="331">
        <f>+Tabla14[[#This Row],[1000 U$$]]</f>
        <v>409.33887665245481</v>
      </c>
      <c r="J15" s="538"/>
    </row>
    <row r="16" spans="2:10" ht="15.75" x14ac:dyDescent="0.25">
      <c r="B16" s="326" t="s">
        <v>2910</v>
      </c>
      <c r="C16" s="327" t="s">
        <v>2911</v>
      </c>
      <c r="D16" s="328" t="s">
        <v>2912</v>
      </c>
      <c r="E16" s="329">
        <v>12.499794594999996</v>
      </c>
      <c r="F16" s="330">
        <v>251.9057804124518</v>
      </c>
      <c r="G16" s="327"/>
      <c r="I16" s="331">
        <f>+Tabla14[[#This Row],[1000 U$$]]</f>
        <v>251.9057804124518</v>
      </c>
      <c r="J16" s="538"/>
    </row>
    <row r="17" spans="2:9" ht="15.75" x14ac:dyDescent="0.25">
      <c r="B17" s="332" t="s">
        <v>2913</v>
      </c>
      <c r="C17" s="327" t="s">
        <v>2914</v>
      </c>
      <c r="D17" s="333" t="s">
        <v>2915</v>
      </c>
      <c r="E17" s="334">
        <v>0.21</v>
      </c>
      <c r="F17" s="335"/>
      <c r="G17" s="327"/>
      <c r="I17" s="331">
        <f>+Tabla14[[#This Row],[1000 U$$]]</f>
        <v>0</v>
      </c>
    </row>
    <row r="18" spans="2:9" ht="16.5" thickBot="1" x14ac:dyDescent="0.3">
      <c r="B18" s="328" t="s">
        <v>2431</v>
      </c>
      <c r="C18" s="336"/>
      <c r="D18" s="336"/>
      <c r="E18" s="336"/>
      <c r="F18" s="337">
        <f>SUBTOTAL(109,Tabla14[1000 U$$])</f>
        <v>9777.0519905644287</v>
      </c>
      <c r="G18" s="387"/>
      <c r="I18" s="338">
        <f>+SUM(I4:I17)</f>
        <v>6728.4366352402849</v>
      </c>
    </row>
    <row r="20" spans="2:9" ht="15.75" x14ac:dyDescent="0.25">
      <c r="B20" s="336"/>
      <c r="C20" s="336"/>
      <c r="D20" s="336"/>
      <c r="E20" s="336"/>
      <c r="F20" s="336"/>
      <c r="G20" s="336"/>
    </row>
    <row r="21" spans="2:9" ht="16.5" thickBot="1" x14ac:dyDescent="0.3">
      <c r="B21" s="336"/>
      <c r="C21" s="336"/>
      <c r="D21" s="336"/>
      <c r="E21" s="336"/>
      <c r="F21" s="336"/>
      <c r="G21" s="336"/>
    </row>
    <row r="22" spans="2:9" ht="16.5" thickBot="1" x14ac:dyDescent="0.3">
      <c r="B22" s="339" t="s">
        <v>2878</v>
      </c>
      <c r="C22" s="339" t="s">
        <v>2916</v>
      </c>
      <c r="D22" s="339" t="s">
        <v>2880</v>
      </c>
      <c r="E22" s="339" t="s">
        <v>2881</v>
      </c>
      <c r="F22" s="339" t="s">
        <v>2882</v>
      </c>
      <c r="G22" s="333"/>
      <c r="I22" s="340" t="s">
        <v>2882</v>
      </c>
    </row>
    <row r="23" spans="2:9" ht="15.75" x14ac:dyDescent="0.25">
      <c r="B23" s="333" t="s">
        <v>2917</v>
      </c>
      <c r="C23" s="336" t="s">
        <v>2918</v>
      </c>
      <c r="D23" s="333" t="s">
        <v>2919</v>
      </c>
      <c r="E23" s="341">
        <v>179</v>
      </c>
      <c r="F23" s="342">
        <v>2686.9818499920002</v>
      </c>
      <c r="G23" s="336"/>
      <c r="I23" s="343"/>
    </row>
    <row r="24" spans="2:9" ht="15.75" x14ac:dyDescent="0.25">
      <c r="B24" s="333" t="s">
        <v>2920</v>
      </c>
      <c r="C24" s="336" t="s">
        <v>173</v>
      </c>
      <c r="D24" s="333" t="s">
        <v>2919</v>
      </c>
      <c r="E24" s="341">
        <v>174</v>
      </c>
      <c r="F24" s="342">
        <v>287.19850500000001</v>
      </c>
      <c r="G24" s="336"/>
      <c r="I24" s="343"/>
    </row>
    <row r="25" spans="2:9" ht="15.75" x14ac:dyDescent="0.25">
      <c r="B25" s="333" t="s">
        <v>2921</v>
      </c>
      <c r="C25" s="336" t="s">
        <v>174</v>
      </c>
      <c r="D25" s="333" t="s">
        <v>2919</v>
      </c>
      <c r="E25" s="341">
        <v>449</v>
      </c>
      <c r="F25" s="342">
        <v>233.11777499999999</v>
      </c>
      <c r="G25" s="336"/>
      <c r="I25" s="343"/>
    </row>
    <row r="26" spans="2:9" ht="15.75" x14ac:dyDescent="0.25">
      <c r="B26" s="333" t="s">
        <v>2922</v>
      </c>
      <c r="C26" s="327" t="s">
        <v>2923</v>
      </c>
      <c r="D26" s="333" t="s">
        <v>2919</v>
      </c>
      <c r="E26" s="341">
        <v>268</v>
      </c>
      <c r="F26" s="342">
        <v>480.50145000000003</v>
      </c>
      <c r="G26" s="336"/>
      <c r="I26" s="343"/>
    </row>
    <row r="27" spans="2:9" ht="15.75" x14ac:dyDescent="0.25">
      <c r="B27" s="333" t="s">
        <v>2806</v>
      </c>
      <c r="C27" s="336" t="s">
        <v>2924</v>
      </c>
      <c r="D27" s="333" t="s">
        <v>2919</v>
      </c>
      <c r="E27" s="341">
        <v>76</v>
      </c>
      <c r="F27" s="342">
        <v>743.12369999999999</v>
      </c>
      <c r="G27" s="336"/>
      <c r="I27" s="343"/>
    </row>
    <row r="28" spans="2:9" ht="15.75" x14ac:dyDescent="0.25">
      <c r="B28" s="333" t="s">
        <v>2925</v>
      </c>
      <c r="C28" s="336" t="s">
        <v>2926</v>
      </c>
      <c r="D28" s="333" t="s">
        <v>2919</v>
      </c>
      <c r="E28" s="341">
        <v>3</v>
      </c>
      <c r="F28" s="342">
        <v>168.59699999999998</v>
      </c>
      <c r="G28" s="336"/>
      <c r="I28" s="343"/>
    </row>
    <row r="29" spans="2:9" ht="15.75" x14ac:dyDescent="0.25">
      <c r="B29" s="333" t="s">
        <v>2927</v>
      </c>
      <c r="C29" s="336" t="s">
        <v>2928</v>
      </c>
      <c r="D29" s="328" t="s">
        <v>2919</v>
      </c>
      <c r="E29" s="341">
        <v>34</v>
      </c>
      <c r="F29" s="342">
        <v>134.8776</v>
      </c>
      <c r="G29" s="336"/>
      <c r="I29" s="343"/>
    </row>
    <row r="30" spans="2:9" ht="15.75" x14ac:dyDescent="0.25">
      <c r="B30" s="344" t="s">
        <v>2929</v>
      </c>
      <c r="C30" s="345" t="s">
        <v>2930</v>
      </c>
      <c r="D30" s="346" t="s">
        <v>2931</v>
      </c>
      <c r="E30" s="347">
        <v>3752.5</v>
      </c>
      <c r="F30" s="348">
        <v>40.518758500000004</v>
      </c>
      <c r="G30" s="349"/>
      <c r="H30" s="350"/>
      <c r="I30" s="351">
        <f>+Tabla1[[#This Row],[1000 U$$]]</f>
        <v>40.518758500000004</v>
      </c>
    </row>
    <row r="31" spans="2:9" ht="15.75" x14ac:dyDescent="0.25">
      <c r="B31" s="352" t="s">
        <v>2932</v>
      </c>
      <c r="C31" s="327" t="s">
        <v>183</v>
      </c>
      <c r="D31" s="328" t="s">
        <v>2919</v>
      </c>
      <c r="E31" s="341">
        <v>83.6</v>
      </c>
      <c r="F31" s="342">
        <v>94.336304260000006</v>
      </c>
      <c r="G31" s="336"/>
      <c r="I31" s="343">
        <f>+Tabla1[[#This Row],[1000 U$$]]</f>
        <v>94.336304260000006</v>
      </c>
    </row>
    <row r="32" spans="2:9" ht="15.75" x14ac:dyDescent="0.25">
      <c r="B32" s="352" t="s">
        <v>2933</v>
      </c>
      <c r="C32" s="336" t="s">
        <v>2934</v>
      </c>
      <c r="D32" s="333" t="s">
        <v>2909</v>
      </c>
      <c r="E32" s="341">
        <v>6842</v>
      </c>
      <c r="F32" s="342">
        <v>568.43286302550007</v>
      </c>
      <c r="G32" s="336"/>
      <c r="I32" s="343">
        <f>+Tabla1[[#This Row],[1000 U$$]]</f>
        <v>568.43286302550007</v>
      </c>
    </row>
    <row r="33" spans="2:10" ht="15.75" x14ac:dyDescent="0.25">
      <c r="B33" s="352" t="s">
        <v>2935</v>
      </c>
      <c r="C33" s="336" t="s">
        <v>2936</v>
      </c>
      <c r="D33" s="333" t="s">
        <v>2909</v>
      </c>
      <c r="E33" s="341">
        <v>10800</v>
      </c>
      <c r="F33" s="342">
        <v>175.84407720000002</v>
      </c>
      <c r="G33" s="336"/>
      <c r="I33" s="343">
        <f>+Tabla1[[#This Row],[1000 U$$]]</f>
        <v>175.84407720000002</v>
      </c>
    </row>
    <row r="34" spans="2:10" ht="15.75" x14ac:dyDescent="0.25">
      <c r="B34" s="352" t="s">
        <v>2937</v>
      </c>
      <c r="C34" s="336" t="s">
        <v>2938</v>
      </c>
      <c r="D34" s="333" t="s">
        <v>2919</v>
      </c>
      <c r="E34" s="341">
        <v>6961.6900000000005</v>
      </c>
      <c r="F34" s="342">
        <v>359.88730554000006</v>
      </c>
      <c r="G34" s="336"/>
      <c r="I34" s="343">
        <f>+Tabla1[[#This Row],[1000 U$$]]</f>
        <v>359.88730554000006</v>
      </c>
    </row>
    <row r="35" spans="2:10" ht="15.75" x14ac:dyDescent="0.25">
      <c r="B35" s="352" t="s">
        <v>2939</v>
      </c>
      <c r="C35" s="336" t="s">
        <v>2940</v>
      </c>
      <c r="D35" s="333" t="s">
        <v>2919</v>
      </c>
      <c r="E35" s="341">
        <v>12684</v>
      </c>
      <c r="F35" s="342">
        <v>0</v>
      </c>
      <c r="G35" s="336"/>
      <c r="I35" s="343">
        <f>+Tabla1[[#This Row],[1000 U$$]]</f>
        <v>0</v>
      </c>
    </row>
    <row r="36" spans="2:10" ht="15.75" x14ac:dyDescent="0.25">
      <c r="B36" s="352" t="s">
        <v>2941</v>
      </c>
      <c r="C36" s="336" t="s">
        <v>2942</v>
      </c>
      <c r="D36" s="333" t="s">
        <v>2909</v>
      </c>
      <c r="E36" s="341">
        <v>62628.5</v>
      </c>
      <c r="F36" s="342">
        <v>538.15974997950002</v>
      </c>
      <c r="G36" s="336"/>
      <c r="I36" s="343">
        <f>+Tabla1[[#This Row],[1000 U$$]]</f>
        <v>538.15974997950002</v>
      </c>
    </row>
    <row r="37" spans="2:10" ht="15.75" x14ac:dyDescent="0.25">
      <c r="B37" s="353" t="s">
        <v>2943</v>
      </c>
      <c r="C37" s="354" t="s">
        <v>2944</v>
      </c>
      <c r="D37" s="355" t="s">
        <v>2945</v>
      </c>
      <c r="E37" s="356">
        <v>19992</v>
      </c>
      <c r="F37" s="357">
        <v>186.72643387500003</v>
      </c>
      <c r="G37" s="354"/>
      <c r="H37" s="358"/>
      <c r="I37" s="359">
        <f>+Tabla1[[#This Row],[1000 U$$]]</f>
        <v>186.72643387500003</v>
      </c>
    </row>
    <row r="38" spans="2:10" ht="15.75" x14ac:dyDescent="0.25">
      <c r="B38" s="333" t="s">
        <v>2946</v>
      </c>
      <c r="C38" s="336" t="s">
        <v>2947</v>
      </c>
      <c r="D38" s="333" t="s">
        <v>2919</v>
      </c>
      <c r="E38" s="341">
        <v>18</v>
      </c>
      <c r="F38" s="342">
        <v>8079.0883300000005</v>
      </c>
      <c r="G38" s="336"/>
      <c r="I38" s="343"/>
    </row>
    <row r="39" spans="2:10" ht="15.75" x14ac:dyDescent="0.25">
      <c r="B39" s="333" t="s">
        <v>2948</v>
      </c>
      <c r="C39" s="336" t="s">
        <v>2949</v>
      </c>
      <c r="D39" s="333" t="s">
        <v>2919</v>
      </c>
      <c r="E39" s="341">
        <v>5</v>
      </c>
      <c r="F39" s="342">
        <v>2967.8050000000003</v>
      </c>
      <c r="G39" s="336"/>
      <c r="I39" s="343"/>
    </row>
    <row r="40" spans="2:10" ht="15.75" x14ac:dyDescent="0.25">
      <c r="B40" s="333" t="s">
        <v>2950</v>
      </c>
      <c r="C40" s="336" t="s">
        <v>2951</v>
      </c>
      <c r="D40" s="333" t="s">
        <v>2919</v>
      </c>
      <c r="E40" s="341">
        <v>26</v>
      </c>
      <c r="F40" s="342">
        <v>6045.3498790000012</v>
      </c>
      <c r="G40" s="336"/>
      <c r="I40" s="343"/>
    </row>
    <row r="41" spans="2:10" ht="15.75" x14ac:dyDescent="0.25">
      <c r="B41" s="344" t="s">
        <v>2952</v>
      </c>
      <c r="C41" s="349" t="s">
        <v>2953</v>
      </c>
      <c r="D41" s="346" t="s">
        <v>2909</v>
      </c>
      <c r="E41" s="347">
        <v>10137</v>
      </c>
      <c r="F41" s="348">
        <v>1135.2849422826664</v>
      </c>
      <c r="G41" s="349"/>
      <c r="H41" s="350"/>
      <c r="I41" s="351">
        <f>+Tabla1[[#This Row],[1000 U$$]]</f>
        <v>1135.2849422826664</v>
      </c>
      <c r="J41" s="538"/>
    </row>
    <row r="42" spans="2:10" ht="15.75" x14ac:dyDescent="0.25">
      <c r="B42" s="352" t="s">
        <v>2954</v>
      </c>
      <c r="C42" s="336" t="s">
        <v>2955</v>
      </c>
      <c r="D42" s="333" t="s">
        <v>2909</v>
      </c>
      <c r="E42" s="341">
        <v>96836</v>
      </c>
      <c r="F42" s="342">
        <v>2300.6352199960002</v>
      </c>
      <c r="G42" s="336"/>
      <c r="I42" s="343">
        <f>+Tabla1[[#This Row],[1000 U$$]]</f>
        <v>2300.6352199960002</v>
      </c>
      <c r="J42" s="538"/>
    </row>
    <row r="43" spans="2:10" ht="15.75" x14ac:dyDescent="0.25">
      <c r="B43" s="352" t="s">
        <v>2956</v>
      </c>
      <c r="C43" s="336" t="s">
        <v>2957</v>
      </c>
      <c r="D43" s="333" t="s">
        <v>2919</v>
      </c>
      <c r="E43" s="341">
        <v>221</v>
      </c>
      <c r="F43" s="342">
        <v>0</v>
      </c>
      <c r="G43" s="336"/>
      <c r="I43" s="343">
        <f>+Tabla1[[#This Row],[1000 U$$]]</f>
        <v>0</v>
      </c>
    </row>
    <row r="44" spans="2:10" ht="15.75" x14ac:dyDescent="0.25">
      <c r="B44" s="352" t="s">
        <v>2958</v>
      </c>
      <c r="C44" s="336" t="s">
        <v>2959</v>
      </c>
      <c r="D44" s="333" t="s">
        <v>2909</v>
      </c>
      <c r="E44" s="341">
        <v>11370</v>
      </c>
      <c r="F44" s="342">
        <v>515.11698065199994</v>
      </c>
      <c r="G44" s="336"/>
      <c r="I44" s="343">
        <f>+Tabla1[[#This Row],[1000 U$$]]</f>
        <v>515.11698065199994</v>
      </c>
      <c r="J44" s="538"/>
    </row>
    <row r="45" spans="2:10" ht="15.75" x14ac:dyDescent="0.25">
      <c r="B45" s="352" t="s">
        <v>2960</v>
      </c>
      <c r="C45" s="336" t="s">
        <v>2961</v>
      </c>
      <c r="D45" s="333" t="s">
        <v>2919</v>
      </c>
      <c r="E45" s="341">
        <v>6</v>
      </c>
      <c r="F45" s="342">
        <v>555.37974000000008</v>
      </c>
      <c r="G45" s="336"/>
      <c r="I45" s="343">
        <f>+Tabla1[[#This Row],[1000 U$$]]</f>
        <v>555.37974000000008</v>
      </c>
      <c r="J45" s="538"/>
    </row>
    <row r="46" spans="2:10" ht="15.75" x14ac:dyDescent="0.25">
      <c r="B46" s="352" t="s">
        <v>2962</v>
      </c>
      <c r="C46" s="327" t="s">
        <v>2963</v>
      </c>
      <c r="D46" s="333" t="s">
        <v>2964</v>
      </c>
      <c r="E46" s="341">
        <v>7497</v>
      </c>
      <c r="F46" s="342">
        <v>0</v>
      </c>
      <c r="G46" s="336"/>
      <c r="I46" s="343">
        <f>+Tabla1[[#This Row],[1000 U$$]]</f>
        <v>0</v>
      </c>
    </row>
    <row r="47" spans="2:10" ht="15.75" x14ac:dyDescent="0.25">
      <c r="B47" s="352" t="s">
        <v>2965</v>
      </c>
      <c r="C47" s="327" t="s">
        <v>2966</v>
      </c>
      <c r="D47" s="333" t="s">
        <v>2919</v>
      </c>
      <c r="E47" s="341">
        <v>6</v>
      </c>
      <c r="F47" s="342">
        <v>244.86651000000001</v>
      </c>
      <c r="G47" s="336"/>
      <c r="I47" s="343">
        <f>+Tabla1[[#This Row],[1000 U$$]]</f>
        <v>244.86651000000001</v>
      </c>
      <c r="J47" s="538"/>
    </row>
    <row r="48" spans="2:10" ht="15.75" x14ac:dyDescent="0.25">
      <c r="B48" s="353" t="s">
        <v>2967</v>
      </c>
      <c r="C48" s="360" t="s">
        <v>203</v>
      </c>
      <c r="D48" s="355" t="s">
        <v>2909</v>
      </c>
      <c r="E48" s="356">
        <v>19732</v>
      </c>
      <c r="F48" s="357">
        <v>450.386658576</v>
      </c>
      <c r="G48" s="354"/>
      <c r="H48" s="358"/>
      <c r="I48" s="359">
        <f>+Tabla1[[#This Row],[1000 U$$]]</f>
        <v>450.386658576</v>
      </c>
      <c r="J48" s="538"/>
    </row>
    <row r="49" spans="1:9" ht="15.75" x14ac:dyDescent="0.25">
      <c r="B49" s="333" t="s">
        <v>2968</v>
      </c>
      <c r="C49" s="327" t="s">
        <v>2969</v>
      </c>
      <c r="D49" s="328" t="s">
        <v>2931</v>
      </c>
      <c r="E49" s="361"/>
      <c r="F49" s="342"/>
      <c r="G49" s="336"/>
      <c r="I49" s="343"/>
    </row>
    <row r="50" spans="1:9" ht="15.75" x14ac:dyDescent="0.25">
      <c r="B50" s="333" t="s">
        <v>2970</v>
      </c>
      <c r="C50" s="327" t="s">
        <v>2971</v>
      </c>
      <c r="D50" s="333" t="s">
        <v>2931</v>
      </c>
      <c r="E50" s="341">
        <v>114</v>
      </c>
      <c r="F50" s="342">
        <v>1646.4079999999999</v>
      </c>
      <c r="G50" s="336"/>
      <c r="I50" s="343"/>
    </row>
    <row r="51" spans="1:9" ht="15.75" x14ac:dyDescent="0.25">
      <c r="B51" s="333" t="s">
        <v>2972</v>
      </c>
      <c r="C51" s="327" t="s">
        <v>2973</v>
      </c>
      <c r="D51" s="333" t="s">
        <v>2931</v>
      </c>
      <c r="E51" s="362">
        <v>781</v>
      </c>
      <c r="F51" s="363">
        <v>789.4356520051499</v>
      </c>
      <c r="G51" s="336"/>
      <c r="I51" s="364"/>
    </row>
    <row r="52" spans="1:9" ht="15.75" x14ac:dyDescent="0.25">
      <c r="B52" s="333" t="s">
        <v>33</v>
      </c>
      <c r="C52" s="327" t="s">
        <v>2974</v>
      </c>
      <c r="D52" s="333" t="s">
        <v>2931</v>
      </c>
      <c r="E52" s="341"/>
      <c r="F52" s="342">
        <v>51.979490000000006</v>
      </c>
      <c r="G52" s="336"/>
      <c r="I52" s="343"/>
    </row>
    <row r="53" spans="1:9" ht="16.5" thickBot="1" x14ac:dyDescent="0.3">
      <c r="B53" s="333" t="s">
        <v>33</v>
      </c>
      <c r="C53" s="327" t="s">
        <v>2975</v>
      </c>
      <c r="D53" s="333" t="s">
        <v>2976</v>
      </c>
      <c r="E53" s="365">
        <v>34.799999999999997</v>
      </c>
      <c r="F53" s="366">
        <v>382.93920000000003</v>
      </c>
      <c r="G53" s="336"/>
      <c r="I53" s="367"/>
    </row>
    <row r="54" spans="1:9" ht="16.5" thickBot="1" x14ac:dyDescent="0.3">
      <c r="B54" s="336" t="s">
        <v>2431</v>
      </c>
      <c r="C54" s="336"/>
      <c r="D54" s="333"/>
      <c r="E54" s="368"/>
      <c r="F54" s="369">
        <f>SUBTOTAL(109,Tabla1[1000 U$$])</f>
        <v>31862.978974883827</v>
      </c>
      <c r="G54" s="336"/>
      <c r="I54" s="370">
        <f>SUM(I23:I53)</f>
        <v>7165.5755438866672</v>
      </c>
    </row>
    <row r="55" spans="1:9" ht="15.75" thickBot="1" x14ac:dyDescent="0.25"/>
    <row r="56" spans="1:9" ht="16.5" thickBot="1" x14ac:dyDescent="0.3">
      <c r="A56" s="371"/>
      <c r="B56" s="372" t="s">
        <v>1</v>
      </c>
      <c r="C56" s="372" t="s">
        <v>2977</v>
      </c>
      <c r="D56" s="372" t="s">
        <v>2978</v>
      </c>
      <c r="E56" s="372" t="s">
        <v>2979</v>
      </c>
      <c r="F56" s="372" t="s">
        <v>2980</v>
      </c>
      <c r="G56" s="372" t="s">
        <v>2981</v>
      </c>
    </row>
    <row r="57" spans="1:9" x14ac:dyDescent="0.2">
      <c r="A57" s="373"/>
      <c r="B57" s="374"/>
      <c r="C57" s="374"/>
      <c r="D57" s="374" t="s">
        <v>2982</v>
      </c>
      <c r="E57" s="374" t="s">
        <v>2983</v>
      </c>
      <c r="F57" s="374"/>
      <c r="G57" s="374" t="s">
        <v>2984</v>
      </c>
    </row>
    <row r="58" spans="1:9" x14ac:dyDescent="0.2">
      <c r="A58" s="373"/>
      <c r="B58" s="374"/>
      <c r="C58" s="374"/>
      <c r="D58" s="374" t="s">
        <v>2985</v>
      </c>
      <c r="E58" s="374" t="s">
        <v>2985</v>
      </c>
      <c r="F58" s="374"/>
      <c r="G58" s="374" t="s">
        <v>2986</v>
      </c>
    </row>
    <row r="59" spans="1:9" x14ac:dyDescent="0.2">
      <c r="A59" s="375"/>
      <c r="B59" s="376" t="s">
        <v>2987</v>
      </c>
      <c r="C59" s="377" t="s">
        <v>2988</v>
      </c>
      <c r="D59" s="378">
        <v>7.8890000000000002</v>
      </c>
      <c r="E59" s="379">
        <v>7.8890000000000002</v>
      </c>
      <c r="F59" s="380">
        <v>1</v>
      </c>
      <c r="G59" s="381">
        <v>1465.6279999999999</v>
      </c>
    </row>
    <row r="60" spans="1:9" x14ac:dyDescent="0.2">
      <c r="A60" s="375"/>
      <c r="B60" s="376" t="s">
        <v>2989</v>
      </c>
      <c r="C60" s="377" t="s">
        <v>2990</v>
      </c>
      <c r="D60" s="378">
        <v>6.75</v>
      </c>
      <c r="E60" s="379">
        <v>6.75</v>
      </c>
      <c r="F60" s="380">
        <v>1</v>
      </c>
      <c r="G60" s="381">
        <v>341.255</v>
      </c>
    </row>
    <row r="61" spans="1:9" x14ac:dyDescent="0.2">
      <c r="A61" s="375"/>
      <c r="B61" s="376" t="s">
        <v>2991</v>
      </c>
      <c r="C61" s="377" t="s">
        <v>2992</v>
      </c>
      <c r="D61" s="378">
        <v>6.75</v>
      </c>
      <c r="E61" s="379">
        <v>6.75</v>
      </c>
      <c r="F61" s="380">
        <v>1</v>
      </c>
      <c r="G61" s="381">
        <v>341.255</v>
      </c>
    </row>
    <row r="62" spans="1:9" x14ac:dyDescent="0.2">
      <c r="A62" s="375"/>
      <c r="B62" s="376" t="s">
        <v>2993</v>
      </c>
      <c r="C62" s="377" t="s">
        <v>2994</v>
      </c>
      <c r="D62" s="378">
        <v>3.6</v>
      </c>
      <c r="E62" s="379">
        <v>3.6</v>
      </c>
      <c r="F62" s="380">
        <v>1</v>
      </c>
      <c r="G62" s="381">
        <v>157.20000000000002</v>
      </c>
    </row>
    <row r="63" spans="1:9" x14ac:dyDescent="0.2">
      <c r="A63" s="375"/>
      <c r="B63" s="376" t="s">
        <v>2995</v>
      </c>
      <c r="C63" s="377" t="s">
        <v>2996</v>
      </c>
      <c r="D63" s="378">
        <v>3.6</v>
      </c>
      <c r="E63" s="379">
        <v>3.6</v>
      </c>
      <c r="F63" s="380">
        <v>1</v>
      </c>
      <c r="G63" s="381">
        <v>157.20000000000002</v>
      </c>
    </row>
    <row r="64" spans="1:9" x14ac:dyDescent="0.2">
      <c r="A64" s="375"/>
      <c r="B64" s="376" t="s">
        <v>2997</v>
      </c>
      <c r="C64" s="377" t="s">
        <v>2998</v>
      </c>
      <c r="D64" s="378">
        <v>18.760999999999999</v>
      </c>
      <c r="E64" s="379">
        <v>18.760999999999999</v>
      </c>
      <c r="F64" s="380">
        <v>1</v>
      </c>
      <c r="G64" s="381">
        <v>1510.1679999999999</v>
      </c>
    </row>
    <row r="65" spans="1:7" x14ac:dyDescent="0.2">
      <c r="A65" s="375"/>
      <c r="B65" s="376" t="s">
        <v>2999</v>
      </c>
      <c r="C65" s="377" t="s">
        <v>3000</v>
      </c>
      <c r="D65" s="378">
        <v>0.3</v>
      </c>
      <c r="E65" s="379">
        <v>0.3</v>
      </c>
      <c r="F65" s="380">
        <v>1</v>
      </c>
      <c r="G65" s="381">
        <v>15.45538</v>
      </c>
    </row>
    <row r="66" spans="1:7" x14ac:dyDescent="0.2">
      <c r="A66" s="375"/>
      <c r="B66" s="376" t="s">
        <v>3001</v>
      </c>
      <c r="C66" s="377" t="s">
        <v>3002</v>
      </c>
      <c r="D66" s="378">
        <v>0.3</v>
      </c>
      <c r="E66" s="379">
        <v>0.3</v>
      </c>
      <c r="F66" s="380">
        <v>1</v>
      </c>
      <c r="G66" s="381">
        <v>15.45538</v>
      </c>
    </row>
    <row r="67" spans="1:7" x14ac:dyDescent="0.2">
      <c r="A67" s="375"/>
      <c r="B67" s="376" t="s">
        <v>3003</v>
      </c>
      <c r="C67" s="377" t="s">
        <v>3004</v>
      </c>
      <c r="D67" s="378">
        <v>0.3</v>
      </c>
      <c r="E67" s="379">
        <v>0.3</v>
      </c>
      <c r="F67" s="380">
        <v>1</v>
      </c>
      <c r="G67" s="381">
        <v>15.45538</v>
      </c>
    </row>
    <row r="68" spans="1:7" x14ac:dyDescent="0.2">
      <c r="A68" s="375"/>
      <c r="B68" s="376" t="s">
        <v>3005</v>
      </c>
      <c r="C68" s="377" t="s">
        <v>3006</v>
      </c>
      <c r="D68" s="378">
        <v>0.3</v>
      </c>
      <c r="E68" s="379">
        <v>0.3</v>
      </c>
      <c r="F68" s="380">
        <v>1</v>
      </c>
      <c r="G68" s="381">
        <v>15.45538</v>
      </c>
    </row>
    <row r="69" spans="1:7" x14ac:dyDescent="0.2">
      <c r="A69" s="375"/>
      <c r="B69" s="376" t="s">
        <v>3007</v>
      </c>
      <c r="C69" s="377" t="s">
        <v>3008</v>
      </c>
      <c r="D69" s="378">
        <v>0.3</v>
      </c>
      <c r="E69" s="379">
        <v>0.3</v>
      </c>
      <c r="F69" s="380">
        <v>1</v>
      </c>
      <c r="G69" s="381">
        <v>15.45538</v>
      </c>
    </row>
    <row r="70" spans="1:7" x14ac:dyDescent="0.2">
      <c r="A70" s="375"/>
      <c r="B70" s="376" t="s">
        <v>3009</v>
      </c>
      <c r="C70" s="377" t="s">
        <v>3010</v>
      </c>
      <c r="D70" s="378">
        <v>0.3</v>
      </c>
      <c r="E70" s="379">
        <v>0.3</v>
      </c>
      <c r="F70" s="380">
        <v>1</v>
      </c>
      <c r="G70" s="381">
        <v>15.45538</v>
      </c>
    </row>
    <row r="71" spans="1:7" x14ac:dyDescent="0.2">
      <c r="A71" s="375"/>
      <c r="B71" s="376" t="s">
        <v>3011</v>
      </c>
      <c r="C71" s="377" t="s">
        <v>3012</v>
      </c>
      <c r="D71" s="378">
        <v>0.3</v>
      </c>
      <c r="E71" s="379">
        <v>0.3</v>
      </c>
      <c r="F71" s="380">
        <v>1</v>
      </c>
      <c r="G71" s="381">
        <v>15.45538</v>
      </c>
    </row>
    <row r="72" spans="1:7" x14ac:dyDescent="0.2">
      <c r="A72" s="375"/>
      <c r="B72" s="376" t="s">
        <v>3013</v>
      </c>
      <c r="C72" s="377" t="s">
        <v>3014</v>
      </c>
      <c r="D72" s="378">
        <v>0.3</v>
      </c>
      <c r="E72" s="379">
        <v>0.3</v>
      </c>
      <c r="F72" s="380">
        <v>1</v>
      </c>
      <c r="G72" s="381">
        <v>15.979380000000001</v>
      </c>
    </row>
    <row r="73" spans="1:7" x14ac:dyDescent="0.2">
      <c r="A73" s="375"/>
      <c r="B73" s="376" t="s">
        <v>3015</v>
      </c>
      <c r="C73" s="377" t="s">
        <v>3016</v>
      </c>
      <c r="D73" s="378">
        <v>0.3</v>
      </c>
      <c r="E73" s="379">
        <v>0.3</v>
      </c>
      <c r="F73" s="380">
        <v>1</v>
      </c>
      <c r="G73" s="381">
        <v>15.979380000000001</v>
      </c>
    </row>
    <row r="74" spans="1:7" x14ac:dyDescent="0.2">
      <c r="A74" s="375"/>
      <c r="B74" s="376" t="s">
        <v>3017</v>
      </c>
      <c r="C74" s="377" t="s">
        <v>3018</v>
      </c>
      <c r="D74" s="378">
        <v>0.3</v>
      </c>
      <c r="E74" s="379">
        <v>0.3</v>
      </c>
      <c r="F74" s="380">
        <v>1</v>
      </c>
      <c r="G74" s="381">
        <v>15.979380000000001</v>
      </c>
    </row>
    <row r="75" spans="1:7" x14ac:dyDescent="0.2">
      <c r="A75" s="375"/>
      <c r="B75" s="376" t="s">
        <v>3019</v>
      </c>
      <c r="C75" s="377" t="s">
        <v>3020</v>
      </c>
      <c r="D75" s="378">
        <v>0.3</v>
      </c>
      <c r="E75" s="379">
        <v>0.3</v>
      </c>
      <c r="F75" s="380">
        <v>1</v>
      </c>
      <c r="G75" s="381">
        <v>15.979380000000001</v>
      </c>
    </row>
    <row r="76" spans="1:7" x14ac:dyDescent="0.2">
      <c r="A76" s="375"/>
      <c r="B76" s="376" t="s">
        <v>3021</v>
      </c>
      <c r="C76" s="377" t="s">
        <v>3022</v>
      </c>
      <c r="D76" s="378">
        <v>0.3</v>
      </c>
      <c r="E76" s="379">
        <v>0.3</v>
      </c>
      <c r="F76" s="380">
        <v>1</v>
      </c>
      <c r="G76" s="381">
        <v>15.979380000000001</v>
      </c>
    </row>
    <row r="77" spans="1:7" x14ac:dyDescent="0.2">
      <c r="A77" s="375"/>
      <c r="B77" s="376" t="s">
        <v>3023</v>
      </c>
      <c r="C77" s="377" t="s">
        <v>3024</v>
      </c>
      <c r="D77" s="378">
        <v>0.3</v>
      </c>
      <c r="E77" s="379">
        <v>0.3</v>
      </c>
      <c r="F77" s="380">
        <v>1</v>
      </c>
      <c r="G77" s="381">
        <v>15.979380000000001</v>
      </c>
    </row>
    <row r="78" spans="1:7" x14ac:dyDescent="0.2">
      <c r="A78" s="375"/>
      <c r="B78" s="376" t="s">
        <v>3025</v>
      </c>
      <c r="C78" s="377" t="s">
        <v>3026</v>
      </c>
      <c r="D78" s="378">
        <v>0.3</v>
      </c>
      <c r="E78" s="379">
        <v>0.3</v>
      </c>
      <c r="F78" s="380">
        <v>1</v>
      </c>
      <c r="G78" s="381">
        <v>15.979380000000001</v>
      </c>
    </row>
    <row r="79" spans="1:7" x14ac:dyDescent="0.2">
      <c r="A79" s="375"/>
      <c r="B79" s="376" t="s">
        <v>3027</v>
      </c>
      <c r="C79" s="377" t="s">
        <v>3028</v>
      </c>
      <c r="D79" s="378">
        <v>0.3</v>
      </c>
      <c r="E79" s="379">
        <v>0.3</v>
      </c>
      <c r="F79" s="380">
        <v>1</v>
      </c>
      <c r="G79" s="381">
        <v>15.979380000000001</v>
      </c>
    </row>
    <row r="80" spans="1:7" x14ac:dyDescent="0.2">
      <c r="A80" s="375"/>
      <c r="B80" s="376" t="s">
        <v>3029</v>
      </c>
      <c r="C80" s="377" t="s">
        <v>3030</v>
      </c>
      <c r="D80" s="378">
        <v>0.3</v>
      </c>
      <c r="E80" s="379">
        <v>0.3</v>
      </c>
      <c r="F80" s="380">
        <v>1</v>
      </c>
      <c r="G80" s="381">
        <v>15.979380000000001</v>
      </c>
    </row>
    <row r="81" spans="1:9" x14ac:dyDescent="0.2">
      <c r="A81" s="375"/>
      <c r="B81" s="376" t="s">
        <v>3031</v>
      </c>
      <c r="C81" s="377" t="s">
        <v>3032</v>
      </c>
      <c r="D81" s="378">
        <v>0.3</v>
      </c>
      <c r="E81" s="379">
        <v>0.3</v>
      </c>
      <c r="F81" s="380">
        <v>1</v>
      </c>
      <c r="G81" s="381">
        <v>15.979380000000001</v>
      </c>
    </row>
    <row r="82" spans="1:9" x14ac:dyDescent="0.2">
      <c r="A82" s="375"/>
      <c r="B82" s="376" t="s">
        <v>3033</v>
      </c>
      <c r="C82" s="377" t="s">
        <v>3034</v>
      </c>
      <c r="D82" s="378">
        <v>0.3</v>
      </c>
      <c r="E82" s="379">
        <v>0.3</v>
      </c>
      <c r="F82" s="380">
        <v>1</v>
      </c>
      <c r="G82" s="381">
        <v>15.979380000000001</v>
      </c>
    </row>
    <row r="83" spans="1:9" x14ac:dyDescent="0.2">
      <c r="A83" s="375"/>
      <c r="B83" s="376" t="s">
        <v>3035</v>
      </c>
      <c r="C83" s="377" t="s">
        <v>3036</v>
      </c>
      <c r="D83" s="378">
        <v>27</v>
      </c>
      <c r="E83" s="379">
        <v>27</v>
      </c>
      <c r="F83" s="380">
        <v>1</v>
      </c>
      <c r="G83" s="381">
        <v>563.30000000000007</v>
      </c>
      <c r="I83" s="323">
        <f>+G83/1.31</f>
        <v>430.00000000000006</v>
      </c>
    </row>
    <row r="84" spans="1:9" x14ac:dyDescent="0.2">
      <c r="A84" s="375"/>
      <c r="B84" s="376" t="s">
        <v>3037</v>
      </c>
      <c r="C84" s="377" t="s">
        <v>3038</v>
      </c>
      <c r="D84" s="378">
        <v>9</v>
      </c>
      <c r="E84" s="379">
        <v>9</v>
      </c>
      <c r="F84" s="380">
        <v>1</v>
      </c>
      <c r="G84" s="381">
        <v>209.60000000000002</v>
      </c>
    </row>
    <row r="85" spans="1:9" x14ac:dyDescent="0.2">
      <c r="A85" s="375"/>
      <c r="B85" s="376" t="s">
        <v>3039</v>
      </c>
      <c r="C85" s="377" t="s">
        <v>3040</v>
      </c>
      <c r="D85" s="378">
        <v>4</v>
      </c>
      <c r="E85" s="379">
        <v>4</v>
      </c>
      <c r="F85" s="380">
        <v>1</v>
      </c>
      <c r="G85" s="381">
        <v>131</v>
      </c>
    </row>
    <row r="86" spans="1:9" x14ac:dyDescent="0.2">
      <c r="A86" s="375"/>
      <c r="B86" s="376" t="s">
        <v>3041</v>
      </c>
      <c r="C86" s="377" t="s">
        <v>3042</v>
      </c>
      <c r="D86" s="378">
        <v>2.0950000000000002</v>
      </c>
      <c r="E86" s="379">
        <v>2.0950000000000002</v>
      </c>
      <c r="F86" s="380">
        <v>1</v>
      </c>
      <c r="G86" s="381">
        <v>181.42276459999999</v>
      </c>
    </row>
    <row r="87" spans="1:9" x14ac:dyDescent="0.2">
      <c r="A87" s="375"/>
      <c r="B87" s="376" t="s">
        <v>3043</v>
      </c>
      <c r="C87" s="377" t="s">
        <v>3042</v>
      </c>
      <c r="D87" s="378">
        <v>2.0950000000000002</v>
      </c>
      <c r="E87" s="379">
        <v>2.0950000000000002</v>
      </c>
      <c r="F87" s="380">
        <v>1</v>
      </c>
      <c r="G87" s="381">
        <v>181.42276459999999</v>
      </c>
    </row>
    <row r="88" spans="1:9" x14ac:dyDescent="0.2">
      <c r="A88" s="375"/>
      <c r="B88" s="376" t="s">
        <v>3044</v>
      </c>
      <c r="C88" s="377" t="s">
        <v>3045</v>
      </c>
      <c r="D88" s="378">
        <v>0.55000000000000004</v>
      </c>
      <c r="E88" s="379">
        <v>0.55000000000000004</v>
      </c>
      <c r="F88" s="380">
        <v>1</v>
      </c>
      <c r="G88" s="381">
        <v>29.438817800000002</v>
      </c>
    </row>
    <row r="89" spans="1:9" x14ac:dyDescent="0.2">
      <c r="A89" s="375"/>
      <c r="B89" s="376" t="s">
        <v>3046</v>
      </c>
      <c r="C89" s="377" t="s">
        <v>3045</v>
      </c>
      <c r="D89" s="378">
        <v>0.55000000000000004</v>
      </c>
      <c r="E89" s="379">
        <v>0.55000000000000004</v>
      </c>
      <c r="F89" s="380">
        <v>1</v>
      </c>
      <c r="G89" s="381">
        <v>29.438817800000002</v>
      </c>
    </row>
    <row r="90" spans="1:9" x14ac:dyDescent="0.2">
      <c r="A90" s="375"/>
      <c r="B90" s="376" t="s">
        <v>3047</v>
      </c>
      <c r="C90" s="377" t="s">
        <v>3045</v>
      </c>
      <c r="D90" s="378">
        <v>0.55000000000000004</v>
      </c>
      <c r="E90" s="379">
        <v>0.55000000000000004</v>
      </c>
      <c r="F90" s="380">
        <v>1</v>
      </c>
      <c r="G90" s="381">
        <v>29.438817800000002</v>
      </c>
    </row>
    <row r="91" spans="1:9" x14ac:dyDescent="0.2">
      <c r="A91" s="375"/>
      <c r="B91" s="376" t="s">
        <v>3048</v>
      </c>
      <c r="C91" s="377" t="s">
        <v>3049</v>
      </c>
      <c r="D91" s="378">
        <v>11.08</v>
      </c>
      <c r="E91" s="379">
        <v>11.08</v>
      </c>
      <c r="F91" s="380">
        <v>1</v>
      </c>
      <c r="G91" s="381">
        <v>585.25559999999996</v>
      </c>
    </row>
    <row r="92" spans="1:9" x14ac:dyDescent="0.2">
      <c r="A92" s="375"/>
      <c r="B92" s="376" t="s">
        <v>3050</v>
      </c>
      <c r="C92" s="377" t="s">
        <v>3049</v>
      </c>
      <c r="D92" s="378">
        <v>11.08</v>
      </c>
      <c r="E92" s="379">
        <v>11.08</v>
      </c>
      <c r="F92" s="380">
        <v>1</v>
      </c>
      <c r="G92" s="381">
        <v>585.25559999999996</v>
      </c>
    </row>
    <row r="93" spans="1:9" x14ac:dyDescent="0.2">
      <c r="A93" s="375"/>
      <c r="B93" s="376" t="s">
        <v>3051</v>
      </c>
      <c r="C93" s="377" t="s">
        <v>3052</v>
      </c>
      <c r="D93" s="378">
        <v>0.35</v>
      </c>
      <c r="E93" s="379">
        <v>0.35</v>
      </c>
      <c r="F93" s="380">
        <v>1</v>
      </c>
      <c r="G93" s="381">
        <v>51.626733200000004</v>
      </c>
    </row>
    <row r="94" spans="1:9" x14ac:dyDescent="0.2">
      <c r="A94" s="375"/>
      <c r="B94" s="376" t="s">
        <v>3053</v>
      </c>
      <c r="C94" s="377" t="s">
        <v>3052</v>
      </c>
      <c r="D94" s="378">
        <v>0.35</v>
      </c>
      <c r="E94" s="379">
        <v>0.35</v>
      </c>
      <c r="F94" s="380">
        <v>1</v>
      </c>
      <c r="G94" s="381">
        <v>51.626733200000004</v>
      </c>
    </row>
    <row r="95" spans="1:9" x14ac:dyDescent="0.2">
      <c r="A95" s="375"/>
      <c r="B95" s="376" t="s">
        <v>3054</v>
      </c>
      <c r="C95" s="377" t="s">
        <v>3055</v>
      </c>
      <c r="D95" s="378">
        <v>0.35</v>
      </c>
      <c r="E95" s="379">
        <v>0.35</v>
      </c>
      <c r="F95" s="380">
        <v>1</v>
      </c>
      <c r="G95" s="381">
        <v>51.626733200000004</v>
      </c>
    </row>
    <row r="96" spans="1:9" x14ac:dyDescent="0.2">
      <c r="A96" s="375"/>
      <c r="B96" s="376" t="s">
        <v>3056</v>
      </c>
      <c r="C96" s="377" t="s">
        <v>3055</v>
      </c>
      <c r="D96" s="378">
        <v>0.35</v>
      </c>
      <c r="E96" s="379">
        <v>0.35</v>
      </c>
      <c r="F96" s="380">
        <v>1</v>
      </c>
      <c r="G96" s="381">
        <v>51.626733200000004</v>
      </c>
    </row>
    <row r="97" spans="1:9" x14ac:dyDescent="0.2">
      <c r="A97" s="375"/>
      <c r="B97" s="376" t="s">
        <v>3057</v>
      </c>
      <c r="C97" s="377" t="s">
        <v>3058</v>
      </c>
      <c r="D97" s="378">
        <v>30</v>
      </c>
      <c r="E97" s="379">
        <v>30</v>
      </c>
      <c r="F97" s="380">
        <v>1</v>
      </c>
      <c r="G97" s="381">
        <v>438.85</v>
      </c>
    </row>
    <row r="98" spans="1:9" x14ac:dyDescent="0.2">
      <c r="A98" s="375"/>
      <c r="B98" s="376" t="s">
        <v>3059</v>
      </c>
      <c r="C98" s="377" t="s">
        <v>3060</v>
      </c>
      <c r="D98" s="378">
        <v>23</v>
      </c>
      <c r="E98" s="379">
        <v>23</v>
      </c>
      <c r="F98" s="380">
        <v>1</v>
      </c>
      <c r="G98" s="381">
        <v>294.75</v>
      </c>
    </row>
    <row r="99" spans="1:9" x14ac:dyDescent="0.2">
      <c r="A99" s="375"/>
      <c r="B99" s="376" t="s">
        <v>3061</v>
      </c>
      <c r="C99" s="377" t="s">
        <v>3062</v>
      </c>
      <c r="D99" s="378">
        <v>25</v>
      </c>
      <c r="E99" s="379">
        <v>25</v>
      </c>
      <c r="F99" s="380">
        <v>1</v>
      </c>
      <c r="G99" s="381">
        <v>327.5</v>
      </c>
    </row>
    <row r="100" spans="1:9" x14ac:dyDescent="0.2">
      <c r="A100" s="375"/>
      <c r="B100" s="376" t="s">
        <v>3063</v>
      </c>
      <c r="C100" s="377" t="s">
        <v>3064</v>
      </c>
      <c r="D100" s="378">
        <v>3.3290000000000002</v>
      </c>
      <c r="E100" s="379">
        <v>3.3290000000000002</v>
      </c>
      <c r="F100" s="380">
        <v>1</v>
      </c>
      <c r="G100" s="381">
        <v>150.65</v>
      </c>
      <c r="I100" s="392">
        <f>+G100/1.31</f>
        <v>115</v>
      </c>
    </row>
    <row r="101" spans="1:9" x14ac:dyDescent="0.2">
      <c r="A101" s="375"/>
      <c r="B101" s="376" t="s">
        <v>3065</v>
      </c>
      <c r="C101" s="377" t="s">
        <v>3066</v>
      </c>
      <c r="D101" s="378">
        <v>4.0000000000000001E-3</v>
      </c>
      <c r="E101" s="379">
        <v>4.0000000000000001E-3</v>
      </c>
      <c r="F101" s="380">
        <v>1</v>
      </c>
      <c r="G101" s="381">
        <v>1.9898899999999999</v>
      </c>
    </row>
    <row r="102" spans="1:9" x14ac:dyDescent="0.2">
      <c r="A102" s="375"/>
      <c r="B102" s="376" t="s">
        <v>3067</v>
      </c>
      <c r="C102" s="377" t="s">
        <v>3068</v>
      </c>
      <c r="D102" s="378">
        <v>6.9000000000000006E-2</v>
      </c>
      <c r="E102" s="379">
        <v>6.9000000000000006E-2</v>
      </c>
      <c r="F102" s="380">
        <v>1</v>
      </c>
      <c r="G102" s="381">
        <v>23.448999999999998</v>
      </c>
    </row>
    <row r="103" spans="1:9" x14ac:dyDescent="0.2">
      <c r="A103" s="375"/>
      <c r="B103" s="376" t="s">
        <v>3069</v>
      </c>
      <c r="C103" s="377" t="s">
        <v>3070</v>
      </c>
      <c r="D103" s="378">
        <v>10.54</v>
      </c>
      <c r="E103" s="379">
        <v>10.54</v>
      </c>
      <c r="F103" s="380">
        <v>1</v>
      </c>
      <c r="G103" s="381">
        <v>267.97360000000003</v>
      </c>
    </row>
    <row r="104" spans="1:9" x14ac:dyDescent="0.2">
      <c r="A104" s="375"/>
      <c r="B104" s="376" t="s">
        <v>3071</v>
      </c>
      <c r="C104" s="377" t="s">
        <v>155</v>
      </c>
      <c r="D104" s="378">
        <v>28</v>
      </c>
      <c r="E104" s="379">
        <v>28</v>
      </c>
      <c r="F104" s="380">
        <v>1</v>
      </c>
      <c r="G104" s="381">
        <v>641.9</v>
      </c>
    </row>
    <row r="105" spans="1:9" x14ac:dyDescent="0.2">
      <c r="A105" s="375"/>
      <c r="B105" s="376" t="s">
        <v>3072</v>
      </c>
      <c r="C105" s="377" t="s">
        <v>3073</v>
      </c>
      <c r="D105" s="378">
        <v>0.05</v>
      </c>
      <c r="E105" s="379">
        <v>0.1</v>
      </c>
      <c r="F105" s="380">
        <v>2</v>
      </c>
      <c r="G105" s="381">
        <v>130.476</v>
      </c>
    </row>
    <row r="106" spans="1:9" x14ac:dyDescent="0.2">
      <c r="A106" s="375"/>
      <c r="B106" s="376" t="s">
        <v>3074</v>
      </c>
      <c r="C106" s="377" t="s">
        <v>3075</v>
      </c>
      <c r="D106" s="378">
        <v>0.34499999999999997</v>
      </c>
      <c r="E106" s="379">
        <v>0.69</v>
      </c>
      <c r="F106" s="380">
        <v>2</v>
      </c>
      <c r="G106" s="381">
        <v>103.25346640000001</v>
      </c>
    </row>
    <row r="107" spans="1:9" x14ac:dyDescent="0.2">
      <c r="A107" s="375"/>
      <c r="B107" s="376" t="s">
        <v>3076</v>
      </c>
      <c r="C107" s="377" t="s">
        <v>3077</v>
      </c>
      <c r="D107" s="378">
        <v>17.753</v>
      </c>
      <c r="E107" s="379">
        <v>17.753</v>
      </c>
      <c r="F107" s="380">
        <v>1</v>
      </c>
      <c r="G107" s="381">
        <v>419.20000000000005</v>
      </c>
      <c r="I107" s="323">
        <f>+G107/1.31</f>
        <v>320</v>
      </c>
    </row>
    <row r="108" spans="1:9" x14ac:dyDescent="0.2">
      <c r="A108" s="375"/>
      <c r="B108" s="376" t="s">
        <v>3078</v>
      </c>
      <c r="C108" s="377" t="s">
        <v>3079</v>
      </c>
      <c r="D108" s="378">
        <v>0.98</v>
      </c>
      <c r="E108" s="379">
        <v>0.98</v>
      </c>
      <c r="F108" s="380">
        <v>1</v>
      </c>
      <c r="G108" s="381">
        <v>103.98779999999999</v>
      </c>
    </row>
    <row r="109" spans="1:9" x14ac:dyDescent="0.2">
      <c r="A109" s="375"/>
      <c r="B109" s="376" t="s">
        <v>3080</v>
      </c>
      <c r="C109" s="377" t="s">
        <v>3079</v>
      </c>
      <c r="D109" s="378">
        <v>0.98</v>
      </c>
      <c r="E109" s="379">
        <v>0.98</v>
      </c>
      <c r="F109" s="380">
        <v>1</v>
      </c>
      <c r="G109" s="381">
        <v>103.98779999999999</v>
      </c>
    </row>
    <row r="110" spans="1:9" x14ac:dyDescent="0.2">
      <c r="A110" s="375"/>
      <c r="B110" s="376" t="s">
        <v>3081</v>
      </c>
      <c r="C110" s="377" t="s">
        <v>3082</v>
      </c>
      <c r="D110" s="378">
        <v>18</v>
      </c>
      <c r="E110" s="379">
        <v>18</v>
      </c>
      <c r="F110" s="380">
        <v>1</v>
      </c>
      <c r="G110" s="381">
        <v>301.3</v>
      </c>
    </row>
    <row r="111" spans="1:9" x14ac:dyDescent="0.2">
      <c r="A111" s="375"/>
      <c r="B111" s="376" t="s">
        <v>3083</v>
      </c>
      <c r="C111" s="377" t="s">
        <v>3084</v>
      </c>
      <c r="D111" s="378">
        <v>0.76900000000000002</v>
      </c>
      <c r="E111" s="379">
        <v>0.76900000000000002</v>
      </c>
      <c r="F111" s="380">
        <v>1</v>
      </c>
      <c r="G111" s="381">
        <v>70.917112000000003</v>
      </c>
    </row>
    <row r="112" spans="1:9" x14ac:dyDescent="0.2">
      <c r="A112" s="375"/>
      <c r="B112" s="376" t="s">
        <v>3085</v>
      </c>
      <c r="C112" s="377" t="s">
        <v>3084</v>
      </c>
      <c r="D112" s="378">
        <v>0.76900000000000002</v>
      </c>
      <c r="E112" s="379">
        <v>0.76900000000000002</v>
      </c>
      <c r="F112" s="380">
        <v>1</v>
      </c>
      <c r="G112" s="381">
        <v>70.917112000000003</v>
      </c>
    </row>
    <row r="113" spans="1:9" x14ac:dyDescent="0.2">
      <c r="A113" s="375"/>
      <c r="B113" s="376" t="s">
        <v>3086</v>
      </c>
      <c r="C113" s="377" t="s">
        <v>3087</v>
      </c>
      <c r="D113" s="378">
        <v>0.44</v>
      </c>
      <c r="E113" s="379">
        <v>0.44</v>
      </c>
      <c r="F113" s="380">
        <v>1</v>
      </c>
      <c r="G113" s="381">
        <v>51.626733200000004</v>
      </c>
    </row>
    <row r="114" spans="1:9" x14ac:dyDescent="0.2">
      <c r="A114" s="375"/>
      <c r="B114" s="376" t="s">
        <v>3088</v>
      </c>
      <c r="C114" s="377" t="s">
        <v>3087</v>
      </c>
      <c r="D114" s="378">
        <v>0.44</v>
      </c>
      <c r="E114" s="379">
        <v>0.44</v>
      </c>
      <c r="F114" s="380">
        <v>1</v>
      </c>
      <c r="G114" s="381">
        <v>51.626733200000004</v>
      </c>
    </row>
    <row r="115" spans="1:9" x14ac:dyDescent="0.2">
      <c r="A115" s="375"/>
      <c r="B115" s="376" t="s">
        <v>3089</v>
      </c>
      <c r="C115" s="377" t="s">
        <v>3090</v>
      </c>
      <c r="D115" s="378">
        <v>1.2230000000000001</v>
      </c>
      <c r="E115" s="379">
        <v>1.2230000000000001</v>
      </c>
      <c r="F115" s="380">
        <v>1</v>
      </c>
      <c r="G115" s="381">
        <v>95.792020799999989</v>
      </c>
    </row>
    <row r="116" spans="1:9" x14ac:dyDescent="0.2">
      <c r="A116" s="375"/>
      <c r="B116" s="376" t="s">
        <v>3091</v>
      </c>
      <c r="C116" s="377" t="s">
        <v>3090</v>
      </c>
      <c r="D116" s="378">
        <v>1.2230000000000001</v>
      </c>
      <c r="E116" s="379">
        <v>1.2230000000000001</v>
      </c>
      <c r="F116" s="380">
        <v>1</v>
      </c>
      <c r="G116" s="381">
        <v>95.792020799999989</v>
      </c>
    </row>
    <row r="117" spans="1:9" x14ac:dyDescent="0.2">
      <c r="A117" s="375"/>
      <c r="B117" s="376" t="s">
        <v>3092</v>
      </c>
      <c r="C117" s="377" t="s">
        <v>3093</v>
      </c>
      <c r="D117" s="378">
        <v>3.9470000000000001</v>
      </c>
      <c r="E117" s="379">
        <v>3.9470000000000001</v>
      </c>
      <c r="F117" s="380">
        <v>1</v>
      </c>
      <c r="G117" s="381">
        <v>137.55000000000001</v>
      </c>
      <c r="I117" s="323">
        <f>+G117/1.31</f>
        <v>105</v>
      </c>
    </row>
    <row r="118" spans="1:9" x14ac:dyDescent="0.2">
      <c r="A118" s="375"/>
      <c r="B118" s="376" t="s">
        <v>3094</v>
      </c>
      <c r="C118" s="377" t="s">
        <v>3095</v>
      </c>
      <c r="D118" s="378">
        <v>4.0000000000000001E-3</v>
      </c>
      <c r="E118" s="379">
        <v>4.0000000000000001E-3</v>
      </c>
      <c r="F118" s="380">
        <v>1</v>
      </c>
      <c r="G118" s="381">
        <v>1.9898899999999999</v>
      </c>
    </row>
    <row r="119" spans="1:9" x14ac:dyDescent="0.2">
      <c r="A119" s="375"/>
      <c r="B119" s="376" t="s">
        <v>3096</v>
      </c>
      <c r="C119" s="377" t="s">
        <v>3097</v>
      </c>
      <c r="D119" s="378">
        <v>1.1499999999999999</v>
      </c>
      <c r="E119" s="379">
        <v>1.1499999999999999</v>
      </c>
      <c r="F119" s="380">
        <v>1</v>
      </c>
      <c r="G119" s="381">
        <v>16.47063</v>
      </c>
    </row>
    <row r="120" spans="1:9" x14ac:dyDescent="0.2">
      <c r="A120" s="375"/>
      <c r="B120" s="376" t="s">
        <v>3098</v>
      </c>
      <c r="C120" s="377" t="s">
        <v>3097</v>
      </c>
      <c r="D120" s="378">
        <v>1.1499999999999999</v>
      </c>
      <c r="E120" s="379">
        <v>1.1499999999999999</v>
      </c>
      <c r="F120" s="380">
        <v>1</v>
      </c>
      <c r="G120" s="381">
        <v>16.47063</v>
      </c>
    </row>
    <row r="121" spans="1:9" x14ac:dyDescent="0.2">
      <c r="A121" s="375"/>
      <c r="B121" s="376" t="s">
        <v>3099</v>
      </c>
      <c r="C121" s="377" t="s">
        <v>3097</v>
      </c>
      <c r="D121" s="378">
        <v>1.1499999999999999</v>
      </c>
      <c r="E121" s="379">
        <v>1.1499999999999999</v>
      </c>
      <c r="F121" s="380">
        <v>1</v>
      </c>
      <c r="G121" s="381">
        <v>16.47063</v>
      </c>
    </row>
    <row r="122" spans="1:9" x14ac:dyDescent="0.2">
      <c r="A122" s="375"/>
      <c r="B122" s="376" t="s">
        <v>2718</v>
      </c>
      <c r="C122" s="377" t="s">
        <v>3100</v>
      </c>
      <c r="D122" s="378">
        <v>0.4</v>
      </c>
      <c r="E122" s="379">
        <v>0.4</v>
      </c>
      <c r="F122" s="380">
        <v>1</v>
      </c>
      <c r="G122" s="381">
        <v>5.4705600000000008</v>
      </c>
    </row>
    <row r="123" spans="1:9" x14ac:dyDescent="0.2">
      <c r="A123" s="375"/>
      <c r="B123" s="376" t="s">
        <v>33</v>
      </c>
      <c r="C123" s="377" t="s">
        <v>3101</v>
      </c>
      <c r="D123" s="378"/>
      <c r="E123" s="381"/>
      <c r="F123" s="380"/>
      <c r="G123" s="382">
        <v>546.45542919000002</v>
      </c>
    </row>
    <row r="124" spans="1:9" x14ac:dyDescent="0.2">
      <c r="A124" s="375"/>
      <c r="B124" s="376" t="s">
        <v>33</v>
      </c>
      <c r="C124" s="377" t="s">
        <v>3102</v>
      </c>
      <c r="D124" s="378"/>
      <c r="E124" s="381"/>
      <c r="F124" s="380"/>
      <c r="G124" s="382">
        <v>1296.2450000000001</v>
      </c>
    </row>
    <row r="125" spans="1:9" x14ac:dyDescent="0.2">
      <c r="A125" s="371"/>
      <c r="B125" s="383" t="s">
        <v>3103</v>
      </c>
      <c r="C125" s="384"/>
      <c r="D125" s="385"/>
      <c r="E125" s="385"/>
      <c r="F125" s="385"/>
      <c r="G125" s="386">
        <v>12771.809012989997</v>
      </c>
    </row>
  </sheetData>
  <mergeCells count="1">
    <mergeCell ref="I1:I2"/>
  </mergeCells>
  <phoneticPr fontId="48" type="noConversion"/>
  <dataValidations count="2">
    <dataValidation type="date" operator="equal" allowBlank="1" showInputMessage="1" showErrorMessage="1" errorTitle="NO USAR FILA" error="No usar esta fila." sqref="C34 C51" xr:uid="{0DE5494C-5A8B-4A26-AE63-3229BDE00817}">
      <formula1>1</formula1>
    </dataValidation>
    <dataValidation type="decimal" operator="greaterThanOrEqual" showInputMessage="1" showErrorMessage="1" error="Por favor ingrese sólo NUMEROS" sqref="G59:H122" xr:uid="{B81BB3B4-CE36-43DB-8FF5-D6A3F01225D7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8" scale="57" orientation="portrait" horizontalDpi="90" verticalDpi="90" r:id="rId1"/>
  <headerFooter>
    <oddHeader>&amp;R&amp;"Aptos"&amp;10&amp;K000000 AESA - Privada&amp;1#_x000D_</oddHeader>
    <oddFooter>&amp;R_x000D_&amp;1#&amp;"Aptos"&amp;10&amp;K000000 AESA - Privada</oddFooter>
  </headerFooter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B6F6-5CCB-4CBD-8003-6DD14A5C1AE6}">
  <dimension ref="A3:B93"/>
  <sheetViews>
    <sheetView topLeftCell="A34" workbookViewId="0">
      <selection activeCell="E83" sqref="E83"/>
    </sheetView>
  </sheetViews>
  <sheetFormatPr baseColWidth="10" defaultColWidth="11.42578125" defaultRowHeight="15" x14ac:dyDescent="0.25"/>
  <cols>
    <col min="1" max="1" width="25.28515625" bestFit="1" customWidth="1"/>
    <col min="2" max="2" width="16.140625" bestFit="1" customWidth="1"/>
  </cols>
  <sheetData>
    <row r="3" spans="1:2" x14ac:dyDescent="0.25">
      <c r="A3" s="270" t="s">
        <v>3104</v>
      </c>
      <c r="B3" t="s">
        <v>3105</v>
      </c>
    </row>
    <row r="4" spans="1:2" x14ac:dyDescent="0.25">
      <c r="A4" s="17" t="s">
        <v>2587</v>
      </c>
      <c r="B4">
        <v>381.05306830000001</v>
      </c>
    </row>
    <row r="5" spans="1:2" x14ac:dyDescent="0.25">
      <c r="A5" s="17" t="s">
        <v>2592</v>
      </c>
      <c r="B5">
        <v>207.49526156800002</v>
      </c>
    </row>
    <row r="6" spans="1:2" x14ac:dyDescent="0.25">
      <c r="A6" s="17" t="s">
        <v>2594</v>
      </c>
      <c r="B6">
        <v>950.5233472000001</v>
      </c>
    </row>
    <row r="7" spans="1:2" x14ac:dyDescent="0.25">
      <c r="A7" s="17" t="s">
        <v>2595</v>
      </c>
      <c r="B7">
        <v>331.82243726399997</v>
      </c>
    </row>
    <row r="8" spans="1:2" x14ac:dyDescent="0.25">
      <c r="A8" s="17" t="s">
        <v>2598</v>
      </c>
      <c r="B8">
        <v>2691.9437125999998</v>
      </c>
    </row>
    <row r="9" spans="1:2" x14ac:dyDescent="0.25">
      <c r="A9" s="17" t="s">
        <v>2600</v>
      </c>
      <c r="B9">
        <v>1084.862533133333</v>
      </c>
    </row>
    <row r="10" spans="1:2" x14ac:dyDescent="0.25">
      <c r="A10" s="17" t="s">
        <v>2602</v>
      </c>
      <c r="B10">
        <v>59.975999999999999</v>
      </c>
    </row>
    <row r="11" spans="1:2" x14ac:dyDescent="0.25">
      <c r="A11" s="17" t="s">
        <v>1830</v>
      </c>
      <c r="B11">
        <v>1365</v>
      </c>
    </row>
    <row r="12" spans="1:2" x14ac:dyDescent="0.25">
      <c r="A12" s="17" t="s">
        <v>1832</v>
      </c>
      <c r="B12">
        <v>698.25</v>
      </c>
    </row>
    <row r="13" spans="1:2" x14ac:dyDescent="0.25">
      <c r="A13" s="17" t="s">
        <v>1834</v>
      </c>
      <c r="B13">
        <v>23.625</v>
      </c>
    </row>
    <row r="14" spans="1:2" x14ac:dyDescent="0.25">
      <c r="A14" s="17" t="s">
        <v>1842</v>
      </c>
      <c r="B14">
        <v>88.62</v>
      </c>
    </row>
    <row r="15" spans="1:2" x14ac:dyDescent="0.25">
      <c r="A15" s="17" t="s">
        <v>1844</v>
      </c>
      <c r="B15">
        <v>9792.5749800029989</v>
      </c>
    </row>
    <row r="16" spans="1:2" x14ac:dyDescent="0.25">
      <c r="A16" s="17" t="s">
        <v>1846</v>
      </c>
      <c r="B16">
        <v>938.19600000000003</v>
      </c>
    </row>
    <row r="17" spans="1:2" x14ac:dyDescent="0.25">
      <c r="A17" s="17" t="s">
        <v>1848</v>
      </c>
      <c r="B17">
        <v>552.1635</v>
      </c>
    </row>
    <row r="18" spans="1:2" x14ac:dyDescent="0.25">
      <c r="A18" s="17" t="s">
        <v>1858</v>
      </c>
      <c r="B18">
        <v>1183.5094950000002</v>
      </c>
    </row>
    <row r="19" spans="1:2" x14ac:dyDescent="0.25">
      <c r="A19" s="17" t="s">
        <v>1860</v>
      </c>
      <c r="B19">
        <v>501.167688</v>
      </c>
    </row>
    <row r="20" spans="1:2" x14ac:dyDescent="0.25">
      <c r="A20" s="17" t="s">
        <v>1862</v>
      </c>
      <c r="B20">
        <v>148.17599999999999</v>
      </c>
    </row>
    <row r="21" spans="1:2" x14ac:dyDescent="0.25">
      <c r="A21" s="17" t="s">
        <v>1864</v>
      </c>
      <c r="B21">
        <v>113.43989999999999</v>
      </c>
    </row>
    <row r="22" spans="1:2" x14ac:dyDescent="0.25">
      <c r="A22" s="17" t="s">
        <v>1866</v>
      </c>
      <c r="B22">
        <v>449.20480499999996</v>
      </c>
    </row>
    <row r="23" spans="1:2" x14ac:dyDescent="0.25">
      <c r="A23" s="17" t="s">
        <v>1868</v>
      </c>
      <c r="B23">
        <v>2385.1800000000003</v>
      </c>
    </row>
    <row r="24" spans="1:2" x14ac:dyDescent="0.25">
      <c r="A24" s="17" t="s">
        <v>1870</v>
      </c>
      <c r="B24">
        <v>340.77330000000001</v>
      </c>
    </row>
    <row r="25" spans="1:2" x14ac:dyDescent="0.25">
      <c r="A25" s="17" t="s">
        <v>2611</v>
      </c>
      <c r="B25">
        <v>1369.48020462</v>
      </c>
    </row>
    <row r="26" spans="1:2" x14ac:dyDescent="0.25">
      <c r="A26" s="17" t="s">
        <v>2612</v>
      </c>
      <c r="B26">
        <v>243.78749999999999</v>
      </c>
    </row>
    <row r="27" spans="1:2" x14ac:dyDescent="0.25">
      <c r="A27" s="17" t="s">
        <v>2615</v>
      </c>
      <c r="B27">
        <v>9.5039999999999996</v>
      </c>
    </row>
    <row r="28" spans="1:2" x14ac:dyDescent="0.25">
      <c r="A28" s="17" t="s">
        <v>2616</v>
      </c>
      <c r="B28">
        <v>85.090500000000006</v>
      </c>
    </row>
    <row r="29" spans="1:2" x14ac:dyDescent="0.25">
      <c r="A29" s="17" t="s">
        <v>2618</v>
      </c>
      <c r="B29">
        <v>8.4150000000000009</v>
      </c>
    </row>
    <row r="30" spans="1:2" x14ac:dyDescent="0.25">
      <c r="A30" s="17" t="s">
        <v>2619</v>
      </c>
      <c r="B30">
        <v>296.30700000000002</v>
      </c>
    </row>
    <row r="31" spans="1:2" x14ac:dyDescent="0.25">
      <c r="A31" s="17" t="s">
        <v>2620</v>
      </c>
      <c r="B31">
        <v>108.108</v>
      </c>
    </row>
    <row r="32" spans="1:2" x14ac:dyDescent="0.25">
      <c r="A32" s="17" t="s">
        <v>2621</v>
      </c>
      <c r="B32">
        <v>45.54</v>
      </c>
    </row>
    <row r="33" spans="1:2" x14ac:dyDescent="0.25">
      <c r="A33" s="17" t="s">
        <v>2622</v>
      </c>
      <c r="B33">
        <v>37.867500000000007</v>
      </c>
    </row>
    <row r="34" spans="1:2" x14ac:dyDescent="0.25">
      <c r="A34" s="17" t="s">
        <v>2626</v>
      </c>
      <c r="B34">
        <v>45.045000000000002</v>
      </c>
    </row>
    <row r="35" spans="1:2" x14ac:dyDescent="0.25">
      <c r="A35" s="17" t="s">
        <v>2627</v>
      </c>
      <c r="B35">
        <v>71.28</v>
      </c>
    </row>
    <row r="36" spans="1:2" x14ac:dyDescent="0.25">
      <c r="A36" s="17" t="s">
        <v>2628</v>
      </c>
      <c r="B36">
        <v>14.85</v>
      </c>
    </row>
    <row r="37" spans="1:2" x14ac:dyDescent="0.25">
      <c r="A37" s="17" t="s">
        <v>2613</v>
      </c>
      <c r="B37">
        <v>2238.2206783110196</v>
      </c>
    </row>
    <row r="38" spans="1:2" x14ac:dyDescent="0.25">
      <c r="A38" s="17" t="s">
        <v>2631</v>
      </c>
      <c r="B38">
        <v>10.395</v>
      </c>
    </row>
    <row r="39" spans="1:2" x14ac:dyDescent="0.25">
      <c r="A39" s="17" t="s">
        <v>3106</v>
      </c>
      <c r="B39">
        <v>9.9</v>
      </c>
    </row>
    <row r="40" spans="1:2" x14ac:dyDescent="0.25">
      <c r="A40" s="17" t="s">
        <v>2639</v>
      </c>
      <c r="B40">
        <v>63.854999999999997</v>
      </c>
    </row>
    <row r="41" spans="1:2" x14ac:dyDescent="0.25">
      <c r="A41" s="17" t="s">
        <v>2642</v>
      </c>
      <c r="B41">
        <v>5.94</v>
      </c>
    </row>
    <row r="42" spans="1:2" x14ac:dyDescent="0.25">
      <c r="A42" s="17" t="s">
        <v>2643</v>
      </c>
      <c r="B42">
        <v>592.02</v>
      </c>
    </row>
    <row r="43" spans="1:2" x14ac:dyDescent="0.25">
      <c r="A43" s="17" t="s">
        <v>2644</v>
      </c>
      <c r="B43">
        <v>99</v>
      </c>
    </row>
    <row r="44" spans="1:2" x14ac:dyDescent="0.25">
      <c r="A44" s="17" t="s">
        <v>2645</v>
      </c>
      <c r="B44">
        <v>67.319999999999993</v>
      </c>
    </row>
    <row r="45" spans="1:2" x14ac:dyDescent="0.25">
      <c r="A45" s="17" t="s">
        <v>2646</v>
      </c>
      <c r="B45">
        <v>49.5</v>
      </c>
    </row>
    <row r="46" spans="1:2" x14ac:dyDescent="0.25">
      <c r="A46" s="17" t="s">
        <v>2648</v>
      </c>
      <c r="B46">
        <v>79.2</v>
      </c>
    </row>
    <row r="47" spans="1:2" x14ac:dyDescent="0.25">
      <c r="A47" s="17" t="s">
        <v>2650</v>
      </c>
      <c r="B47">
        <v>11.88</v>
      </c>
    </row>
    <row r="48" spans="1:2" x14ac:dyDescent="0.25">
      <c r="A48" s="17" t="s">
        <v>2634</v>
      </c>
      <c r="B48">
        <v>600.15016239749991</v>
      </c>
    </row>
    <row r="49" spans="1:2" x14ac:dyDescent="0.25">
      <c r="A49" s="17" t="s">
        <v>2637</v>
      </c>
      <c r="B49">
        <v>83.996209000000007</v>
      </c>
    </row>
    <row r="50" spans="1:2" x14ac:dyDescent="0.25">
      <c r="A50" s="17" t="s">
        <v>2632</v>
      </c>
      <c r="B50">
        <v>373.8559798</v>
      </c>
    </row>
    <row r="51" spans="1:2" x14ac:dyDescent="0.25">
      <c r="A51" s="17" t="s">
        <v>2633</v>
      </c>
      <c r="B51">
        <v>788.0130789399999</v>
      </c>
    </row>
    <row r="52" spans="1:2" x14ac:dyDescent="0.25">
      <c r="A52" s="17" t="s">
        <v>2753</v>
      </c>
      <c r="B52">
        <v>4710.9903609774865</v>
      </c>
    </row>
    <row r="53" spans="1:2" x14ac:dyDescent="0.25">
      <c r="A53" s="17" t="s">
        <v>2752</v>
      </c>
      <c r="B53">
        <v>2103.0311473900001</v>
      </c>
    </row>
    <row r="54" spans="1:2" x14ac:dyDescent="0.25">
      <c r="A54" s="17" t="s">
        <v>2420</v>
      </c>
      <c r="B54">
        <v>4628.6502878791407</v>
      </c>
    </row>
    <row r="55" spans="1:2" x14ac:dyDescent="0.25">
      <c r="A55" s="17" t="s">
        <v>1840</v>
      </c>
      <c r="B55">
        <v>104.58</v>
      </c>
    </row>
    <row r="56" spans="1:2" x14ac:dyDescent="0.25">
      <c r="A56" s="17" t="s">
        <v>1872</v>
      </c>
      <c r="B56">
        <v>547.05000000000007</v>
      </c>
    </row>
    <row r="57" spans="1:2" x14ac:dyDescent="0.25">
      <c r="A57" s="17" t="s">
        <v>1874</v>
      </c>
      <c r="B57">
        <v>252</v>
      </c>
    </row>
    <row r="58" spans="1:2" x14ac:dyDescent="0.25">
      <c r="A58" s="17" t="s">
        <v>1826</v>
      </c>
      <c r="B58">
        <v>451.5</v>
      </c>
    </row>
    <row r="59" spans="1:2" x14ac:dyDescent="0.25">
      <c r="A59" s="17" t="s">
        <v>1850</v>
      </c>
      <c r="B59">
        <v>99.33</v>
      </c>
    </row>
    <row r="60" spans="1:2" x14ac:dyDescent="0.25">
      <c r="A60" s="17" t="s">
        <v>1854</v>
      </c>
      <c r="B60">
        <v>10.21125</v>
      </c>
    </row>
    <row r="61" spans="1:2" x14ac:dyDescent="0.25">
      <c r="A61" s="17" t="s">
        <v>1852</v>
      </c>
      <c r="B61">
        <v>39.604950000000002</v>
      </c>
    </row>
    <row r="62" spans="1:2" x14ac:dyDescent="0.25">
      <c r="A62" s="17" t="s">
        <v>1856</v>
      </c>
      <c r="B62">
        <v>217.98747599999999</v>
      </c>
    </row>
    <row r="63" spans="1:2" x14ac:dyDescent="0.25">
      <c r="A63" s="17" t="s">
        <v>1828</v>
      </c>
      <c r="B63">
        <v>273</v>
      </c>
    </row>
    <row r="64" spans="1:2" x14ac:dyDescent="0.25">
      <c r="A64" s="17" t="s">
        <v>2603</v>
      </c>
      <c r="B64">
        <v>228.40799999999999</v>
      </c>
    </row>
    <row r="65" spans="1:2" x14ac:dyDescent="0.25">
      <c r="A65" s="17" t="s">
        <v>2667</v>
      </c>
      <c r="B65">
        <v>9.9</v>
      </c>
    </row>
    <row r="66" spans="1:2" x14ac:dyDescent="0.25">
      <c r="A66" s="17" t="s">
        <v>1836</v>
      </c>
      <c r="B66">
        <v>214.78800000000001</v>
      </c>
    </row>
    <row r="67" spans="1:2" x14ac:dyDescent="0.25">
      <c r="A67" s="17" t="s">
        <v>2585</v>
      </c>
      <c r="B67">
        <v>125.58750000000001</v>
      </c>
    </row>
    <row r="68" spans="1:2" x14ac:dyDescent="0.25">
      <c r="A68" s="17" t="s">
        <v>3107</v>
      </c>
      <c r="B68">
        <v>269.214</v>
      </c>
    </row>
    <row r="69" spans="1:2" x14ac:dyDescent="0.25">
      <c r="A69" s="17" t="s">
        <v>2591</v>
      </c>
      <c r="B69">
        <v>412.03800000000001</v>
      </c>
    </row>
    <row r="70" spans="1:2" x14ac:dyDescent="0.25">
      <c r="A70" s="17" t="s">
        <v>3108</v>
      </c>
      <c r="B70">
        <v>3718.00866</v>
      </c>
    </row>
    <row r="71" spans="1:2" x14ac:dyDescent="0.25">
      <c r="A71" s="17" t="s">
        <v>2606</v>
      </c>
      <c r="B71">
        <v>6854.8306000000002</v>
      </c>
    </row>
    <row r="72" spans="1:2" x14ac:dyDescent="0.25">
      <c r="A72" s="17" t="s">
        <v>2604</v>
      </c>
      <c r="B72">
        <v>5400.0119599999998</v>
      </c>
    </row>
    <row r="73" spans="1:2" x14ac:dyDescent="0.25">
      <c r="A73" s="17" t="s">
        <v>2608</v>
      </c>
      <c r="B73">
        <v>83.262</v>
      </c>
    </row>
    <row r="74" spans="1:2" x14ac:dyDescent="0.25">
      <c r="A74" s="17" t="s">
        <v>2691</v>
      </c>
      <c r="B74">
        <v>735.84</v>
      </c>
    </row>
    <row r="75" spans="1:2" x14ac:dyDescent="0.25">
      <c r="A75" s="17" t="s">
        <v>3109</v>
      </c>
      <c r="B75">
        <v>2624.5626245267244</v>
      </c>
    </row>
    <row r="76" spans="1:2" x14ac:dyDescent="0.25">
      <c r="A76" s="17" t="s">
        <v>2669</v>
      </c>
      <c r="B76">
        <v>4.2075000000000005</v>
      </c>
    </row>
    <row r="77" spans="1:2" x14ac:dyDescent="0.25">
      <c r="A77" s="17" t="s">
        <v>2614</v>
      </c>
      <c r="B77">
        <v>373.49460125999997</v>
      </c>
    </row>
    <row r="78" spans="1:2" x14ac:dyDescent="0.25">
      <c r="A78" s="17" t="s">
        <v>2617</v>
      </c>
      <c r="B78">
        <v>68.072400000000002</v>
      </c>
    </row>
    <row r="79" spans="1:2" x14ac:dyDescent="0.25">
      <c r="A79" s="17" t="s">
        <v>2625</v>
      </c>
      <c r="B79">
        <v>373.49460125999997</v>
      </c>
    </row>
    <row r="80" spans="1:2" x14ac:dyDescent="0.25">
      <c r="A80" s="17" t="s">
        <v>2629</v>
      </c>
      <c r="B80">
        <v>150.60999999999999</v>
      </c>
    </row>
    <row r="81" spans="1:2" x14ac:dyDescent="0.25">
      <c r="A81" s="17" t="s">
        <v>2630</v>
      </c>
      <c r="B81">
        <v>124.49820041999999</v>
      </c>
    </row>
    <row r="82" spans="1:2" x14ac:dyDescent="0.25">
      <c r="A82" s="17" t="s">
        <v>2623</v>
      </c>
      <c r="B82">
        <v>30.294</v>
      </c>
    </row>
    <row r="83" spans="1:2" x14ac:dyDescent="0.25">
      <c r="A83" s="17" t="s">
        <v>2665</v>
      </c>
      <c r="B83">
        <v>124.49820041999999</v>
      </c>
    </row>
    <row r="84" spans="1:2" x14ac:dyDescent="0.25">
      <c r="A84" s="17" t="s">
        <v>2671</v>
      </c>
      <c r="B84">
        <v>1.4850000000000001</v>
      </c>
    </row>
    <row r="85" spans="1:2" x14ac:dyDescent="0.25">
      <c r="A85" s="17" t="s">
        <v>2586</v>
      </c>
      <c r="B85">
        <v>125.58750000000001</v>
      </c>
    </row>
    <row r="86" spans="1:2" x14ac:dyDescent="0.25">
      <c r="A86" s="17" t="s">
        <v>2596</v>
      </c>
      <c r="B86">
        <v>224.76115847999998</v>
      </c>
    </row>
    <row r="87" spans="1:2" x14ac:dyDescent="0.25">
      <c r="A87" s="17" t="s">
        <v>2601</v>
      </c>
      <c r="B87">
        <v>14.994</v>
      </c>
    </row>
    <row r="88" spans="1:2" x14ac:dyDescent="0.25">
      <c r="A88" s="17" t="s">
        <v>2673</v>
      </c>
      <c r="B88">
        <v>17.82</v>
      </c>
    </row>
    <row r="89" spans="1:2" x14ac:dyDescent="0.25">
      <c r="A89" s="17" t="s">
        <v>2675</v>
      </c>
      <c r="B89">
        <v>17.0181</v>
      </c>
    </row>
    <row r="90" spans="1:2" x14ac:dyDescent="0.25">
      <c r="A90" s="17" t="s">
        <v>2677</v>
      </c>
      <c r="B90">
        <v>124.49820041999999</v>
      </c>
    </row>
    <row r="91" spans="1:2" x14ac:dyDescent="0.25">
      <c r="A91" s="17" t="s">
        <v>2681</v>
      </c>
      <c r="B91">
        <v>31.586850652500001</v>
      </c>
    </row>
    <row r="92" spans="1:2" x14ac:dyDescent="0.25">
      <c r="A92" s="17" t="s">
        <v>2685</v>
      </c>
      <c r="B92">
        <v>75.304999999999993</v>
      </c>
    </row>
    <row r="93" spans="1:2" x14ac:dyDescent="0.25">
      <c r="A93" s="17" t="s">
        <v>3110</v>
      </c>
      <c r="B93">
        <v>67692.689970822714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856-45DE-4E60-B710-9B09E17BECF9}">
  <sheetPr filterMode="1"/>
  <dimension ref="B1:Q240"/>
  <sheetViews>
    <sheetView zoomScale="69" zoomScaleNormal="100" workbookViewId="0">
      <pane ySplit="1" topLeftCell="A232" activePane="bottomLeft" state="frozen"/>
      <selection activeCell="E83" sqref="E83"/>
      <selection pane="bottomLeft" activeCell="C232" sqref="C232"/>
    </sheetView>
  </sheetViews>
  <sheetFormatPr baseColWidth="10" defaultColWidth="9.140625" defaultRowHeight="15" x14ac:dyDescent="0.25"/>
  <cols>
    <col min="1" max="1" width="3.42578125" customWidth="1"/>
    <col min="2" max="2" width="38.42578125" style="17" customWidth="1"/>
    <col min="3" max="3" width="55.85546875" style="17" customWidth="1"/>
    <col min="4" max="4" width="17.28515625" customWidth="1"/>
    <col min="5" max="5" width="20.5703125" customWidth="1"/>
    <col min="6" max="6" width="80" style="17" customWidth="1"/>
    <col min="7" max="7" width="46" style="17" customWidth="1"/>
    <col min="8" max="8" width="24.5703125" customWidth="1"/>
    <col min="9" max="9" width="9.42578125" bestFit="1" customWidth="1"/>
    <col min="10" max="10" width="11.5703125" style="267" bestFit="1" customWidth="1"/>
    <col min="11" max="11" width="12.85546875" style="267" bestFit="1" customWidth="1"/>
    <col min="12" max="12" width="20.42578125" style="267" customWidth="1"/>
    <col min="13" max="13" width="11.5703125" style="267" customWidth="1"/>
    <col min="14" max="14" width="92.85546875" style="17" customWidth="1"/>
    <col min="15" max="15" width="53.140625" bestFit="1" customWidth="1"/>
    <col min="16" max="16" width="23.28515625" bestFit="1" customWidth="1"/>
    <col min="17" max="17" width="60.42578125" bestFit="1" customWidth="1"/>
    <col min="18" max="18" width="23.28515625" bestFit="1" customWidth="1"/>
    <col min="19" max="19" width="50" customWidth="1"/>
    <col min="20" max="20" width="23.28515625" bestFit="1" customWidth="1"/>
    <col min="21" max="21" width="51.5703125" customWidth="1"/>
    <col min="22" max="22" width="23" bestFit="1" customWidth="1"/>
    <col min="23" max="23" width="56.42578125" bestFit="1" customWidth="1"/>
    <col min="24" max="24" width="23" bestFit="1" customWidth="1"/>
  </cols>
  <sheetData>
    <row r="1" spans="2:14" s="2" customFormat="1" x14ac:dyDescent="0.25">
      <c r="B1" s="10" t="s">
        <v>3111</v>
      </c>
      <c r="C1" s="10" t="s">
        <v>3112</v>
      </c>
      <c r="D1" s="10" t="s">
        <v>3113</v>
      </c>
      <c r="E1" s="10" t="s">
        <v>2452</v>
      </c>
      <c r="F1" s="10" t="s">
        <v>3114</v>
      </c>
      <c r="G1" s="10" t="s">
        <v>3115</v>
      </c>
      <c r="H1" s="10" t="s">
        <v>3116</v>
      </c>
      <c r="I1" s="10" t="s">
        <v>3117</v>
      </c>
      <c r="J1" s="244" t="s">
        <v>3118</v>
      </c>
      <c r="K1" s="244" t="s">
        <v>3119</v>
      </c>
      <c r="L1" s="244" t="s">
        <v>3120</v>
      </c>
      <c r="M1" s="244" t="s">
        <v>3121</v>
      </c>
      <c r="N1" s="244" t="s">
        <v>230</v>
      </c>
    </row>
    <row r="2" spans="2:14" hidden="1" x14ac:dyDescent="0.25">
      <c r="B2" s="188" t="s">
        <v>1826</v>
      </c>
      <c r="C2" s="188" t="s">
        <v>1827</v>
      </c>
      <c r="D2" s="169" t="s">
        <v>3122</v>
      </c>
      <c r="E2" s="169" t="s">
        <v>3123</v>
      </c>
      <c r="F2" s="188" t="s">
        <v>3035</v>
      </c>
      <c r="G2" s="188" t="s">
        <v>3124</v>
      </c>
      <c r="H2" s="169" t="s">
        <v>3125</v>
      </c>
      <c r="I2" s="169" t="s">
        <v>2912</v>
      </c>
      <c r="J2" s="245">
        <v>1</v>
      </c>
      <c r="K2" s="245">
        <v>430</v>
      </c>
      <c r="L2" s="246">
        <f>+J2*K2*1.05</f>
        <v>451.5</v>
      </c>
      <c r="M2" s="247" t="s">
        <v>3126</v>
      </c>
      <c r="N2" s="248"/>
    </row>
    <row r="3" spans="2:14" hidden="1" x14ac:dyDescent="0.25">
      <c r="B3" s="188" t="s">
        <v>1828</v>
      </c>
      <c r="C3" s="188" t="s">
        <v>1829</v>
      </c>
      <c r="D3" s="169" t="s">
        <v>3122</v>
      </c>
      <c r="E3" s="169" t="s">
        <v>3123</v>
      </c>
      <c r="F3" s="188" t="s">
        <v>3037</v>
      </c>
      <c r="G3" s="188" t="s">
        <v>3127</v>
      </c>
      <c r="H3" s="169" t="s">
        <v>3125</v>
      </c>
      <c r="I3" s="169" t="s">
        <v>2912</v>
      </c>
      <c r="J3" s="245">
        <v>1</v>
      </c>
      <c r="K3" s="245">
        <v>160</v>
      </c>
      <c r="L3" s="246">
        <f t="shared" ref="L3:L12" si="0">+J3*K3*1.05</f>
        <v>168</v>
      </c>
      <c r="M3" s="247" t="s">
        <v>3126</v>
      </c>
      <c r="N3" s="248"/>
    </row>
    <row r="4" spans="2:14" hidden="1" x14ac:dyDescent="0.25">
      <c r="B4" s="188" t="s">
        <v>1828</v>
      </c>
      <c r="C4" s="188" t="s">
        <v>1829</v>
      </c>
      <c r="D4" s="169" t="s">
        <v>3122</v>
      </c>
      <c r="E4" s="169" t="s">
        <v>3123</v>
      </c>
      <c r="F4" s="188" t="s">
        <v>3039</v>
      </c>
      <c r="G4" s="188" t="s">
        <v>3128</v>
      </c>
      <c r="H4" s="169" t="s">
        <v>3125</v>
      </c>
      <c r="I4" s="169" t="s">
        <v>2912</v>
      </c>
      <c r="J4" s="245">
        <v>1</v>
      </c>
      <c r="K4" s="245">
        <v>100</v>
      </c>
      <c r="L4" s="246">
        <f t="shared" si="0"/>
        <v>105</v>
      </c>
      <c r="M4" s="247" t="s">
        <v>3126</v>
      </c>
      <c r="N4" s="248"/>
    </row>
    <row r="5" spans="2:14" hidden="1" x14ac:dyDescent="0.25">
      <c r="B5" s="188" t="s">
        <v>1830</v>
      </c>
      <c r="C5" s="188" t="s">
        <v>1831</v>
      </c>
      <c r="D5" s="169" t="s">
        <v>3122</v>
      </c>
      <c r="E5" s="169" t="s">
        <v>3123</v>
      </c>
      <c r="F5" s="188" t="s">
        <v>3057</v>
      </c>
      <c r="G5" s="188" t="s">
        <v>3129</v>
      </c>
      <c r="H5" s="169" t="s">
        <v>3125</v>
      </c>
      <c r="I5" s="169" t="s">
        <v>2912</v>
      </c>
      <c r="J5" s="245">
        <v>1</v>
      </c>
      <c r="K5" s="245">
        <v>335</v>
      </c>
      <c r="L5" s="246">
        <f t="shared" si="0"/>
        <v>351.75</v>
      </c>
      <c r="M5" s="247" t="s">
        <v>3126</v>
      </c>
      <c r="N5" s="248"/>
    </row>
    <row r="6" spans="2:14" hidden="1" x14ac:dyDescent="0.25">
      <c r="B6" s="188" t="s">
        <v>1830</v>
      </c>
      <c r="C6" s="188" t="s">
        <v>1831</v>
      </c>
      <c r="D6" s="169" t="s">
        <v>3122</v>
      </c>
      <c r="E6" s="169" t="s">
        <v>3123</v>
      </c>
      <c r="F6" s="188" t="s">
        <v>3059</v>
      </c>
      <c r="G6" s="188" t="s">
        <v>3130</v>
      </c>
      <c r="H6" s="169" t="s">
        <v>3125</v>
      </c>
      <c r="I6" s="169" t="s">
        <v>2912</v>
      </c>
      <c r="J6" s="245">
        <v>1</v>
      </c>
      <c r="K6" s="245">
        <v>225</v>
      </c>
      <c r="L6" s="246">
        <f t="shared" si="0"/>
        <v>236.25</v>
      </c>
      <c r="M6" s="247" t="s">
        <v>3126</v>
      </c>
      <c r="N6" s="248"/>
    </row>
    <row r="7" spans="2:14" hidden="1" x14ac:dyDescent="0.25">
      <c r="B7" s="188" t="s">
        <v>1830</v>
      </c>
      <c r="C7" s="188" t="s">
        <v>1831</v>
      </c>
      <c r="D7" s="169" t="s">
        <v>3122</v>
      </c>
      <c r="E7" s="169" t="s">
        <v>3123</v>
      </c>
      <c r="F7" s="188" t="s">
        <v>3061</v>
      </c>
      <c r="G7" s="188" t="s">
        <v>3131</v>
      </c>
      <c r="H7" s="169" t="s">
        <v>3125</v>
      </c>
      <c r="I7" s="169" t="s">
        <v>2912</v>
      </c>
      <c r="J7" s="245">
        <v>1</v>
      </c>
      <c r="K7" s="245">
        <v>250</v>
      </c>
      <c r="L7" s="246">
        <f t="shared" si="0"/>
        <v>262.5</v>
      </c>
      <c r="M7" s="247" t="s">
        <v>3126</v>
      </c>
      <c r="N7" s="248"/>
    </row>
    <row r="8" spans="2:14" hidden="1" x14ac:dyDescent="0.25">
      <c r="B8" s="188" t="s">
        <v>1832</v>
      </c>
      <c r="C8" s="188" t="s">
        <v>1833</v>
      </c>
      <c r="D8" s="169" t="s">
        <v>3122</v>
      </c>
      <c r="E8" s="169" t="s">
        <v>3123</v>
      </c>
      <c r="F8" s="188" t="s">
        <v>3063</v>
      </c>
      <c r="G8" s="188" t="s">
        <v>3132</v>
      </c>
      <c r="H8" s="169" t="s">
        <v>3125</v>
      </c>
      <c r="I8" s="169" t="s">
        <v>2912</v>
      </c>
      <c r="J8" s="245">
        <v>1</v>
      </c>
      <c r="K8" s="245">
        <v>115</v>
      </c>
      <c r="L8" s="246">
        <f t="shared" si="0"/>
        <v>120.75</v>
      </c>
      <c r="M8" s="247" t="s">
        <v>3126</v>
      </c>
      <c r="N8" s="248"/>
    </row>
    <row r="9" spans="2:14" hidden="1" x14ac:dyDescent="0.25">
      <c r="B9" s="188" t="s">
        <v>1836</v>
      </c>
      <c r="C9" s="188" t="s">
        <v>1837</v>
      </c>
      <c r="D9" s="169" t="s">
        <v>3122</v>
      </c>
      <c r="E9" s="169" t="s">
        <v>3123</v>
      </c>
      <c r="F9" s="188" t="s">
        <v>3069</v>
      </c>
      <c r="G9" s="188" t="s">
        <v>3133</v>
      </c>
      <c r="H9" s="169" t="s">
        <v>3125</v>
      </c>
      <c r="I9" s="169" t="s">
        <v>2912</v>
      </c>
      <c r="J9" s="245">
        <v>1</v>
      </c>
      <c r="K9" s="245">
        <v>204.56</v>
      </c>
      <c r="L9" s="246">
        <f t="shared" si="0"/>
        <v>214.78800000000001</v>
      </c>
      <c r="M9" s="247" t="s">
        <v>3126</v>
      </c>
      <c r="N9" s="248"/>
    </row>
    <row r="10" spans="2:14" hidden="1" x14ac:dyDescent="0.25">
      <c r="B10" s="188" t="s">
        <v>1830</v>
      </c>
      <c r="C10" s="188" t="s">
        <v>1831</v>
      </c>
      <c r="D10" s="169" t="s">
        <v>3122</v>
      </c>
      <c r="E10" s="169" t="s">
        <v>3123</v>
      </c>
      <c r="F10" s="188" t="s">
        <v>3071</v>
      </c>
      <c r="G10" s="188" t="s">
        <v>3134</v>
      </c>
      <c r="H10" s="169" t="s">
        <v>3125</v>
      </c>
      <c r="I10" s="169" t="s">
        <v>2912</v>
      </c>
      <c r="J10" s="245">
        <v>1</v>
      </c>
      <c r="K10" s="245">
        <v>490</v>
      </c>
      <c r="L10" s="246">
        <f t="shared" si="0"/>
        <v>514.5</v>
      </c>
      <c r="M10" s="247" t="s">
        <v>3126</v>
      </c>
      <c r="N10" s="248"/>
    </row>
    <row r="11" spans="2:14" hidden="1" x14ac:dyDescent="0.25">
      <c r="B11" s="188" t="s">
        <v>1832</v>
      </c>
      <c r="C11" s="188" t="s">
        <v>1833</v>
      </c>
      <c r="D11" s="169" t="s">
        <v>3122</v>
      </c>
      <c r="E11" s="169" t="s">
        <v>3123</v>
      </c>
      <c r="F11" s="188" t="s">
        <v>3081</v>
      </c>
      <c r="G11" s="188" t="s">
        <v>3135</v>
      </c>
      <c r="H11" s="169" t="s">
        <v>3125</v>
      </c>
      <c r="I11" s="169" t="s">
        <v>2912</v>
      </c>
      <c r="J11" s="245">
        <v>1</v>
      </c>
      <c r="K11" s="245">
        <v>230</v>
      </c>
      <c r="L11" s="246">
        <f t="shared" si="0"/>
        <v>241.5</v>
      </c>
      <c r="M11" s="247" t="s">
        <v>3126</v>
      </c>
      <c r="N11" s="248"/>
    </row>
    <row r="12" spans="2:14" hidden="1" x14ac:dyDescent="0.25">
      <c r="B12" s="188" t="s">
        <v>1864</v>
      </c>
      <c r="C12" s="188" t="s">
        <v>1865</v>
      </c>
      <c r="D12" s="169" t="s">
        <v>3122</v>
      </c>
      <c r="E12" s="169" t="s">
        <v>3123</v>
      </c>
      <c r="F12" s="188" t="s">
        <v>3092</v>
      </c>
      <c r="G12" s="188" t="s">
        <v>3136</v>
      </c>
      <c r="H12" s="169" t="s">
        <v>3125</v>
      </c>
      <c r="I12" s="169" t="s">
        <v>2912</v>
      </c>
      <c r="J12" s="245">
        <v>1</v>
      </c>
      <c r="K12" s="245">
        <v>105</v>
      </c>
      <c r="L12" s="246">
        <f t="shared" si="0"/>
        <v>110.25</v>
      </c>
      <c r="M12" s="247" t="s">
        <v>3126</v>
      </c>
      <c r="N12" s="248"/>
    </row>
    <row r="13" spans="2:14" hidden="1" x14ac:dyDescent="0.25">
      <c r="B13" s="188" t="s">
        <v>1858</v>
      </c>
      <c r="C13" s="188" t="s">
        <v>1859</v>
      </c>
      <c r="D13" s="169" t="s">
        <v>3122</v>
      </c>
      <c r="E13" s="169" t="s">
        <v>3123</v>
      </c>
      <c r="F13" s="188" t="s">
        <v>3137</v>
      </c>
      <c r="G13" s="188" t="s">
        <v>3138</v>
      </c>
      <c r="H13" s="169" t="s">
        <v>3139</v>
      </c>
      <c r="I13" s="169" t="s">
        <v>2912</v>
      </c>
      <c r="J13" s="245">
        <v>1</v>
      </c>
      <c r="K13" s="245">
        <v>71.465999999999994</v>
      </c>
      <c r="L13" s="246">
        <f>+J13*K13*0.98*1.05</f>
        <v>73.538513999999992</v>
      </c>
      <c r="M13" s="247" t="s">
        <v>3126</v>
      </c>
      <c r="N13" s="248"/>
    </row>
    <row r="14" spans="2:14" hidden="1" x14ac:dyDescent="0.25">
      <c r="B14" s="188" t="s">
        <v>1858</v>
      </c>
      <c r="C14" s="188" t="s">
        <v>1859</v>
      </c>
      <c r="D14" s="169" t="s">
        <v>3122</v>
      </c>
      <c r="E14" s="169" t="s">
        <v>3123</v>
      </c>
      <c r="F14" s="188" t="s">
        <v>3140</v>
      </c>
      <c r="G14" s="188" t="s">
        <v>3138</v>
      </c>
      <c r="H14" s="169" t="s">
        <v>3139</v>
      </c>
      <c r="I14" s="169" t="s">
        <v>2912</v>
      </c>
      <c r="J14" s="245">
        <v>1</v>
      </c>
      <c r="K14" s="245">
        <v>71.465999999999994</v>
      </c>
      <c r="L14" s="246">
        <f t="shared" ref="L14:L52" si="1">+J14*K14*0.98*1.05</f>
        <v>73.538513999999992</v>
      </c>
      <c r="M14" s="247" t="s">
        <v>3126</v>
      </c>
      <c r="N14" s="248"/>
    </row>
    <row r="15" spans="2:14" hidden="1" x14ac:dyDescent="0.25">
      <c r="B15" s="188" t="s">
        <v>1858</v>
      </c>
      <c r="C15" s="188" t="s">
        <v>1859</v>
      </c>
      <c r="D15" s="169" t="s">
        <v>3122</v>
      </c>
      <c r="E15" s="169" t="s">
        <v>3123</v>
      </c>
      <c r="F15" s="188" t="s">
        <v>3041</v>
      </c>
      <c r="G15" s="188" t="s">
        <v>3141</v>
      </c>
      <c r="H15" s="169" t="s">
        <v>3139</v>
      </c>
      <c r="I15" s="169" t="s">
        <v>2912</v>
      </c>
      <c r="J15" s="245">
        <v>1</v>
      </c>
      <c r="K15" s="245">
        <v>141.31700000000001</v>
      </c>
      <c r="L15" s="246">
        <f t="shared" si="1"/>
        <v>145.41519299999999</v>
      </c>
      <c r="M15" s="247" t="s">
        <v>3126</v>
      </c>
      <c r="N15" s="248"/>
    </row>
    <row r="16" spans="2:14" hidden="1" x14ac:dyDescent="0.25">
      <c r="B16" s="188" t="s">
        <v>1858</v>
      </c>
      <c r="C16" s="188" t="s">
        <v>1859</v>
      </c>
      <c r="D16" s="169" t="s">
        <v>3122</v>
      </c>
      <c r="E16" s="169" t="s">
        <v>3123</v>
      </c>
      <c r="F16" s="188" t="s">
        <v>3043</v>
      </c>
      <c r="G16" s="188" t="s">
        <v>3141</v>
      </c>
      <c r="H16" s="169" t="s">
        <v>3139</v>
      </c>
      <c r="I16" s="169" t="s">
        <v>2912</v>
      </c>
      <c r="J16" s="245">
        <v>1</v>
      </c>
      <c r="K16" s="245">
        <v>141.31700000000001</v>
      </c>
      <c r="L16" s="246">
        <f t="shared" si="1"/>
        <v>145.41519299999999</v>
      </c>
      <c r="M16" s="247" t="s">
        <v>3126</v>
      </c>
      <c r="N16" s="248"/>
    </row>
    <row r="17" spans="2:14" hidden="1" x14ac:dyDescent="0.25">
      <c r="B17" s="188" t="s">
        <v>1866</v>
      </c>
      <c r="C17" s="188" t="s">
        <v>1867</v>
      </c>
      <c r="D17" s="169" t="s">
        <v>3122</v>
      </c>
      <c r="E17" s="169" t="s">
        <v>3123</v>
      </c>
      <c r="F17" s="188" t="s">
        <v>3044</v>
      </c>
      <c r="G17" s="188" t="s">
        <v>3142</v>
      </c>
      <c r="H17" s="169" t="s">
        <v>3139</v>
      </c>
      <c r="I17" s="169" t="s">
        <v>2912</v>
      </c>
      <c r="J17" s="245">
        <v>1</v>
      </c>
      <c r="K17" s="245">
        <v>22.931000000000001</v>
      </c>
      <c r="L17" s="246">
        <f t="shared" si="1"/>
        <v>23.595999000000003</v>
      </c>
      <c r="M17" s="247" t="s">
        <v>3126</v>
      </c>
      <c r="N17" s="248"/>
    </row>
    <row r="18" spans="2:14" hidden="1" x14ac:dyDescent="0.25">
      <c r="B18" s="188" t="s">
        <v>1866</v>
      </c>
      <c r="C18" s="188" t="s">
        <v>1867</v>
      </c>
      <c r="D18" s="169" t="s">
        <v>3122</v>
      </c>
      <c r="E18" s="169" t="s">
        <v>3123</v>
      </c>
      <c r="F18" s="188" t="s">
        <v>3046</v>
      </c>
      <c r="G18" s="188" t="s">
        <v>3142</v>
      </c>
      <c r="H18" s="169" t="s">
        <v>3139</v>
      </c>
      <c r="I18" s="169" t="s">
        <v>2912</v>
      </c>
      <c r="J18" s="245">
        <v>1</v>
      </c>
      <c r="K18" s="245">
        <v>22.931000000000001</v>
      </c>
      <c r="L18" s="246">
        <f t="shared" si="1"/>
        <v>23.595999000000003</v>
      </c>
      <c r="M18" s="247" t="s">
        <v>3126</v>
      </c>
      <c r="N18" s="248"/>
    </row>
    <row r="19" spans="2:14" hidden="1" x14ac:dyDescent="0.25">
      <c r="B19" s="188" t="s">
        <v>1866</v>
      </c>
      <c r="C19" s="188" t="s">
        <v>1867</v>
      </c>
      <c r="D19" s="169" t="s">
        <v>3122</v>
      </c>
      <c r="E19" s="169" t="s">
        <v>3123</v>
      </c>
      <c r="F19" s="188" t="s">
        <v>3047</v>
      </c>
      <c r="G19" s="188" t="s">
        <v>3142</v>
      </c>
      <c r="H19" s="169" t="s">
        <v>3139</v>
      </c>
      <c r="I19" s="169" t="s">
        <v>2912</v>
      </c>
      <c r="J19" s="245">
        <v>1</v>
      </c>
      <c r="K19" s="245">
        <v>22.931000000000001</v>
      </c>
      <c r="L19" s="246">
        <f t="shared" si="1"/>
        <v>23.595999000000003</v>
      </c>
      <c r="M19" s="247" t="s">
        <v>3126</v>
      </c>
      <c r="N19" s="248"/>
    </row>
    <row r="20" spans="2:14" hidden="1" x14ac:dyDescent="0.25">
      <c r="B20" s="188" t="s">
        <v>1856</v>
      </c>
      <c r="C20" s="188" t="s">
        <v>1857</v>
      </c>
      <c r="D20" s="169" t="s">
        <v>3122</v>
      </c>
      <c r="E20" s="169" t="s">
        <v>3123</v>
      </c>
      <c r="F20" s="188" t="s">
        <v>3143</v>
      </c>
      <c r="G20" s="188" t="s">
        <v>3144</v>
      </c>
      <c r="H20" s="169" t="s">
        <v>3139</v>
      </c>
      <c r="I20" s="169" t="s">
        <v>2912</v>
      </c>
      <c r="J20" s="245">
        <v>1</v>
      </c>
      <c r="K20" s="245">
        <v>105.922</v>
      </c>
      <c r="L20" s="246">
        <f t="shared" si="1"/>
        <v>108.99373799999999</v>
      </c>
      <c r="M20" s="247" t="s">
        <v>3126</v>
      </c>
      <c r="N20" s="248"/>
    </row>
    <row r="21" spans="2:14" hidden="1" x14ac:dyDescent="0.25">
      <c r="B21" s="188" t="s">
        <v>1856</v>
      </c>
      <c r="C21" s="188" t="s">
        <v>1857</v>
      </c>
      <c r="D21" s="169" t="s">
        <v>3122</v>
      </c>
      <c r="E21" s="169" t="s">
        <v>3123</v>
      </c>
      <c r="F21" s="188" t="s">
        <v>3145</v>
      </c>
      <c r="G21" s="188" t="s">
        <v>3144</v>
      </c>
      <c r="H21" s="169" t="s">
        <v>3139</v>
      </c>
      <c r="I21" s="169" t="s">
        <v>2912</v>
      </c>
      <c r="J21" s="245">
        <v>1</v>
      </c>
      <c r="K21" s="245">
        <v>105.922</v>
      </c>
      <c r="L21" s="246">
        <f t="shared" si="1"/>
        <v>108.99373799999999</v>
      </c>
      <c r="M21" s="247" t="s">
        <v>3126</v>
      </c>
      <c r="N21" s="248"/>
    </row>
    <row r="22" spans="2:14" hidden="1" x14ac:dyDescent="0.25">
      <c r="B22" s="188" t="s">
        <v>1858</v>
      </c>
      <c r="C22" s="188" t="s">
        <v>1859</v>
      </c>
      <c r="D22" s="169" t="s">
        <v>3122</v>
      </c>
      <c r="E22" s="169" t="s">
        <v>3123</v>
      </c>
      <c r="F22" s="188" t="s">
        <v>3051</v>
      </c>
      <c r="G22" s="188" t="s">
        <v>3146</v>
      </c>
      <c r="H22" s="169" t="s">
        <v>3139</v>
      </c>
      <c r="I22" s="169" t="s">
        <v>2912</v>
      </c>
      <c r="J22" s="245">
        <v>1</v>
      </c>
      <c r="K22" s="245">
        <v>40.213999999999999</v>
      </c>
      <c r="L22" s="246">
        <f t="shared" si="1"/>
        <v>41.380206000000001</v>
      </c>
      <c r="M22" s="247" t="s">
        <v>3126</v>
      </c>
      <c r="N22" s="248"/>
    </row>
    <row r="23" spans="2:14" hidden="1" x14ac:dyDescent="0.25">
      <c r="B23" s="188" t="s">
        <v>1858</v>
      </c>
      <c r="C23" s="188" t="s">
        <v>1859</v>
      </c>
      <c r="D23" s="169" t="s">
        <v>3122</v>
      </c>
      <c r="E23" s="169" t="s">
        <v>3123</v>
      </c>
      <c r="F23" s="188" t="s">
        <v>3053</v>
      </c>
      <c r="G23" s="188" t="s">
        <v>3146</v>
      </c>
      <c r="H23" s="169" t="s">
        <v>3139</v>
      </c>
      <c r="I23" s="169" t="s">
        <v>2912</v>
      </c>
      <c r="J23" s="245">
        <v>1</v>
      </c>
      <c r="K23" s="245">
        <v>40.213999999999999</v>
      </c>
      <c r="L23" s="246">
        <f t="shared" si="1"/>
        <v>41.380206000000001</v>
      </c>
      <c r="M23" s="247" t="s">
        <v>3126</v>
      </c>
      <c r="N23" s="248"/>
    </row>
    <row r="24" spans="2:14" hidden="1" x14ac:dyDescent="0.25">
      <c r="B24" s="188" t="s">
        <v>1858</v>
      </c>
      <c r="C24" s="188" t="s">
        <v>1859</v>
      </c>
      <c r="D24" s="169" t="s">
        <v>3122</v>
      </c>
      <c r="E24" s="169" t="s">
        <v>3123</v>
      </c>
      <c r="F24" s="188" t="s">
        <v>3054</v>
      </c>
      <c r="G24" s="188" t="s">
        <v>3147</v>
      </c>
      <c r="H24" s="169" t="s">
        <v>3139</v>
      </c>
      <c r="I24" s="169" t="s">
        <v>2912</v>
      </c>
      <c r="J24" s="245">
        <v>1</v>
      </c>
      <c r="K24" s="245">
        <v>40.213999999999999</v>
      </c>
      <c r="L24" s="246">
        <f t="shared" si="1"/>
        <v>41.380206000000001</v>
      </c>
      <c r="M24" s="247" t="s">
        <v>3126</v>
      </c>
      <c r="N24" s="248"/>
    </row>
    <row r="25" spans="2:14" hidden="1" x14ac:dyDescent="0.25">
      <c r="B25" s="188" t="s">
        <v>1858</v>
      </c>
      <c r="C25" s="188" t="s">
        <v>1859</v>
      </c>
      <c r="D25" s="169" t="s">
        <v>3122</v>
      </c>
      <c r="E25" s="169" t="s">
        <v>3123</v>
      </c>
      <c r="F25" s="188" t="s">
        <v>3056</v>
      </c>
      <c r="G25" s="188" t="s">
        <v>3147</v>
      </c>
      <c r="H25" s="169" t="s">
        <v>3139</v>
      </c>
      <c r="I25" s="169" t="s">
        <v>2912</v>
      </c>
      <c r="J25" s="245">
        <v>1</v>
      </c>
      <c r="K25" s="245">
        <v>40.213999999999999</v>
      </c>
      <c r="L25" s="246">
        <f t="shared" si="1"/>
        <v>41.380206000000001</v>
      </c>
      <c r="M25" s="247" t="s">
        <v>3126</v>
      </c>
      <c r="N25" s="248"/>
    </row>
    <row r="26" spans="2:14" hidden="1" x14ac:dyDescent="0.25">
      <c r="B26" s="188" t="s">
        <v>1858</v>
      </c>
      <c r="C26" s="188" t="s">
        <v>1859</v>
      </c>
      <c r="D26" s="169" t="s">
        <v>3122</v>
      </c>
      <c r="E26" s="169" t="s">
        <v>3123</v>
      </c>
      <c r="F26" s="188" t="s">
        <v>3148</v>
      </c>
      <c r="G26" s="188" t="s">
        <v>3149</v>
      </c>
      <c r="H26" s="169" t="s">
        <v>3139</v>
      </c>
      <c r="I26" s="169" t="s">
        <v>2912</v>
      </c>
      <c r="J26" s="245">
        <v>1</v>
      </c>
      <c r="K26" s="245">
        <v>40.213999999999999</v>
      </c>
      <c r="L26" s="246">
        <f t="shared" si="1"/>
        <v>41.380206000000001</v>
      </c>
      <c r="M26" s="247" t="s">
        <v>3126</v>
      </c>
      <c r="N26" s="248"/>
    </row>
    <row r="27" spans="2:14" hidden="1" x14ac:dyDescent="0.25">
      <c r="B27" s="188" t="s">
        <v>1858</v>
      </c>
      <c r="C27" s="188" t="s">
        <v>1859</v>
      </c>
      <c r="D27" s="169" t="s">
        <v>3122</v>
      </c>
      <c r="E27" s="169" t="s">
        <v>3123</v>
      </c>
      <c r="F27" s="188" t="s">
        <v>3150</v>
      </c>
      <c r="G27" s="188" t="s">
        <v>3149</v>
      </c>
      <c r="H27" s="169" t="s">
        <v>3139</v>
      </c>
      <c r="I27" s="169" t="s">
        <v>2912</v>
      </c>
      <c r="J27" s="245">
        <v>1</v>
      </c>
      <c r="K27" s="245">
        <v>40.213999999999999</v>
      </c>
      <c r="L27" s="246">
        <f t="shared" si="1"/>
        <v>41.380206000000001</v>
      </c>
      <c r="M27" s="247" t="s">
        <v>3126</v>
      </c>
      <c r="N27" s="248"/>
    </row>
    <row r="28" spans="2:14" hidden="1" x14ac:dyDescent="0.25">
      <c r="B28" s="188" t="s">
        <v>1862</v>
      </c>
      <c r="C28" s="188" t="s">
        <v>1863</v>
      </c>
      <c r="D28" s="169" t="s">
        <v>3122</v>
      </c>
      <c r="E28" s="169" t="s">
        <v>3123</v>
      </c>
      <c r="F28" s="188" t="s">
        <v>3151</v>
      </c>
      <c r="G28" s="188" t="s">
        <v>3152</v>
      </c>
      <c r="H28" s="169" t="s">
        <v>3139</v>
      </c>
      <c r="I28" s="169" t="s">
        <v>2912</v>
      </c>
      <c r="J28" s="245">
        <v>1</v>
      </c>
      <c r="K28" s="245">
        <v>58.5</v>
      </c>
      <c r="L28" s="246">
        <f t="shared" si="1"/>
        <v>60.1965</v>
      </c>
      <c r="M28" s="247" t="s">
        <v>3126</v>
      </c>
      <c r="N28" s="248"/>
    </row>
    <row r="29" spans="2:14" hidden="1" x14ac:dyDescent="0.25">
      <c r="B29" s="188" t="s">
        <v>1862</v>
      </c>
      <c r="C29" s="188" t="s">
        <v>1863</v>
      </c>
      <c r="D29" s="169" t="s">
        <v>3122</v>
      </c>
      <c r="E29" s="169" t="s">
        <v>3123</v>
      </c>
      <c r="F29" s="188" t="s">
        <v>3153</v>
      </c>
      <c r="G29" s="188" t="s">
        <v>3154</v>
      </c>
      <c r="H29" s="169" t="s">
        <v>3139</v>
      </c>
      <c r="I29" s="169" t="s">
        <v>2912</v>
      </c>
      <c r="J29" s="245">
        <v>1</v>
      </c>
      <c r="K29" s="245">
        <v>64</v>
      </c>
      <c r="L29" s="246">
        <f t="shared" si="1"/>
        <v>65.855999999999995</v>
      </c>
      <c r="M29" s="247" t="s">
        <v>3126</v>
      </c>
      <c r="N29" s="248"/>
    </row>
    <row r="30" spans="2:14" hidden="1" x14ac:dyDescent="0.25">
      <c r="B30" s="188" t="s">
        <v>1864</v>
      </c>
      <c r="C30" s="188" t="s">
        <v>1865</v>
      </c>
      <c r="D30" s="169" t="s">
        <v>3122</v>
      </c>
      <c r="E30" s="169" t="s">
        <v>3123</v>
      </c>
      <c r="F30" s="188" t="s">
        <v>3065</v>
      </c>
      <c r="G30" s="188" t="s">
        <v>3155</v>
      </c>
      <c r="H30" s="169" t="s">
        <v>3139</v>
      </c>
      <c r="I30" s="169" t="s">
        <v>2912</v>
      </c>
      <c r="J30" s="245">
        <v>1</v>
      </c>
      <c r="K30" s="245">
        <v>1.55</v>
      </c>
      <c r="L30" s="246">
        <f t="shared" si="1"/>
        <v>1.5949499999999999</v>
      </c>
      <c r="M30" s="247" t="s">
        <v>3126</v>
      </c>
      <c r="N30" s="248"/>
    </row>
    <row r="31" spans="2:14" hidden="1" x14ac:dyDescent="0.25">
      <c r="B31" s="188" t="s">
        <v>1858</v>
      </c>
      <c r="C31" s="188" t="s">
        <v>1859</v>
      </c>
      <c r="D31" s="169" t="s">
        <v>3122</v>
      </c>
      <c r="E31" s="169" t="s">
        <v>3123</v>
      </c>
      <c r="F31" s="188" t="s">
        <v>3074</v>
      </c>
      <c r="G31" s="188" t="s">
        <v>3156</v>
      </c>
      <c r="H31" s="169" t="s">
        <v>3139</v>
      </c>
      <c r="I31" s="169" t="s">
        <v>2912</v>
      </c>
      <c r="J31" s="245">
        <v>2</v>
      </c>
      <c r="K31" s="245">
        <v>40.213999999999999</v>
      </c>
      <c r="L31" s="246">
        <f t="shared" si="1"/>
        <v>82.760412000000002</v>
      </c>
      <c r="M31" s="247" t="s">
        <v>3126</v>
      </c>
      <c r="N31" s="248"/>
    </row>
    <row r="32" spans="2:14" hidden="1" x14ac:dyDescent="0.25">
      <c r="B32" s="188" t="s">
        <v>1860</v>
      </c>
      <c r="C32" s="188" t="s">
        <v>1861</v>
      </c>
      <c r="D32" s="169" t="s">
        <v>3122</v>
      </c>
      <c r="E32" s="169" t="s">
        <v>3123</v>
      </c>
      <c r="F32" s="188" t="s">
        <v>3078</v>
      </c>
      <c r="G32" s="188" t="s">
        <v>3157</v>
      </c>
      <c r="H32" s="169" t="s">
        <v>3139</v>
      </c>
      <c r="I32" s="169" t="s">
        <v>2912</v>
      </c>
      <c r="J32" s="245">
        <v>1</v>
      </c>
      <c r="K32" s="245">
        <v>81</v>
      </c>
      <c r="L32" s="246">
        <f t="shared" si="1"/>
        <v>83.349000000000004</v>
      </c>
      <c r="M32" s="247" t="s">
        <v>3126</v>
      </c>
      <c r="N32" s="248"/>
    </row>
    <row r="33" spans="2:14" hidden="1" x14ac:dyDescent="0.25">
      <c r="B33" s="188" t="s">
        <v>1860</v>
      </c>
      <c r="C33" s="188" t="s">
        <v>1861</v>
      </c>
      <c r="D33" s="169" t="s">
        <v>3122</v>
      </c>
      <c r="E33" s="169" t="s">
        <v>3123</v>
      </c>
      <c r="F33" s="188" t="s">
        <v>3080</v>
      </c>
      <c r="G33" s="188" t="s">
        <v>3157</v>
      </c>
      <c r="H33" s="169" t="s">
        <v>3139</v>
      </c>
      <c r="I33" s="169" t="s">
        <v>2912</v>
      </c>
      <c r="J33" s="245">
        <v>1</v>
      </c>
      <c r="K33" s="245">
        <v>81</v>
      </c>
      <c r="L33" s="246">
        <f t="shared" si="1"/>
        <v>83.349000000000004</v>
      </c>
      <c r="M33" s="247" t="s">
        <v>3126</v>
      </c>
      <c r="N33" s="248"/>
    </row>
    <row r="34" spans="2:14" hidden="1" x14ac:dyDescent="0.25">
      <c r="B34" s="188" t="s">
        <v>1860</v>
      </c>
      <c r="C34" s="188" t="s">
        <v>1861</v>
      </c>
      <c r="D34" s="169" t="s">
        <v>3122</v>
      </c>
      <c r="E34" s="169" t="s">
        <v>3123</v>
      </c>
      <c r="F34" s="188" t="s">
        <v>3158</v>
      </c>
      <c r="G34" s="188" t="s">
        <v>3159</v>
      </c>
      <c r="H34" s="169" t="s">
        <v>3139</v>
      </c>
      <c r="I34" s="169" t="s">
        <v>2912</v>
      </c>
      <c r="J34" s="245">
        <v>1</v>
      </c>
      <c r="K34" s="245">
        <v>62.026000000000003</v>
      </c>
      <c r="L34" s="246">
        <f t="shared" si="1"/>
        <v>63.824754000000006</v>
      </c>
      <c r="M34" s="247" t="s">
        <v>3126</v>
      </c>
      <c r="N34" s="248"/>
    </row>
    <row r="35" spans="2:14" hidden="1" x14ac:dyDescent="0.25">
      <c r="B35" s="188" t="s">
        <v>1860</v>
      </c>
      <c r="C35" s="188" t="s">
        <v>1861</v>
      </c>
      <c r="D35" s="169" t="s">
        <v>3122</v>
      </c>
      <c r="E35" s="169" t="s">
        <v>3123</v>
      </c>
      <c r="F35" s="188" t="s">
        <v>3160</v>
      </c>
      <c r="G35" s="188" t="s">
        <v>3159</v>
      </c>
      <c r="H35" s="169" t="s">
        <v>3139</v>
      </c>
      <c r="I35" s="169" t="s">
        <v>2912</v>
      </c>
      <c r="J35" s="245">
        <v>1</v>
      </c>
      <c r="K35" s="245">
        <v>62.026000000000003</v>
      </c>
      <c r="L35" s="246">
        <f t="shared" si="1"/>
        <v>63.824754000000006</v>
      </c>
      <c r="M35" s="247" t="s">
        <v>3126</v>
      </c>
      <c r="N35" s="248"/>
    </row>
    <row r="36" spans="2:14" hidden="1" x14ac:dyDescent="0.25">
      <c r="B36" s="188" t="s">
        <v>1860</v>
      </c>
      <c r="C36" s="188" t="s">
        <v>1861</v>
      </c>
      <c r="D36" s="169" t="s">
        <v>3122</v>
      </c>
      <c r="E36" s="169" t="s">
        <v>3123</v>
      </c>
      <c r="F36" s="188" t="s">
        <v>3161</v>
      </c>
      <c r="G36" s="188" t="s">
        <v>3162</v>
      </c>
      <c r="H36" s="169" t="s">
        <v>3139</v>
      </c>
      <c r="I36" s="169" t="s">
        <v>2912</v>
      </c>
      <c r="J36" s="245">
        <v>1</v>
      </c>
      <c r="K36" s="245">
        <v>73.709999999999994</v>
      </c>
      <c r="L36" s="246">
        <f t="shared" si="1"/>
        <v>75.847589999999997</v>
      </c>
      <c r="M36" s="247" t="s">
        <v>3126</v>
      </c>
      <c r="N36" s="248"/>
    </row>
    <row r="37" spans="2:14" hidden="1" x14ac:dyDescent="0.25">
      <c r="B37" s="188" t="s">
        <v>1860</v>
      </c>
      <c r="C37" s="188" t="s">
        <v>1861</v>
      </c>
      <c r="D37" s="169" t="s">
        <v>3122</v>
      </c>
      <c r="E37" s="169" t="s">
        <v>3123</v>
      </c>
      <c r="F37" s="188" t="s">
        <v>3163</v>
      </c>
      <c r="G37" s="188" t="s">
        <v>3162</v>
      </c>
      <c r="H37" s="169" t="s">
        <v>3139</v>
      </c>
      <c r="I37" s="169" t="s">
        <v>2912</v>
      </c>
      <c r="J37" s="245">
        <v>1</v>
      </c>
      <c r="K37" s="245">
        <v>73.709999999999994</v>
      </c>
      <c r="L37" s="246">
        <f t="shared" si="1"/>
        <v>75.847589999999997</v>
      </c>
      <c r="M37" s="247" t="s">
        <v>3126</v>
      </c>
      <c r="N37" s="248"/>
    </row>
    <row r="38" spans="2:14" hidden="1" x14ac:dyDescent="0.25">
      <c r="B38" s="188" t="s">
        <v>1858</v>
      </c>
      <c r="C38" s="188" t="s">
        <v>1859</v>
      </c>
      <c r="D38" s="169" t="s">
        <v>3122</v>
      </c>
      <c r="E38" s="169" t="s">
        <v>3123</v>
      </c>
      <c r="F38" s="188" t="s">
        <v>3083</v>
      </c>
      <c r="G38" s="188" t="s">
        <v>3164</v>
      </c>
      <c r="H38" s="169" t="s">
        <v>3139</v>
      </c>
      <c r="I38" s="169" t="s">
        <v>2912</v>
      </c>
      <c r="J38" s="245">
        <v>1</v>
      </c>
      <c r="K38" s="245">
        <v>55.24</v>
      </c>
      <c r="L38" s="246">
        <f t="shared" si="1"/>
        <v>56.84196</v>
      </c>
      <c r="M38" s="247" t="s">
        <v>3126</v>
      </c>
      <c r="N38" s="248"/>
    </row>
    <row r="39" spans="2:14" hidden="1" x14ac:dyDescent="0.25">
      <c r="B39" s="188" t="s">
        <v>1858</v>
      </c>
      <c r="C39" s="188" t="s">
        <v>1859</v>
      </c>
      <c r="D39" s="169" t="s">
        <v>3122</v>
      </c>
      <c r="E39" s="169" t="s">
        <v>3123</v>
      </c>
      <c r="F39" s="188" t="s">
        <v>3085</v>
      </c>
      <c r="G39" s="188" t="s">
        <v>3164</v>
      </c>
      <c r="H39" s="169" t="s">
        <v>3139</v>
      </c>
      <c r="I39" s="169" t="s">
        <v>2912</v>
      </c>
      <c r="J39" s="245">
        <v>1</v>
      </c>
      <c r="K39" s="245">
        <v>55.24</v>
      </c>
      <c r="L39" s="246">
        <f t="shared" si="1"/>
        <v>56.84196</v>
      </c>
      <c r="M39" s="247" t="s">
        <v>3126</v>
      </c>
      <c r="N39" s="248"/>
    </row>
    <row r="40" spans="2:14" hidden="1" x14ac:dyDescent="0.25">
      <c r="B40" s="188" t="s">
        <v>1858</v>
      </c>
      <c r="C40" s="188" t="s">
        <v>1859</v>
      </c>
      <c r="D40" s="169" t="s">
        <v>3122</v>
      </c>
      <c r="E40" s="169" t="s">
        <v>3123</v>
      </c>
      <c r="F40" s="188" t="s">
        <v>3086</v>
      </c>
      <c r="G40" s="188" t="s">
        <v>3165</v>
      </c>
      <c r="H40" s="169" t="s">
        <v>3139</v>
      </c>
      <c r="I40" s="169" t="s">
        <v>2912</v>
      </c>
      <c r="J40" s="245">
        <v>1</v>
      </c>
      <c r="K40" s="245">
        <v>40.213999999999999</v>
      </c>
      <c r="L40" s="246">
        <f t="shared" si="1"/>
        <v>41.380206000000001</v>
      </c>
      <c r="M40" s="247" t="s">
        <v>3126</v>
      </c>
      <c r="N40" s="248"/>
    </row>
    <row r="41" spans="2:14" hidden="1" x14ac:dyDescent="0.25">
      <c r="B41" s="188" t="s">
        <v>1858</v>
      </c>
      <c r="C41" s="188" t="s">
        <v>1859</v>
      </c>
      <c r="D41" s="169" t="s">
        <v>3122</v>
      </c>
      <c r="E41" s="169" t="s">
        <v>3123</v>
      </c>
      <c r="F41" s="188" t="s">
        <v>3088</v>
      </c>
      <c r="G41" s="188" t="s">
        <v>3165</v>
      </c>
      <c r="H41" s="169" t="s">
        <v>3139</v>
      </c>
      <c r="I41" s="169" t="s">
        <v>2912</v>
      </c>
      <c r="J41" s="245">
        <v>1</v>
      </c>
      <c r="K41" s="245">
        <v>40.213999999999999</v>
      </c>
      <c r="L41" s="246">
        <f t="shared" si="1"/>
        <v>41.380206000000001</v>
      </c>
      <c r="M41" s="247" t="s">
        <v>3126</v>
      </c>
      <c r="N41" s="248"/>
    </row>
    <row r="42" spans="2:14" hidden="1" x14ac:dyDescent="0.25">
      <c r="B42" s="188" t="s">
        <v>1858</v>
      </c>
      <c r="C42" s="188" t="s">
        <v>1859</v>
      </c>
      <c r="D42" s="169" t="s">
        <v>3122</v>
      </c>
      <c r="E42" s="169" t="s">
        <v>3123</v>
      </c>
      <c r="F42" s="188" t="s">
        <v>3089</v>
      </c>
      <c r="G42" s="188" t="s">
        <v>3166</v>
      </c>
      <c r="H42" s="169" t="s">
        <v>3139</v>
      </c>
      <c r="I42" s="169" t="s">
        <v>2912</v>
      </c>
      <c r="J42" s="245">
        <v>1</v>
      </c>
      <c r="K42" s="245">
        <v>74.616</v>
      </c>
      <c r="L42" s="246">
        <f t="shared" si="1"/>
        <v>76.779863999999989</v>
      </c>
      <c r="M42" s="247" t="s">
        <v>3126</v>
      </c>
      <c r="N42" s="248"/>
    </row>
    <row r="43" spans="2:14" hidden="1" x14ac:dyDescent="0.25">
      <c r="B43" s="188" t="s">
        <v>1858</v>
      </c>
      <c r="C43" s="188" t="s">
        <v>1859</v>
      </c>
      <c r="D43" s="169" t="s">
        <v>3122</v>
      </c>
      <c r="E43" s="169" t="s">
        <v>3123</v>
      </c>
      <c r="F43" s="188" t="s">
        <v>3091</v>
      </c>
      <c r="G43" s="188" t="s">
        <v>3166</v>
      </c>
      <c r="H43" s="169" t="s">
        <v>3139</v>
      </c>
      <c r="I43" s="169" t="s">
        <v>2912</v>
      </c>
      <c r="J43" s="245">
        <v>1</v>
      </c>
      <c r="K43" s="245">
        <v>74.616</v>
      </c>
      <c r="L43" s="246">
        <f t="shared" si="1"/>
        <v>76.779863999999989</v>
      </c>
      <c r="M43" s="247" t="s">
        <v>3126</v>
      </c>
      <c r="N43" s="248"/>
    </row>
    <row r="44" spans="2:14" hidden="1" x14ac:dyDescent="0.25">
      <c r="B44" s="188" t="s">
        <v>1866</v>
      </c>
      <c r="C44" s="188" t="s">
        <v>1867</v>
      </c>
      <c r="D44" s="169" t="s">
        <v>3122</v>
      </c>
      <c r="E44" s="169" t="s">
        <v>3123</v>
      </c>
      <c r="F44" s="188" t="s">
        <v>3167</v>
      </c>
      <c r="G44" s="188" t="s">
        <v>3168</v>
      </c>
      <c r="H44" s="169" t="s">
        <v>3139</v>
      </c>
      <c r="I44" s="169" t="s">
        <v>2912</v>
      </c>
      <c r="J44" s="245">
        <v>1</v>
      </c>
      <c r="K44" s="245">
        <v>104.773</v>
      </c>
      <c r="L44" s="246">
        <f t="shared" si="1"/>
        <v>107.81141699999999</v>
      </c>
      <c r="M44" s="247" t="s">
        <v>3126</v>
      </c>
      <c r="N44" s="248"/>
    </row>
    <row r="45" spans="2:14" hidden="1" x14ac:dyDescent="0.25">
      <c r="B45" s="188" t="s">
        <v>1866</v>
      </c>
      <c r="C45" s="188" t="s">
        <v>1867</v>
      </c>
      <c r="D45" s="169" t="s">
        <v>3122</v>
      </c>
      <c r="E45" s="169" t="s">
        <v>3123</v>
      </c>
      <c r="F45" s="188" t="s">
        <v>3169</v>
      </c>
      <c r="G45" s="188" t="s">
        <v>3168</v>
      </c>
      <c r="H45" s="169" t="s">
        <v>3139</v>
      </c>
      <c r="I45" s="169" t="s">
        <v>2912</v>
      </c>
      <c r="J45" s="245">
        <v>1</v>
      </c>
      <c r="K45" s="245">
        <v>104.773</v>
      </c>
      <c r="L45" s="246">
        <f t="shared" si="1"/>
        <v>107.81141699999999</v>
      </c>
      <c r="M45" s="247" t="s">
        <v>3126</v>
      </c>
      <c r="N45" s="248"/>
    </row>
    <row r="46" spans="2:14" hidden="1" x14ac:dyDescent="0.25">
      <c r="B46" s="188" t="s">
        <v>1862</v>
      </c>
      <c r="C46" s="188" t="s">
        <v>1863</v>
      </c>
      <c r="D46" s="169" t="s">
        <v>3122</v>
      </c>
      <c r="E46" s="169" t="s">
        <v>3123</v>
      </c>
      <c r="F46" s="188" t="s">
        <v>3170</v>
      </c>
      <c r="G46" s="188" t="s">
        <v>3171</v>
      </c>
      <c r="H46" s="169" t="s">
        <v>3139</v>
      </c>
      <c r="I46" s="169" t="s">
        <v>2912</v>
      </c>
      <c r="J46" s="245">
        <v>1</v>
      </c>
      <c r="K46" s="245">
        <v>21.5</v>
      </c>
      <c r="L46" s="246">
        <f t="shared" si="1"/>
        <v>22.1235</v>
      </c>
      <c r="M46" s="247" t="s">
        <v>3126</v>
      </c>
      <c r="N46" s="248"/>
    </row>
    <row r="47" spans="2:14" hidden="1" x14ac:dyDescent="0.25">
      <c r="B47" s="188" t="s">
        <v>1864</v>
      </c>
      <c r="C47" s="188" t="s">
        <v>1865</v>
      </c>
      <c r="D47" s="169" t="s">
        <v>3122</v>
      </c>
      <c r="E47" s="169" t="s">
        <v>3123</v>
      </c>
      <c r="F47" s="188" t="s">
        <v>3094</v>
      </c>
      <c r="G47" s="188" t="s">
        <v>3172</v>
      </c>
      <c r="H47" s="169" t="s">
        <v>3139</v>
      </c>
      <c r="I47" s="169" t="s">
        <v>2912</v>
      </c>
      <c r="J47" s="245">
        <v>1</v>
      </c>
      <c r="K47" s="245">
        <v>1.55</v>
      </c>
      <c r="L47" s="246">
        <f t="shared" si="1"/>
        <v>1.5949499999999999</v>
      </c>
      <c r="M47" s="247" t="s">
        <v>3126</v>
      </c>
      <c r="N47" s="248"/>
    </row>
    <row r="48" spans="2:14" hidden="1" x14ac:dyDescent="0.25">
      <c r="B48" s="188" t="s">
        <v>1866</v>
      </c>
      <c r="C48" s="188" t="s">
        <v>1867</v>
      </c>
      <c r="D48" s="169" t="s">
        <v>3122</v>
      </c>
      <c r="E48" s="169" t="s">
        <v>3123</v>
      </c>
      <c r="F48" s="188" t="s">
        <v>3173</v>
      </c>
      <c r="G48" s="188" t="s">
        <v>3174</v>
      </c>
      <c r="H48" s="169" t="s">
        <v>3139</v>
      </c>
      <c r="I48" s="169" t="s">
        <v>2912</v>
      </c>
      <c r="J48" s="245">
        <v>1</v>
      </c>
      <c r="K48" s="245">
        <v>12.706</v>
      </c>
      <c r="L48" s="246">
        <f t="shared" si="1"/>
        <v>13.074474</v>
      </c>
      <c r="M48" s="247" t="s">
        <v>3126</v>
      </c>
      <c r="N48" s="248"/>
    </row>
    <row r="49" spans="2:14" hidden="1" x14ac:dyDescent="0.25">
      <c r="B49" s="188" t="s">
        <v>1858</v>
      </c>
      <c r="C49" s="188" t="s">
        <v>1859</v>
      </c>
      <c r="D49" s="169" t="s">
        <v>3122</v>
      </c>
      <c r="E49" s="169" t="s">
        <v>3123</v>
      </c>
      <c r="F49" s="188" t="s">
        <v>3175</v>
      </c>
      <c r="G49" s="188" t="s">
        <v>3176</v>
      </c>
      <c r="H49" s="169" t="s">
        <v>3139</v>
      </c>
      <c r="I49" s="169" t="s">
        <v>2912</v>
      </c>
      <c r="J49" s="245">
        <v>1</v>
      </c>
      <c r="K49" s="245">
        <v>62.737000000000002</v>
      </c>
      <c r="L49" s="246">
        <f t="shared" si="1"/>
        <v>64.556373000000008</v>
      </c>
      <c r="M49" s="247" t="s">
        <v>3126</v>
      </c>
      <c r="N49" s="248"/>
    </row>
    <row r="50" spans="2:14" hidden="1" x14ac:dyDescent="0.25">
      <c r="B50" s="188" t="s">
        <v>1866</v>
      </c>
      <c r="C50" s="188" t="s">
        <v>1867</v>
      </c>
      <c r="D50" s="169" t="s">
        <v>3122</v>
      </c>
      <c r="E50" s="169" t="s">
        <v>3123</v>
      </c>
      <c r="F50" s="188" t="s">
        <v>3177</v>
      </c>
      <c r="G50" s="188" t="s">
        <v>3178</v>
      </c>
      <c r="H50" s="169" t="s">
        <v>3139</v>
      </c>
      <c r="I50" s="169" t="s">
        <v>2912</v>
      </c>
      <c r="J50" s="245">
        <v>1</v>
      </c>
      <c r="K50" s="245">
        <v>65</v>
      </c>
      <c r="L50" s="246">
        <f t="shared" si="1"/>
        <v>66.885000000000005</v>
      </c>
      <c r="M50" s="247" t="s">
        <v>3126</v>
      </c>
      <c r="N50" s="248"/>
    </row>
    <row r="51" spans="2:14" hidden="1" x14ac:dyDescent="0.25">
      <c r="B51" s="188" t="s">
        <v>1866</v>
      </c>
      <c r="C51" s="188" t="s">
        <v>1867</v>
      </c>
      <c r="D51" s="169" t="s">
        <v>3122</v>
      </c>
      <c r="E51" s="169" t="s">
        <v>3123</v>
      </c>
      <c r="F51" s="188" t="s">
        <v>3179</v>
      </c>
      <c r="G51" s="188" t="s">
        <v>3178</v>
      </c>
      <c r="H51" s="169" t="s">
        <v>3139</v>
      </c>
      <c r="I51" s="169" t="s">
        <v>2912</v>
      </c>
      <c r="J51" s="245">
        <v>1</v>
      </c>
      <c r="K51" s="245">
        <v>65</v>
      </c>
      <c r="L51" s="246">
        <f t="shared" si="1"/>
        <v>66.885000000000005</v>
      </c>
      <c r="M51" s="247" t="s">
        <v>3126</v>
      </c>
      <c r="N51" s="248"/>
    </row>
    <row r="52" spans="2:14" hidden="1" x14ac:dyDescent="0.25">
      <c r="B52" s="188" t="s">
        <v>1866</v>
      </c>
      <c r="C52" s="188" t="s">
        <v>1867</v>
      </c>
      <c r="D52" s="169" t="s">
        <v>3122</v>
      </c>
      <c r="E52" s="169" t="s">
        <v>3123</v>
      </c>
      <c r="F52" s="188" t="s">
        <v>3180</v>
      </c>
      <c r="G52" s="188" t="s">
        <v>3181</v>
      </c>
      <c r="H52" s="169" t="s">
        <v>3139</v>
      </c>
      <c r="I52" s="169" t="s">
        <v>2912</v>
      </c>
      <c r="J52" s="245">
        <v>1</v>
      </c>
      <c r="K52" s="245">
        <v>15.5</v>
      </c>
      <c r="L52" s="246">
        <f t="shared" si="1"/>
        <v>15.9495</v>
      </c>
      <c r="M52" s="247" t="s">
        <v>3126</v>
      </c>
      <c r="N52" s="248"/>
    </row>
    <row r="53" spans="2:14" hidden="1" x14ac:dyDescent="0.25">
      <c r="B53" s="188" t="s">
        <v>1842</v>
      </c>
      <c r="C53" s="188" t="s">
        <v>1843</v>
      </c>
      <c r="D53" s="169" t="s">
        <v>3122</v>
      </c>
      <c r="E53" s="169" t="s">
        <v>3123</v>
      </c>
      <c r="F53" s="188" t="s">
        <v>3182</v>
      </c>
      <c r="G53" s="188" t="s">
        <v>3183</v>
      </c>
      <c r="H53" s="169" t="s">
        <v>3184</v>
      </c>
      <c r="I53" s="169" t="s">
        <v>2912</v>
      </c>
      <c r="J53" s="245">
        <v>1</v>
      </c>
      <c r="K53" s="245">
        <v>22.3</v>
      </c>
      <c r="L53" s="246">
        <f>+J53*K53*1.05</f>
        <v>23.415000000000003</v>
      </c>
      <c r="M53" s="247" t="s">
        <v>3126</v>
      </c>
      <c r="N53" s="248"/>
    </row>
    <row r="54" spans="2:14" hidden="1" x14ac:dyDescent="0.25">
      <c r="B54" s="188" t="s">
        <v>1842</v>
      </c>
      <c r="C54" s="188" t="s">
        <v>1843</v>
      </c>
      <c r="D54" s="169" t="s">
        <v>3122</v>
      </c>
      <c r="E54" s="169" t="s">
        <v>3123</v>
      </c>
      <c r="F54" s="188" t="s">
        <v>3185</v>
      </c>
      <c r="G54" s="188" t="s">
        <v>3183</v>
      </c>
      <c r="H54" s="169" t="s">
        <v>3184</v>
      </c>
      <c r="I54" s="169" t="s">
        <v>2912</v>
      </c>
      <c r="J54" s="245">
        <v>1</v>
      </c>
      <c r="K54" s="245">
        <v>22.3</v>
      </c>
      <c r="L54" s="246">
        <f t="shared" ref="L54:L106" si="2">+J54*K54*1.05</f>
        <v>23.415000000000003</v>
      </c>
      <c r="M54" s="247" t="s">
        <v>3126</v>
      </c>
      <c r="N54" s="248"/>
    </row>
    <row r="55" spans="2:14" hidden="1" x14ac:dyDescent="0.25">
      <c r="B55" s="188" t="s">
        <v>1842</v>
      </c>
      <c r="C55" s="188" t="s">
        <v>1843</v>
      </c>
      <c r="D55" s="169" t="s">
        <v>3122</v>
      </c>
      <c r="E55" s="169" t="s">
        <v>3123</v>
      </c>
      <c r="F55" s="188" t="s">
        <v>3186</v>
      </c>
      <c r="G55" s="188" t="s">
        <v>3187</v>
      </c>
      <c r="H55" s="169" t="s">
        <v>3184</v>
      </c>
      <c r="I55" s="169" t="s">
        <v>2912</v>
      </c>
      <c r="J55" s="245">
        <v>1</v>
      </c>
      <c r="K55" s="245">
        <v>21.9</v>
      </c>
      <c r="L55" s="246">
        <f t="shared" si="2"/>
        <v>22.995000000000001</v>
      </c>
      <c r="M55" s="247" t="s">
        <v>3126</v>
      </c>
      <c r="N55" s="248"/>
    </row>
    <row r="56" spans="2:14" hidden="1" x14ac:dyDescent="0.25">
      <c r="B56" s="188" t="s">
        <v>1850</v>
      </c>
      <c r="C56" s="188" t="s">
        <v>1851</v>
      </c>
      <c r="D56" s="169" t="s">
        <v>3122</v>
      </c>
      <c r="E56" s="169" t="s">
        <v>3123</v>
      </c>
      <c r="F56" s="188" t="s">
        <v>3188</v>
      </c>
      <c r="G56" s="188" t="s">
        <v>3189</v>
      </c>
      <c r="H56" s="169" t="s">
        <v>3184</v>
      </c>
      <c r="I56" s="169" t="s">
        <v>2912</v>
      </c>
      <c r="J56" s="245">
        <v>1</v>
      </c>
      <c r="K56" s="245">
        <v>45.5</v>
      </c>
      <c r="L56" s="246">
        <f t="shared" si="2"/>
        <v>47.774999999999999</v>
      </c>
      <c r="M56" s="247" t="s">
        <v>3126</v>
      </c>
      <c r="N56" s="248"/>
    </row>
    <row r="57" spans="2:14" hidden="1" x14ac:dyDescent="0.25">
      <c r="B57" s="188" t="s">
        <v>1850</v>
      </c>
      <c r="C57" s="188" t="s">
        <v>1851</v>
      </c>
      <c r="D57" s="169" t="s">
        <v>3122</v>
      </c>
      <c r="E57" s="169" t="s">
        <v>3123</v>
      </c>
      <c r="F57" s="188" t="s">
        <v>3190</v>
      </c>
      <c r="G57" s="188" t="s">
        <v>3191</v>
      </c>
      <c r="H57" s="169" t="s">
        <v>3184</v>
      </c>
      <c r="I57" s="169" t="s">
        <v>2912</v>
      </c>
      <c r="J57" s="245">
        <v>1</v>
      </c>
      <c r="K57" s="245">
        <v>45.5</v>
      </c>
      <c r="L57" s="246">
        <f t="shared" si="2"/>
        <v>47.774999999999999</v>
      </c>
      <c r="M57" s="247" t="s">
        <v>3126</v>
      </c>
      <c r="N57" s="248"/>
    </row>
    <row r="58" spans="2:14" hidden="1" x14ac:dyDescent="0.25">
      <c r="B58" s="188" t="s">
        <v>1842</v>
      </c>
      <c r="C58" s="188" t="s">
        <v>1843</v>
      </c>
      <c r="D58" s="169" t="s">
        <v>3122</v>
      </c>
      <c r="E58" s="169" t="s">
        <v>3123</v>
      </c>
      <c r="F58" s="188" t="s">
        <v>3067</v>
      </c>
      <c r="G58" s="188" t="s">
        <v>3192</v>
      </c>
      <c r="H58" s="169" t="s">
        <v>3184</v>
      </c>
      <c r="I58" s="169" t="s">
        <v>2912</v>
      </c>
      <c r="J58" s="245">
        <v>1</v>
      </c>
      <c r="K58" s="245">
        <v>17.899999999999999</v>
      </c>
      <c r="L58" s="246">
        <f t="shared" si="2"/>
        <v>18.794999999999998</v>
      </c>
      <c r="M58" s="247" t="s">
        <v>3126</v>
      </c>
      <c r="N58" s="248"/>
    </row>
    <row r="59" spans="2:14" hidden="1" x14ac:dyDescent="0.25">
      <c r="B59" s="188" t="s">
        <v>1840</v>
      </c>
      <c r="C59" s="188" t="s">
        <v>1841</v>
      </c>
      <c r="D59" s="169" t="s">
        <v>3122</v>
      </c>
      <c r="E59" s="169" t="s">
        <v>3123</v>
      </c>
      <c r="F59" s="188" t="s">
        <v>3072</v>
      </c>
      <c r="G59" s="188" t="s">
        <v>156</v>
      </c>
      <c r="H59" s="169" t="s">
        <v>3184</v>
      </c>
      <c r="I59" s="169" t="s">
        <v>2912</v>
      </c>
      <c r="J59" s="245">
        <v>2</v>
      </c>
      <c r="K59" s="245">
        <v>49.8</v>
      </c>
      <c r="L59" s="246">
        <f t="shared" si="2"/>
        <v>104.58</v>
      </c>
      <c r="M59" s="247" t="s">
        <v>3126</v>
      </c>
      <c r="N59" s="248"/>
    </row>
    <row r="60" spans="2:14" hidden="1" x14ac:dyDescent="0.25">
      <c r="B60" s="188" t="s">
        <v>1846</v>
      </c>
      <c r="C60" s="188" t="s">
        <v>1847</v>
      </c>
      <c r="D60" s="169" t="s">
        <v>3122</v>
      </c>
      <c r="E60" s="169" t="s">
        <v>3123</v>
      </c>
      <c r="F60" s="188" t="s">
        <v>3048</v>
      </c>
      <c r="G60" s="188" t="s">
        <v>3193</v>
      </c>
      <c r="H60" s="169" t="s">
        <v>3194</v>
      </c>
      <c r="I60" s="169" t="s">
        <v>2912</v>
      </c>
      <c r="J60" s="245">
        <v>1</v>
      </c>
      <c r="K60" s="245">
        <v>446.76</v>
      </c>
      <c r="L60" s="246">
        <f t="shared" si="2"/>
        <v>469.09800000000001</v>
      </c>
      <c r="M60" s="247" t="s">
        <v>3126</v>
      </c>
      <c r="N60" s="248"/>
    </row>
    <row r="61" spans="2:14" hidden="1" x14ac:dyDescent="0.25">
      <c r="B61" s="188" t="s">
        <v>1846</v>
      </c>
      <c r="C61" s="188" t="s">
        <v>1847</v>
      </c>
      <c r="D61" s="169" t="s">
        <v>3122</v>
      </c>
      <c r="E61" s="169" t="s">
        <v>3123</v>
      </c>
      <c r="F61" s="188" t="s">
        <v>3050</v>
      </c>
      <c r="G61" s="188" t="s">
        <v>3193</v>
      </c>
      <c r="H61" s="169" t="s">
        <v>3194</v>
      </c>
      <c r="I61" s="169" t="s">
        <v>2912</v>
      </c>
      <c r="J61" s="245">
        <v>1</v>
      </c>
      <c r="K61" s="245">
        <v>446.76</v>
      </c>
      <c r="L61" s="246">
        <f t="shared" si="2"/>
        <v>469.09800000000001</v>
      </c>
      <c r="M61" s="247" t="s">
        <v>3126</v>
      </c>
      <c r="N61" s="248"/>
    </row>
    <row r="62" spans="2:14" hidden="1" x14ac:dyDescent="0.25">
      <c r="B62" s="188" t="s">
        <v>1848</v>
      </c>
      <c r="C62" s="188" t="s">
        <v>1849</v>
      </c>
      <c r="D62" s="169" t="s">
        <v>3122</v>
      </c>
      <c r="E62" s="169" t="s">
        <v>3123</v>
      </c>
      <c r="F62" s="188" t="s">
        <v>3195</v>
      </c>
      <c r="G62" s="188" t="s">
        <v>3196</v>
      </c>
      <c r="H62" s="169" t="s">
        <v>3194</v>
      </c>
      <c r="I62" s="169" t="s">
        <v>2912</v>
      </c>
      <c r="J62" s="245">
        <v>1</v>
      </c>
      <c r="K62" s="245">
        <v>316.63499999999999</v>
      </c>
      <c r="L62" s="246">
        <f t="shared" si="2"/>
        <v>332.46674999999999</v>
      </c>
      <c r="M62" s="247" t="s">
        <v>3126</v>
      </c>
      <c r="N62" s="248"/>
    </row>
    <row r="63" spans="2:14" hidden="1" x14ac:dyDescent="0.25">
      <c r="B63" s="188" t="s">
        <v>1850</v>
      </c>
      <c r="C63" s="188" t="s">
        <v>1851</v>
      </c>
      <c r="D63" s="169" t="s">
        <v>3122</v>
      </c>
      <c r="E63" s="169" t="s">
        <v>3123</v>
      </c>
      <c r="F63" s="188" t="s">
        <v>3197</v>
      </c>
      <c r="G63" s="188" t="s">
        <v>3198</v>
      </c>
      <c r="H63" s="169" t="s">
        <v>3194</v>
      </c>
      <c r="I63" s="169" t="s">
        <v>2912</v>
      </c>
      <c r="J63" s="245">
        <v>1</v>
      </c>
      <c r="K63" s="245">
        <v>1.8</v>
      </c>
      <c r="L63" s="246">
        <f t="shared" si="2"/>
        <v>1.8900000000000001</v>
      </c>
      <c r="M63" s="247" t="s">
        <v>3126</v>
      </c>
      <c r="N63" s="248"/>
    </row>
    <row r="64" spans="2:14" hidden="1" x14ac:dyDescent="0.25">
      <c r="B64" s="188" t="s">
        <v>1850</v>
      </c>
      <c r="C64" s="188" t="s">
        <v>1851</v>
      </c>
      <c r="D64" s="169" t="s">
        <v>3122</v>
      </c>
      <c r="E64" s="169" t="s">
        <v>3123</v>
      </c>
      <c r="F64" s="188" t="s">
        <v>3199</v>
      </c>
      <c r="G64" s="188" t="s">
        <v>3200</v>
      </c>
      <c r="H64" s="169" t="s">
        <v>3194</v>
      </c>
      <c r="I64" s="169" t="s">
        <v>2912</v>
      </c>
      <c r="J64" s="245">
        <v>1</v>
      </c>
      <c r="K64" s="245">
        <v>1.8</v>
      </c>
      <c r="L64" s="246">
        <f t="shared" si="2"/>
        <v>1.8900000000000001</v>
      </c>
      <c r="M64" s="247" t="s">
        <v>3126</v>
      </c>
      <c r="N64" s="248"/>
    </row>
    <row r="65" spans="2:14" hidden="1" x14ac:dyDescent="0.25">
      <c r="B65" s="188" t="s">
        <v>1832</v>
      </c>
      <c r="C65" s="188" t="s">
        <v>1833</v>
      </c>
      <c r="D65" s="169" t="s">
        <v>3122</v>
      </c>
      <c r="E65" s="169" t="s">
        <v>3123</v>
      </c>
      <c r="F65" s="188" t="s">
        <v>3076</v>
      </c>
      <c r="G65" s="188" t="s">
        <v>3201</v>
      </c>
      <c r="H65" s="169" t="s">
        <v>3194</v>
      </c>
      <c r="I65" s="169" t="s">
        <v>2912</v>
      </c>
      <c r="J65" s="245">
        <v>1</v>
      </c>
      <c r="K65" s="245">
        <v>320</v>
      </c>
      <c r="L65" s="246">
        <f t="shared" si="2"/>
        <v>336</v>
      </c>
      <c r="M65" s="247" t="s">
        <v>3126</v>
      </c>
      <c r="N65" s="248"/>
    </row>
    <row r="66" spans="2:14" hidden="1" x14ac:dyDescent="0.25">
      <c r="B66" s="188" t="s">
        <v>1834</v>
      </c>
      <c r="C66" s="188" t="s">
        <v>1835</v>
      </c>
      <c r="D66" s="169" t="s">
        <v>3122</v>
      </c>
      <c r="E66" s="169" t="s">
        <v>3123</v>
      </c>
      <c r="F66" s="188" t="s">
        <v>3202</v>
      </c>
      <c r="G66" s="188" t="s">
        <v>3203</v>
      </c>
      <c r="H66" s="169" t="s">
        <v>3194</v>
      </c>
      <c r="I66" s="169" t="s">
        <v>2912</v>
      </c>
      <c r="J66" s="245">
        <v>1</v>
      </c>
      <c r="K66" s="245">
        <v>22.5</v>
      </c>
      <c r="L66" s="246">
        <f t="shared" si="2"/>
        <v>23.625</v>
      </c>
      <c r="M66" s="247" t="s">
        <v>3126</v>
      </c>
      <c r="N66" s="248"/>
    </row>
    <row r="67" spans="2:14" hidden="1" x14ac:dyDescent="0.25">
      <c r="B67" s="188" t="s">
        <v>1860</v>
      </c>
      <c r="C67" s="188" t="s">
        <v>1861</v>
      </c>
      <c r="D67" s="169" t="s">
        <v>3122</v>
      </c>
      <c r="E67" s="169" t="s">
        <v>3123</v>
      </c>
      <c r="F67" s="188" t="s">
        <v>3204</v>
      </c>
      <c r="G67" s="188" t="s">
        <v>3205</v>
      </c>
      <c r="H67" s="169" t="s">
        <v>3194</v>
      </c>
      <c r="I67" s="169" t="s">
        <v>2912</v>
      </c>
      <c r="J67" s="245">
        <v>1</v>
      </c>
      <c r="K67" s="245">
        <v>52.5</v>
      </c>
      <c r="L67" s="246">
        <f t="shared" si="2"/>
        <v>55.125</v>
      </c>
      <c r="M67" s="247" t="s">
        <v>3126</v>
      </c>
      <c r="N67" s="248"/>
    </row>
    <row r="68" spans="2:14" hidden="1" x14ac:dyDescent="0.25">
      <c r="B68" s="188" t="s">
        <v>1848</v>
      </c>
      <c r="C68" s="188" t="s">
        <v>1849</v>
      </c>
      <c r="D68" s="169" t="s">
        <v>3122</v>
      </c>
      <c r="E68" s="169" t="s">
        <v>3123</v>
      </c>
      <c r="F68" s="188" t="s">
        <v>3206</v>
      </c>
      <c r="G68" s="188" t="s">
        <v>3207</v>
      </c>
      <c r="H68" s="169" t="s">
        <v>3194</v>
      </c>
      <c r="I68" s="169" t="s">
        <v>2912</v>
      </c>
      <c r="J68" s="245">
        <v>1</v>
      </c>
      <c r="K68" s="245">
        <v>209.23500000000001</v>
      </c>
      <c r="L68" s="246">
        <f t="shared" si="2"/>
        <v>219.69675000000004</v>
      </c>
      <c r="M68" s="247" t="s">
        <v>3126</v>
      </c>
      <c r="N68" s="248"/>
    </row>
    <row r="69" spans="2:14" hidden="1" x14ac:dyDescent="0.25">
      <c r="B69" s="188" t="s">
        <v>1852</v>
      </c>
      <c r="C69" s="188" t="s">
        <v>1853</v>
      </c>
      <c r="D69" s="169" t="s">
        <v>3122</v>
      </c>
      <c r="E69" s="169" t="s">
        <v>3123</v>
      </c>
      <c r="F69" s="188" t="s">
        <v>3096</v>
      </c>
      <c r="G69" s="188" t="s">
        <v>3208</v>
      </c>
      <c r="H69" s="169" t="s">
        <v>3194</v>
      </c>
      <c r="I69" s="169" t="s">
        <v>2912</v>
      </c>
      <c r="J69" s="245">
        <v>1</v>
      </c>
      <c r="K69" s="245">
        <v>12.573</v>
      </c>
      <c r="L69" s="246">
        <f t="shared" si="2"/>
        <v>13.201650000000001</v>
      </c>
      <c r="M69" s="247" t="s">
        <v>3126</v>
      </c>
      <c r="N69" s="248"/>
    </row>
    <row r="70" spans="2:14" hidden="1" x14ac:dyDescent="0.25">
      <c r="B70" s="188" t="s">
        <v>1852</v>
      </c>
      <c r="C70" s="188" t="s">
        <v>1853</v>
      </c>
      <c r="D70" s="169" t="s">
        <v>3122</v>
      </c>
      <c r="E70" s="169" t="s">
        <v>3123</v>
      </c>
      <c r="F70" s="188" t="s">
        <v>3098</v>
      </c>
      <c r="G70" s="188" t="s">
        <v>3208</v>
      </c>
      <c r="H70" s="169" t="s">
        <v>3194</v>
      </c>
      <c r="I70" s="169" t="s">
        <v>2912</v>
      </c>
      <c r="J70" s="245">
        <v>1</v>
      </c>
      <c r="K70" s="245">
        <v>12.573</v>
      </c>
      <c r="L70" s="246">
        <f t="shared" si="2"/>
        <v>13.201650000000001</v>
      </c>
      <c r="M70" s="247" t="s">
        <v>3126</v>
      </c>
      <c r="N70" s="248"/>
    </row>
    <row r="71" spans="2:14" hidden="1" x14ac:dyDescent="0.25">
      <c r="B71" s="188" t="s">
        <v>1852</v>
      </c>
      <c r="C71" s="188" t="s">
        <v>1853</v>
      </c>
      <c r="D71" s="169" t="s">
        <v>3122</v>
      </c>
      <c r="E71" s="169" t="s">
        <v>3123</v>
      </c>
      <c r="F71" s="188" t="s">
        <v>3099</v>
      </c>
      <c r="G71" s="188" t="s">
        <v>3208</v>
      </c>
      <c r="H71" s="169" t="s">
        <v>3194</v>
      </c>
      <c r="I71" s="169" t="s">
        <v>2912</v>
      </c>
      <c r="J71" s="245">
        <v>1</v>
      </c>
      <c r="K71" s="245">
        <v>12.573</v>
      </c>
      <c r="L71" s="246">
        <f t="shared" si="2"/>
        <v>13.201650000000001</v>
      </c>
      <c r="M71" s="247" t="s">
        <v>3126</v>
      </c>
      <c r="N71" s="248"/>
    </row>
    <row r="72" spans="2:14" hidden="1" x14ac:dyDescent="0.25">
      <c r="B72" s="188" t="s">
        <v>1854</v>
      </c>
      <c r="C72" s="188" t="s">
        <v>1855</v>
      </c>
      <c r="D72" s="169" t="s">
        <v>3122</v>
      </c>
      <c r="E72" s="169" t="s">
        <v>3123</v>
      </c>
      <c r="F72" s="188" t="s">
        <v>3209</v>
      </c>
      <c r="G72" s="188" t="s">
        <v>3210</v>
      </c>
      <c r="H72" s="169" t="s">
        <v>3194</v>
      </c>
      <c r="I72" s="169" t="s">
        <v>2912</v>
      </c>
      <c r="J72" s="245">
        <v>1</v>
      </c>
      <c r="K72" s="245">
        <v>5.5490000000000004</v>
      </c>
      <c r="L72" s="246">
        <f t="shared" si="2"/>
        <v>5.8264500000000004</v>
      </c>
      <c r="M72" s="247" t="s">
        <v>3126</v>
      </c>
      <c r="N72" s="248"/>
    </row>
    <row r="73" spans="2:14" hidden="1" x14ac:dyDescent="0.25">
      <c r="B73" s="188" t="s">
        <v>1854</v>
      </c>
      <c r="C73" s="188" t="s">
        <v>1855</v>
      </c>
      <c r="D73" s="169" t="s">
        <v>3122</v>
      </c>
      <c r="E73" s="169" t="s">
        <v>3123</v>
      </c>
      <c r="F73" s="188" t="s">
        <v>2718</v>
      </c>
      <c r="G73" s="188" t="s">
        <v>3210</v>
      </c>
      <c r="H73" s="169" t="s">
        <v>3194</v>
      </c>
      <c r="I73" s="169" t="s">
        <v>2912</v>
      </c>
      <c r="J73" s="245">
        <v>1</v>
      </c>
      <c r="K73" s="245">
        <v>4.1760000000000002</v>
      </c>
      <c r="L73" s="246">
        <f t="shared" si="2"/>
        <v>4.3848000000000003</v>
      </c>
      <c r="M73" s="247" t="s">
        <v>3126</v>
      </c>
      <c r="N73" s="248"/>
    </row>
    <row r="74" spans="2:14" hidden="1" x14ac:dyDescent="0.25">
      <c r="B74" s="188" t="s">
        <v>1868</v>
      </c>
      <c r="C74" s="188" t="s">
        <v>1869</v>
      </c>
      <c r="D74" s="169" t="s">
        <v>3122</v>
      </c>
      <c r="E74" s="169" t="s">
        <v>3123</v>
      </c>
      <c r="F74" s="188" t="s">
        <v>2987</v>
      </c>
      <c r="G74" s="188" t="s">
        <v>3211</v>
      </c>
      <c r="H74" s="169" t="s">
        <v>3212</v>
      </c>
      <c r="I74" s="169" t="s">
        <v>2912</v>
      </c>
      <c r="J74" s="245">
        <v>1</v>
      </c>
      <c r="K74" s="245">
        <v>1118.8</v>
      </c>
      <c r="L74" s="246">
        <f t="shared" si="2"/>
        <v>1174.74</v>
      </c>
      <c r="M74" s="247" t="s">
        <v>3126</v>
      </c>
      <c r="N74" s="248"/>
    </row>
    <row r="75" spans="2:14" hidden="1" x14ac:dyDescent="0.25">
      <c r="B75" s="188" t="s">
        <v>1872</v>
      </c>
      <c r="C75" s="188" t="s">
        <v>1873</v>
      </c>
      <c r="D75" s="169" t="s">
        <v>3122</v>
      </c>
      <c r="E75" s="169" t="s">
        <v>3123</v>
      </c>
      <c r="F75" s="188" t="s">
        <v>2989</v>
      </c>
      <c r="G75" s="188" t="s">
        <v>3213</v>
      </c>
      <c r="H75" s="169" t="s">
        <v>3212</v>
      </c>
      <c r="I75" s="169" t="s">
        <v>2912</v>
      </c>
      <c r="J75" s="245">
        <v>1</v>
      </c>
      <c r="K75" s="245">
        <v>260.5</v>
      </c>
      <c r="L75" s="246">
        <f t="shared" si="2"/>
        <v>273.52500000000003</v>
      </c>
      <c r="M75" s="247" t="s">
        <v>3126</v>
      </c>
      <c r="N75" s="248"/>
    </row>
    <row r="76" spans="2:14" hidden="1" x14ac:dyDescent="0.25">
      <c r="B76" s="188" t="s">
        <v>1872</v>
      </c>
      <c r="C76" s="188" t="s">
        <v>1873</v>
      </c>
      <c r="D76" s="169" t="s">
        <v>3122</v>
      </c>
      <c r="E76" s="169" t="s">
        <v>3123</v>
      </c>
      <c r="F76" s="188" t="s">
        <v>2991</v>
      </c>
      <c r="G76" s="188" t="s">
        <v>3214</v>
      </c>
      <c r="H76" s="169" t="s">
        <v>3212</v>
      </c>
      <c r="I76" s="169" t="s">
        <v>2912</v>
      </c>
      <c r="J76" s="245">
        <v>1</v>
      </c>
      <c r="K76" s="245">
        <v>260.5</v>
      </c>
      <c r="L76" s="246">
        <f t="shared" si="2"/>
        <v>273.52500000000003</v>
      </c>
      <c r="M76" s="247" t="s">
        <v>3126</v>
      </c>
      <c r="N76" s="248"/>
    </row>
    <row r="77" spans="2:14" hidden="1" x14ac:dyDescent="0.25">
      <c r="B77" s="188" t="s">
        <v>1874</v>
      </c>
      <c r="C77" s="188" t="s">
        <v>1875</v>
      </c>
      <c r="D77" s="169" t="s">
        <v>3122</v>
      </c>
      <c r="E77" s="169" t="s">
        <v>3123</v>
      </c>
      <c r="F77" s="188" t="s">
        <v>2993</v>
      </c>
      <c r="G77" s="188" t="s">
        <v>3215</v>
      </c>
      <c r="H77" s="169" t="s">
        <v>3212</v>
      </c>
      <c r="I77" s="169" t="s">
        <v>2912</v>
      </c>
      <c r="J77" s="245">
        <v>1</v>
      </c>
      <c r="K77" s="245">
        <v>120</v>
      </c>
      <c r="L77" s="246">
        <f t="shared" si="2"/>
        <v>126</v>
      </c>
      <c r="M77" s="247" t="s">
        <v>3126</v>
      </c>
      <c r="N77" s="248"/>
    </row>
    <row r="78" spans="2:14" hidden="1" x14ac:dyDescent="0.25">
      <c r="B78" s="188" t="s">
        <v>1874</v>
      </c>
      <c r="C78" s="188" t="s">
        <v>1875</v>
      </c>
      <c r="D78" s="169" t="s">
        <v>3122</v>
      </c>
      <c r="E78" s="169" t="s">
        <v>3123</v>
      </c>
      <c r="F78" s="188" t="s">
        <v>2995</v>
      </c>
      <c r="G78" s="188" t="s">
        <v>3216</v>
      </c>
      <c r="H78" s="169" t="s">
        <v>3212</v>
      </c>
      <c r="I78" s="169" t="s">
        <v>2912</v>
      </c>
      <c r="J78" s="245">
        <v>1</v>
      </c>
      <c r="K78" s="245">
        <v>120</v>
      </c>
      <c r="L78" s="246">
        <f t="shared" si="2"/>
        <v>126</v>
      </c>
      <c r="M78" s="247" t="s">
        <v>3126</v>
      </c>
      <c r="N78" s="248"/>
    </row>
    <row r="79" spans="2:14" hidden="1" x14ac:dyDescent="0.25">
      <c r="B79" s="188" t="s">
        <v>1868</v>
      </c>
      <c r="C79" s="188" t="s">
        <v>1869</v>
      </c>
      <c r="D79" s="169" t="s">
        <v>3122</v>
      </c>
      <c r="E79" s="169" t="s">
        <v>3123</v>
      </c>
      <c r="F79" s="188" t="s">
        <v>2997</v>
      </c>
      <c r="G79" s="188" t="s">
        <v>3217</v>
      </c>
      <c r="H79" s="169" t="s">
        <v>3212</v>
      </c>
      <c r="I79" s="169" t="s">
        <v>2912</v>
      </c>
      <c r="J79" s="245">
        <v>1</v>
      </c>
      <c r="K79" s="245">
        <v>1152.8</v>
      </c>
      <c r="L79" s="246">
        <f t="shared" si="2"/>
        <v>1210.44</v>
      </c>
      <c r="M79" s="247" t="s">
        <v>3126</v>
      </c>
      <c r="N79" s="248"/>
    </row>
    <row r="80" spans="2:14" hidden="1" x14ac:dyDescent="0.25">
      <c r="B80" s="188" t="s">
        <v>1870</v>
      </c>
      <c r="C80" s="188" t="s">
        <v>1871</v>
      </c>
      <c r="D80" s="169" t="s">
        <v>3122</v>
      </c>
      <c r="E80" s="169" t="s">
        <v>3123</v>
      </c>
      <c r="F80" s="188" t="s">
        <v>2999</v>
      </c>
      <c r="G80" s="188" t="s">
        <v>3218</v>
      </c>
      <c r="H80" s="169" t="s">
        <v>3212</v>
      </c>
      <c r="I80" s="169" t="s">
        <v>2912</v>
      </c>
      <c r="J80" s="245">
        <v>1</v>
      </c>
      <c r="K80" s="245">
        <v>11.798</v>
      </c>
      <c r="L80" s="246">
        <f t="shared" si="2"/>
        <v>12.3879</v>
      </c>
      <c r="M80" s="247" t="s">
        <v>3126</v>
      </c>
      <c r="N80" s="248"/>
    </row>
    <row r="81" spans="2:14" hidden="1" x14ac:dyDescent="0.25">
      <c r="B81" s="188" t="s">
        <v>1870</v>
      </c>
      <c r="C81" s="188" t="s">
        <v>1871</v>
      </c>
      <c r="D81" s="169" t="s">
        <v>3122</v>
      </c>
      <c r="E81" s="169" t="s">
        <v>3123</v>
      </c>
      <c r="F81" s="188" t="s">
        <v>3001</v>
      </c>
      <c r="G81" s="188" t="s">
        <v>3219</v>
      </c>
      <c r="H81" s="169" t="s">
        <v>3212</v>
      </c>
      <c r="I81" s="169" t="s">
        <v>2912</v>
      </c>
      <c r="J81" s="245">
        <v>1</v>
      </c>
      <c r="K81" s="245">
        <v>11.798</v>
      </c>
      <c r="L81" s="246">
        <f t="shared" si="2"/>
        <v>12.3879</v>
      </c>
      <c r="M81" s="247" t="s">
        <v>3126</v>
      </c>
      <c r="N81" s="248"/>
    </row>
    <row r="82" spans="2:14" hidden="1" x14ac:dyDescent="0.25">
      <c r="B82" s="188" t="s">
        <v>1870</v>
      </c>
      <c r="C82" s="188" t="s">
        <v>1871</v>
      </c>
      <c r="D82" s="169" t="s">
        <v>3122</v>
      </c>
      <c r="E82" s="169" t="s">
        <v>3123</v>
      </c>
      <c r="F82" s="188" t="s">
        <v>3220</v>
      </c>
      <c r="G82" s="188" t="s">
        <v>3221</v>
      </c>
      <c r="H82" s="169" t="s">
        <v>3212</v>
      </c>
      <c r="I82" s="169" t="s">
        <v>2912</v>
      </c>
      <c r="J82" s="245">
        <v>1</v>
      </c>
      <c r="K82" s="245">
        <v>11.798</v>
      </c>
      <c r="L82" s="246">
        <f t="shared" si="2"/>
        <v>12.3879</v>
      </c>
      <c r="M82" s="247" t="s">
        <v>3126</v>
      </c>
      <c r="N82" s="248"/>
    </row>
    <row r="83" spans="2:14" hidden="1" x14ac:dyDescent="0.25">
      <c r="B83" s="188" t="s">
        <v>1870</v>
      </c>
      <c r="C83" s="188" t="s">
        <v>1871</v>
      </c>
      <c r="D83" s="169" t="s">
        <v>3122</v>
      </c>
      <c r="E83" s="169" t="s">
        <v>3123</v>
      </c>
      <c r="F83" s="188" t="s">
        <v>3003</v>
      </c>
      <c r="G83" s="188" t="s">
        <v>3222</v>
      </c>
      <c r="H83" s="169" t="s">
        <v>3212</v>
      </c>
      <c r="I83" s="169" t="s">
        <v>2912</v>
      </c>
      <c r="J83" s="245">
        <v>1</v>
      </c>
      <c r="K83" s="245">
        <v>11.798</v>
      </c>
      <c r="L83" s="246">
        <f t="shared" si="2"/>
        <v>12.3879</v>
      </c>
      <c r="M83" s="247" t="s">
        <v>3126</v>
      </c>
      <c r="N83" s="248"/>
    </row>
    <row r="84" spans="2:14" hidden="1" x14ac:dyDescent="0.25">
      <c r="B84" s="188" t="s">
        <v>1870</v>
      </c>
      <c r="C84" s="188" t="s">
        <v>1871</v>
      </c>
      <c r="D84" s="169" t="s">
        <v>3122</v>
      </c>
      <c r="E84" s="169" t="s">
        <v>3123</v>
      </c>
      <c r="F84" s="188" t="s">
        <v>3223</v>
      </c>
      <c r="G84" s="188" t="s">
        <v>3224</v>
      </c>
      <c r="H84" s="169" t="s">
        <v>3212</v>
      </c>
      <c r="I84" s="169" t="s">
        <v>2912</v>
      </c>
      <c r="J84" s="245">
        <v>1</v>
      </c>
      <c r="K84" s="245">
        <v>11.798</v>
      </c>
      <c r="L84" s="246">
        <f t="shared" si="2"/>
        <v>12.3879</v>
      </c>
      <c r="M84" s="247" t="s">
        <v>3126</v>
      </c>
      <c r="N84" s="248"/>
    </row>
    <row r="85" spans="2:14" hidden="1" x14ac:dyDescent="0.25">
      <c r="B85" s="188" t="s">
        <v>1870</v>
      </c>
      <c r="C85" s="188" t="s">
        <v>1871</v>
      </c>
      <c r="D85" s="169" t="s">
        <v>3122</v>
      </c>
      <c r="E85" s="169" t="s">
        <v>3123</v>
      </c>
      <c r="F85" s="188" t="s">
        <v>3005</v>
      </c>
      <c r="G85" s="188" t="s">
        <v>3225</v>
      </c>
      <c r="H85" s="169" t="s">
        <v>3212</v>
      </c>
      <c r="I85" s="169" t="s">
        <v>2912</v>
      </c>
      <c r="J85" s="245">
        <v>1</v>
      </c>
      <c r="K85" s="245">
        <v>11.798</v>
      </c>
      <c r="L85" s="246">
        <f t="shared" si="2"/>
        <v>12.3879</v>
      </c>
      <c r="M85" s="247" t="s">
        <v>3126</v>
      </c>
      <c r="N85" s="248"/>
    </row>
    <row r="86" spans="2:14" hidden="1" x14ac:dyDescent="0.25">
      <c r="B86" s="188" t="s">
        <v>1870</v>
      </c>
      <c r="C86" s="188" t="s">
        <v>1871</v>
      </c>
      <c r="D86" s="169" t="s">
        <v>3122</v>
      </c>
      <c r="E86" s="169" t="s">
        <v>3123</v>
      </c>
      <c r="F86" s="188" t="s">
        <v>3007</v>
      </c>
      <c r="G86" s="188" t="s">
        <v>3226</v>
      </c>
      <c r="H86" s="169" t="s">
        <v>3212</v>
      </c>
      <c r="I86" s="169" t="s">
        <v>2912</v>
      </c>
      <c r="J86" s="245">
        <v>1</v>
      </c>
      <c r="K86" s="245">
        <v>11.798</v>
      </c>
      <c r="L86" s="246">
        <f t="shared" si="2"/>
        <v>12.3879</v>
      </c>
      <c r="M86" s="247" t="s">
        <v>3126</v>
      </c>
      <c r="N86" s="248"/>
    </row>
    <row r="87" spans="2:14" hidden="1" x14ac:dyDescent="0.25">
      <c r="B87" s="188" t="s">
        <v>1870</v>
      </c>
      <c r="C87" s="188" t="s">
        <v>1871</v>
      </c>
      <c r="D87" s="169" t="s">
        <v>3122</v>
      </c>
      <c r="E87" s="169" t="s">
        <v>3123</v>
      </c>
      <c r="F87" s="188" t="s">
        <v>3227</v>
      </c>
      <c r="G87" s="188" t="s">
        <v>3228</v>
      </c>
      <c r="H87" s="169" t="s">
        <v>3212</v>
      </c>
      <c r="I87" s="169" t="s">
        <v>2912</v>
      </c>
      <c r="J87" s="245">
        <v>1</v>
      </c>
      <c r="K87" s="245">
        <v>11.798</v>
      </c>
      <c r="L87" s="246">
        <f t="shared" si="2"/>
        <v>12.3879</v>
      </c>
      <c r="M87" s="247" t="s">
        <v>3126</v>
      </c>
      <c r="N87" s="248"/>
    </row>
    <row r="88" spans="2:14" hidden="1" x14ac:dyDescent="0.25">
      <c r="B88" s="188" t="s">
        <v>1870</v>
      </c>
      <c r="C88" s="188" t="s">
        <v>1871</v>
      </c>
      <c r="D88" s="169" t="s">
        <v>3122</v>
      </c>
      <c r="E88" s="169" t="s">
        <v>3123</v>
      </c>
      <c r="F88" s="188" t="s">
        <v>3229</v>
      </c>
      <c r="G88" s="188" t="s">
        <v>3230</v>
      </c>
      <c r="H88" s="169" t="s">
        <v>3212</v>
      </c>
      <c r="I88" s="169" t="s">
        <v>2912</v>
      </c>
      <c r="J88" s="245">
        <v>1</v>
      </c>
      <c r="K88" s="245">
        <v>11.798</v>
      </c>
      <c r="L88" s="246">
        <f t="shared" si="2"/>
        <v>12.3879</v>
      </c>
      <c r="M88" s="247" t="s">
        <v>3126</v>
      </c>
      <c r="N88" s="248"/>
    </row>
    <row r="89" spans="2:14" hidden="1" x14ac:dyDescent="0.25">
      <c r="B89" s="188" t="s">
        <v>1870</v>
      </c>
      <c r="C89" s="188" t="s">
        <v>1871</v>
      </c>
      <c r="D89" s="169" t="s">
        <v>3122</v>
      </c>
      <c r="E89" s="169" t="s">
        <v>3123</v>
      </c>
      <c r="F89" s="188" t="s">
        <v>3009</v>
      </c>
      <c r="G89" s="188" t="s">
        <v>3231</v>
      </c>
      <c r="H89" s="169" t="s">
        <v>3212</v>
      </c>
      <c r="I89" s="169" t="s">
        <v>2912</v>
      </c>
      <c r="J89" s="245">
        <v>1</v>
      </c>
      <c r="K89" s="245">
        <v>11.798</v>
      </c>
      <c r="L89" s="246">
        <f t="shared" si="2"/>
        <v>12.3879</v>
      </c>
      <c r="M89" s="247" t="s">
        <v>3126</v>
      </c>
      <c r="N89" s="248"/>
    </row>
    <row r="90" spans="2:14" hidden="1" x14ac:dyDescent="0.25">
      <c r="B90" s="188" t="s">
        <v>1870</v>
      </c>
      <c r="C90" s="188" t="s">
        <v>1871</v>
      </c>
      <c r="D90" s="169" t="s">
        <v>3122</v>
      </c>
      <c r="E90" s="169" t="s">
        <v>3123</v>
      </c>
      <c r="F90" s="188" t="s">
        <v>3011</v>
      </c>
      <c r="G90" s="188" t="s">
        <v>3232</v>
      </c>
      <c r="H90" s="169" t="s">
        <v>3212</v>
      </c>
      <c r="I90" s="169" t="s">
        <v>2912</v>
      </c>
      <c r="J90" s="245">
        <v>1</v>
      </c>
      <c r="K90" s="245">
        <v>11.798</v>
      </c>
      <c r="L90" s="246">
        <f t="shared" si="2"/>
        <v>12.3879</v>
      </c>
      <c r="M90" s="247" t="s">
        <v>3126</v>
      </c>
      <c r="N90" s="248"/>
    </row>
    <row r="91" spans="2:14" hidden="1" x14ac:dyDescent="0.25">
      <c r="B91" s="188" t="s">
        <v>1870</v>
      </c>
      <c r="C91" s="188" t="s">
        <v>1871</v>
      </c>
      <c r="D91" s="169" t="s">
        <v>3122</v>
      </c>
      <c r="E91" s="169" t="s">
        <v>3123</v>
      </c>
      <c r="F91" s="188" t="s">
        <v>3233</v>
      </c>
      <c r="G91" s="188" t="s">
        <v>3234</v>
      </c>
      <c r="H91" s="169" t="s">
        <v>3212</v>
      </c>
      <c r="I91" s="169" t="s">
        <v>2912</v>
      </c>
      <c r="J91" s="245">
        <v>1</v>
      </c>
      <c r="K91" s="245">
        <v>11.798</v>
      </c>
      <c r="L91" s="246">
        <f t="shared" si="2"/>
        <v>12.3879</v>
      </c>
      <c r="M91" s="247" t="s">
        <v>3126</v>
      </c>
      <c r="N91" s="248"/>
    </row>
    <row r="92" spans="2:14" hidden="1" x14ac:dyDescent="0.25">
      <c r="B92" s="188" t="s">
        <v>1870</v>
      </c>
      <c r="C92" s="188" t="s">
        <v>1871</v>
      </c>
      <c r="D92" s="169" t="s">
        <v>3122</v>
      </c>
      <c r="E92" s="169" t="s">
        <v>3123</v>
      </c>
      <c r="F92" s="188" t="s">
        <v>3013</v>
      </c>
      <c r="G92" s="188" t="s">
        <v>3235</v>
      </c>
      <c r="H92" s="169" t="s">
        <v>3212</v>
      </c>
      <c r="I92" s="169" t="s">
        <v>2912</v>
      </c>
      <c r="J92" s="245">
        <v>1</v>
      </c>
      <c r="K92" s="245">
        <v>12.198</v>
      </c>
      <c r="L92" s="246">
        <f t="shared" si="2"/>
        <v>12.807900000000002</v>
      </c>
      <c r="M92" s="247" t="s">
        <v>3126</v>
      </c>
      <c r="N92" s="248"/>
    </row>
    <row r="93" spans="2:14" hidden="1" x14ac:dyDescent="0.25">
      <c r="B93" s="188" t="s">
        <v>1870</v>
      </c>
      <c r="C93" s="188" t="s">
        <v>1871</v>
      </c>
      <c r="D93" s="169" t="s">
        <v>3122</v>
      </c>
      <c r="E93" s="169" t="s">
        <v>3123</v>
      </c>
      <c r="F93" s="188" t="s">
        <v>3236</v>
      </c>
      <c r="G93" s="188" t="s">
        <v>3237</v>
      </c>
      <c r="H93" s="169" t="s">
        <v>3212</v>
      </c>
      <c r="I93" s="169" t="s">
        <v>2912</v>
      </c>
      <c r="J93" s="245">
        <v>1</v>
      </c>
      <c r="K93" s="245">
        <v>12.198</v>
      </c>
      <c r="L93" s="246">
        <f t="shared" si="2"/>
        <v>12.807900000000002</v>
      </c>
      <c r="M93" s="247" t="s">
        <v>3126</v>
      </c>
      <c r="N93" s="248"/>
    </row>
    <row r="94" spans="2:14" hidden="1" x14ac:dyDescent="0.25">
      <c r="B94" s="188" t="s">
        <v>1870</v>
      </c>
      <c r="C94" s="188" t="s">
        <v>1871</v>
      </c>
      <c r="D94" s="169" t="s">
        <v>3122</v>
      </c>
      <c r="E94" s="169" t="s">
        <v>3123</v>
      </c>
      <c r="F94" s="188" t="s">
        <v>3015</v>
      </c>
      <c r="G94" s="188" t="s">
        <v>3238</v>
      </c>
      <c r="H94" s="169" t="s">
        <v>3212</v>
      </c>
      <c r="I94" s="169" t="s">
        <v>2912</v>
      </c>
      <c r="J94" s="245">
        <v>1</v>
      </c>
      <c r="K94" s="245">
        <v>12.198</v>
      </c>
      <c r="L94" s="246">
        <f t="shared" si="2"/>
        <v>12.807900000000002</v>
      </c>
      <c r="M94" s="247" t="s">
        <v>3126</v>
      </c>
      <c r="N94" s="248"/>
    </row>
    <row r="95" spans="2:14" hidden="1" x14ac:dyDescent="0.25">
      <c r="B95" s="188" t="s">
        <v>1870</v>
      </c>
      <c r="C95" s="188" t="s">
        <v>1871</v>
      </c>
      <c r="D95" s="169" t="s">
        <v>3122</v>
      </c>
      <c r="E95" s="169" t="s">
        <v>3123</v>
      </c>
      <c r="F95" s="188" t="s">
        <v>3239</v>
      </c>
      <c r="G95" s="188" t="s">
        <v>3240</v>
      </c>
      <c r="H95" s="169" t="s">
        <v>3212</v>
      </c>
      <c r="I95" s="169" t="s">
        <v>2912</v>
      </c>
      <c r="J95" s="245">
        <v>1</v>
      </c>
      <c r="K95" s="245">
        <v>12.198</v>
      </c>
      <c r="L95" s="246">
        <f t="shared" si="2"/>
        <v>12.807900000000002</v>
      </c>
      <c r="M95" s="247" t="s">
        <v>3126</v>
      </c>
      <c r="N95" s="248"/>
    </row>
    <row r="96" spans="2:14" hidden="1" x14ac:dyDescent="0.25">
      <c r="B96" s="188" t="s">
        <v>1870</v>
      </c>
      <c r="C96" s="188" t="s">
        <v>1871</v>
      </c>
      <c r="D96" s="169" t="s">
        <v>3122</v>
      </c>
      <c r="E96" s="169" t="s">
        <v>3123</v>
      </c>
      <c r="F96" s="188" t="s">
        <v>3017</v>
      </c>
      <c r="G96" s="188" t="s">
        <v>3241</v>
      </c>
      <c r="H96" s="169" t="s">
        <v>3212</v>
      </c>
      <c r="I96" s="169" t="s">
        <v>2912</v>
      </c>
      <c r="J96" s="245">
        <v>1</v>
      </c>
      <c r="K96" s="245">
        <v>12.198</v>
      </c>
      <c r="L96" s="246">
        <f t="shared" si="2"/>
        <v>12.807900000000002</v>
      </c>
      <c r="M96" s="247" t="s">
        <v>3126</v>
      </c>
      <c r="N96" s="248"/>
    </row>
    <row r="97" spans="2:14" hidden="1" x14ac:dyDescent="0.25">
      <c r="B97" s="188" t="s">
        <v>1870</v>
      </c>
      <c r="C97" s="188" t="s">
        <v>1871</v>
      </c>
      <c r="D97" s="169" t="s">
        <v>3122</v>
      </c>
      <c r="E97" s="169" t="s">
        <v>3123</v>
      </c>
      <c r="F97" s="188" t="s">
        <v>3242</v>
      </c>
      <c r="G97" s="188" t="s">
        <v>3243</v>
      </c>
      <c r="H97" s="169" t="s">
        <v>3212</v>
      </c>
      <c r="I97" s="169" t="s">
        <v>2912</v>
      </c>
      <c r="J97" s="245">
        <v>1</v>
      </c>
      <c r="K97" s="245">
        <v>12.198</v>
      </c>
      <c r="L97" s="246">
        <f t="shared" si="2"/>
        <v>12.807900000000002</v>
      </c>
      <c r="M97" s="247" t="s">
        <v>3126</v>
      </c>
      <c r="N97" s="248"/>
    </row>
    <row r="98" spans="2:14" hidden="1" x14ac:dyDescent="0.25">
      <c r="B98" s="188" t="s">
        <v>1870</v>
      </c>
      <c r="C98" s="188" t="s">
        <v>1871</v>
      </c>
      <c r="D98" s="169" t="s">
        <v>3122</v>
      </c>
      <c r="E98" s="169" t="s">
        <v>3123</v>
      </c>
      <c r="F98" s="188" t="s">
        <v>3019</v>
      </c>
      <c r="G98" s="188" t="s">
        <v>3244</v>
      </c>
      <c r="H98" s="169" t="s">
        <v>3212</v>
      </c>
      <c r="I98" s="169" t="s">
        <v>2912</v>
      </c>
      <c r="J98" s="245">
        <v>1</v>
      </c>
      <c r="K98" s="245">
        <v>12.198</v>
      </c>
      <c r="L98" s="246">
        <f t="shared" si="2"/>
        <v>12.807900000000002</v>
      </c>
      <c r="M98" s="247" t="s">
        <v>3126</v>
      </c>
      <c r="N98" s="248"/>
    </row>
    <row r="99" spans="2:14" hidden="1" x14ac:dyDescent="0.25">
      <c r="B99" s="188" t="s">
        <v>1870</v>
      </c>
      <c r="C99" s="188" t="s">
        <v>1871</v>
      </c>
      <c r="D99" s="169" t="s">
        <v>3122</v>
      </c>
      <c r="E99" s="169" t="s">
        <v>3123</v>
      </c>
      <c r="F99" s="188" t="s">
        <v>3245</v>
      </c>
      <c r="G99" s="188" t="s">
        <v>3246</v>
      </c>
      <c r="H99" s="169" t="s">
        <v>3212</v>
      </c>
      <c r="I99" s="169" t="s">
        <v>2912</v>
      </c>
      <c r="J99" s="245">
        <v>1</v>
      </c>
      <c r="K99" s="245">
        <v>12.198</v>
      </c>
      <c r="L99" s="246">
        <f t="shared" si="2"/>
        <v>12.807900000000002</v>
      </c>
      <c r="M99" s="247" t="s">
        <v>3126</v>
      </c>
      <c r="N99" s="248"/>
    </row>
    <row r="100" spans="2:14" hidden="1" x14ac:dyDescent="0.25">
      <c r="B100" s="188" t="s">
        <v>1870</v>
      </c>
      <c r="C100" s="188" t="s">
        <v>1871</v>
      </c>
      <c r="D100" s="169" t="s">
        <v>3122</v>
      </c>
      <c r="E100" s="169" t="s">
        <v>3123</v>
      </c>
      <c r="F100" s="188" t="s">
        <v>3021</v>
      </c>
      <c r="G100" s="188" t="s">
        <v>3247</v>
      </c>
      <c r="H100" s="169" t="s">
        <v>3212</v>
      </c>
      <c r="I100" s="169" t="s">
        <v>2912</v>
      </c>
      <c r="J100" s="245">
        <v>1</v>
      </c>
      <c r="K100" s="245">
        <v>12.198</v>
      </c>
      <c r="L100" s="246">
        <f t="shared" si="2"/>
        <v>12.807900000000002</v>
      </c>
      <c r="M100" s="247" t="s">
        <v>3126</v>
      </c>
      <c r="N100" s="248"/>
    </row>
    <row r="101" spans="2:14" hidden="1" x14ac:dyDescent="0.25">
      <c r="B101" s="188" t="s">
        <v>1870</v>
      </c>
      <c r="C101" s="188" t="s">
        <v>1871</v>
      </c>
      <c r="D101" s="169" t="s">
        <v>3122</v>
      </c>
      <c r="E101" s="169" t="s">
        <v>3123</v>
      </c>
      <c r="F101" s="188" t="s">
        <v>3023</v>
      </c>
      <c r="G101" s="188" t="s">
        <v>3248</v>
      </c>
      <c r="H101" s="169" t="s">
        <v>3212</v>
      </c>
      <c r="I101" s="169" t="s">
        <v>2912</v>
      </c>
      <c r="J101" s="245">
        <v>1</v>
      </c>
      <c r="K101" s="245">
        <v>12.198</v>
      </c>
      <c r="L101" s="246">
        <f t="shared" si="2"/>
        <v>12.807900000000002</v>
      </c>
      <c r="M101" s="247" t="s">
        <v>3126</v>
      </c>
      <c r="N101" s="248"/>
    </row>
    <row r="102" spans="2:14" hidden="1" x14ac:dyDescent="0.25">
      <c r="B102" s="188" t="s">
        <v>1870</v>
      </c>
      <c r="C102" s="188" t="s">
        <v>1871</v>
      </c>
      <c r="D102" s="169" t="s">
        <v>3122</v>
      </c>
      <c r="E102" s="169" t="s">
        <v>3123</v>
      </c>
      <c r="F102" s="188" t="s">
        <v>3025</v>
      </c>
      <c r="G102" s="188" t="s">
        <v>3249</v>
      </c>
      <c r="H102" s="169" t="s">
        <v>3212</v>
      </c>
      <c r="I102" s="169" t="s">
        <v>2912</v>
      </c>
      <c r="J102" s="245">
        <v>1</v>
      </c>
      <c r="K102" s="245">
        <v>12.198</v>
      </c>
      <c r="L102" s="246">
        <f t="shared" si="2"/>
        <v>12.807900000000002</v>
      </c>
      <c r="M102" s="247" t="s">
        <v>3126</v>
      </c>
      <c r="N102" s="248"/>
    </row>
    <row r="103" spans="2:14" hidden="1" x14ac:dyDescent="0.25">
      <c r="B103" s="188" t="s">
        <v>1870</v>
      </c>
      <c r="C103" s="188" t="s">
        <v>1871</v>
      </c>
      <c r="D103" s="169" t="s">
        <v>3122</v>
      </c>
      <c r="E103" s="169" t="s">
        <v>3123</v>
      </c>
      <c r="F103" s="188" t="s">
        <v>3027</v>
      </c>
      <c r="G103" s="188" t="s">
        <v>3250</v>
      </c>
      <c r="H103" s="169" t="s">
        <v>3212</v>
      </c>
      <c r="I103" s="169" t="s">
        <v>2912</v>
      </c>
      <c r="J103" s="245">
        <v>1</v>
      </c>
      <c r="K103" s="245">
        <v>12.198</v>
      </c>
      <c r="L103" s="246">
        <f t="shared" si="2"/>
        <v>12.807900000000002</v>
      </c>
      <c r="M103" s="247" t="s">
        <v>3126</v>
      </c>
      <c r="N103" s="248"/>
    </row>
    <row r="104" spans="2:14" hidden="1" x14ac:dyDescent="0.25">
      <c r="B104" s="188" t="s">
        <v>1870</v>
      </c>
      <c r="C104" s="188" t="s">
        <v>1871</v>
      </c>
      <c r="D104" s="169" t="s">
        <v>3122</v>
      </c>
      <c r="E104" s="169" t="s">
        <v>3123</v>
      </c>
      <c r="F104" s="188" t="s">
        <v>3029</v>
      </c>
      <c r="G104" s="188" t="s">
        <v>3251</v>
      </c>
      <c r="H104" s="169" t="s">
        <v>3212</v>
      </c>
      <c r="I104" s="169" t="s">
        <v>2912</v>
      </c>
      <c r="J104" s="245">
        <v>1</v>
      </c>
      <c r="K104" s="245">
        <v>12.198</v>
      </c>
      <c r="L104" s="246">
        <f t="shared" si="2"/>
        <v>12.807900000000002</v>
      </c>
      <c r="M104" s="247" t="s">
        <v>3126</v>
      </c>
      <c r="N104" s="248"/>
    </row>
    <row r="105" spans="2:14" hidden="1" x14ac:dyDescent="0.25">
      <c r="B105" s="188" t="s">
        <v>1870</v>
      </c>
      <c r="C105" s="188" t="s">
        <v>1871</v>
      </c>
      <c r="D105" s="169" t="s">
        <v>3122</v>
      </c>
      <c r="E105" s="169" t="s">
        <v>3123</v>
      </c>
      <c r="F105" s="188" t="s">
        <v>3031</v>
      </c>
      <c r="G105" s="188" t="s">
        <v>3252</v>
      </c>
      <c r="H105" s="169" t="s">
        <v>3212</v>
      </c>
      <c r="I105" s="169" t="s">
        <v>2912</v>
      </c>
      <c r="J105" s="245">
        <v>1</v>
      </c>
      <c r="K105" s="245">
        <v>12.198</v>
      </c>
      <c r="L105" s="246">
        <f t="shared" si="2"/>
        <v>12.807900000000002</v>
      </c>
      <c r="M105" s="247" t="s">
        <v>3126</v>
      </c>
      <c r="N105" s="248"/>
    </row>
    <row r="106" spans="2:14" hidden="1" x14ac:dyDescent="0.25">
      <c r="B106" s="188" t="s">
        <v>1870</v>
      </c>
      <c r="C106" s="188" t="s">
        <v>1871</v>
      </c>
      <c r="D106" s="169" t="s">
        <v>3122</v>
      </c>
      <c r="E106" s="169" t="s">
        <v>3123</v>
      </c>
      <c r="F106" s="188" t="s">
        <v>3033</v>
      </c>
      <c r="G106" s="188" t="s">
        <v>3253</v>
      </c>
      <c r="H106" s="169" t="s">
        <v>3212</v>
      </c>
      <c r="I106" s="169" t="s">
        <v>2912</v>
      </c>
      <c r="J106" s="245">
        <v>1</v>
      </c>
      <c r="K106" s="245">
        <v>12.198</v>
      </c>
      <c r="L106" s="246">
        <f t="shared" si="2"/>
        <v>12.807900000000002</v>
      </c>
      <c r="M106" s="247" t="s">
        <v>3126</v>
      </c>
      <c r="N106" s="248"/>
    </row>
    <row r="107" spans="2:14" hidden="1" x14ac:dyDescent="0.25">
      <c r="B107" s="188" t="s">
        <v>2753</v>
      </c>
      <c r="C107" s="188" t="s">
        <v>2429</v>
      </c>
      <c r="D107" s="169" t="s">
        <v>3122</v>
      </c>
      <c r="E107" s="169" t="s">
        <v>3254</v>
      </c>
      <c r="F107" s="188" t="s">
        <v>3255</v>
      </c>
      <c r="G107" s="188" t="s">
        <v>3256</v>
      </c>
      <c r="H107" s="169"/>
      <c r="I107" s="169" t="s">
        <v>2886</v>
      </c>
      <c r="J107" s="245">
        <v>307.82678025600097</v>
      </c>
      <c r="K107" s="245"/>
      <c r="L107" s="246">
        <v>4362.7224528733586</v>
      </c>
      <c r="M107" s="247"/>
      <c r="N107" s="188"/>
    </row>
    <row r="108" spans="2:14" hidden="1" x14ac:dyDescent="0.25">
      <c r="B108" s="188" t="s">
        <v>2420</v>
      </c>
      <c r="C108" s="188" t="s">
        <v>2556</v>
      </c>
      <c r="D108" s="169" t="s">
        <v>3122</v>
      </c>
      <c r="E108" s="169" t="s">
        <v>3254</v>
      </c>
      <c r="F108" s="188" t="s">
        <v>3255</v>
      </c>
      <c r="G108" s="188" t="s">
        <v>3257</v>
      </c>
      <c r="H108" s="169"/>
      <c r="I108" s="169" t="s">
        <v>2886</v>
      </c>
      <c r="J108" s="245">
        <v>1691.1716857249901</v>
      </c>
      <c r="K108" s="245"/>
      <c r="L108" s="246">
        <v>2318.2758790160979</v>
      </c>
      <c r="M108" s="247"/>
      <c r="N108" s="188"/>
    </row>
    <row r="109" spans="2:14" hidden="1" x14ac:dyDescent="0.25">
      <c r="B109" s="188" t="s">
        <v>2420</v>
      </c>
      <c r="C109" s="188" t="s">
        <v>2556</v>
      </c>
      <c r="D109" s="169" t="s">
        <v>3122</v>
      </c>
      <c r="E109" s="169" t="s">
        <v>3254</v>
      </c>
      <c r="F109" s="188" t="s">
        <v>3255</v>
      </c>
      <c r="G109" s="188" t="s">
        <v>3258</v>
      </c>
      <c r="H109" s="169"/>
      <c r="I109" s="169" t="s">
        <v>2886</v>
      </c>
      <c r="J109" s="245">
        <v>324.78343872249911</v>
      </c>
      <c r="K109" s="245"/>
      <c r="L109" s="246">
        <v>1067.5210367747241</v>
      </c>
      <c r="M109" s="247"/>
      <c r="N109" s="188"/>
    </row>
    <row r="110" spans="2:14" hidden="1" x14ac:dyDescent="0.25">
      <c r="B110" s="188" t="s">
        <v>2420</v>
      </c>
      <c r="C110" s="188" t="s">
        <v>2556</v>
      </c>
      <c r="D110" s="169" t="s">
        <v>3122</v>
      </c>
      <c r="E110" s="169" t="s">
        <v>3254</v>
      </c>
      <c r="F110" s="188" t="s">
        <v>3255</v>
      </c>
      <c r="G110" s="188" t="s">
        <v>3259</v>
      </c>
      <c r="H110" s="169"/>
      <c r="I110" s="169" t="s">
        <v>2886</v>
      </c>
      <c r="J110" s="245">
        <v>125.86824604499992</v>
      </c>
      <c r="K110" s="245"/>
      <c r="L110" s="246">
        <v>221.51379823180363</v>
      </c>
      <c r="M110" s="247"/>
      <c r="N110" s="188"/>
    </row>
    <row r="111" spans="2:14" hidden="1" x14ac:dyDescent="0.25">
      <c r="B111" s="188" t="s">
        <v>2420</v>
      </c>
      <c r="C111" s="188" t="s">
        <v>2556</v>
      </c>
      <c r="D111" s="169" t="s">
        <v>3122</v>
      </c>
      <c r="E111" s="169" t="s">
        <v>3254</v>
      </c>
      <c r="F111" s="188" t="s">
        <v>3255</v>
      </c>
      <c r="G111" s="188" t="s">
        <v>3260</v>
      </c>
      <c r="H111" s="169"/>
      <c r="I111" s="169" t="s">
        <v>2886</v>
      </c>
      <c r="J111" s="245">
        <v>14.875466541000025</v>
      </c>
      <c r="K111" s="245"/>
      <c r="L111" s="246">
        <v>171.1843176089335</v>
      </c>
      <c r="M111" s="247"/>
      <c r="N111" s="188"/>
    </row>
    <row r="112" spans="2:14" hidden="1" x14ac:dyDescent="0.25">
      <c r="B112" s="188" t="s">
        <v>2753</v>
      </c>
      <c r="C112" s="188" t="s">
        <v>2429</v>
      </c>
      <c r="D112" s="169" t="s">
        <v>3122</v>
      </c>
      <c r="E112" s="169" t="s">
        <v>3254</v>
      </c>
      <c r="F112" s="188" t="s">
        <v>3255</v>
      </c>
      <c r="G112" s="188" t="s">
        <v>3261</v>
      </c>
      <c r="H112" s="169"/>
      <c r="I112" s="169" t="s">
        <v>2886</v>
      </c>
      <c r="J112" s="245">
        <v>3.9546801599999997</v>
      </c>
      <c r="K112" s="245"/>
      <c r="L112" s="246">
        <v>296.05834682668751</v>
      </c>
      <c r="M112" s="247"/>
      <c r="N112" s="188"/>
    </row>
    <row r="113" spans="2:14" hidden="1" x14ac:dyDescent="0.25">
      <c r="B113" s="188" t="s">
        <v>2420</v>
      </c>
      <c r="C113" s="188" t="s">
        <v>2556</v>
      </c>
      <c r="D113" s="169" t="s">
        <v>3122</v>
      </c>
      <c r="E113" s="169" t="s">
        <v>3254</v>
      </c>
      <c r="F113" s="188" t="s">
        <v>3255</v>
      </c>
      <c r="G113" s="188" t="s">
        <v>3262</v>
      </c>
      <c r="H113" s="169"/>
      <c r="I113" s="169" t="s">
        <v>2886</v>
      </c>
      <c r="J113" s="245">
        <v>0.41516554</v>
      </c>
      <c r="K113" s="245"/>
      <c r="L113" s="246">
        <v>24.894329272006171</v>
      </c>
      <c r="M113" s="247"/>
      <c r="N113" s="188"/>
    </row>
    <row r="114" spans="2:14" hidden="1" x14ac:dyDescent="0.25">
      <c r="B114" s="188" t="s">
        <v>2753</v>
      </c>
      <c r="C114" s="188" t="s">
        <v>2429</v>
      </c>
      <c r="D114" s="169" t="s">
        <v>3122</v>
      </c>
      <c r="E114" s="169" t="s">
        <v>3254</v>
      </c>
      <c r="F114" s="188" t="s">
        <v>3255</v>
      </c>
      <c r="G114" s="188" t="s">
        <v>3263</v>
      </c>
      <c r="H114" s="169"/>
      <c r="I114" s="169" t="s">
        <v>2886</v>
      </c>
      <c r="J114" s="245">
        <v>1.8929940959999998</v>
      </c>
      <c r="K114" s="245"/>
      <c r="L114" s="246">
        <v>52.209561277439988</v>
      </c>
      <c r="M114" s="247"/>
      <c r="N114" s="188"/>
    </row>
    <row r="115" spans="2:14" hidden="1" x14ac:dyDescent="0.25">
      <c r="B115" s="188" t="s">
        <v>2420</v>
      </c>
      <c r="C115" s="188" t="s">
        <v>2556</v>
      </c>
      <c r="D115" s="169" t="s">
        <v>3122</v>
      </c>
      <c r="E115" s="169" t="s">
        <v>3254</v>
      </c>
      <c r="F115" s="188" t="s">
        <v>3255</v>
      </c>
      <c r="G115" s="188" t="s">
        <v>3264</v>
      </c>
      <c r="H115" s="169"/>
      <c r="I115" s="169" t="s">
        <v>2886</v>
      </c>
      <c r="J115" s="245">
        <v>24.909363424999999</v>
      </c>
      <c r="K115" s="245"/>
      <c r="L115" s="246">
        <v>29.511153158315437</v>
      </c>
      <c r="M115" s="247"/>
      <c r="N115" s="188"/>
    </row>
    <row r="116" spans="2:14" hidden="1" x14ac:dyDescent="0.25">
      <c r="B116" s="188" t="s">
        <v>2420</v>
      </c>
      <c r="C116" s="188" t="s">
        <v>2556</v>
      </c>
      <c r="D116" s="169" t="s">
        <v>3122</v>
      </c>
      <c r="E116" s="169" t="s">
        <v>3254</v>
      </c>
      <c r="F116" s="188" t="s">
        <v>3255</v>
      </c>
      <c r="G116" s="188" t="s">
        <v>3265</v>
      </c>
      <c r="H116" s="169"/>
      <c r="I116" s="169" t="s">
        <v>2886</v>
      </c>
      <c r="J116" s="245">
        <v>2.1184387549999992</v>
      </c>
      <c r="K116" s="245"/>
      <c r="L116" s="246">
        <v>192.07056412726104</v>
      </c>
      <c r="M116" s="247"/>
      <c r="N116" s="188"/>
    </row>
    <row r="117" spans="2:14" hidden="1" x14ac:dyDescent="0.25">
      <c r="B117" s="188" t="s">
        <v>2752</v>
      </c>
      <c r="C117" s="188" t="s">
        <v>3266</v>
      </c>
      <c r="D117" s="169" t="s">
        <v>3122</v>
      </c>
      <c r="E117" s="169" t="s">
        <v>3254</v>
      </c>
      <c r="F117" s="188" t="s">
        <v>3255</v>
      </c>
      <c r="G117" s="188" t="s">
        <v>3267</v>
      </c>
      <c r="H117" s="169"/>
      <c r="I117" s="169" t="s">
        <v>2886</v>
      </c>
      <c r="J117" s="245">
        <v>168.2424917912</v>
      </c>
      <c r="K117" s="245"/>
      <c r="L117" s="246">
        <v>1786.8749258291302</v>
      </c>
      <c r="M117" s="247"/>
      <c r="N117" s="188"/>
    </row>
    <row r="118" spans="2:14" hidden="1" x14ac:dyDescent="0.25">
      <c r="B118" s="188" t="s">
        <v>2420</v>
      </c>
      <c r="C118" s="188" t="s">
        <v>2556</v>
      </c>
      <c r="D118" s="169" t="s">
        <v>3122</v>
      </c>
      <c r="E118" s="169" t="s">
        <v>3254</v>
      </c>
      <c r="F118" s="188" t="s">
        <v>3255</v>
      </c>
      <c r="G118" s="188" t="s">
        <v>3268</v>
      </c>
      <c r="H118" s="169"/>
      <c r="I118" s="169" t="s">
        <v>2909</v>
      </c>
      <c r="J118" s="245">
        <v>82.533978302000051</v>
      </c>
      <c r="K118" s="245"/>
      <c r="L118" s="246">
        <v>373.5206045499998</v>
      </c>
      <c r="M118" s="247"/>
      <c r="N118" s="188"/>
    </row>
    <row r="119" spans="2:14" hidden="1" x14ac:dyDescent="0.25">
      <c r="B119" s="188" t="s">
        <v>2420</v>
      </c>
      <c r="C119" s="188" t="s">
        <v>2556</v>
      </c>
      <c r="D119" s="169" t="s">
        <v>3122</v>
      </c>
      <c r="E119" s="169" t="s">
        <v>3254</v>
      </c>
      <c r="F119" s="188" t="s">
        <v>3255</v>
      </c>
      <c r="G119" s="188" t="s">
        <v>3269</v>
      </c>
      <c r="H119" s="169"/>
      <c r="I119" s="169" t="s">
        <v>2909</v>
      </c>
      <c r="J119" s="245">
        <v>13.586248450000003</v>
      </c>
      <c r="K119" s="245"/>
      <c r="L119" s="246">
        <v>230.15860513999996</v>
      </c>
      <c r="M119" s="247"/>
      <c r="N119" s="188"/>
    </row>
    <row r="120" spans="2:14" ht="60" hidden="1" x14ac:dyDescent="0.25">
      <c r="B120" s="188" t="s">
        <v>2611</v>
      </c>
      <c r="C120" s="188" t="s">
        <v>744</v>
      </c>
      <c r="D120" s="169" t="s">
        <v>3122</v>
      </c>
      <c r="E120" s="169" t="s">
        <v>2447</v>
      </c>
      <c r="F120" s="188" t="s">
        <v>3270</v>
      </c>
      <c r="G120" s="188" t="s">
        <v>3271</v>
      </c>
      <c r="H120" s="169"/>
      <c r="I120" s="169" t="s">
        <v>2912</v>
      </c>
      <c r="J120" s="245">
        <v>194</v>
      </c>
      <c r="K120" s="245"/>
      <c r="L120" s="246">
        <f>0.55*2489.9640084</f>
        <v>1369.48020462</v>
      </c>
      <c r="M120" s="247"/>
      <c r="N120" s="260" t="s">
        <v>3272</v>
      </c>
    </row>
    <row r="121" spans="2:14" hidden="1" x14ac:dyDescent="0.25">
      <c r="B121" s="271" t="s">
        <v>2614</v>
      </c>
      <c r="C121" s="271" t="s">
        <v>744</v>
      </c>
      <c r="D121" s="272" t="s">
        <v>3122</v>
      </c>
      <c r="E121" s="272" t="s">
        <v>2447</v>
      </c>
      <c r="F121" s="271" t="s">
        <v>3270</v>
      </c>
      <c r="G121" s="271" t="s">
        <v>3271</v>
      </c>
      <c r="H121" s="272"/>
      <c r="I121" s="272" t="s">
        <v>2912</v>
      </c>
      <c r="J121" s="273">
        <v>194</v>
      </c>
      <c r="K121" s="273"/>
      <c r="L121" s="274">
        <f>0.15*2489.9640084</f>
        <v>373.49460125999997</v>
      </c>
      <c r="M121" s="275"/>
      <c r="N121" s="271" t="s">
        <v>3273</v>
      </c>
    </row>
    <row r="122" spans="2:14" hidden="1" x14ac:dyDescent="0.25">
      <c r="B122" s="271" t="s">
        <v>2625</v>
      </c>
      <c r="C122" s="271" t="s">
        <v>744</v>
      </c>
      <c r="D122" s="272" t="s">
        <v>3122</v>
      </c>
      <c r="E122" s="272" t="s">
        <v>2447</v>
      </c>
      <c r="F122" s="271" t="s">
        <v>3270</v>
      </c>
      <c r="G122" s="271" t="s">
        <v>3271</v>
      </c>
      <c r="H122" s="272"/>
      <c r="I122" s="272" t="s">
        <v>2912</v>
      </c>
      <c r="J122" s="273">
        <v>194</v>
      </c>
      <c r="K122" s="273"/>
      <c r="L122" s="274">
        <f>0.15*2489.9640084</f>
        <v>373.49460125999997</v>
      </c>
      <c r="M122" s="275"/>
      <c r="N122" s="271" t="s">
        <v>3273</v>
      </c>
    </row>
    <row r="123" spans="2:14" hidden="1" x14ac:dyDescent="0.25">
      <c r="B123" s="271" t="s">
        <v>2630</v>
      </c>
      <c r="C123" s="271" t="s">
        <v>744</v>
      </c>
      <c r="D123" s="272" t="s">
        <v>3122</v>
      </c>
      <c r="E123" s="272" t="s">
        <v>2447</v>
      </c>
      <c r="F123" s="271" t="s">
        <v>3270</v>
      </c>
      <c r="G123" s="271" t="s">
        <v>3271</v>
      </c>
      <c r="H123" s="272"/>
      <c r="I123" s="272" t="s">
        <v>2912</v>
      </c>
      <c r="J123" s="273">
        <v>194</v>
      </c>
      <c r="K123" s="273"/>
      <c r="L123" s="274">
        <f>0.05*2489.9640084</f>
        <v>124.49820041999999</v>
      </c>
      <c r="M123" s="275"/>
      <c r="N123" s="271" t="s">
        <v>3274</v>
      </c>
    </row>
    <row r="124" spans="2:14" hidden="1" x14ac:dyDescent="0.25">
      <c r="B124" s="271" t="s">
        <v>2665</v>
      </c>
      <c r="C124" s="271" t="s">
        <v>744</v>
      </c>
      <c r="D124" s="272" t="s">
        <v>3122</v>
      </c>
      <c r="E124" s="272" t="s">
        <v>2447</v>
      </c>
      <c r="F124" s="271" t="s">
        <v>3270</v>
      </c>
      <c r="G124" s="271" t="s">
        <v>3271</v>
      </c>
      <c r="H124" s="272"/>
      <c r="I124" s="272" t="s">
        <v>2912</v>
      </c>
      <c r="J124" s="273">
        <v>194</v>
      </c>
      <c r="K124" s="273"/>
      <c r="L124" s="274">
        <f>0.05*2489.9640084</f>
        <v>124.49820041999999</v>
      </c>
      <c r="M124" s="275"/>
      <c r="N124" s="271" t="s">
        <v>3275</v>
      </c>
    </row>
    <row r="125" spans="2:14" hidden="1" x14ac:dyDescent="0.25">
      <c r="B125" s="271" t="s">
        <v>2677</v>
      </c>
      <c r="C125" s="271" t="s">
        <v>744</v>
      </c>
      <c r="D125" s="272" t="s">
        <v>3122</v>
      </c>
      <c r="E125" s="272" t="s">
        <v>2447</v>
      </c>
      <c r="F125" s="271" t="s">
        <v>3270</v>
      </c>
      <c r="G125" s="271" t="s">
        <v>3271</v>
      </c>
      <c r="H125" s="272"/>
      <c r="I125" s="272" t="s">
        <v>2912</v>
      </c>
      <c r="J125" s="273">
        <v>194</v>
      </c>
      <c r="K125" s="273"/>
      <c r="L125" s="274">
        <f>0.05*2489.9640084</f>
        <v>124.49820041999999</v>
      </c>
      <c r="M125" s="275"/>
      <c r="N125" s="271" t="s">
        <v>3276</v>
      </c>
    </row>
    <row r="126" spans="2:14" hidden="1" x14ac:dyDescent="0.25">
      <c r="B126" s="249" t="s">
        <v>2612</v>
      </c>
      <c r="C126" s="249" t="s">
        <v>745</v>
      </c>
      <c r="D126" s="250" t="s">
        <v>3122</v>
      </c>
      <c r="E126" s="250" t="s">
        <v>2447</v>
      </c>
      <c r="F126" s="249" t="s">
        <v>3277</v>
      </c>
      <c r="G126" s="249" t="s">
        <v>3278</v>
      </c>
      <c r="H126" s="250"/>
      <c r="I126" s="250" t="s">
        <v>2912</v>
      </c>
      <c r="J126" s="251">
        <v>142</v>
      </c>
      <c r="K126" s="251"/>
      <c r="L126" s="252">
        <v>161.61750000000001</v>
      </c>
      <c r="M126" s="253" t="s">
        <v>3126</v>
      </c>
      <c r="N126" s="188"/>
    </row>
    <row r="127" spans="2:14" hidden="1" x14ac:dyDescent="0.25">
      <c r="B127" s="249" t="s">
        <v>2612</v>
      </c>
      <c r="C127" s="249" t="s">
        <v>745</v>
      </c>
      <c r="D127" s="250" t="s">
        <v>3122</v>
      </c>
      <c r="E127" s="250" t="s">
        <v>2447</v>
      </c>
      <c r="F127" s="249" t="s">
        <v>3277</v>
      </c>
      <c r="G127" s="249" t="s">
        <v>3279</v>
      </c>
      <c r="H127" s="250"/>
      <c r="I127" s="250" t="s">
        <v>2912</v>
      </c>
      <c r="J127" s="251">
        <v>8</v>
      </c>
      <c r="K127" s="251"/>
      <c r="L127" s="252">
        <v>7.92</v>
      </c>
      <c r="M127" s="253" t="s">
        <v>3126</v>
      </c>
      <c r="N127" s="188"/>
    </row>
    <row r="128" spans="2:14" hidden="1" x14ac:dyDescent="0.25">
      <c r="B128" s="249" t="s">
        <v>2612</v>
      </c>
      <c r="C128" s="249" t="s">
        <v>745</v>
      </c>
      <c r="D128" s="250" t="s">
        <v>3122</v>
      </c>
      <c r="E128" s="250" t="s">
        <v>2447</v>
      </c>
      <c r="F128" s="249" t="s">
        <v>3277</v>
      </c>
      <c r="G128" s="249" t="s">
        <v>3280</v>
      </c>
      <c r="H128" s="250"/>
      <c r="I128" s="250" t="s">
        <v>2912</v>
      </c>
      <c r="J128" s="251">
        <v>11</v>
      </c>
      <c r="K128" s="251"/>
      <c r="L128" s="252">
        <v>74.25</v>
      </c>
      <c r="M128" s="253" t="s">
        <v>3126</v>
      </c>
      <c r="N128" s="188"/>
    </row>
    <row r="129" spans="2:17" hidden="1" x14ac:dyDescent="0.25">
      <c r="B129" s="249" t="s">
        <v>2639</v>
      </c>
      <c r="C129" s="249" t="s">
        <v>2523</v>
      </c>
      <c r="D129" s="250" t="s">
        <v>3122</v>
      </c>
      <c r="E129" s="250" t="s">
        <v>2447</v>
      </c>
      <c r="F129" s="249" t="s">
        <v>3277</v>
      </c>
      <c r="G129" s="249" t="s">
        <v>3281</v>
      </c>
      <c r="H129" s="250"/>
      <c r="I129" s="250" t="s">
        <v>2912</v>
      </c>
      <c r="J129" s="251">
        <v>14</v>
      </c>
      <c r="K129" s="251"/>
      <c r="L129" s="252">
        <v>63.854999999999997</v>
      </c>
      <c r="M129" s="253" t="s">
        <v>3126</v>
      </c>
      <c r="N129" s="188"/>
    </row>
    <row r="130" spans="2:17" ht="45" hidden="1" x14ac:dyDescent="0.25">
      <c r="B130" s="254" t="s">
        <v>2619</v>
      </c>
      <c r="C130" s="249"/>
      <c r="D130" s="250" t="s">
        <v>3122</v>
      </c>
      <c r="E130" s="250" t="s">
        <v>2447</v>
      </c>
      <c r="F130" s="249" t="s">
        <v>3282</v>
      </c>
      <c r="G130" s="249" t="s">
        <v>3283</v>
      </c>
      <c r="H130" s="250"/>
      <c r="I130" s="250" t="s">
        <v>2912</v>
      </c>
      <c r="J130" s="251">
        <v>44</v>
      </c>
      <c r="K130" s="251"/>
      <c r="L130" s="252">
        <f>151.47*0.4</f>
        <v>60.588000000000001</v>
      </c>
      <c r="M130" s="253" t="s">
        <v>3126</v>
      </c>
      <c r="N130" s="260" t="s">
        <v>3284</v>
      </c>
    </row>
    <row r="131" spans="2:17" hidden="1" x14ac:dyDescent="0.25">
      <c r="B131" s="254" t="s">
        <v>2620</v>
      </c>
      <c r="C131" s="249"/>
      <c r="D131" s="250" t="s">
        <v>3122</v>
      </c>
      <c r="E131" s="250" t="s">
        <v>2447</v>
      </c>
      <c r="F131" s="249" t="s">
        <v>3282</v>
      </c>
      <c r="G131" s="249" t="s">
        <v>3283</v>
      </c>
      <c r="H131" s="250"/>
      <c r="I131" s="250" t="s">
        <v>2912</v>
      </c>
      <c r="J131" s="251">
        <v>44</v>
      </c>
      <c r="K131" s="251"/>
      <c r="L131" s="252">
        <f>151.47*0.4</f>
        <v>60.588000000000001</v>
      </c>
      <c r="M131" s="253" t="s">
        <v>3126</v>
      </c>
      <c r="N131" s="188" t="s">
        <v>3285</v>
      </c>
    </row>
    <row r="132" spans="2:17" hidden="1" x14ac:dyDescent="0.25">
      <c r="B132" s="277" t="s">
        <v>2623</v>
      </c>
      <c r="C132" s="271"/>
      <c r="D132" s="272" t="s">
        <v>3122</v>
      </c>
      <c r="E132" s="272" t="s">
        <v>2447</v>
      </c>
      <c r="F132" s="271" t="s">
        <v>3282</v>
      </c>
      <c r="G132" s="271" t="s">
        <v>3283</v>
      </c>
      <c r="H132" s="272"/>
      <c r="I132" s="272" t="s">
        <v>2912</v>
      </c>
      <c r="J132" s="273">
        <v>44</v>
      </c>
      <c r="K132" s="273"/>
      <c r="L132" s="274">
        <f>151.47*0.2</f>
        <v>30.294</v>
      </c>
      <c r="M132" s="275" t="s">
        <v>3126</v>
      </c>
      <c r="N132" s="271" t="s">
        <v>3286</v>
      </c>
    </row>
    <row r="133" spans="2:17" hidden="1" x14ac:dyDescent="0.25">
      <c r="B133" s="254" t="s">
        <v>2622</v>
      </c>
      <c r="C133" s="249"/>
      <c r="D133" s="250" t="s">
        <v>3122</v>
      </c>
      <c r="E133" s="250" t="s">
        <v>2447</v>
      </c>
      <c r="F133" s="249" t="s">
        <v>3282</v>
      </c>
      <c r="G133" s="249" t="s">
        <v>3287</v>
      </c>
      <c r="H133" s="250"/>
      <c r="I133" s="250" t="s">
        <v>2912</v>
      </c>
      <c r="J133" s="251">
        <v>3</v>
      </c>
      <c r="K133" s="251"/>
      <c r="L133" s="252"/>
      <c r="M133" s="253" t="s">
        <v>3126</v>
      </c>
      <c r="N133" s="188" t="s">
        <v>3288</v>
      </c>
    </row>
    <row r="134" spans="2:17" hidden="1" x14ac:dyDescent="0.25">
      <c r="B134" s="254" t="s">
        <v>2669</v>
      </c>
      <c r="C134" s="249"/>
      <c r="D134" s="250" t="s">
        <v>3122</v>
      </c>
      <c r="E134" s="250" t="s">
        <v>2447</v>
      </c>
      <c r="F134" s="249" t="s">
        <v>3282</v>
      </c>
      <c r="G134" s="249" t="s">
        <v>3287</v>
      </c>
      <c r="H134" s="250"/>
      <c r="I134" s="250" t="s">
        <v>2912</v>
      </c>
      <c r="J134" s="251">
        <v>3</v>
      </c>
      <c r="K134" s="251"/>
      <c r="L134" s="252"/>
      <c r="M134" s="253" t="s">
        <v>3126</v>
      </c>
      <c r="N134" s="188" t="s">
        <v>3288</v>
      </c>
    </row>
    <row r="135" spans="2:17" hidden="1" x14ac:dyDescent="0.25">
      <c r="B135" s="249" t="s">
        <v>2622</v>
      </c>
      <c r="C135" s="249" t="s">
        <v>757</v>
      </c>
      <c r="D135" s="250" t="s">
        <v>3122</v>
      </c>
      <c r="E135" s="250" t="s">
        <v>2447</v>
      </c>
      <c r="F135" s="249" t="s">
        <v>3282</v>
      </c>
      <c r="G135" s="249" t="s">
        <v>3289</v>
      </c>
      <c r="H135" s="250"/>
      <c r="I135" s="250" t="s">
        <v>2912</v>
      </c>
      <c r="J135" s="251">
        <v>253</v>
      </c>
      <c r="K135" s="251"/>
      <c r="L135" s="252">
        <f>0.9*42.075</f>
        <v>37.867500000000007</v>
      </c>
      <c r="M135" s="253" t="s">
        <v>3126</v>
      </c>
      <c r="N135" s="276" t="s">
        <v>3290</v>
      </c>
      <c r="O135" s="17"/>
      <c r="P135" s="17"/>
      <c r="Q135" s="17"/>
    </row>
    <row r="136" spans="2:17" hidden="1" x14ac:dyDescent="0.25">
      <c r="B136" s="271" t="s">
        <v>2669</v>
      </c>
      <c r="C136" s="271" t="s">
        <v>757</v>
      </c>
      <c r="D136" s="272" t="s">
        <v>3122</v>
      </c>
      <c r="E136" s="272" t="s">
        <v>2447</v>
      </c>
      <c r="F136" s="271" t="s">
        <v>3282</v>
      </c>
      <c r="G136" s="271" t="s">
        <v>3289</v>
      </c>
      <c r="H136" s="272"/>
      <c r="I136" s="272" t="s">
        <v>2912</v>
      </c>
      <c r="J136" s="273">
        <v>253</v>
      </c>
      <c r="K136" s="273"/>
      <c r="L136" s="274">
        <f>0.1*42.075</f>
        <v>4.2075000000000005</v>
      </c>
      <c r="M136" s="275" t="s">
        <v>3126</v>
      </c>
      <c r="N136" s="271" t="s">
        <v>3291</v>
      </c>
      <c r="O136" s="17"/>
      <c r="P136" s="17"/>
      <c r="Q136" s="17"/>
    </row>
    <row r="137" spans="2:17" hidden="1" x14ac:dyDescent="0.25">
      <c r="B137" s="249" t="s">
        <v>2622</v>
      </c>
      <c r="C137" s="249" t="s">
        <v>757</v>
      </c>
      <c r="D137" s="250" t="s">
        <v>3122</v>
      </c>
      <c r="E137" s="250" t="s">
        <v>2447</v>
      </c>
      <c r="F137" s="249" t="s">
        <v>3282</v>
      </c>
      <c r="G137" s="249" t="s">
        <v>3292</v>
      </c>
      <c r="H137" s="250"/>
      <c r="I137" s="250" t="s">
        <v>2912</v>
      </c>
      <c r="J137" s="251">
        <v>6</v>
      </c>
      <c r="K137" s="251"/>
      <c r="L137" s="252"/>
      <c r="M137" s="253" t="s">
        <v>3126</v>
      </c>
      <c r="N137" s="188"/>
    </row>
    <row r="138" spans="2:17" hidden="1" x14ac:dyDescent="0.25">
      <c r="B138" s="249" t="s">
        <v>2615</v>
      </c>
      <c r="C138" s="249" t="s">
        <v>749</v>
      </c>
      <c r="D138" s="250" t="s">
        <v>3122</v>
      </c>
      <c r="E138" s="250" t="s">
        <v>2447</v>
      </c>
      <c r="F138" s="249" t="s">
        <v>3282</v>
      </c>
      <c r="G138" s="249" t="s">
        <v>3293</v>
      </c>
      <c r="H138" s="250"/>
      <c r="I138" s="250" t="s">
        <v>2912</v>
      </c>
      <c r="J138" s="251">
        <v>10</v>
      </c>
      <c r="K138" s="251"/>
      <c r="L138" s="252">
        <v>2.7719999999999998</v>
      </c>
      <c r="M138" s="253" t="s">
        <v>3126</v>
      </c>
      <c r="N138" s="188"/>
    </row>
    <row r="139" spans="2:17" hidden="1" x14ac:dyDescent="0.25">
      <c r="B139" s="255" t="s">
        <v>2621</v>
      </c>
      <c r="C139" s="254"/>
      <c r="D139" s="250" t="s">
        <v>3122</v>
      </c>
      <c r="E139" s="250" t="s">
        <v>2447</v>
      </c>
      <c r="F139" s="249" t="s">
        <v>3282</v>
      </c>
      <c r="G139" s="249" t="s">
        <v>3294</v>
      </c>
      <c r="H139" s="250"/>
      <c r="I139" s="250" t="s">
        <v>2912</v>
      </c>
      <c r="J139" s="251">
        <v>64</v>
      </c>
      <c r="K139" s="251"/>
      <c r="L139" s="252">
        <f>27.72/3</f>
        <v>9.24</v>
      </c>
      <c r="M139" s="253" t="s">
        <v>3126</v>
      </c>
      <c r="N139" s="188" t="s">
        <v>3295</v>
      </c>
    </row>
    <row r="140" spans="2:17" hidden="1" x14ac:dyDescent="0.25">
      <c r="B140" s="255" t="s">
        <v>2667</v>
      </c>
      <c r="C140" s="254"/>
      <c r="D140" s="250" t="s">
        <v>3122</v>
      </c>
      <c r="E140" s="250" t="s">
        <v>2447</v>
      </c>
      <c r="F140" s="249" t="s">
        <v>3282</v>
      </c>
      <c r="G140" s="249" t="s">
        <v>3294</v>
      </c>
      <c r="H140" s="250"/>
      <c r="I140" s="250" t="s">
        <v>2912</v>
      </c>
      <c r="J140" s="251">
        <v>64</v>
      </c>
      <c r="K140" s="251"/>
      <c r="L140" s="252">
        <f>27.72/3</f>
        <v>9.24</v>
      </c>
      <c r="M140" s="253" t="s">
        <v>3126</v>
      </c>
      <c r="N140" s="188" t="s">
        <v>3295</v>
      </c>
    </row>
    <row r="141" spans="2:17" ht="30" hidden="1" x14ac:dyDescent="0.25">
      <c r="B141" s="255" t="s">
        <v>3106</v>
      </c>
      <c r="C141" s="254"/>
      <c r="D141" s="250" t="s">
        <v>3122</v>
      </c>
      <c r="E141" s="250" t="s">
        <v>2447</v>
      </c>
      <c r="F141" s="249" t="s">
        <v>3282</v>
      </c>
      <c r="G141" s="249" t="s">
        <v>3294</v>
      </c>
      <c r="H141" s="250"/>
      <c r="I141" s="250" t="s">
        <v>2912</v>
      </c>
      <c r="J141" s="251">
        <v>64</v>
      </c>
      <c r="K141" s="251"/>
      <c r="L141" s="252">
        <f>27.72/3</f>
        <v>9.24</v>
      </c>
      <c r="M141" s="253" t="s">
        <v>3126</v>
      </c>
      <c r="N141" s="188" t="s">
        <v>3295</v>
      </c>
    </row>
    <row r="142" spans="2:17" hidden="1" x14ac:dyDescent="0.25">
      <c r="B142" s="255" t="s">
        <v>2650</v>
      </c>
      <c r="C142" s="249" t="s">
        <v>2651</v>
      </c>
      <c r="D142" s="250" t="s">
        <v>3122</v>
      </c>
      <c r="E142" s="250" t="s">
        <v>2447</v>
      </c>
      <c r="F142" s="249" t="s">
        <v>3282</v>
      </c>
      <c r="G142" s="249" t="s">
        <v>3296</v>
      </c>
      <c r="H142" s="250"/>
      <c r="I142" s="250" t="s">
        <v>2912</v>
      </c>
      <c r="J142" s="251">
        <v>11</v>
      </c>
      <c r="K142" s="251"/>
      <c r="L142" s="252">
        <v>5.94</v>
      </c>
      <c r="M142" s="253" t="s">
        <v>3126</v>
      </c>
      <c r="N142" s="188"/>
    </row>
    <row r="143" spans="2:17" hidden="1" x14ac:dyDescent="0.25">
      <c r="B143" s="255" t="s">
        <v>2650</v>
      </c>
      <c r="C143" s="249" t="s">
        <v>2651</v>
      </c>
      <c r="D143" s="250" t="s">
        <v>3122</v>
      </c>
      <c r="E143" s="250" t="s">
        <v>2447</v>
      </c>
      <c r="F143" s="249" t="s">
        <v>3282</v>
      </c>
      <c r="G143" s="249" t="s">
        <v>3297</v>
      </c>
      <c r="H143" s="250"/>
      <c r="I143" s="250" t="s">
        <v>2912</v>
      </c>
      <c r="J143" s="251">
        <v>16</v>
      </c>
      <c r="K143" s="251"/>
      <c r="L143" s="252">
        <v>5.94</v>
      </c>
      <c r="M143" s="253" t="s">
        <v>3126</v>
      </c>
      <c r="N143" s="188" t="s">
        <v>3298</v>
      </c>
    </row>
    <row r="144" spans="2:17" hidden="1" x14ac:dyDescent="0.25">
      <c r="B144" s="255" t="s">
        <v>2621</v>
      </c>
      <c r="C144" s="254"/>
      <c r="D144" s="250" t="s">
        <v>3122</v>
      </c>
      <c r="E144" s="250" t="s">
        <v>2447</v>
      </c>
      <c r="F144" s="249" t="s">
        <v>3282</v>
      </c>
      <c r="G144" s="249" t="s">
        <v>3299</v>
      </c>
      <c r="H144" s="250"/>
      <c r="I144" s="250" t="s">
        <v>2912</v>
      </c>
      <c r="J144" s="251">
        <v>40</v>
      </c>
      <c r="K144" s="251"/>
      <c r="L144" s="252"/>
      <c r="M144" s="253" t="s">
        <v>3126</v>
      </c>
      <c r="N144" s="188" t="s">
        <v>3295</v>
      </c>
    </row>
    <row r="145" spans="2:15" hidden="1" x14ac:dyDescent="0.25">
      <c r="B145" s="255" t="s">
        <v>2667</v>
      </c>
      <c r="C145" s="254"/>
      <c r="D145" s="250" t="s">
        <v>3122</v>
      </c>
      <c r="E145" s="250" t="s">
        <v>2447</v>
      </c>
      <c r="F145" s="249" t="s">
        <v>3282</v>
      </c>
      <c r="G145" s="249" t="s">
        <v>3299</v>
      </c>
      <c r="H145" s="250"/>
      <c r="I145" s="250" t="s">
        <v>2912</v>
      </c>
      <c r="J145" s="251">
        <v>40</v>
      </c>
      <c r="K145" s="251"/>
      <c r="L145" s="252"/>
      <c r="M145" s="253" t="s">
        <v>3126</v>
      </c>
      <c r="N145" s="188" t="s">
        <v>3295</v>
      </c>
    </row>
    <row r="146" spans="2:15" hidden="1" x14ac:dyDescent="0.25">
      <c r="B146" s="255" t="s">
        <v>2631</v>
      </c>
      <c r="C146" s="254"/>
      <c r="D146" s="250" t="s">
        <v>3122</v>
      </c>
      <c r="E146" s="250" t="s">
        <v>2447</v>
      </c>
      <c r="F146" s="249" t="s">
        <v>3282</v>
      </c>
      <c r="G146" s="249" t="s">
        <v>3299</v>
      </c>
      <c r="H146" s="250"/>
      <c r="I146" s="250" t="s">
        <v>2912</v>
      </c>
      <c r="J146" s="251">
        <v>40</v>
      </c>
      <c r="K146" s="251"/>
      <c r="L146" s="252"/>
      <c r="M146" s="253" t="s">
        <v>3126</v>
      </c>
      <c r="N146" s="188" t="s">
        <v>3295</v>
      </c>
    </row>
    <row r="147" spans="2:15" hidden="1" x14ac:dyDescent="0.25">
      <c r="B147" s="249" t="s">
        <v>2631</v>
      </c>
      <c r="C147" s="249" t="s">
        <v>766</v>
      </c>
      <c r="D147" s="250" t="s">
        <v>3122</v>
      </c>
      <c r="E147" s="250" t="s">
        <v>2447</v>
      </c>
      <c r="F147" s="249" t="s">
        <v>3282</v>
      </c>
      <c r="G147" s="249" t="s">
        <v>3300</v>
      </c>
      <c r="H147" s="250"/>
      <c r="I147" s="250" t="s">
        <v>2912</v>
      </c>
      <c r="J147" s="251">
        <v>33</v>
      </c>
      <c r="K147" s="251"/>
      <c r="L147" s="252">
        <v>10.395</v>
      </c>
      <c r="M147" s="253" t="s">
        <v>3126</v>
      </c>
      <c r="N147" s="188"/>
    </row>
    <row r="148" spans="2:15" hidden="1" x14ac:dyDescent="0.25">
      <c r="B148" s="255" t="s">
        <v>2621</v>
      </c>
      <c r="C148" s="254"/>
      <c r="D148" s="250" t="s">
        <v>3122</v>
      </c>
      <c r="E148" s="250" t="s">
        <v>2447</v>
      </c>
      <c r="F148" s="249" t="s">
        <v>3282</v>
      </c>
      <c r="G148" s="249" t="s">
        <v>3301</v>
      </c>
      <c r="H148" s="250"/>
      <c r="I148" s="250" t="s">
        <v>2912</v>
      </c>
      <c r="J148" s="251">
        <v>2</v>
      </c>
      <c r="K148" s="251"/>
      <c r="L148" s="252">
        <f>1.98/3</f>
        <v>0.66</v>
      </c>
      <c r="M148" s="253" t="s">
        <v>3126</v>
      </c>
      <c r="N148" s="188" t="s">
        <v>3302</v>
      </c>
    </row>
    <row r="149" spans="2:15" hidden="1" x14ac:dyDescent="0.25">
      <c r="B149" s="255" t="s">
        <v>2667</v>
      </c>
      <c r="C149" s="254"/>
      <c r="D149" s="250" t="s">
        <v>3122</v>
      </c>
      <c r="E149" s="250" t="s">
        <v>2447</v>
      </c>
      <c r="F149" s="249" t="s">
        <v>3282</v>
      </c>
      <c r="G149" s="249" t="s">
        <v>3301</v>
      </c>
      <c r="H149" s="250"/>
      <c r="I149" s="250" t="s">
        <v>2912</v>
      </c>
      <c r="J149" s="251">
        <v>2</v>
      </c>
      <c r="K149" s="251"/>
      <c r="L149" s="252">
        <f>1.98/3</f>
        <v>0.66</v>
      </c>
      <c r="M149" s="253" t="s">
        <v>3126</v>
      </c>
      <c r="N149" s="188" t="s">
        <v>3302</v>
      </c>
    </row>
    <row r="150" spans="2:15" ht="30" hidden="1" x14ac:dyDescent="0.25">
      <c r="B150" s="255" t="s">
        <v>3106</v>
      </c>
      <c r="C150" s="254"/>
      <c r="D150" s="250" t="s">
        <v>3122</v>
      </c>
      <c r="E150" s="250" t="s">
        <v>2447</v>
      </c>
      <c r="F150" s="249" t="s">
        <v>3282</v>
      </c>
      <c r="G150" s="249" t="s">
        <v>3301</v>
      </c>
      <c r="H150" s="250"/>
      <c r="I150" s="250" t="s">
        <v>2912</v>
      </c>
      <c r="J150" s="251">
        <v>2</v>
      </c>
      <c r="K150" s="251"/>
      <c r="L150" s="252">
        <f>1.98/3</f>
        <v>0.66</v>
      </c>
      <c r="M150" s="253" t="s">
        <v>3126</v>
      </c>
      <c r="N150" s="188" t="s">
        <v>3302</v>
      </c>
    </row>
    <row r="151" spans="2:15" hidden="1" x14ac:dyDescent="0.25">
      <c r="B151" s="249" t="s">
        <v>2650</v>
      </c>
      <c r="C151" s="249" t="s">
        <v>2651</v>
      </c>
      <c r="D151" s="250" t="s">
        <v>3122</v>
      </c>
      <c r="E151" s="250" t="s">
        <v>2447</v>
      </c>
      <c r="F151" s="249" t="s">
        <v>3282</v>
      </c>
      <c r="G151" s="249" t="s">
        <v>3303</v>
      </c>
      <c r="H151" s="250"/>
      <c r="I151" s="250" t="s">
        <v>2912</v>
      </c>
      <c r="J151" s="251">
        <v>4</v>
      </c>
      <c r="K151" s="251"/>
      <c r="L151" s="252"/>
      <c r="M151" s="253" t="s">
        <v>3126</v>
      </c>
      <c r="N151" s="188" t="s">
        <v>3298</v>
      </c>
    </row>
    <row r="152" spans="2:15" hidden="1" x14ac:dyDescent="0.25">
      <c r="B152" s="249" t="s">
        <v>2650</v>
      </c>
      <c r="C152" s="249" t="s">
        <v>2651</v>
      </c>
      <c r="D152" s="250" t="s">
        <v>3122</v>
      </c>
      <c r="E152" s="250" t="s">
        <v>2447</v>
      </c>
      <c r="F152" s="249" t="s">
        <v>3282</v>
      </c>
      <c r="G152" s="249" t="s">
        <v>3304</v>
      </c>
      <c r="H152" s="250"/>
      <c r="I152" s="250" t="s">
        <v>2912</v>
      </c>
      <c r="J152" s="251">
        <v>4</v>
      </c>
      <c r="K152" s="251"/>
      <c r="L152" s="252"/>
      <c r="M152" s="253" t="s">
        <v>3126</v>
      </c>
      <c r="N152" s="188" t="s">
        <v>3298</v>
      </c>
    </row>
    <row r="153" spans="2:15" hidden="1" x14ac:dyDescent="0.25">
      <c r="B153" s="249" t="s">
        <v>2645</v>
      </c>
      <c r="C153" s="249" t="s">
        <v>2529</v>
      </c>
      <c r="D153" s="250" t="s">
        <v>3122</v>
      </c>
      <c r="E153" s="250" t="s">
        <v>2447</v>
      </c>
      <c r="F153" s="249" t="s">
        <v>3305</v>
      </c>
      <c r="G153" s="249" t="s">
        <v>3306</v>
      </c>
      <c r="H153" s="250"/>
      <c r="I153" s="250" t="s">
        <v>2912</v>
      </c>
      <c r="J153" s="251">
        <v>19</v>
      </c>
      <c r="K153" s="251"/>
      <c r="L153" s="252">
        <v>67.319999999999993</v>
      </c>
      <c r="M153" s="253" t="s">
        <v>3126</v>
      </c>
      <c r="N153" s="188"/>
    </row>
    <row r="154" spans="2:15" hidden="1" x14ac:dyDescent="0.25">
      <c r="B154" s="249" t="s">
        <v>2616</v>
      </c>
      <c r="C154" s="249" t="s">
        <v>750</v>
      </c>
      <c r="D154" s="250" t="s">
        <v>3122</v>
      </c>
      <c r="E154" s="250" t="s">
        <v>2447</v>
      </c>
      <c r="F154" s="249" t="s">
        <v>3305</v>
      </c>
      <c r="G154" s="249" t="s">
        <v>3307</v>
      </c>
      <c r="H154" s="250"/>
      <c r="I154" s="250" t="s">
        <v>2912</v>
      </c>
      <c r="J154" s="251">
        <v>134</v>
      </c>
      <c r="K154" s="251"/>
      <c r="L154" s="252">
        <f>0.5*170.181</f>
        <v>85.090500000000006</v>
      </c>
      <c r="M154" s="253" t="s">
        <v>3126</v>
      </c>
      <c r="N154" s="276" t="s">
        <v>3308</v>
      </c>
    </row>
    <row r="155" spans="2:15" hidden="1" x14ac:dyDescent="0.25">
      <c r="B155" s="271" t="s">
        <v>2617</v>
      </c>
      <c r="C155" s="271" t="s">
        <v>750</v>
      </c>
      <c r="D155" s="272" t="s">
        <v>3122</v>
      </c>
      <c r="E155" s="272" t="s">
        <v>2447</v>
      </c>
      <c r="F155" s="271" t="s">
        <v>3305</v>
      </c>
      <c r="G155" s="271" t="s">
        <v>3307</v>
      </c>
      <c r="H155" s="272"/>
      <c r="I155" s="272" t="s">
        <v>2912</v>
      </c>
      <c r="J155" s="273">
        <v>134</v>
      </c>
      <c r="K155" s="273"/>
      <c r="L155" s="274">
        <f>0.4*170.181</f>
        <v>68.072400000000002</v>
      </c>
      <c r="M155" s="275" t="s">
        <v>3126</v>
      </c>
      <c r="N155" s="271" t="s">
        <v>3309</v>
      </c>
    </row>
    <row r="156" spans="2:15" hidden="1" x14ac:dyDescent="0.25">
      <c r="B156" s="271" t="s">
        <v>2675</v>
      </c>
      <c r="C156" s="271" t="s">
        <v>750</v>
      </c>
      <c r="D156" s="272" t="s">
        <v>3122</v>
      </c>
      <c r="E156" s="272" t="s">
        <v>2447</v>
      </c>
      <c r="F156" s="271" t="s">
        <v>3305</v>
      </c>
      <c r="G156" s="271" t="s">
        <v>3307</v>
      </c>
      <c r="H156" s="272"/>
      <c r="I156" s="272" t="s">
        <v>2912</v>
      </c>
      <c r="J156" s="273">
        <v>134</v>
      </c>
      <c r="K156" s="273"/>
      <c r="L156" s="274">
        <f>0.1*170.181</f>
        <v>17.0181</v>
      </c>
      <c r="M156" s="275" t="s">
        <v>3126</v>
      </c>
      <c r="N156" s="271" t="s">
        <v>3310</v>
      </c>
    </row>
    <row r="157" spans="2:15" hidden="1" x14ac:dyDescent="0.25">
      <c r="B157" s="249" t="s">
        <v>2621</v>
      </c>
      <c r="C157" s="249" t="s">
        <v>756</v>
      </c>
      <c r="D157" s="250" t="s">
        <v>3122</v>
      </c>
      <c r="E157" s="250" t="s">
        <v>2447</v>
      </c>
      <c r="F157" s="249" t="s">
        <v>3305</v>
      </c>
      <c r="G157" s="249" t="s">
        <v>3311</v>
      </c>
      <c r="H157" s="250"/>
      <c r="I157" s="250" t="s">
        <v>2912</v>
      </c>
      <c r="J157" s="251">
        <v>72</v>
      </c>
      <c r="K157" s="251"/>
      <c r="L157" s="252">
        <v>35.64</v>
      </c>
      <c r="M157" s="253" t="s">
        <v>3126</v>
      </c>
      <c r="N157" s="188"/>
      <c r="O157" s="17"/>
    </row>
    <row r="158" spans="2:15" hidden="1" x14ac:dyDescent="0.25">
      <c r="B158" s="249" t="s">
        <v>2619</v>
      </c>
      <c r="C158" s="249" t="s">
        <v>754</v>
      </c>
      <c r="D158" s="250" t="s">
        <v>3122</v>
      </c>
      <c r="E158" s="250" t="s">
        <v>2447</v>
      </c>
      <c r="F158" s="249" t="s">
        <v>3305</v>
      </c>
      <c r="G158" s="249" t="s">
        <v>3312</v>
      </c>
      <c r="H158" s="250"/>
      <c r="I158" s="250" t="s">
        <v>2912</v>
      </c>
      <c r="J158" s="251">
        <v>61</v>
      </c>
      <c r="K158" s="251"/>
      <c r="L158" s="252">
        <v>235.71899999999999</v>
      </c>
      <c r="M158" s="253" t="s">
        <v>3126</v>
      </c>
      <c r="N158" s="188"/>
    </row>
    <row r="159" spans="2:15" hidden="1" x14ac:dyDescent="0.25">
      <c r="B159" s="249" t="s">
        <v>2615</v>
      </c>
      <c r="C159" s="249" t="s">
        <v>749</v>
      </c>
      <c r="D159" s="250" t="s">
        <v>3122</v>
      </c>
      <c r="E159" s="250" t="s">
        <v>2447</v>
      </c>
      <c r="F159" s="249" t="s">
        <v>3313</v>
      </c>
      <c r="G159" s="249" t="s">
        <v>3293</v>
      </c>
      <c r="H159" s="250"/>
      <c r="I159" s="250" t="s">
        <v>2912</v>
      </c>
      <c r="J159" s="251">
        <v>23</v>
      </c>
      <c r="K159" s="251"/>
      <c r="L159" s="252">
        <v>3.96</v>
      </c>
      <c r="M159" s="253" t="s">
        <v>3126</v>
      </c>
      <c r="N159" s="188"/>
    </row>
    <row r="160" spans="2:15" hidden="1" x14ac:dyDescent="0.25">
      <c r="B160" s="249" t="s">
        <v>2643</v>
      </c>
      <c r="C160" s="249" t="s">
        <v>2527</v>
      </c>
      <c r="D160" s="250" t="s">
        <v>3122</v>
      </c>
      <c r="E160" s="250" t="s">
        <v>2447</v>
      </c>
      <c r="F160" s="249" t="s">
        <v>3313</v>
      </c>
      <c r="G160" s="249" t="s">
        <v>3314</v>
      </c>
      <c r="H160" s="250"/>
      <c r="I160" s="250" t="s">
        <v>2912</v>
      </c>
      <c r="J160" s="251">
        <v>7</v>
      </c>
      <c r="K160" s="251"/>
      <c r="L160" s="252">
        <v>69.3</v>
      </c>
      <c r="M160" s="253" t="s">
        <v>3126</v>
      </c>
      <c r="N160" s="188" t="s">
        <v>3298</v>
      </c>
      <c r="O160" s="17"/>
    </row>
    <row r="161" spans="2:15" hidden="1" x14ac:dyDescent="0.25">
      <c r="B161" s="249" t="s">
        <v>2615</v>
      </c>
      <c r="C161" s="249" t="s">
        <v>749</v>
      </c>
      <c r="D161" s="250" t="s">
        <v>3122</v>
      </c>
      <c r="E161" s="250" t="s">
        <v>2447</v>
      </c>
      <c r="F161" s="249" t="s">
        <v>3313</v>
      </c>
      <c r="G161" s="249" t="s">
        <v>3315</v>
      </c>
      <c r="H161" s="250"/>
      <c r="I161" s="250" t="s">
        <v>2912</v>
      </c>
      <c r="J161" s="251">
        <v>9</v>
      </c>
      <c r="K161" s="251"/>
      <c r="L161" s="252">
        <v>2.7719999999999998</v>
      </c>
      <c r="M161" s="253" t="s">
        <v>3126</v>
      </c>
      <c r="N161" s="188"/>
      <c r="O161" s="256"/>
    </row>
    <row r="162" spans="2:15" hidden="1" x14ac:dyDescent="0.25">
      <c r="B162" s="249" t="s">
        <v>2643</v>
      </c>
      <c r="C162" s="249" t="s">
        <v>2527</v>
      </c>
      <c r="D162" s="250" t="s">
        <v>3122</v>
      </c>
      <c r="E162" s="250" t="s">
        <v>2447</v>
      </c>
      <c r="F162" s="249" t="s">
        <v>3313</v>
      </c>
      <c r="G162" s="249" t="s">
        <v>3316</v>
      </c>
      <c r="H162" s="250"/>
      <c r="I162" s="250" t="s">
        <v>2912</v>
      </c>
      <c r="J162" s="251">
        <v>6</v>
      </c>
      <c r="K162" s="251"/>
      <c r="L162" s="252">
        <v>245.52</v>
      </c>
      <c r="M162" s="253" t="s">
        <v>3126</v>
      </c>
      <c r="N162" s="188"/>
    </row>
    <row r="163" spans="2:15" hidden="1" x14ac:dyDescent="0.25">
      <c r="B163" s="249" t="s">
        <v>2643</v>
      </c>
      <c r="C163" s="249" t="s">
        <v>2527</v>
      </c>
      <c r="D163" s="250" t="s">
        <v>3122</v>
      </c>
      <c r="E163" s="250" t="s">
        <v>2447</v>
      </c>
      <c r="F163" s="249" t="s">
        <v>3313</v>
      </c>
      <c r="G163" s="249" t="s">
        <v>3317</v>
      </c>
      <c r="H163" s="250"/>
      <c r="I163" s="250" t="s">
        <v>2912</v>
      </c>
      <c r="J163" s="251">
        <v>4</v>
      </c>
      <c r="K163" s="251"/>
      <c r="L163" s="252">
        <v>277.2</v>
      </c>
      <c r="M163" s="253" t="s">
        <v>3126</v>
      </c>
      <c r="N163" s="188"/>
    </row>
    <row r="164" spans="2:15" hidden="1" x14ac:dyDescent="0.25">
      <c r="B164" s="249" t="s">
        <v>2620</v>
      </c>
      <c r="C164" s="249" t="s">
        <v>755</v>
      </c>
      <c r="D164" s="250" t="s">
        <v>3122</v>
      </c>
      <c r="E164" s="250" t="s">
        <v>2447</v>
      </c>
      <c r="F164" s="249" t="s">
        <v>3313</v>
      </c>
      <c r="G164" s="249" t="s">
        <v>3318</v>
      </c>
      <c r="H164" s="250"/>
      <c r="I164" s="250" t="s">
        <v>2912</v>
      </c>
      <c r="J164" s="251">
        <v>7</v>
      </c>
      <c r="K164" s="251"/>
      <c r="L164" s="252">
        <v>47.52</v>
      </c>
      <c r="M164" s="253" t="s">
        <v>3126</v>
      </c>
      <c r="N164" s="188"/>
    </row>
    <row r="165" spans="2:15" hidden="1" x14ac:dyDescent="0.25">
      <c r="B165" s="249" t="s">
        <v>2644</v>
      </c>
      <c r="C165" s="249" t="s">
        <v>2528</v>
      </c>
      <c r="D165" s="250" t="s">
        <v>3122</v>
      </c>
      <c r="E165" s="250" t="s">
        <v>2447</v>
      </c>
      <c r="F165" s="249" t="s">
        <v>3313</v>
      </c>
      <c r="G165" s="249" t="s">
        <v>3319</v>
      </c>
      <c r="H165" s="250"/>
      <c r="I165" s="250" t="s">
        <v>2912</v>
      </c>
      <c r="J165" s="251">
        <v>1</v>
      </c>
      <c r="K165" s="251"/>
      <c r="L165" s="252">
        <v>99</v>
      </c>
      <c r="M165" s="253" t="s">
        <v>3126</v>
      </c>
      <c r="N165" s="188"/>
    </row>
    <row r="166" spans="2:15" hidden="1" x14ac:dyDescent="0.25">
      <c r="B166" s="249" t="s">
        <v>2642</v>
      </c>
      <c r="C166" s="249" t="s">
        <v>2526</v>
      </c>
      <c r="D166" s="250" t="s">
        <v>3122</v>
      </c>
      <c r="E166" s="250" t="s">
        <v>2447</v>
      </c>
      <c r="F166" s="249" t="s">
        <v>3313</v>
      </c>
      <c r="G166" s="249" t="s">
        <v>3320</v>
      </c>
      <c r="H166" s="250"/>
      <c r="I166" s="250" t="s">
        <v>2912</v>
      </c>
      <c r="J166" s="251">
        <v>1</v>
      </c>
      <c r="K166" s="251"/>
      <c r="L166" s="252">
        <v>5.94</v>
      </c>
      <c r="M166" s="253" t="s">
        <v>3126</v>
      </c>
      <c r="N166" s="188"/>
    </row>
    <row r="167" spans="2:15" hidden="1" x14ac:dyDescent="0.25">
      <c r="B167" s="249" t="s">
        <v>2618</v>
      </c>
      <c r="C167" s="249" t="s">
        <v>752</v>
      </c>
      <c r="D167" s="250" t="s">
        <v>3122</v>
      </c>
      <c r="E167" s="250" t="s">
        <v>2447</v>
      </c>
      <c r="F167" s="249" t="s">
        <v>3313</v>
      </c>
      <c r="G167" s="249" t="s">
        <v>3321</v>
      </c>
      <c r="H167" s="250"/>
      <c r="I167" s="250" t="s">
        <v>2912</v>
      </c>
      <c r="J167" s="251">
        <v>5</v>
      </c>
      <c r="K167" s="251"/>
      <c r="L167" s="252">
        <f>0.85*9.9</f>
        <v>8.4150000000000009</v>
      </c>
      <c r="M167" s="253" t="s">
        <v>3126</v>
      </c>
      <c r="N167" s="276" t="s">
        <v>3322</v>
      </c>
    </row>
    <row r="168" spans="2:15" hidden="1" x14ac:dyDescent="0.25">
      <c r="B168" s="271" t="s">
        <v>2671</v>
      </c>
      <c r="C168" s="271" t="s">
        <v>752</v>
      </c>
      <c r="D168" s="272" t="s">
        <v>3122</v>
      </c>
      <c r="E168" s="272" t="s">
        <v>2447</v>
      </c>
      <c r="F168" s="271" t="s">
        <v>3313</v>
      </c>
      <c r="G168" s="271" t="s">
        <v>3321</v>
      </c>
      <c r="H168" s="272"/>
      <c r="I168" s="272" t="s">
        <v>2912</v>
      </c>
      <c r="J168" s="273">
        <v>5</v>
      </c>
      <c r="K168" s="273"/>
      <c r="L168" s="274">
        <f>0.15*9.9</f>
        <v>1.4850000000000001</v>
      </c>
      <c r="M168" s="275" t="s">
        <v>3126</v>
      </c>
      <c r="N168" s="271" t="s">
        <v>3323</v>
      </c>
    </row>
    <row r="169" spans="2:15" hidden="1" x14ac:dyDescent="0.25">
      <c r="B169" s="249" t="s">
        <v>2646</v>
      </c>
      <c r="C169" s="249" t="s">
        <v>2647</v>
      </c>
      <c r="D169" s="250" t="s">
        <v>3122</v>
      </c>
      <c r="E169" s="250" t="s">
        <v>2447</v>
      </c>
      <c r="F169" s="249" t="s">
        <v>3324</v>
      </c>
      <c r="G169" s="249" t="s">
        <v>3325</v>
      </c>
      <c r="H169" s="250"/>
      <c r="I169" s="250" t="s">
        <v>2912</v>
      </c>
      <c r="J169" s="251">
        <v>1</v>
      </c>
      <c r="K169" s="251"/>
      <c r="L169" s="252">
        <v>49.5</v>
      </c>
      <c r="M169" s="253" t="s">
        <v>3126</v>
      </c>
      <c r="N169" s="257"/>
      <c r="O169" s="258"/>
    </row>
    <row r="170" spans="2:15" hidden="1" x14ac:dyDescent="0.25">
      <c r="B170" s="249" t="s">
        <v>2648</v>
      </c>
      <c r="C170" s="249" t="s">
        <v>2649</v>
      </c>
      <c r="D170" s="250" t="s">
        <v>3122</v>
      </c>
      <c r="E170" s="250" t="s">
        <v>2447</v>
      </c>
      <c r="F170" s="249" t="s">
        <v>3324</v>
      </c>
      <c r="G170" s="249" t="s">
        <v>3326</v>
      </c>
      <c r="H170" s="250"/>
      <c r="I170" s="250" t="s">
        <v>2912</v>
      </c>
      <c r="J170" s="251">
        <v>2</v>
      </c>
      <c r="K170" s="251"/>
      <c r="L170" s="252">
        <v>79.2</v>
      </c>
      <c r="M170" s="253" t="s">
        <v>3126</v>
      </c>
      <c r="N170" s="257"/>
      <c r="O170" s="258"/>
    </row>
    <row r="171" spans="2:15" hidden="1" x14ac:dyDescent="0.25">
      <c r="B171" s="249" t="s">
        <v>2626</v>
      </c>
      <c r="C171" s="249" t="s">
        <v>761</v>
      </c>
      <c r="D171" s="250" t="s">
        <v>3122</v>
      </c>
      <c r="E171" s="250" t="s">
        <v>2447</v>
      </c>
      <c r="F171" s="249" t="s">
        <v>3327</v>
      </c>
      <c r="G171" s="249" t="s">
        <v>3328</v>
      </c>
      <c r="H171" s="250"/>
      <c r="I171" s="250" t="s">
        <v>2912</v>
      </c>
      <c r="J171" s="251">
        <v>13</v>
      </c>
      <c r="K171" s="251"/>
      <c r="L171" s="252">
        <v>45.045000000000002</v>
      </c>
      <c r="M171" s="253" t="s">
        <v>3126</v>
      </c>
      <c r="N171" s="257"/>
      <c r="O171" s="259"/>
    </row>
    <row r="172" spans="2:15" hidden="1" x14ac:dyDescent="0.25">
      <c r="B172" s="249" t="s">
        <v>2627</v>
      </c>
      <c r="C172" s="249" t="s">
        <v>762</v>
      </c>
      <c r="D172" s="250" t="s">
        <v>3122</v>
      </c>
      <c r="E172" s="250" t="s">
        <v>2447</v>
      </c>
      <c r="F172" s="249" t="s">
        <v>3327</v>
      </c>
      <c r="G172" s="249" t="s">
        <v>3329</v>
      </c>
      <c r="H172" s="250"/>
      <c r="I172" s="250" t="s">
        <v>2912</v>
      </c>
      <c r="J172" s="251">
        <v>20</v>
      </c>
      <c r="K172" s="251"/>
      <c r="L172" s="252">
        <f>0.8*89.1</f>
        <v>71.28</v>
      </c>
      <c r="M172" s="253" t="s">
        <v>3126</v>
      </c>
      <c r="N172" s="276" t="s">
        <v>3330</v>
      </c>
    </row>
    <row r="173" spans="2:15" hidden="1" x14ac:dyDescent="0.25">
      <c r="B173" s="271" t="s">
        <v>2673</v>
      </c>
      <c r="C173" s="271" t="s">
        <v>762</v>
      </c>
      <c r="D173" s="272" t="s">
        <v>3122</v>
      </c>
      <c r="E173" s="272" t="s">
        <v>2447</v>
      </c>
      <c r="F173" s="271" t="s">
        <v>3327</v>
      </c>
      <c r="G173" s="271" t="s">
        <v>3329</v>
      </c>
      <c r="H173" s="272"/>
      <c r="I173" s="272" t="s">
        <v>2912</v>
      </c>
      <c r="J173" s="273">
        <v>20</v>
      </c>
      <c r="K173" s="273"/>
      <c r="L173" s="274">
        <f>0.2*89.1</f>
        <v>17.82</v>
      </c>
      <c r="M173" s="275" t="s">
        <v>3126</v>
      </c>
      <c r="N173" s="271" t="s">
        <v>3331</v>
      </c>
    </row>
    <row r="174" spans="2:15" hidden="1" x14ac:dyDescent="0.25">
      <c r="B174" s="249" t="s">
        <v>2628</v>
      </c>
      <c r="C174" s="249" t="s">
        <v>763</v>
      </c>
      <c r="D174" s="250" t="s">
        <v>3122</v>
      </c>
      <c r="E174" s="250" t="s">
        <v>2447</v>
      </c>
      <c r="F174" s="249" t="s">
        <v>3327</v>
      </c>
      <c r="G174" s="249" t="s">
        <v>3332</v>
      </c>
      <c r="H174" s="250"/>
      <c r="I174" s="250" t="s">
        <v>2912</v>
      </c>
      <c r="J174" s="251">
        <v>5</v>
      </c>
      <c r="K174" s="251"/>
      <c r="L174" s="252">
        <v>14.85</v>
      </c>
      <c r="M174" s="253" t="s">
        <v>3126</v>
      </c>
      <c r="N174" s="188"/>
    </row>
    <row r="175" spans="2:15" hidden="1" x14ac:dyDescent="0.25">
      <c r="B175" s="188" t="s">
        <v>2633</v>
      </c>
      <c r="C175" s="188" t="s">
        <v>768</v>
      </c>
      <c r="D175" s="169" t="s">
        <v>3122</v>
      </c>
      <c r="E175" s="169" t="s">
        <v>2447</v>
      </c>
      <c r="F175" s="188" t="s">
        <v>3333</v>
      </c>
      <c r="G175" s="188" t="s">
        <v>2934</v>
      </c>
      <c r="H175" s="169"/>
      <c r="I175" s="169" t="s">
        <v>2909</v>
      </c>
      <c r="J175" s="245">
        <v>10032.000000000002</v>
      </c>
      <c r="K175" s="245"/>
      <c r="L175" s="246">
        <v>636.81823193999992</v>
      </c>
      <c r="M175" s="247"/>
      <c r="N175" s="188"/>
    </row>
    <row r="176" spans="2:15" hidden="1" x14ac:dyDescent="0.25">
      <c r="B176" s="188" t="s">
        <v>2632</v>
      </c>
      <c r="C176" s="188" t="s">
        <v>768</v>
      </c>
      <c r="D176" s="169" t="s">
        <v>3122</v>
      </c>
      <c r="E176" s="169" t="s">
        <v>2447</v>
      </c>
      <c r="F176" s="188" t="s">
        <v>3333</v>
      </c>
      <c r="G176" s="188" t="s">
        <v>2936</v>
      </c>
      <c r="H176" s="169"/>
      <c r="I176" s="169" t="s">
        <v>2909</v>
      </c>
      <c r="J176" s="245">
        <v>15024</v>
      </c>
      <c r="K176" s="245"/>
      <c r="L176" s="246">
        <v>176.17517280000001</v>
      </c>
      <c r="M176" s="247"/>
      <c r="N176" s="188"/>
    </row>
    <row r="177" spans="2:14" hidden="1" x14ac:dyDescent="0.25">
      <c r="B177" s="188" t="s">
        <v>2634</v>
      </c>
      <c r="C177" s="188" t="s">
        <v>769</v>
      </c>
      <c r="D177" s="169" t="s">
        <v>3122</v>
      </c>
      <c r="E177" s="169" t="s">
        <v>2447</v>
      </c>
      <c r="F177" s="188" t="s">
        <v>3333</v>
      </c>
      <c r="G177" s="188" t="s">
        <v>3334</v>
      </c>
      <c r="H177" s="169"/>
      <c r="I177" s="169" t="s">
        <v>2909</v>
      </c>
      <c r="J177" s="245">
        <v>114240.5</v>
      </c>
      <c r="K177" s="245"/>
      <c r="L177" s="246">
        <f>0.95*631.73701305</f>
        <v>600.15016239749991</v>
      </c>
      <c r="M177" s="247"/>
      <c r="N177" s="276" t="s">
        <v>3335</v>
      </c>
    </row>
    <row r="178" spans="2:14" hidden="1" x14ac:dyDescent="0.25">
      <c r="B178" s="271" t="s">
        <v>2681</v>
      </c>
      <c r="C178" s="271" t="s">
        <v>769</v>
      </c>
      <c r="D178" s="272" t="s">
        <v>3122</v>
      </c>
      <c r="E178" s="272" t="s">
        <v>2447</v>
      </c>
      <c r="F178" s="271" t="s">
        <v>3333</v>
      </c>
      <c r="G178" s="271" t="s">
        <v>3334</v>
      </c>
      <c r="H178" s="272"/>
      <c r="I178" s="272" t="s">
        <v>2909</v>
      </c>
      <c r="J178" s="273">
        <v>114240.5</v>
      </c>
      <c r="K178" s="273"/>
      <c r="L178" s="274">
        <f>0.05*631.73701305</f>
        <v>31.586850652500001</v>
      </c>
      <c r="M178" s="275"/>
      <c r="N178" s="271" t="s">
        <v>3336</v>
      </c>
    </row>
    <row r="179" spans="2:14" hidden="1" x14ac:dyDescent="0.25">
      <c r="B179" s="249" t="s">
        <v>2606</v>
      </c>
      <c r="C179" s="249" t="s">
        <v>2607</v>
      </c>
      <c r="D179" s="250" t="s">
        <v>3122</v>
      </c>
      <c r="E179" s="250" t="s">
        <v>2442</v>
      </c>
      <c r="F179" s="249" t="s">
        <v>3337</v>
      </c>
      <c r="G179" s="249" t="s">
        <v>3338</v>
      </c>
      <c r="H179" s="250"/>
      <c r="I179" s="250" t="s">
        <v>2912</v>
      </c>
      <c r="J179" s="251">
        <v>5</v>
      </c>
      <c r="K179" s="251"/>
      <c r="L179" s="252">
        <f>(2340324.95+299540)/1000</f>
        <v>2639.8649500000001</v>
      </c>
      <c r="M179" s="253" t="s">
        <v>3126</v>
      </c>
      <c r="N179" s="188"/>
    </row>
    <row r="180" spans="2:14" hidden="1" x14ac:dyDescent="0.25">
      <c r="B180" s="249" t="s">
        <v>2604</v>
      </c>
      <c r="C180" s="249" t="s">
        <v>2605</v>
      </c>
      <c r="D180" s="250" t="s">
        <v>3122</v>
      </c>
      <c r="E180" s="250" t="s">
        <v>2442</v>
      </c>
      <c r="F180" s="249" t="s">
        <v>3337</v>
      </c>
      <c r="G180" s="249" t="s">
        <v>3339</v>
      </c>
      <c r="H180" s="250"/>
      <c r="I180" s="250" t="s">
        <v>2912</v>
      </c>
      <c r="J180" s="251">
        <v>9</v>
      </c>
      <c r="K180" s="251"/>
      <c r="L180" s="252">
        <f>(1705053.13+173570+90780+217770)/1000</f>
        <v>2187.1731299999997</v>
      </c>
      <c r="M180" s="253" t="s">
        <v>3126</v>
      </c>
      <c r="N180" s="188"/>
    </row>
    <row r="181" spans="2:14" hidden="1" x14ac:dyDescent="0.25">
      <c r="B181" s="249" t="s">
        <v>3108</v>
      </c>
      <c r="C181" s="249" t="s">
        <v>3340</v>
      </c>
      <c r="D181" s="250" t="s">
        <v>3122</v>
      </c>
      <c r="E181" s="250" t="s">
        <v>2442</v>
      </c>
      <c r="F181" s="249" t="s">
        <v>3337</v>
      </c>
      <c r="G181" s="249" t="s">
        <v>3341</v>
      </c>
      <c r="H181" s="250"/>
      <c r="I181" s="250" t="s">
        <v>2912</v>
      </c>
      <c r="J181" s="251">
        <v>1</v>
      </c>
      <c r="K181" s="251">
        <f>1036726.25/1000</f>
        <v>1036.7262499999999</v>
      </c>
      <c r="L181" s="252">
        <f>1036726.25/1000</f>
        <v>1036.7262499999999</v>
      </c>
      <c r="M181" s="253" t="s">
        <v>3126</v>
      </c>
      <c r="N181" s="188"/>
    </row>
    <row r="182" spans="2:14" hidden="1" x14ac:dyDescent="0.25">
      <c r="B182" s="249" t="s">
        <v>2585</v>
      </c>
      <c r="C182" s="249" t="s">
        <v>624</v>
      </c>
      <c r="D182" s="250" t="s">
        <v>3122</v>
      </c>
      <c r="E182" s="250" t="s">
        <v>2442</v>
      </c>
      <c r="F182" s="249" t="s">
        <v>3337</v>
      </c>
      <c r="G182" s="249" t="s">
        <v>3342</v>
      </c>
      <c r="H182" s="250"/>
      <c r="I182" s="250" t="s">
        <v>2912</v>
      </c>
      <c r="J182" s="251">
        <v>3</v>
      </c>
      <c r="K182" s="251"/>
      <c r="L182" s="252">
        <f>0.5*251175/1000</f>
        <v>125.58750000000001</v>
      </c>
      <c r="M182" s="253" t="s">
        <v>3126</v>
      </c>
      <c r="N182" s="276" t="s">
        <v>3343</v>
      </c>
    </row>
    <row r="183" spans="2:14" hidden="1" x14ac:dyDescent="0.25">
      <c r="B183" s="271" t="s">
        <v>2586</v>
      </c>
      <c r="C183" s="271" t="s">
        <v>624</v>
      </c>
      <c r="D183" s="272" t="s">
        <v>3122</v>
      </c>
      <c r="E183" s="272" t="s">
        <v>2442</v>
      </c>
      <c r="F183" s="271" t="s">
        <v>3337</v>
      </c>
      <c r="G183" s="271" t="s">
        <v>3342</v>
      </c>
      <c r="H183" s="272"/>
      <c r="I183" s="272" t="s">
        <v>2912</v>
      </c>
      <c r="J183" s="273">
        <v>3</v>
      </c>
      <c r="K183" s="273"/>
      <c r="L183" s="274">
        <f>0.5*251175/1000</f>
        <v>125.58750000000001</v>
      </c>
      <c r="M183" s="275" t="s">
        <v>3126</v>
      </c>
      <c r="N183" s="271" t="s">
        <v>3343</v>
      </c>
    </row>
    <row r="184" spans="2:14" hidden="1" x14ac:dyDescent="0.25">
      <c r="B184" s="249" t="s">
        <v>2591</v>
      </c>
      <c r="C184" s="249" t="s">
        <v>628</v>
      </c>
      <c r="D184" s="250" t="s">
        <v>3122</v>
      </c>
      <c r="E184" s="250" t="s">
        <v>2442</v>
      </c>
      <c r="F184" s="249" t="s">
        <v>3337</v>
      </c>
      <c r="G184" s="249" t="s">
        <v>3344</v>
      </c>
      <c r="H184" s="250"/>
      <c r="I184" s="250" t="s">
        <v>2912</v>
      </c>
      <c r="J184" s="251">
        <v>1</v>
      </c>
      <c r="K184" s="251">
        <f>412038/1000</f>
        <v>412.03800000000001</v>
      </c>
      <c r="L184" s="252">
        <f>412038/1000</f>
        <v>412.03800000000001</v>
      </c>
      <c r="M184" s="253" t="s">
        <v>3126</v>
      </c>
      <c r="N184" s="188"/>
    </row>
    <row r="185" spans="2:14" hidden="1" x14ac:dyDescent="0.25">
      <c r="B185" s="249" t="s">
        <v>2608</v>
      </c>
      <c r="C185" s="249" t="s">
        <v>2609</v>
      </c>
      <c r="D185" s="250" t="s">
        <v>3122</v>
      </c>
      <c r="E185" s="250" t="s">
        <v>2442</v>
      </c>
      <c r="F185" s="249" t="s">
        <v>3337</v>
      </c>
      <c r="G185" s="249" t="s">
        <v>3345</v>
      </c>
      <c r="H185" s="250"/>
      <c r="I185" s="250" t="s">
        <v>2912</v>
      </c>
      <c r="J185" s="251">
        <v>1</v>
      </c>
      <c r="K185" s="251">
        <f>83262/1000</f>
        <v>83.262</v>
      </c>
      <c r="L185" s="252">
        <f>83262/1000</f>
        <v>83.262</v>
      </c>
      <c r="M185" s="253" t="s">
        <v>3126</v>
      </c>
      <c r="N185" s="188"/>
    </row>
    <row r="186" spans="2:14" hidden="1" x14ac:dyDescent="0.25">
      <c r="B186" s="260" t="s">
        <v>3108</v>
      </c>
      <c r="C186" s="260"/>
      <c r="D186" s="169" t="s">
        <v>3122</v>
      </c>
      <c r="E186" s="169" t="s">
        <v>2442</v>
      </c>
      <c r="F186" s="188" t="s">
        <v>3346</v>
      </c>
      <c r="G186" s="188" t="s">
        <v>2949</v>
      </c>
      <c r="H186" s="169"/>
      <c r="I186" s="169" t="s">
        <v>2912</v>
      </c>
      <c r="J186" s="245">
        <v>10</v>
      </c>
      <c r="K186" s="245"/>
      <c r="L186" s="246">
        <f>0.5*4148.7435</f>
        <v>2074.3717499999998</v>
      </c>
      <c r="M186" s="247"/>
      <c r="N186" s="188" t="s">
        <v>3347</v>
      </c>
    </row>
    <row r="187" spans="2:14" hidden="1" x14ac:dyDescent="0.25">
      <c r="B187" s="260" t="s">
        <v>2606</v>
      </c>
      <c r="C187" s="260"/>
      <c r="D187" s="169" t="s">
        <v>3122</v>
      </c>
      <c r="E187" s="169" t="s">
        <v>2442</v>
      </c>
      <c r="F187" s="188" t="s">
        <v>3346</v>
      </c>
      <c r="G187" s="188" t="s">
        <v>2949</v>
      </c>
      <c r="H187" s="169"/>
      <c r="I187" s="169" t="s">
        <v>2912</v>
      </c>
      <c r="J187" s="245">
        <v>10</v>
      </c>
      <c r="K187" s="245"/>
      <c r="L187" s="246">
        <f>0.3*4148.7435</f>
        <v>1244.6230499999999</v>
      </c>
      <c r="M187" s="247"/>
      <c r="N187" s="188" t="s">
        <v>3347</v>
      </c>
    </row>
    <row r="188" spans="2:14" hidden="1" x14ac:dyDescent="0.25">
      <c r="B188" s="260" t="s">
        <v>2604</v>
      </c>
      <c r="C188" s="260"/>
      <c r="D188" s="169" t="s">
        <v>3122</v>
      </c>
      <c r="E188" s="169" t="s">
        <v>2442</v>
      </c>
      <c r="F188" s="188" t="s">
        <v>3346</v>
      </c>
      <c r="G188" s="188" t="s">
        <v>2949</v>
      </c>
      <c r="H188" s="169"/>
      <c r="I188" s="169" t="s">
        <v>2912</v>
      </c>
      <c r="J188" s="245">
        <v>10</v>
      </c>
      <c r="K188" s="245"/>
      <c r="L188" s="246">
        <f>0.2*4148.7435</f>
        <v>829.74869999999999</v>
      </c>
      <c r="M188" s="247"/>
      <c r="N188" s="188" t="s">
        <v>3347</v>
      </c>
    </row>
    <row r="189" spans="2:14" hidden="1" x14ac:dyDescent="0.25">
      <c r="B189" s="254" t="s">
        <v>2606</v>
      </c>
      <c r="C189" s="249"/>
      <c r="D189" s="250" t="s">
        <v>3122</v>
      </c>
      <c r="E189" s="250" t="s">
        <v>2442</v>
      </c>
      <c r="F189" s="249" t="s">
        <v>3348</v>
      </c>
      <c r="G189" s="249" t="s">
        <v>3349</v>
      </c>
      <c r="H189" s="250"/>
      <c r="I189" s="250" t="s">
        <v>2912</v>
      </c>
      <c r="J189" s="251">
        <v>24</v>
      </c>
      <c r="K189" s="251"/>
      <c r="L189" s="252">
        <f>0.5*288916.8/1000</f>
        <v>144.45839999999998</v>
      </c>
      <c r="M189" s="253" t="s">
        <v>3126</v>
      </c>
      <c r="N189" s="188" t="s">
        <v>3350</v>
      </c>
    </row>
    <row r="190" spans="2:14" hidden="1" x14ac:dyDescent="0.25">
      <c r="B190" s="254" t="s">
        <v>2604</v>
      </c>
      <c r="C190" s="249"/>
      <c r="D190" s="250" t="s">
        <v>3122</v>
      </c>
      <c r="E190" s="250" t="s">
        <v>2442</v>
      </c>
      <c r="F190" s="249" t="s">
        <v>3348</v>
      </c>
      <c r="G190" s="249" t="s">
        <v>3349</v>
      </c>
      <c r="H190" s="250"/>
      <c r="I190" s="250" t="s">
        <v>2912</v>
      </c>
      <c r="J190" s="251">
        <v>24</v>
      </c>
      <c r="K190" s="251"/>
      <c r="L190" s="252">
        <f>0.5*288916.8/1000</f>
        <v>144.45839999999998</v>
      </c>
      <c r="M190" s="253" t="s">
        <v>3126</v>
      </c>
      <c r="N190" s="188" t="s">
        <v>3350</v>
      </c>
    </row>
    <row r="191" spans="2:14" hidden="1" x14ac:dyDescent="0.25">
      <c r="B191" s="254" t="s">
        <v>2606</v>
      </c>
      <c r="C191" s="249"/>
      <c r="D191" s="250" t="s">
        <v>3122</v>
      </c>
      <c r="E191" s="250" t="s">
        <v>2442</v>
      </c>
      <c r="F191" s="249" t="s">
        <v>3348</v>
      </c>
      <c r="G191" s="249" t="s">
        <v>3351</v>
      </c>
      <c r="H191" s="250"/>
      <c r="I191" s="250" t="s">
        <v>2912</v>
      </c>
      <c r="J191" s="251">
        <v>3</v>
      </c>
      <c r="K191" s="251"/>
      <c r="L191" s="252">
        <f>0.65*3825136.5/1000</f>
        <v>2486.3387250000001</v>
      </c>
      <c r="M191" s="253" t="s">
        <v>3126</v>
      </c>
      <c r="N191" s="188" t="s">
        <v>3352</v>
      </c>
    </row>
    <row r="192" spans="2:14" hidden="1" x14ac:dyDescent="0.25">
      <c r="B192" s="254" t="s">
        <v>2604</v>
      </c>
      <c r="C192" s="249"/>
      <c r="D192" s="250" t="s">
        <v>3122</v>
      </c>
      <c r="E192" s="250" t="s">
        <v>2442</v>
      </c>
      <c r="F192" s="249" t="s">
        <v>3348</v>
      </c>
      <c r="G192" s="249" t="s">
        <v>3351</v>
      </c>
      <c r="H192" s="250"/>
      <c r="I192" s="250" t="s">
        <v>2912</v>
      </c>
      <c r="J192" s="251">
        <v>3</v>
      </c>
      <c r="K192" s="251"/>
      <c r="L192" s="252">
        <f>0.35*3825136.5/1000</f>
        <v>1338.797775</v>
      </c>
      <c r="M192" s="253" t="s">
        <v>3126</v>
      </c>
      <c r="N192" s="188" t="s">
        <v>3352</v>
      </c>
    </row>
    <row r="193" spans="2:15" hidden="1" x14ac:dyDescent="0.25">
      <c r="B193" s="254" t="s">
        <v>2604</v>
      </c>
      <c r="C193" s="249" t="s">
        <v>2605</v>
      </c>
      <c r="D193" s="250" t="s">
        <v>3122</v>
      </c>
      <c r="E193" s="250" t="s">
        <v>2442</v>
      </c>
      <c r="F193" s="249" t="s">
        <v>3348</v>
      </c>
      <c r="G193" s="249" t="s">
        <v>3353</v>
      </c>
      <c r="H193" s="250"/>
      <c r="I193" s="250" t="s">
        <v>2912</v>
      </c>
      <c r="J193" s="251">
        <v>4</v>
      </c>
      <c r="K193" s="251"/>
      <c r="L193" s="252">
        <f>560288.48/1000</f>
        <v>560.28847999999994</v>
      </c>
      <c r="M193" s="253" t="s">
        <v>3126</v>
      </c>
      <c r="N193" s="188"/>
    </row>
    <row r="194" spans="2:15" hidden="1" x14ac:dyDescent="0.25">
      <c r="B194" s="249" t="s">
        <v>3108</v>
      </c>
      <c r="C194" s="249" t="s">
        <v>3340</v>
      </c>
      <c r="D194" s="250" t="s">
        <v>3122</v>
      </c>
      <c r="E194" s="250" t="s">
        <v>2442</v>
      </c>
      <c r="F194" s="249" t="s">
        <v>3348</v>
      </c>
      <c r="G194" s="249" t="s">
        <v>3354</v>
      </c>
      <c r="H194" s="250"/>
      <c r="I194" s="250" t="s">
        <v>2912</v>
      </c>
      <c r="J194" s="251">
        <v>2</v>
      </c>
      <c r="K194" s="251"/>
      <c r="L194" s="252">
        <f>606910.66/1000</f>
        <v>606.91066000000001</v>
      </c>
      <c r="M194" s="253" t="s">
        <v>3126</v>
      </c>
      <c r="N194" s="188" t="s">
        <v>3298</v>
      </c>
    </row>
    <row r="195" spans="2:15" hidden="1" x14ac:dyDescent="0.25">
      <c r="B195" s="249" t="s">
        <v>3107</v>
      </c>
      <c r="C195" s="249" t="s">
        <v>627</v>
      </c>
      <c r="D195" s="250" t="s">
        <v>3122</v>
      </c>
      <c r="E195" s="250" t="s">
        <v>2442</v>
      </c>
      <c r="F195" s="249" t="s">
        <v>3348</v>
      </c>
      <c r="G195" s="249" t="s">
        <v>3355</v>
      </c>
      <c r="H195" s="250"/>
      <c r="I195" s="250" t="s">
        <v>2912</v>
      </c>
      <c r="J195" s="251">
        <v>6</v>
      </c>
      <c r="K195" s="251"/>
      <c r="L195" s="252">
        <f>269214/1000</f>
        <v>269.214</v>
      </c>
      <c r="M195" s="253" t="s">
        <v>3126</v>
      </c>
      <c r="N195" s="188"/>
    </row>
    <row r="196" spans="2:15" hidden="1" x14ac:dyDescent="0.25">
      <c r="B196" s="188" t="s">
        <v>2600</v>
      </c>
      <c r="C196" s="188" t="s">
        <v>634</v>
      </c>
      <c r="D196" s="169" t="s">
        <v>3122</v>
      </c>
      <c r="E196" s="169" t="s">
        <v>2442</v>
      </c>
      <c r="F196" s="188" t="s">
        <v>3346</v>
      </c>
      <c r="G196" s="188" t="s">
        <v>2953</v>
      </c>
      <c r="H196" s="169"/>
      <c r="I196" s="169" t="s">
        <v>2909</v>
      </c>
      <c r="J196" s="261">
        <v>16949</v>
      </c>
      <c r="K196" s="261"/>
      <c r="L196" s="262">
        <v>1084.862533133333</v>
      </c>
      <c r="M196" s="263"/>
      <c r="N196" s="188"/>
      <c r="O196" s="264"/>
    </row>
    <row r="197" spans="2:15" hidden="1" x14ac:dyDescent="0.25">
      <c r="B197" s="188" t="s">
        <v>2598</v>
      </c>
      <c r="C197" s="188" t="s">
        <v>633</v>
      </c>
      <c r="D197" s="169" t="s">
        <v>3122</v>
      </c>
      <c r="E197" s="169" t="s">
        <v>2442</v>
      </c>
      <c r="F197" s="188" t="s">
        <v>3346</v>
      </c>
      <c r="G197" s="188" t="s">
        <v>2955</v>
      </c>
      <c r="H197" s="169"/>
      <c r="I197" s="169" t="s">
        <v>2909</v>
      </c>
      <c r="J197" s="245">
        <v>136907</v>
      </c>
      <c r="K197" s="245"/>
      <c r="L197" s="246">
        <v>2684.9828509999998</v>
      </c>
      <c r="M197" s="247"/>
      <c r="N197" s="188"/>
    </row>
    <row r="198" spans="2:15" hidden="1" x14ac:dyDescent="0.25">
      <c r="B198" s="188" t="s">
        <v>2592</v>
      </c>
      <c r="C198" s="188" t="s">
        <v>629</v>
      </c>
      <c r="D198" s="169" t="s">
        <v>3122</v>
      </c>
      <c r="E198" s="169" t="s">
        <v>2442</v>
      </c>
      <c r="F198" s="188" t="s">
        <v>3346</v>
      </c>
      <c r="G198" s="188" t="s">
        <v>2959</v>
      </c>
      <c r="H198" s="169"/>
      <c r="I198" s="169" t="s">
        <v>2909</v>
      </c>
      <c r="J198" s="245">
        <v>10458</v>
      </c>
      <c r="K198" s="245"/>
      <c r="L198" s="246">
        <f>0.4*374.6019308</f>
        <v>149.84077232000001</v>
      </c>
      <c r="M198" s="247"/>
      <c r="N198" s="276" t="s">
        <v>3356</v>
      </c>
    </row>
    <row r="199" spans="2:15" hidden="1" x14ac:dyDescent="0.25">
      <c r="B199" s="271" t="s">
        <v>2596</v>
      </c>
      <c r="C199" s="271" t="s">
        <v>629</v>
      </c>
      <c r="D199" s="272" t="s">
        <v>3122</v>
      </c>
      <c r="E199" s="272" t="s">
        <v>2442</v>
      </c>
      <c r="F199" s="271" t="s">
        <v>3346</v>
      </c>
      <c r="G199" s="271" t="s">
        <v>2959</v>
      </c>
      <c r="H199" s="272"/>
      <c r="I199" s="272" t="s">
        <v>2909</v>
      </c>
      <c r="J199" s="273">
        <v>10458</v>
      </c>
      <c r="K199" s="273"/>
      <c r="L199" s="274">
        <f>0.6*374.6019308</f>
        <v>224.76115847999998</v>
      </c>
      <c r="M199" s="275"/>
      <c r="N199" s="271" t="s">
        <v>3357</v>
      </c>
    </row>
    <row r="200" spans="2:15" hidden="1" x14ac:dyDescent="0.25">
      <c r="B200" s="260" t="s">
        <v>2604</v>
      </c>
      <c r="C200" s="188"/>
      <c r="D200" s="169" t="s">
        <v>3122</v>
      </c>
      <c r="E200" s="169" t="s">
        <v>2442</v>
      </c>
      <c r="F200" s="188" t="s">
        <v>3346</v>
      </c>
      <c r="G200" s="188" t="s">
        <v>2961</v>
      </c>
      <c r="H200" s="169"/>
      <c r="I200" s="169" t="s">
        <v>2912</v>
      </c>
      <c r="J200" s="245">
        <v>8</v>
      </c>
      <c r="K200" s="245"/>
      <c r="L200" s="246">
        <f>0.5*679.09095</f>
        <v>339.54547500000001</v>
      </c>
      <c r="M200" s="247"/>
      <c r="N200" s="188" t="s">
        <v>3350</v>
      </c>
    </row>
    <row r="201" spans="2:15" hidden="1" x14ac:dyDescent="0.25">
      <c r="B201" s="260" t="s">
        <v>2606</v>
      </c>
      <c r="C201" s="188"/>
      <c r="D201" s="169" t="s">
        <v>3122</v>
      </c>
      <c r="E201" s="169" t="s">
        <v>2442</v>
      </c>
      <c r="F201" s="188" t="s">
        <v>3346</v>
      </c>
      <c r="G201" s="188" t="s">
        <v>2961</v>
      </c>
      <c r="H201" s="169"/>
      <c r="I201" s="169" t="s">
        <v>2912</v>
      </c>
      <c r="J201" s="245">
        <v>8</v>
      </c>
      <c r="K201" s="245"/>
      <c r="L201" s="246">
        <f>0.5*679.09095</f>
        <v>339.54547500000001</v>
      </c>
      <c r="M201" s="247"/>
      <c r="N201" s="188" t="s">
        <v>3350</v>
      </c>
    </row>
    <row r="202" spans="2:15" hidden="1" x14ac:dyDescent="0.25">
      <c r="B202" s="188" t="s">
        <v>2603</v>
      </c>
      <c r="C202" s="188" t="s">
        <v>637</v>
      </c>
      <c r="D202" s="169" t="s">
        <v>3122</v>
      </c>
      <c r="E202" s="169" t="s">
        <v>2442</v>
      </c>
      <c r="F202" s="188" t="s">
        <v>3346</v>
      </c>
      <c r="G202" s="188" t="s">
        <v>2966</v>
      </c>
      <c r="H202" s="169"/>
      <c r="I202" s="169" t="s">
        <v>2912</v>
      </c>
      <c r="J202" s="245">
        <v>8</v>
      </c>
      <c r="K202" s="245"/>
      <c r="L202" s="246">
        <v>228.40799999999999</v>
      </c>
      <c r="M202" s="247"/>
      <c r="N202" s="188"/>
    </row>
    <row r="203" spans="2:15" hidden="1" x14ac:dyDescent="0.25">
      <c r="B203" s="188" t="s">
        <v>2595</v>
      </c>
      <c r="C203" s="188" t="s">
        <v>631</v>
      </c>
      <c r="D203" s="169" t="s">
        <v>3122</v>
      </c>
      <c r="E203" s="169" t="s">
        <v>2442</v>
      </c>
      <c r="F203" s="188" t="s">
        <v>3346</v>
      </c>
      <c r="G203" s="188" t="s">
        <v>203</v>
      </c>
      <c r="H203" s="169"/>
      <c r="I203" s="169" t="s">
        <v>2909</v>
      </c>
      <c r="J203" s="245">
        <v>12982</v>
      </c>
      <c r="K203" s="245"/>
      <c r="L203" s="246">
        <v>226.18606919999996</v>
      </c>
      <c r="M203" s="247"/>
      <c r="N203" s="188"/>
    </row>
    <row r="204" spans="2:15" hidden="1" x14ac:dyDescent="0.25">
      <c r="B204" s="188" t="s">
        <v>2613</v>
      </c>
      <c r="C204" s="188" t="s">
        <v>747</v>
      </c>
      <c r="D204" s="169" t="s">
        <v>3122</v>
      </c>
      <c r="E204" s="169" t="s">
        <v>2447</v>
      </c>
      <c r="F204" s="188" t="s">
        <v>3358</v>
      </c>
      <c r="G204" s="188" t="s">
        <v>3359</v>
      </c>
      <c r="H204" s="169"/>
      <c r="I204" s="169" t="s">
        <v>2931</v>
      </c>
      <c r="J204" s="245">
        <v>195</v>
      </c>
      <c r="K204" s="245"/>
      <c r="L204" s="246">
        <f>0.85*1506.1</f>
        <v>1280.1849999999999</v>
      </c>
      <c r="M204" s="247"/>
      <c r="N204" s="276" t="s">
        <v>3360</v>
      </c>
    </row>
    <row r="205" spans="2:15" hidden="1" x14ac:dyDescent="0.25">
      <c r="B205" s="271" t="s">
        <v>2629</v>
      </c>
      <c r="C205" s="271" t="s">
        <v>747</v>
      </c>
      <c r="D205" s="272" t="s">
        <v>3122</v>
      </c>
      <c r="E205" s="272" t="s">
        <v>2447</v>
      </c>
      <c r="F205" s="271" t="s">
        <v>3358</v>
      </c>
      <c r="G205" s="271" t="s">
        <v>3359</v>
      </c>
      <c r="H205" s="272"/>
      <c r="I205" s="272" t="s">
        <v>2931</v>
      </c>
      <c r="J205" s="273">
        <v>195</v>
      </c>
      <c r="K205" s="273"/>
      <c r="L205" s="274">
        <f>0.1*1506.1</f>
        <v>150.60999999999999</v>
      </c>
      <c r="M205" s="275"/>
      <c r="N205" s="271" t="s">
        <v>3361</v>
      </c>
    </row>
    <row r="206" spans="2:15" hidden="1" x14ac:dyDescent="0.25">
      <c r="B206" s="271" t="s">
        <v>2685</v>
      </c>
      <c r="C206" s="271" t="s">
        <v>747</v>
      </c>
      <c r="D206" s="272" t="s">
        <v>3122</v>
      </c>
      <c r="E206" s="272" t="s">
        <v>2447</v>
      </c>
      <c r="F206" s="271" t="s">
        <v>3358</v>
      </c>
      <c r="G206" s="271" t="s">
        <v>3359</v>
      </c>
      <c r="H206" s="272"/>
      <c r="I206" s="272" t="s">
        <v>2931</v>
      </c>
      <c r="J206" s="273">
        <v>195</v>
      </c>
      <c r="K206" s="273"/>
      <c r="L206" s="274">
        <f>0.05*1506.1</f>
        <v>75.304999999999993</v>
      </c>
      <c r="M206" s="275"/>
      <c r="N206" s="271" t="s">
        <v>3362</v>
      </c>
    </row>
    <row r="207" spans="2:15" hidden="1" x14ac:dyDescent="0.25">
      <c r="B207" s="188" t="s">
        <v>2613</v>
      </c>
      <c r="C207" s="188" t="s">
        <v>747</v>
      </c>
      <c r="D207" s="169" t="s">
        <v>3122</v>
      </c>
      <c r="E207" s="169" t="s">
        <v>2447</v>
      </c>
      <c r="F207" s="188" t="s">
        <v>3358</v>
      </c>
      <c r="G207" s="188" t="s">
        <v>2973</v>
      </c>
      <c r="H207" s="169"/>
      <c r="I207" s="169" t="s">
        <v>2931</v>
      </c>
      <c r="J207" s="245">
        <v>1163</v>
      </c>
      <c r="K207" s="245"/>
      <c r="L207" s="246">
        <v>832.03567831101941</v>
      </c>
      <c r="M207" s="247"/>
      <c r="N207" s="188"/>
    </row>
    <row r="208" spans="2:15" hidden="1" x14ac:dyDescent="0.25">
      <c r="B208" s="188" t="s">
        <v>2691</v>
      </c>
      <c r="C208" s="188" t="s">
        <v>2692</v>
      </c>
      <c r="D208" s="169" t="s">
        <v>3122</v>
      </c>
      <c r="E208" s="169" t="s">
        <v>2461</v>
      </c>
      <c r="F208" s="188" t="s">
        <v>3363</v>
      </c>
      <c r="G208" s="188" t="s">
        <v>3364</v>
      </c>
      <c r="H208" s="169"/>
      <c r="I208" s="169" t="s">
        <v>2976</v>
      </c>
      <c r="J208" s="245">
        <v>87.6</v>
      </c>
      <c r="K208" s="245"/>
      <c r="L208" s="246">
        <v>735.84</v>
      </c>
      <c r="M208" s="247"/>
      <c r="N208" s="188"/>
    </row>
    <row r="209" spans="2:14" hidden="1" x14ac:dyDescent="0.25">
      <c r="B209" s="188" t="s">
        <v>3109</v>
      </c>
      <c r="C209" s="188"/>
      <c r="D209" s="169" t="s">
        <v>3122</v>
      </c>
      <c r="E209" s="169" t="s">
        <v>3254</v>
      </c>
      <c r="F209" s="188" t="s">
        <v>3365</v>
      </c>
      <c r="G209" s="188" t="s">
        <v>3366</v>
      </c>
      <c r="H209" s="169"/>
      <c r="I209" s="169" t="s">
        <v>3367</v>
      </c>
      <c r="J209" s="245">
        <v>15492.235000000002</v>
      </c>
      <c r="K209" s="245"/>
      <c r="L209" s="246">
        <v>505.6</v>
      </c>
      <c r="M209" s="247"/>
      <c r="N209" s="188"/>
    </row>
    <row r="210" spans="2:14" hidden="1" x14ac:dyDescent="0.25">
      <c r="B210" s="188" t="s">
        <v>3109</v>
      </c>
      <c r="C210" s="188"/>
      <c r="D210" s="169" t="s">
        <v>3122</v>
      </c>
      <c r="E210" s="169" t="s">
        <v>3368</v>
      </c>
      <c r="F210" s="188" t="s">
        <v>3369</v>
      </c>
      <c r="G210" s="188" t="s">
        <v>3370</v>
      </c>
      <c r="H210" s="169"/>
      <c r="I210" s="169" t="s">
        <v>2931</v>
      </c>
      <c r="J210" s="245"/>
      <c r="K210" s="245"/>
      <c r="L210" s="246">
        <v>649.98362452672461</v>
      </c>
      <c r="M210" s="247"/>
      <c r="N210" s="188"/>
    </row>
    <row r="211" spans="2:14" hidden="1" x14ac:dyDescent="0.25">
      <c r="B211" s="188" t="s">
        <v>3109</v>
      </c>
      <c r="C211" s="188"/>
      <c r="D211" s="169" t="s">
        <v>3122</v>
      </c>
      <c r="E211" s="169" t="s">
        <v>3368</v>
      </c>
      <c r="F211" s="188" t="s">
        <v>3369</v>
      </c>
      <c r="G211" s="188" t="s">
        <v>3371</v>
      </c>
      <c r="H211" s="169"/>
      <c r="I211" s="169" t="s">
        <v>2931</v>
      </c>
      <c r="J211" s="245"/>
      <c r="K211" s="245"/>
      <c r="L211" s="246">
        <v>263</v>
      </c>
      <c r="M211" s="265"/>
      <c r="N211" s="188"/>
    </row>
    <row r="212" spans="2:14" hidden="1" x14ac:dyDescent="0.25">
      <c r="B212" s="188" t="s">
        <v>3109</v>
      </c>
      <c r="C212" s="188"/>
      <c r="D212" s="169" t="s">
        <v>3122</v>
      </c>
      <c r="E212" s="169" t="s">
        <v>3368</v>
      </c>
      <c r="F212" s="188" t="s">
        <v>3369</v>
      </c>
      <c r="G212" s="188" t="s">
        <v>3372</v>
      </c>
      <c r="H212" s="169"/>
      <c r="I212" s="169" t="s">
        <v>2931</v>
      </c>
      <c r="J212" s="245"/>
      <c r="K212" s="245"/>
      <c r="L212" s="246">
        <v>522</v>
      </c>
      <c r="M212" s="265"/>
      <c r="N212" s="188"/>
    </row>
    <row r="213" spans="2:14" hidden="1" x14ac:dyDescent="0.25">
      <c r="B213" s="188" t="s">
        <v>3109</v>
      </c>
      <c r="C213" s="188"/>
      <c r="D213" s="169" t="s">
        <v>3122</v>
      </c>
      <c r="E213" s="169" t="s">
        <v>3368</v>
      </c>
      <c r="F213" s="188" t="s">
        <v>3369</v>
      </c>
      <c r="G213" s="188" t="s">
        <v>3373</v>
      </c>
      <c r="H213" s="169"/>
      <c r="I213" s="169" t="s">
        <v>2931</v>
      </c>
      <c r="J213" s="245"/>
      <c r="K213" s="245"/>
      <c r="L213" s="246">
        <v>492.5</v>
      </c>
      <c r="M213" s="265"/>
      <c r="N213" s="188"/>
    </row>
    <row r="214" spans="2:14" hidden="1" x14ac:dyDescent="0.25">
      <c r="B214" s="188" t="s">
        <v>3109</v>
      </c>
      <c r="C214" s="188"/>
      <c r="D214" s="169" t="s">
        <v>3122</v>
      </c>
      <c r="E214" s="169" t="s">
        <v>3368</v>
      </c>
      <c r="F214" s="188" t="s">
        <v>3369</v>
      </c>
      <c r="G214" s="188" t="s">
        <v>3374</v>
      </c>
      <c r="H214" s="169"/>
      <c r="I214" s="169" t="s">
        <v>2931</v>
      </c>
      <c r="J214" s="245"/>
      <c r="K214" s="245"/>
      <c r="L214" s="246">
        <v>60</v>
      </c>
      <c r="M214" s="265"/>
      <c r="N214" s="188"/>
    </row>
    <row r="215" spans="2:14" hidden="1" x14ac:dyDescent="0.25">
      <c r="B215" s="188" t="s">
        <v>3109</v>
      </c>
      <c r="C215" s="188"/>
      <c r="D215" s="169" t="s">
        <v>3122</v>
      </c>
      <c r="E215" s="169" t="s">
        <v>3368</v>
      </c>
      <c r="F215" s="188" t="s">
        <v>3369</v>
      </c>
      <c r="G215" s="188" t="s">
        <v>3375</v>
      </c>
      <c r="H215" s="169"/>
      <c r="I215" s="169" t="s">
        <v>2931</v>
      </c>
      <c r="J215" s="245"/>
      <c r="K215" s="245"/>
      <c r="L215" s="246">
        <v>80</v>
      </c>
      <c r="M215" s="265"/>
      <c r="N215" s="188"/>
    </row>
    <row r="216" spans="2:14" hidden="1" x14ac:dyDescent="0.25">
      <c r="B216" s="188" t="s">
        <v>3109</v>
      </c>
      <c r="C216" s="188"/>
      <c r="D216" s="169" t="s">
        <v>3122</v>
      </c>
      <c r="E216" s="169" t="s">
        <v>3368</v>
      </c>
      <c r="F216" s="188" t="s">
        <v>3369</v>
      </c>
      <c r="G216" s="188" t="s">
        <v>3376</v>
      </c>
      <c r="H216" s="169"/>
      <c r="I216" s="169" t="s">
        <v>2931</v>
      </c>
      <c r="J216" s="245"/>
      <c r="K216" s="245"/>
      <c r="L216" s="246">
        <v>51.478999999999999</v>
      </c>
      <c r="M216" s="247"/>
      <c r="N216" s="188"/>
    </row>
    <row r="217" spans="2:14" hidden="1" x14ac:dyDescent="0.25">
      <c r="B217" s="188" t="s">
        <v>1844</v>
      </c>
      <c r="C217" s="188" t="s">
        <v>1845</v>
      </c>
      <c r="D217" s="169" t="s">
        <v>3377</v>
      </c>
      <c r="E217" s="169" t="s">
        <v>3123</v>
      </c>
      <c r="F217" s="188" t="s">
        <v>3378</v>
      </c>
      <c r="G217" s="188" t="s">
        <v>3379</v>
      </c>
      <c r="H217" s="169" t="s">
        <v>3194</v>
      </c>
      <c r="I217" s="169" t="s">
        <v>2912</v>
      </c>
      <c r="J217" s="245">
        <v>1</v>
      </c>
      <c r="K217" s="245">
        <v>1792.367662267</v>
      </c>
      <c r="L217" s="262">
        <f>+J217*K217</f>
        <v>1792.367662267</v>
      </c>
      <c r="M217" s="247"/>
      <c r="N217" s="188" t="s">
        <v>3380</v>
      </c>
    </row>
    <row r="218" spans="2:14" hidden="1" x14ac:dyDescent="0.25">
      <c r="B218" s="188" t="s">
        <v>1844</v>
      </c>
      <c r="C218" s="188" t="s">
        <v>1845</v>
      </c>
      <c r="D218" s="169" t="s">
        <v>3377</v>
      </c>
      <c r="E218" s="169" t="s">
        <v>3123</v>
      </c>
      <c r="F218" s="188" t="s">
        <v>3381</v>
      </c>
      <c r="G218" s="188" t="s">
        <v>3379</v>
      </c>
      <c r="H218" s="169" t="s">
        <v>3194</v>
      </c>
      <c r="I218" s="169" t="s">
        <v>2912</v>
      </c>
      <c r="J218" s="245">
        <v>1</v>
      </c>
      <c r="K218" s="245">
        <v>1792.367662267</v>
      </c>
      <c r="L218" s="262">
        <f t="shared" ref="L218:L222" si="3">+J218*K218</f>
        <v>1792.367662267</v>
      </c>
      <c r="M218" s="247"/>
      <c r="N218" s="188" t="s">
        <v>3380</v>
      </c>
    </row>
    <row r="219" spans="2:14" hidden="1" x14ac:dyDescent="0.25">
      <c r="B219" s="188" t="s">
        <v>1844</v>
      </c>
      <c r="C219" s="188" t="s">
        <v>1845</v>
      </c>
      <c r="D219" s="169" t="s">
        <v>3377</v>
      </c>
      <c r="E219" s="169" t="s">
        <v>3123</v>
      </c>
      <c r="F219" s="188" t="s">
        <v>3382</v>
      </c>
      <c r="G219" s="188" t="s">
        <v>3383</v>
      </c>
      <c r="H219" s="169" t="s">
        <v>3194</v>
      </c>
      <c r="I219" s="169" t="s">
        <v>2912</v>
      </c>
      <c r="J219" s="245">
        <v>1</v>
      </c>
      <c r="K219" s="245">
        <v>1455</v>
      </c>
      <c r="L219" s="262">
        <f t="shared" si="3"/>
        <v>1455</v>
      </c>
      <c r="M219" s="247"/>
      <c r="N219" s="188" t="s">
        <v>3380</v>
      </c>
    </row>
    <row r="220" spans="2:14" hidden="1" x14ac:dyDescent="0.25">
      <c r="B220" s="188" t="s">
        <v>1844</v>
      </c>
      <c r="C220" s="188" t="s">
        <v>1845</v>
      </c>
      <c r="D220" s="169" t="s">
        <v>3377</v>
      </c>
      <c r="E220" s="169" t="s">
        <v>3123</v>
      </c>
      <c r="F220" s="188" t="s">
        <v>3384</v>
      </c>
      <c r="G220" s="188" t="s">
        <v>3385</v>
      </c>
      <c r="H220" s="169" t="s">
        <v>3194</v>
      </c>
      <c r="I220" s="169" t="s">
        <v>2912</v>
      </c>
      <c r="J220" s="245">
        <v>1</v>
      </c>
      <c r="K220" s="245">
        <v>1455</v>
      </c>
      <c r="L220" s="262">
        <f t="shared" si="3"/>
        <v>1455</v>
      </c>
      <c r="M220" s="247"/>
      <c r="N220" s="188" t="s">
        <v>3380</v>
      </c>
    </row>
    <row r="221" spans="2:14" hidden="1" x14ac:dyDescent="0.25">
      <c r="B221" s="188" t="s">
        <v>1844</v>
      </c>
      <c r="C221" s="188" t="s">
        <v>1845</v>
      </c>
      <c r="D221" s="169" t="s">
        <v>3377</v>
      </c>
      <c r="E221" s="169" t="s">
        <v>3123</v>
      </c>
      <c r="F221" s="188" t="s">
        <v>3386</v>
      </c>
      <c r="G221" s="188" t="s">
        <v>3387</v>
      </c>
      <c r="H221" s="169" t="s">
        <v>3194</v>
      </c>
      <c r="I221" s="169" t="s">
        <v>2912</v>
      </c>
      <c r="J221" s="245">
        <v>1</v>
      </c>
      <c r="K221" s="245">
        <v>2155.3396554689998</v>
      </c>
      <c r="L221" s="262">
        <f t="shared" si="3"/>
        <v>2155.3396554689998</v>
      </c>
      <c r="M221" s="247"/>
      <c r="N221" s="188" t="s">
        <v>3380</v>
      </c>
    </row>
    <row r="222" spans="2:14" hidden="1" x14ac:dyDescent="0.25">
      <c r="B222" s="188" t="s">
        <v>1844</v>
      </c>
      <c r="C222" s="188" t="s">
        <v>1845</v>
      </c>
      <c r="D222" s="169" t="s">
        <v>3377</v>
      </c>
      <c r="E222" s="169" t="s">
        <v>3123</v>
      </c>
      <c r="F222" s="188" t="s">
        <v>3388</v>
      </c>
      <c r="G222" s="188" t="s">
        <v>160</v>
      </c>
      <c r="H222" s="169" t="s">
        <v>3194</v>
      </c>
      <c r="I222" s="169" t="s">
        <v>2912</v>
      </c>
      <c r="J222" s="245">
        <v>1</v>
      </c>
      <c r="K222" s="245">
        <v>1142.5</v>
      </c>
      <c r="L222" s="262">
        <f t="shared" si="3"/>
        <v>1142.5</v>
      </c>
      <c r="M222" s="247"/>
      <c r="N222" s="188" t="s">
        <v>3380</v>
      </c>
    </row>
    <row r="223" spans="2:14" hidden="1" x14ac:dyDescent="0.25">
      <c r="B223" s="188" t="s">
        <v>2752</v>
      </c>
      <c r="C223" s="188" t="s">
        <v>3266</v>
      </c>
      <c r="D223" s="169" t="s">
        <v>3377</v>
      </c>
      <c r="E223" s="169" t="s">
        <v>3254</v>
      </c>
      <c r="F223" s="188" t="s">
        <v>3255</v>
      </c>
      <c r="G223" s="188" t="s">
        <v>3267</v>
      </c>
      <c r="H223" s="169" t="s">
        <v>3389</v>
      </c>
      <c r="I223" s="169" t="s">
        <v>2886</v>
      </c>
      <c r="J223" s="245">
        <v>168.2424917912</v>
      </c>
      <c r="K223" s="245"/>
      <c r="L223" s="262">
        <v>316.15622156086999</v>
      </c>
      <c r="M223" s="247"/>
      <c r="N223" s="257" t="s">
        <v>3390</v>
      </c>
    </row>
    <row r="224" spans="2:14" hidden="1" x14ac:dyDescent="0.25">
      <c r="B224" s="188" t="s">
        <v>2632</v>
      </c>
      <c r="C224" s="188" t="s">
        <v>767</v>
      </c>
      <c r="D224" s="169" t="s">
        <v>3377</v>
      </c>
      <c r="E224" s="169" t="s">
        <v>2447</v>
      </c>
      <c r="F224" s="188" t="s">
        <v>3333</v>
      </c>
      <c r="G224" s="188" t="s">
        <v>3391</v>
      </c>
      <c r="H224" s="169"/>
      <c r="I224" s="169" t="s">
        <v>2931</v>
      </c>
      <c r="J224" s="245">
        <v>5390.8</v>
      </c>
      <c r="K224" s="245"/>
      <c r="L224" s="262">
        <v>46.485959999999999</v>
      </c>
      <c r="M224" s="247"/>
      <c r="N224" s="257" t="s">
        <v>3390</v>
      </c>
    </row>
    <row r="225" spans="2:14" hidden="1" x14ac:dyDescent="0.25">
      <c r="B225" s="188" t="s">
        <v>2637</v>
      </c>
      <c r="C225" s="188" t="s">
        <v>2638</v>
      </c>
      <c r="D225" s="169" t="s">
        <v>3377</v>
      </c>
      <c r="E225" s="169" t="s">
        <v>2447</v>
      </c>
      <c r="F225" s="188" t="s">
        <v>3333</v>
      </c>
      <c r="G225" s="188" t="s">
        <v>183</v>
      </c>
      <c r="H225" s="169"/>
      <c r="I225" s="169" t="s">
        <v>2912</v>
      </c>
      <c r="J225" s="245">
        <v>100.10000000000002</v>
      </c>
      <c r="K225" s="245"/>
      <c r="L225" s="262">
        <v>83.996209000000007</v>
      </c>
      <c r="M225" s="247"/>
      <c r="N225" s="257" t="s">
        <v>3390</v>
      </c>
    </row>
    <row r="226" spans="2:14" hidden="1" x14ac:dyDescent="0.25">
      <c r="B226" s="266" t="s">
        <v>2632</v>
      </c>
      <c r="C226" s="260"/>
      <c r="D226" s="169" t="s">
        <v>3377</v>
      </c>
      <c r="E226" s="169" t="s">
        <v>2447</v>
      </c>
      <c r="F226" s="188" t="s">
        <v>3333</v>
      </c>
      <c r="G226" s="188" t="s">
        <v>2938</v>
      </c>
      <c r="H226" s="169"/>
      <c r="I226" s="169" t="s">
        <v>2912</v>
      </c>
      <c r="J226" s="245">
        <v>8494.6</v>
      </c>
      <c r="K226" s="245"/>
      <c r="L226" s="262">
        <f>0.5*132.272444</f>
        <v>66.136222000000004</v>
      </c>
      <c r="M226" s="247"/>
      <c r="N226" s="188" t="s">
        <v>3392</v>
      </c>
    </row>
    <row r="227" spans="2:14" hidden="1" x14ac:dyDescent="0.25">
      <c r="B227" s="266" t="s">
        <v>2633</v>
      </c>
      <c r="C227" s="260"/>
      <c r="D227" s="169" t="s">
        <v>3377</v>
      </c>
      <c r="E227" s="169" t="s">
        <v>2447</v>
      </c>
      <c r="F227" s="188" t="s">
        <v>3333</v>
      </c>
      <c r="G227" s="188" t="s">
        <v>2938</v>
      </c>
      <c r="H227" s="169"/>
      <c r="I227" s="169" t="s">
        <v>2912</v>
      </c>
      <c r="J227" s="245">
        <v>8494.6</v>
      </c>
      <c r="K227" s="245"/>
      <c r="L227" s="262">
        <f>0.5*132.272444</f>
        <v>66.136222000000004</v>
      </c>
      <c r="M227" s="247"/>
      <c r="N227" s="188" t="s">
        <v>3392</v>
      </c>
    </row>
    <row r="228" spans="2:14" hidden="1" x14ac:dyDescent="0.25">
      <c r="B228" s="266" t="s">
        <v>2632</v>
      </c>
      <c r="C228" s="260"/>
      <c r="D228" s="169" t="s">
        <v>3377</v>
      </c>
      <c r="E228" s="169" t="s">
        <v>2447</v>
      </c>
      <c r="F228" s="188" t="s">
        <v>3333</v>
      </c>
      <c r="G228" s="188" t="s">
        <v>3393</v>
      </c>
      <c r="H228" s="169"/>
      <c r="I228" s="169" t="s">
        <v>2945</v>
      </c>
      <c r="J228" s="245">
        <v>23840</v>
      </c>
      <c r="K228" s="245"/>
      <c r="L228" s="262">
        <f>0.5*170.11725</f>
        <v>85.058625000000006</v>
      </c>
      <c r="M228" s="247"/>
      <c r="N228" s="188" t="s">
        <v>3392</v>
      </c>
    </row>
    <row r="229" spans="2:14" hidden="1" x14ac:dyDescent="0.25">
      <c r="B229" s="266" t="s">
        <v>2633</v>
      </c>
      <c r="C229" s="260"/>
      <c r="D229" s="169" t="s">
        <v>3377</v>
      </c>
      <c r="E229" s="169" t="s">
        <v>2447</v>
      </c>
      <c r="F229" s="188" t="s">
        <v>3333</v>
      </c>
      <c r="G229" s="188" t="s">
        <v>3393</v>
      </c>
      <c r="H229" s="169"/>
      <c r="I229" s="169" t="s">
        <v>2945</v>
      </c>
      <c r="J229" s="245">
        <v>23840</v>
      </c>
      <c r="K229" s="245"/>
      <c r="L229" s="262">
        <f>0.5*170.11725</f>
        <v>85.058625000000006</v>
      </c>
      <c r="M229" s="247"/>
      <c r="N229" s="188" t="s">
        <v>3392</v>
      </c>
    </row>
    <row r="230" spans="2:14" hidden="1" x14ac:dyDescent="0.25">
      <c r="B230" s="188" t="s">
        <v>2587</v>
      </c>
      <c r="C230" s="188" t="s">
        <v>626</v>
      </c>
      <c r="D230" s="169" t="s">
        <v>3377</v>
      </c>
      <c r="E230" s="169" t="s">
        <v>2442</v>
      </c>
      <c r="F230" s="188" t="s">
        <v>3346</v>
      </c>
      <c r="G230" s="188" t="s">
        <v>2953</v>
      </c>
      <c r="H230" s="169"/>
      <c r="I230" s="169" t="s">
        <v>2909</v>
      </c>
      <c r="J230" s="245">
        <v>16949</v>
      </c>
      <c r="K230" s="245"/>
      <c r="L230" s="262">
        <v>381.05306830000001</v>
      </c>
      <c r="M230" s="247"/>
      <c r="N230" s="257" t="s">
        <v>3390</v>
      </c>
    </row>
    <row r="231" spans="2:14" hidden="1" x14ac:dyDescent="0.25">
      <c r="B231" s="188" t="s">
        <v>2598</v>
      </c>
      <c r="C231" s="188" t="s">
        <v>633</v>
      </c>
      <c r="D231" s="169" t="s">
        <v>3377</v>
      </c>
      <c r="E231" s="169" t="s">
        <v>2442</v>
      </c>
      <c r="F231" s="188" t="s">
        <v>3346</v>
      </c>
      <c r="G231" s="188" t="s">
        <v>2955</v>
      </c>
      <c r="H231" s="169"/>
      <c r="I231" s="169" t="s">
        <v>2909</v>
      </c>
      <c r="J231" s="245">
        <v>136907</v>
      </c>
      <c r="K231" s="245"/>
      <c r="L231" s="262">
        <v>6.9608616000000003</v>
      </c>
      <c r="M231" s="247"/>
      <c r="N231" s="257" t="s">
        <v>3390</v>
      </c>
    </row>
    <row r="232" spans="2:14" x14ac:dyDescent="0.25">
      <c r="B232" s="188" t="s">
        <v>2594</v>
      </c>
      <c r="C232" s="188" t="s">
        <v>630</v>
      </c>
      <c r="D232" s="169" t="s">
        <v>3377</v>
      </c>
      <c r="E232" s="169" t="s">
        <v>2442</v>
      </c>
      <c r="F232" s="188" t="s">
        <v>3346</v>
      </c>
      <c r="G232" s="188" t="s">
        <v>2957</v>
      </c>
      <c r="H232" s="169"/>
      <c r="I232" s="169" t="s">
        <v>2912</v>
      </c>
      <c r="J232" s="245">
        <v>305</v>
      </c>
      <c r="K232" s="245"/>
      <c r="L232" s="262">
        <v>950.5233472000001</v>
      </c>
      <c r="M232" s="247"/>
      <c r="N232" s="257" t="s">
        <v>3390</v>
      </c>
    </row>
    <row r="233" spans="2:14" hidden="1" x14ac:dyDescent="0.25">
      <c r="B233" s="188" t="s">
        <v>2592</v>
      </c>
      <c r="C233" s="188" t="s">
        <v>629</v>
      </c>
      <c r="D233" s="169" t="s">
        <v>3377</v>
      </c>
      <c r="E233" s="169" t="s">
        <v>2442</v>
      </c>
      <c r="F233" s="188" t="s">
        <v>3346</v>
      </c>
      <c r="G233" s="188" t="s">
        <v>2959</v>
      </c>
      <c r="H233" s="169"/>
      <c r="I233" s="169" t="s">
        <v>2909</v>
      </c>
      <c r="J233" s="245">
        <v>10458</v>
      </c>
      <c r="K233" s="245"/>
      <c r="L233" s="262">
        <v>57.654489247999997</v>
      </c>
      <c r="M233" s="247"/>
      <c r="N233" s="257" t="s">
        <v>3390</v>
      </c>
    </row>
    <row r="234" spans="2:14" hidden="1" x14ac:dyDescent="0.25">
      <c r="B234" s="260" t="s">
        <v>2602</v>
      </c>
      <c r="C234" s="188" t="s">
        <v>3394</v>
      </c>
      <c r="D234" s="169" t="s">
        <v>3377</v>
      </c>
      <c r="E234" s="169" t="s">
        <v>2442</v>
      </c>
      <c r="F234" s="188" t="s">
        <v>3346</v>
      </c>
      <c r="G234" s="188" t="s">
        <v>2963</v>
      </c>
      <c r="H234" s="169"/>
      <c r="I234" s="169" t="s">
        <v>2964</v>
      </c>
      <c r="J234" s="245">
        <v>7497</v>
      </c>
      <c r="K234" s="245"/>
      <c r="L234" s="262">
        <f>0.8*74.97</f>
        <v>59.975999999999999</v>
      </c>
      <c r="M234" s="247"/>
      <c r="N234" s="278" t="s">
        <v>3395</v>
      </c>
    </row>
    <row r="235" spans="2:14" hidden="1" x14ac:dyDescent="0.25">
      <c r="B235" s="277" t="s">
        <v>2601</v>
      </c>
      <c r="C235" s="271" t="s">
        <v>3394</v>
      </c>
      <c r="D235" s="272" t="s">
        <v>3377</v>
      </c>
      <c r="E235" s="272" t="s">
        <v>2442</v>
      </c>
      <c r="F235" s="271" t="s">
        <v>3346</v>
      </c>
      <c r="G235" s="271" t="s">
        <v>2963</v>
      </c>
      <c r="H235" s="272"/>
      <c r="I235" s="272" t="s">
        <v>2964</v>
      </c>
      <c r="J235" s="273">
        <v>7497</v>
      </c>
      <c r="K235" s="273"/>
      <c r="L235" s="274">
        <f>0.2*74.97</f>
        <v>14.994</v>
      </c>
      <c r="M235" s="275"/>
      <c r="N235" s="279" t="s">
        <v>3396</v>
      </c>
    </row>
    <row r="236" spans="2:14" hidden="1" x14ac:dyDescent="0.25">
      <c r="B236" s="188" t="s">
        <v>2595</v>
      </c>
      <c r="C236" s="188" t="s">
        <v>631</v>
      </c>
      <c r="D236" s="169" t="s">
        <v>3377</v>
      </c>
      <c r="E236" s="169" t="s">
        <v>2442</v>
      </c>
      <c r="F236" s="188" t="s">
        <v>3346</v>
      </c>
      <c r="G236" s="188" t="s">
        <v>203</v>
      </c>
      <c r="H236" s="169"/>
      <c r="I236" s="169" t="s">
        <v>2909</v>
      </c>
      <c r="J236" s="245">
        <v>12982</v>
      </c>
      <c r="K236" s="245"/>
      <c r="L236" s="262">
        <v>105.63636806399998</v>
      </c>
      <c r="M236" s="247"/>
      <c r="N236" s="257" t="s">
        <v>3390</v>
      </c>
    </row>
    <row r="237" spans="2:14" hidden="1" x14ac:dyDescent="0.25">
      <c r="B237" s="188" t="s">
        <v>2613</v>
      </c>
      <c r="C237" s="188" t="s">
        <v>747</v>
      </c>
      <c r="D237" s="169" t="s">
        <v>3377</v>
      </c>
      <c r="E237" s="169" t="s">
        <v>2447</v>
      </c>
      <c r="F237" s="188" t="s">
        <v>3358</v>
      </c>
      <c r="G237" s="188" t="s">
        <v>3359</v>
      </c>
      <c r="H237" s="169"/>
      <c r="I237" s="169" t="s">
        <v>2931</v>
      </c>
      <c r="J237" s="245">
        <v>195</v>
      </c>
      <c r="K237" s="245"/>
      <c r="L237" s="262">
        <v>126</v>
      </c>
      <c r="M237" s="247"/>
      <c r="N237" s="257" t="s">
        <v>3390</v>
      </c>
    </row>
    <row r="238" spans="2:14" x14ac:dyDescent="0.25">
      <c r="L238" s="244">
        <f>SUBTOTAL(9,L2:L237)</f>
        <v>950.5233472000001</v>
      </c>
      <c r="M238" s="244"/>
    </row>
    <row r="239" spans="2:14" x14ac:dyDescent="0.25">
      <c r="L239" s="244"/>
    </row>
    <row r="240" spans="2:14" x14ac:dyDescent="0.25">
      <c r="L240" s="268"/>
      <c r="M240" s="269"/>
    </row>
  </sheetData>
  <autoFilter ref="B1:N237" xr:uid="{00000000-0001-0000-0000-000000000000}">
    <filterColumn colId="0">
      <filters>
        <filter val="5155-00-0000-IG-EL-RI-003"/>
      </filters>
    </filterColumn>
  </autoFilter>
  <pageMargins left="0.7" right="0.7" top="0.75" bottom="0.75" header="0.3" footer="0.3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2D1-9474-4ACA-BDB7-BD5A6D1DC16C}">
  <sheetPr filterMode="1">
    <tabColor rgb="FF92D050"/>
  </sheetPr>
  <dimension ref="A1:T120"/>
  <sheetViews>
    <sheetView zoomScaleNormal="111" workbookViewId="0">
      <pane xSplit="4" ySplit="1" topLeftCell="N2" activePane="bottomRight" state="frozen"/>
      <selection pane="topRight" activeCell="E83" sqref="E83"/>
      <selection pane="bottomLeft" activeCell="E83" sqref="E83"/>
      <selection pane="bottomRight" activeCell="E83" sqref="E83"/>
    </sheetView>
  </sheetViews>
  <sheetFormatPr baseColWidth="10" defaultColWidth="11.42578125" defaultRowHeight="15" x14ac:dyDescent="0.25"/>
  <cols>
    <col min="2" max="2" width="27" customWidth="1"/>
    <col min="3" max="3" width="28" customWidth="1"/>
    <col min="4" max="4" width="15.85546875" customWidth="1"/>
    <col min="8" max="11" width="11.42578125" customWidth="1"/>
    <col min="12" max="12" width="12" bestFit="1" customWidth="1"/>
    <col min="13" max="13" width="15.42578125" bestFit="1" customWidth="1"/>
    <col min="16" max="18" width="11.42578125" customWidth="1"/>
    <col min="19" max="19" width="53.5703125" hidden="1" customWidth="1"/>
    <col min="20" max="20" width="17.28515625" customWidth="1"/>
  </cols>
  <sheetData>
    <row r="1" spans="1:20" x14ac:dyDescent="0.25">
      <c r="A1" s="556" t="s">
        <v>2759</v>
      </c>
      <c r="B1" s="557"/>
      <c r="C1" s="557"/>
      <c r="D1" s="558"/>
      <c r="E1" s="665" t="s">
        <v>2760</v>
      </c>
      <c r="F1" s="560"/>
      <c r="G1" s="561"/>
      <c r="H1" s="559" t="s">
        <v>4</v>
      </c>
      <c r="I1" s="560"/>
      <c r="J1" s="562"/>
      <c r="K1" s="563" t="s">
        <v>2761</v>
      </c>
      <c r="L1" s="559" t="s">
        <v>2762</v>
      </c>
      <c r="M1" s="560"/>
      <c r="N1" s="561"/>
      <c r="O1" s="559" t="s">
        <v>2763</v>
      </c>
      <c r="P1" s="560"/>
      <c r="Q1" s="560"/>
      <c r="R1" s="562"/>
      <c r="S1" s="663" t="s">
        <v>2470</v>
      </c>
    </row>
    <row r="2" spans="1:20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5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564"/>
      <c r="L2" s="147" t="s">
        <v>2765</v>
      </c>
      <c r="M2" s="143" t="s">
        <v>2766</v>
      </c>
      <c r="N2" s="146" t="s">
        <v>20</v>
      </c>
      <c r="O2" s="199" t="s">
        <v>2765</v>
      </c>
      <c r="P2" s="9" t="s">
        <v>2766</v>
      </c>
      <c r="Q2" s="9" t="s">
        <v>20</v>
      </c>
      <c r="R2" s="200" t="s">
        <v>2768</v>
      </c>
      <c r="S2" s="664"/>
      <c r="T2" t="s">
        <v>2577</v>
      </c>
    </row>
    <row r="3" spans="1:20" ht="22.5" hidden="1" x14ac:dyDescent="0.25">
      <c r="A3" s="159" t="s">
        <v>246</v>
      </c>
      <c r="B3" s="160" t="s">
        <v>2584</v>
      </c>
      <c r="C3" s="161" t="s">
        <v>621</v>
      </c>
      <c r="D3" s="196"/>
      <c r="E3" s="151">
        <f>+_xlfn.XLOOKUP(B3,'La Calera II - RFSU 31.1.28'!B:B,'La Calera II - RFSU 31.1.28'!G:G,"No se encuentra",0,1)</f>
        <v>46213</v>
      </c>
      <c r="F3" s="153">
        <f>+_xlfn.XLOOKUP(B3,'La Calera II - RFSU 31.1.28'!B:B,'La Calera II - RFSU 31.1.28'!G:G,"No se encuentra",0,1)</f>
        <v>46213</v>
      </c>
      <c r="G3" s="154" t="str">
        <f>IF(+_xlfn.XLOOKUP(B3,'La Calera II - RFSU 31.1.28'!B:B,'La Calera II - RFSU 31.1.28'!H:H,"No se encuentra",0,1)&gt;0,+_xlfn.XLOOKUP(B3,'La Calera II - RFSU 31.1.28'!B:B,'La Calera II - RFSU 31.1.28'!H:H,"No se encuentra",0,1),"")</f>
        <v/>
      </c>
      <c r="H3" s="152">
        <f>+_xlfn.XLOOKUP(B3,'La Calera II - RFSU 31.1.28'!B:B,'La Calera II - RFSU 31.1.28'!W:W,"No se encuentra",0,1)</f>
        <v>46250</v>
      </c>
      <c r="I3" s="153">
        <f>+_xlfn.XLOOKUP(B3,'La Calera II - RFSU 31.1.28'!B:B,'La Calera II - RFSU 31.1.28'!W:W,"No se encuentra",0,1)</f>
        <v>46250</v>
      </c>
      <c r="J3" s="155" t="str">
        <f>IF(+_xlfn.XLOOKUP(B3,'La Calera II - RFSU 31.1.28'!B:B,'La Calera II - RFSU 31.1.28'!X:X,"No se encuentra",0,1)&gt;0,+_xlfn.XLOOKUP(B3,'La Calera II - RFSU 31.1.28'!B:B,'La Calera II - RFSU 31.1.28'!X:X,"No se encuentra",0,1),"")</f>
        <v/>
      </c>
      <c r="K3" s="141" t="str">
        <f>+IF(+_xlfn.XLOOKUP(B3,'La Calera II - RFSU 31.1.28'!B:B,'La Calera II - RFSU 31.1.28'!AG:AG,"No se encuentra",0,1)=0,"N/A","Sin iniciar")</f>
        <v>Sin iniciar</v>
      </c>
      <c r="L3" s="152">
        <f>+_xlfn.XLOOKUP(B3,'La Calera II - RFSU 31.1.28'!B:B,'La Calera II - RFSU 31.1.28'!AP:AP,"No se encuentra",0,1)</f>
        <v>46315</v>
      </c>
      <c r="M3" s="153">
        <f>+_xlfn.XLOOKUP(B3,'La Calera II - RFSU 31.1.28'!B:B,'La Calera II - RFSU 31.1.28'!AP:AP,"No se encuentra",0,1)</f>
        <v>46315</v>
      </c>
      <c r="N3" s="140" t="str">
        <f>IF(+_xlfn.XLOOKUP(B3,'La Calera II - RFSU 31.1.28'!B:B,'La Calera II - RFSU 31.1.28'!AQ:AQ,"No se encuentra",0,1)&gt;0,+_xlfn.XLOOKUP(B3,'La Calera II - RFSU 31.1.28'!B:B,'La Calera II - RFSU 31.1.28'!AQ:AQ,"No se encuentra",0,1),"")</f>
        <v/>
      </c>
      <c r="O3" s="201">
        <f>+_xlfn.XLOOKUP(B3,'La Calera II - RFSU 31.1.28'!B:B,'La Calera II - RFSU 31.1.28'!CA:CA,"No se encuentra",0,1)</f>
        <v>46591</v>
      </c>
      <c r="P3" s="35"/>
      <c r="Q3" s="35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202" t="str">
        <f t="shared" ref="R3:R63" si="0">IF(N3="","",+IF(Q3="",+O3-P3,+O3-Q3))</f>
        <v/>
      </c>
      <c r="S3" s="197"/>
      <c r="T3" t="str">
        <f>+_xlfn.XLOOKUP(B3,'La Calera II - RFSU 31.1.28'!B:B,'La Calera II - RFSU 31.1.28'!E:E,"",0,1)</f>
        <v/>
      </c>
    </row>
    <row r="4" spans="1:20" ht="22.5" hidden="1" x14ac:dyDescent="0.25">
      <c r="A4" s="159" t="s">
        <v>246</v>
      </c>
      <c r="B4" s="160" t="s">
        <v>2585</v>
      </c>
      <c r="C4" s="161" t="s">
        <v>624</v>
      </c>
      <c r="D4" s="196"/>
      <c r="E4" s="151">
        <f>+_xlfn.XLOOKUP(B4,'La Calera II - RFSU 31.1.28'!B:B,'La Calera II - RFSU 31.1.28'!G:G,"No se encuentra",0,1)</f>
        <v>46153</v>
      </c>
      <c r="F4" s="153">
        <f>+_xlfn.XLOOKUP(B4,'La Calera II - RFSU 31.1.28'!B:B,'La Calera II - RFSU 31.1.28'!G:G,"No se encuentra",0,1)</f>
        <v>46153</v>
      </c>
      <c r="G4" s="154">
        <f>IF(+_xlfn.XLOOKUP(B4,'La Calera II - RFSU 31.1.28'!B:B,'La Calera II - RFSU 31.1.28'!H:H,"No se encuentra",0,1)&gt;0,+_xlfn.XLOOKUP(B4,'La Calera II - RFSU 31.1.28'!B:B,'La Calera II - RFSU 31.1.28'!H:H,"No se encuentra",0,1),"")</f>
        <v>46122</v>
      </c>
      <c r="H4" s="152">
        <f>+_xlfn.XLOOKUP(B4,'La Calera II - RFSU 31.1.28'!B:B,'La Calera II - RFSU 31.1.28'!W:W,"No se encuentra",0,1)</f>
        <v>46162</v>
      </c>
      <c r="I4" s="153">
        <f>+_xlfn.XLOOKUP(B4,'La Calera II - RFSU 31.1.28'!B:B,'La Calera II - RFSU 31.1.28'!W:W,"No se encuentra",0,1)</f>
        <v>46162</v>
      </c>
      <c r="J4" s="155">
        <f>IF(+_xlfn.XLOOKUP(B4,'La Calera II - RFSU 31.1.28'!B:B,'La Calera II - RFSU 31.1.28'!X:X,"No se encuentra",0,1)&gt;0,+_xlfn.XLOOKUP(B4,'La Calera II - RFSU 31.1.28'!B:B,'La Calera II - RFSU 31.1.28'!X:X,"No se encuentra",0,1),"")</f>
        <v>46142</v>
      </c>
      <c r="K4" s="141" t="str">
        <f>+IF(+_xlfn.XLOOKUP(B4,'La Calera II - RFSU 31.1.28'!B:B,'La Calera II - RFSU 31.1.28'!AG:AG,"No se encuentra",0,1)=0,"N/A","Sin iniciar")</f>
        <v>Sin iniciar</v>
      </c>
      <c r="L4" s="152">
        <f>+_xlfn.XLOOKUP(B4,'La Calera II - RFSU 31.1.28'!B:B,'La Calera II - RFSU 31.1.28'!AP:AP,"No se encuentra",0,1)</f>
        <v>46207</v>
      </c>
      <c r="M4" s="153">
        <f>+_xlfn.XLOOKUP(B4,'La Calera II - RFSU 31.1.28'!B:B,'La Calera II - RFSU 31.1.28'!AP:AP,"No se encuentra",0,1)</f>
        <v>46207</v>
      </c>
      <c r="N4" s="140" t="str">
        <f>IF(+_xlfn.XLOOKUP(B4,'La Calera II - RFSU 31.1.28'!B:B,'La Calera II - RFSU 31.1.28'!AQ:AQ,"No se encuentra",0,1)&gt;0,+_xlfn.XLOOKUP(B4,'La Calera II - RFSU 31.1.28'!B:B,'La Calera II - RFSU 31.1.28'!AQ:AQ,"No se encuentra",0,1),"")</f>
        <v/>
      </c>
      <c r="O4" s="201">
        <f>+_xlfn.XLOOKUP(B4,'La Calera II - RFSU 31.1.28'!B:B,'La Calera II - RFSU 31.1.28'!CA:CA,"No se encuentra",0,1)</f>
        <v>46524</v>
      </c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/>
      </c>
      <c r="R4" s="202" t="str">
        <f t="shared" si="0"/>
        <v/>
      </c>
      <c r="S4" s="197"/>
      <c r="T4">
        <f>+_xlfn.XLOOKUP(B4,'La Calera II - RFSU 31.1.28'!B:B,'La Calera II - RFSU 31.1.28'!E:E,"",0,1)</f>
        <v>125.58750000000001</v>
      </c>
    </row>
    <row r="5" spans="1:20" ht="22.5" hidden="1" x14ac:dyDescent="0.25">
      <c r="A5" s="159" t="s">
        <v>246</v>
      </c>
      <c r="B5" s="160" t="s">
        <v>2586</v>
      </c>
      <c r="C5" s="161" t="s">
        <v>622</v>
      </c>
      <c r="D5" s="196"/>
      <c r="E5" s="151">
        <f>+_xlfn.XLOOKUP(B5,'La Calera II - RFSU 31.1.28'!B:B,'La Calera II - RFSU 31.1.28'!G:G,"No se encuentra",0,1)</f>
        <v>46153</v>
      </c>
      <c r="F5" s="153">
        <f>+_xlfn.XLOOKUP(B5,'La Calera II - RFSU 31.1.28'!B:B,'La Calera II - RFSU 31.1.28'!G:G,"No se encuentra",0,1)</f>
        <v>46153</v>
      </c>
      <c r="G5" s="154">
        <f>IF(+_xlfn.XLOOKUP(B5,'La Calera II - RFSU 31.1.28'!B:B,'La Calera II - RFSU 31.1.28'!H:H,"No se encuentra",0,1)&gt;0,+_xlfn.XLOOKUP(B5,'La Calera II - RFSU 31.1.28'!B:B,'La Calera II - RFSU 31.1.28'!H:H,"No se encuentra",0,1),"")</f>
        <v>46122</v>
      </c>
      <c r="H5" s="152">
        <f>+_xlfn.XLOOKUP(B5,'La Calera II - RFSU 31.1.28'!B:B,'La Calera II - RFSU 31.1.28'!W:W,"No se encuentra",0,1)</f>
        <v>46162</v>
      </c>
      <c r="I5" s="153">
        <f>+_xlfn.XLOOKUP(B5,'La Calera II - RFSU 31.1.28'!B:B,'La Calera II - RFSU 31.1.28'!W:W,"No se encuentra",0,1)</f>
        <v>46162</v>
      </c>
      <c r="J5" s="155">
        <f>IF(+_xlfn.XLOOKUP(B5,'La Calera II - RFSU 31.1.28'!B:B,'La Calera II - RFSU 31.1.28'!X:X,"No se encuentra",0,1)&gt;0,+_xlfn.XLOOKUP(B5,'La Calera II - RFSU 31.1.28'!B:B,'La Calera II - RFSU 31.1.28'!X:X,"No se encuentra",0,1),"")</f>
        <v>46142</v>
      </c>
      <c r="K5" s="141" t="str">
        <f>+IF(+_xlfn.XLOOKUP(B5,'La Calera II - RFSU 31.1.28'!B:B,'La Calera II - RFSU 31.1.28'!AG:AG,"No se encuentra",0,1)=0,"N/A","Sin iniciar")</f>
        <v>Sin iniciar</v>
      </c>
      <c r="L5" s="152">
        <f>+_xlfn.XLOOKUP(B5,'La Calera II - RFSU 31.1.28'!B:B,'La Calera II - RFSU 31.1.28'!AP:AP,"No se encuentra",0,1)</f>
        <v>46207</v>
      </c>
      <c r="M5" s="153">
        <f>+_xlfn.XLOOKUP(B5,'La Calera II - RFSU 31.1.28'!B:B,'La Calera II - RFSU 31.1.28'!AP:AP,"No se encuentra",0,1)</f>
        <v>46207</v>
      </c>
      <c r="N5" s="140" t="str">
        <f>IF(+_xlfn.XLOOKUP(B5,'La Calera II - RFSU 31.1.28'!B:B,'La Calera II - RFSU 31.1.28'!AQ:AQ,"No se encuentra",0,1)&gt;0,+_xlfn.XLOOKUP(B5,'La Calera II - RFSU 31.1.28'!B:B,'La Calera II - RFSU 31.1.28'!AQ:AQ,"No se encuentra",0,1),"")</f>
        <v/>
      </c>
      <c r="O5" s="201">
        <f>+_xlfn.XLOOKUP(B5,'La Calera II - RFSU 31.1.28'!B:B,'La Calera II - RFSU 31.1.28'!CA:CA,"No se encuentra",0,1)</f>
        <v>46524</v>
      </c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202" t="str">
        <f t="shared" si="0"/>
        <v/>
      </c>
      <c r="S5" s="197"/>
      <c r="T5">
        <f>+_xlfn.XLOOKUP(B5,'La Calera II - RFSU 31.1.28'!B:B,'La Calera II - RFSU 31.1.28'!E:E,"",0,1)</f>
        <v>125.58750000000001</v>
      </c>
    </row>
    <row r="6" spans="1:20" ht="22.5" hidden="1" x14ac:dyDescent="0.25">
      <c r="A6" s="159" t="s">
        <v>246</v>
      </c>
      <c r="B6" s="160" t="s">
        <v>2587</v>
      </c>
      <c r="C6" s="161" t="s">
        <v>626</v>
      </c>
      <c r="D6" s="196"/>
      <c r="E6" s="151">
        <f>+_xlfn.XLOOKUP(B6,'La Calera II - RFSU 31.1.28'!B:B,'La Calera II - RFSU 31.1.28'!G:G,"No se encuentra",0,1)</f>
        <v>46185</v>
      </c>
      <c r="F6" s="153">
        <f>+_xlfn.XLOOKUP(B6,'La Calera II - RFSU 31.1.28'!B:B,'La Calera II - RFSU 31.1.28'!G:G,"No se encuentra",0,1)</f>
        <v>46185</v>
      </c>
      <c r="G6" s="154">
        <f>IF(+_xlfn.XLOOKUP(B6,'La Calera II - RFSU 31.1.28'!B:B,'La Calera II - RFSU 31.1.28'!H:H,"No se encuentra",0,1)&gt;0,+_xlfn.XLOOKUP(B6,'La Calera II - RFSU 31.1.28'!B:B,'La Calera II - RFSU 31.1.28'!H:H,"No se encuentra",0,1),"")</f>
        <v>46190</v>
      </c>
      <c r="H6" s="152">
        <f>+_xlfn.XLOOKUP(B6,'La Calera II - RFSU 31.1.28'!B:B,'La Calera II - RFSU 31.1.28'!W:W,"No se encuentra",0,1)</f>
        <v>46233</v>
      </c>
      <c r="I6" s="153">
        <f>+_xlfn.XLOOKUP(B6,'La Calera II - RFSU 31.1.28'!B:B,'La Calera II - RFSU 31.1.28'!W:W,"No se encuentra",0,1)</f>
        <v>46233</v>
      </c>
      <c r="J6" s="155" t="str">
        <f>IF(+_xlfn.XLOOKUP(B6,'La Calera II - RFSU 31.1.28'!B:B,'La Calera II - RFSU 31.1.28'!X:X,"No se encuentra",0,1)&gt;0,+_xlfn.XLOOKUP(B6,'La Calera II - RFSU 31.1.28'!B:B,'La Calera II - RFSU 31.1.28'!X:X,"No se encuentra",0,1),"")</f>
        <v/>
      </c>
      <c r="K6" s="141" t="str">
        <f>+IF(+_xlfn.XLOOKUP(B6,'La Calera II - RFSU 31.1.28'!B:B,'La Calera II - RFSU 31.1.28'!AG:AG,"No se encuentra",0,1)=0,"N/A","Sin iniciar")</f>
        <v>Sin iniciar</v>
      </c>
      <c r="L6" s="152">
        <f>+_xlfn.XLOOKUP(B6,'La Calera II - RFSU 31.1.28'!B:B,'La Calera II - RFSU 31.1.28'!AP:AP,"No se encuentra",0,1)</f>
        <v>46298</v>
      </c>
      <c r="M6" s="153">
        <f>+_xlfn.XLOOKUP(B6,'La Calera II - RFSU 31.1.28'!B:B,'La Calera II - RFSU 31.1.28'!AP:AP,"No se encuentra",0,1)</f>
        <v>46298</v>
      </c>
      <c r="N6" s="140" t="str">
        <f>IF(+_xlfn.XLOOKUP(B6,'La Calera II - RFSU 31.1.28'!B:B,'La Calera II - RFSU 31.1.28'!AQ:AQ,"No se encuentra",0,1)&gt;0,+_xlfn.XLOOKUP(B6,'La Calera II - RFSU 31.1.28'!B:B,'La Calera II - RFSU 31.1.28'!AQ:AQ,"No se encuentra",0,1),"")</f>
        <v/>
      </c>
      <c r="O6" s="201">
        <f>+_xlfn.XLOOKUP(B6,'La Calera II - RFSU 31.1.28'!B:B,'La Calera II - RFSU 31.1.28'!CA:CA,"No se encuentra",0,1)</f>
        <v>46443</v>
      </c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202" t="str">
        <f t="shared" si="0"/>
        <v/>
      </c>
      <c r="S6" s="197"/>
      <c r="T6">
        <f>+_xlfn.XLOOKUP(B6,'La Calera II - RFSU 31.1.28'!B:B,'La Calera II - RFSU 31.1.28'!E:E,"",0,1)</f>
        <v>381.05306830000001</v>
      </c>
    </row>
    <row r="7" spans="1:20" ht="22.5" hidden="1" x14ac:dyDescent="0.25">
      <c r="A7" s="159" t="s">
        <v>246</v>
      </c>
      <c r="B7" s="160" t="s">
        <v>3107</v>
      </c>
      <c r="C7" s="161" t="s">
        <v>627</v>
      </c>
      <c r="D7" s="196"/>
      <c r="E7" s="151" t="str">
        <f>+_xlfn.XLOOKUP(B7,'La Calera II - RFSU 31.1.28'!B:B,'La Calera II - RFSU 31.1.28'!G:G,"No se encuentra",0,1)</f>
        <v>No se encuentra</v>
      </c>
      <c r="F7" s="153" t="str">
        <f>+_xlfn.XLOOKUP(B7,'La Calera II - RFSU 31.1.28'!B:B,'La Calera II - RFSU 31.1.28'!G:G,"No se encuentra",0,1)</f>
        <v>No se encuentra</v>
      </c>
      <c r="G7" s="154" t="str">
        <f>IF(+_xlfn.XLOOKUP(B7,'La Calera II - RFSU 31.1.28'!B:B,'La Calera II - RFSU 31.1.28'!H:H,"No se encuentra",0,1)&gt;0,+_xlfn.XLOOKUP(B7,'La Calera II - RFSU 31.1.28'!B:B,'La Calera II - RFSU 31.1.28'!H:H,"No se encuentra",0,1),"")</f>
        <v>No se encuentra</v>
      </c>
      <c r="H7" s="152" t="str">
        <f>+_xlfn.XLOOKUP(B7,'La Calera II - RFSU 31.1.28'!B:B,'La Calera II - RFSU 31.1.28'!W:W,"No se encuentra",0,1)</f>
        <v>No se encuentra</v>
      </c>
      <c r="I7" s="153" t="str">
        <f>+_xlfn.XLOOKUP(B7,'La Calera II - RFSU 31.1.28'!B:B,'La Calera II - RFSU 31.1.28'!W:W,"No se encuentra",0,1)</f>
        <v>No se encuentra</v>
      </c>
      <c r="J7" s="155" t="str">
        <f>IF(+_xlfn.XLOOKUP(B7,'La Calera II - RFSU 31.1.28'!B:B,'La Calera II - RFSU 31.1.28'!X:X,"No se encuentra",0,1)&gt;0,+_xlfn.XLOOKUP(B7,'La Calera II - RFSU 31.1.28'!B:B,'La Calera II - RFSU 31.1.28'!X:X,"No se encuentra",0,1),"")</f>
        <v>No se encuentra</v>
      </c>
      <c r="K7" s="141" t="str">
        <f>+IF(+_xlfn.XLOOKUP(B7,'La Calera II - RFSU 31.1.28'!B:B,'La Calera II - RFSU 31.1.28'!AG:AG,"No se encuentra",0,1)=0,"N/A","Sin iniciar")</f>
        <v>Sin iniciar</v>
      </c>
      <c r="L7" s="152" t="str">
        <f>+_xlfn.XLOOKUP(B7,'La Calera II - RFSU 31.1.28'!B:B,'La Calera II - RFSU 31.1.28'!AP:AP,"No se encuentra",0,1)</f>
        <v>No se encuentra</v>
      </c>
      <c r="M7" s="153" t="str">
        <f>+_xlfn.XLOOKUP(B7,'La Calera II - RFSU 31.1.28'!B:B,'La Calera II - RFSU 31.1.28'!AP:AP,"No se encuentra",0,1)</f>
        <v>No se encuentra</v>
      </c>
      <c r="N7" s="140" t="str">
        <f>IF(+_xlfn.XLOOKUP(B7,'La Calera II - RFSU 31.1.28'!B:B,'La Calera II - RFSU 31.1.28'!AQ:AQ,"No se encuentra",0,1)&gt;0,+_xlfn.XLOOKUP(B7,'La Calera II - RFSU 31.1.28'!B:B,'La Calera II - RFSU 31.1.28'!AQ:AQ,"No se encuentra",0,1),"")</f>
        <v>No se encuentra</v>
      </c>
      <c r="O7" s="201" t="str">
        <f>+_xlfn.XLOOKUP(B7,'La Calera II - RFSU 31.1.28'!B:B,'La Calera II - RFSU 31.1.28'!CA:CA,"No se encuentra",0,1)</f>
        <v>No se encuentra</v>
      </c>
      <c r="P7" s="35"/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>No se encuentra</v>
      </c>
      <c r="R7" s="202" t="e">
        <f t="shared" si="0"/>
        <v>#VALUE!</v>
      </c>
      <c r="S7" s="197"/>
      <c r="T7" t="str">
        <f>+_xlfn.XLOOKUP(B7,'La Calera II - RFSU 31.1.28'!B:B,'La Calera II - RFSU 31.1.28'!E:E,"",0,1)</f>
        <v/>
      </c>
    </row>
    <row r="8" spans="1:20" ht="22.5" hidden="1" x14ac:dyDescent="0.25">
      <c r="A8" s="159" t="s">
        <v>246</v>
      </c>
      <c r="B8" s="160" t="s">
        <v>2591</v>
      </c>
      <c r="C8" s="161" t="s">
        <v>628</v>
      </c>
      <c r="D8" s="196"/>
      <c r="E8" s="151">
        <f>+_xlfn.XLOOKUP(B8,'La Calera II - RFSU 31.1.28'!B:B,'La Calera II - RFSU 31.1.28'!G:G,"No se encuentra",0,1)</f>
        <v>46146</v>
      </c>
      <c r="F8" s="153">
        <f>+_xlfn.XLOOKUP(B8,'La Calera II - RFSU 31.1.28'!B:B,'La Calera II - RFSU 31.1.28'!G:G,"No se encuentra",0,1)</f>
        <v>46146</v>
      </c>
      <c r="G8" s="154">
        <f>IF(+_xlfn.XLOOKUP(B8,'La Calera II - RFSU 31.1.28'!B:B,'La Calera II - RFSU 31.1.28'!H:H,"No se encuentra",0,1)&gt;0,+_xlfn.XLOOKUP(B8,'La Calera II - RFSU 31.1.28'!B:B,'La Calera II - RFSU 31.1.28'!H:H,"No se encuentra",0,1),"")</f>
        <v>46142</v>
      </c>
      <c r="H8" s="152">
        <f>+_xlfn.XLOOKUP(B8,'La Calera II - RFSU 31.1.28'!B:B,'La Calera II - RFSU 31.1.28'!W:W,"No se encuentra",0,1)</f>
        <v>46190</v>
      </c>
      <c r="I8" s="153">
        <f>+_xlfn.XLOOKUP(B8,'La Calera II - RFSU 31.1.28'!B:B,'La Calera II - RFSU 31.1.28'!W:W,"No se encuentra",0,1)</f>
        <v>46190</v>
      </c>
      <c r="J8" s="155">
        <f>IF(+_xlfn.XLOOKUP(B8,'La Calera II - RFSU 31.1.28'!B:B,'La Calera II - RFSU 31.1.28'!X:X,"No se encuentra",0,1)&gt;0,+_xlfn.XLOOKUP(B8,'La Calera II - RFSU 31.1.28'!B:B,'La Calera II - RFSU 31.1.28'!X:X,"No se encuentra",0,1),"")</f>
        <v>46191</v>
      </c>
      <c r="K8" s="141" t="str">
        <f>+IF(+_xlfn.XLOOKUP(B8,'La Calera II - RFSU 31.1.28'!B:B,'La Calera II - RFSU 31.1.28'!AG:AG,"No se encuentra",0,1)=0,"N/A","Sin iniciar")</f>
        <v>Sin iniciar</v>
      </c>
      <c r="L8" s="152">
        <f>+_xlfn.XLOOKUP(B8,'La Calera II - RFSU 31.1.28'!B:B,'La Calera II - RFSU 31.1.28'!AP:AP,"No se encuentra",0,1)</f>
        <v>46256</v>
      </c>
      <c r="M8" s="153">
        <f>+_xlfn.XLOOKUP(B8,'La Calera II - RFSU 31.1.28'!B:B,'La Calera II - RFSU 31.1.28'!AP:AP,"No se encuentra",0,1)</f>
        <v>46256</v>
      </c>
      <c r="N8" s="140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f>+_xlfn.XLOOKUP(B8,'La Calera II - RFSU 31.1.28'!B:B,'La Calera II - RFSU 31.1.28'!CA:CA,"No se encuentra",0,1)</f>
        <v>46524</v>
      </c>
      <c r="P8" s="35"/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202" t="str">
        <f t="shared" si="0"/>
        <v/>
      </c>
      <c r="S8" s="197"/>
      <c r="T8">
        <f>+_xlfn.XLOOKUP(B8,'La Calera II - RFSU 31.1.28'!B:B,'La Calera II - RFSU 31.1.28'!E:E,"",0,1)</f>
        <v>412.03800000000001</v>
      </c>
    </row>
    <row r="9" spans="1:20" ht="30" hidden="1" x14ac:dyDescent="0.25">
      <c r="A9" s="159" t="s">
        <v>246</v>
      </c>
      <c r="B9" s="160" t="s">
        <v>2592</v>
      </c>
      <c r="C9" s="161" t="s">
        <v>629</v>
      </c>
      <c r="D9" s="196"/>
      <c r="E9" s="151">
        <f>+_xlfn.XLOOKUP(B9,'La Calera II - RFSU 31.1.28'!B:B,'La Calera II - RFSU 31.1.28'!G:G,"No se encuentra",0,1)</f>
        <v>46030</v>
      </c>
      <c r="F9" s="153">
        <f>+_xlfn.XLOOKUP(B9,'La Calera II - RFSU 31.1.28'!B:B,'La Calera II - RFSU 31.1.28'!G:G,"No se encuentra",0,1)</f>
        <v>46030</v>
      </c>
      <c r="G9" s="154">
        <f>IF(+_xlfn.XLOOKUP(B9,'La Calera II - RFSU 31.1.28'!B:B,'La Calera II - RFSU 31.1.28'!H:H,"No se encuentra",0,1)&gt;0,+_xlfn.XLOOKUP(B9,'La Calera II - RFSU 31.1.28'!B:B,'La Calera II - RFSU 31.1.28'!H:H,"No se encuentra",0,1),"")</f>
        <v>46030</v>
      </c>
      <c r="H9" s="152">
        <f>+_xlfn.XLOOKUP(B9,'La Calera II - RFSU 31.1.28'!B:B,'La Calera II - RFSU 31.1.28'!W:W,"No se encuentra",0,1)</f>
        <v>46053</v>
      </c>
      <c r="I9" s="153">
        <f>+_xlfn.XLOOKUP(B9,'La Calera II - RFSU 31.1.28'!B:B,'La Calera II - RFSU 31.1.28'!W:W,"No se encuentra",0,1)</f>
        <v>46053</v>
      </c>
      <c r="J9" s="155">
        <f>IF(+_xlfn.XLOOKUP(B9,'La Calera II - RFSU 31.1.28'!B:B,'La Calera II - RFSU 31.1.28'!X:X,"No se encuentra",0,1)&gt;0,+_xlfn.XLOOKUP(B9,'La Calera II - RFSU 31.1.28'!B:B,'La Calera II - RFSU 31.1.28'!X:X,"No se encuentra",0,1),"")</f>
        <v>46053</v>
      </c>
      <c r="K9" s="141" t="str">
        <f>+IF(+_xlfn.XLOOKUP(B9,'La Calera II - RFSU 31.1.28'!B:B,'La Calera II - RFSU 31.1.28'!AG:AG,"No se encuentra",0,1)=0,"N/A","Sin iniciar")</f>
        <v>Sin iniciar</v>
      </c>
      <c r="L9" s="152">
        <f>+_xlfn.XLOOKUP(B9,'La Calera II - RFSU 31.1.28'!B:B,'La Calera II - RFSU 31.1.28'!AP:AP,"No se encuentra",0,1)</f>
        <v>46112</v>
      </c>
      <c r="M9" s="153">
        <f>+_xlfn.XLOOKUP(B9,'La Calera II - RFSU 31.1.28'!B:B,'La Calera II - RFSU 31.1.28'!AP:AP,"No se encuentra",0,1)</f>
        <v>46112</v>
      </c>
      <c r="N9" s="140">
        <f>IF(+_xlfn.XLOOKUP(B9,'La Calera II - RFSU 31.1.28'!B:B,'La Calera II - RFSU 31.1.28'!AQ:AQ,"No se encuentra",0,1)&gt;0,+_xlfn.XLOOKUP(B9,'La Calera II - RFSU 31.1.28'!B:B,'La Calera II - RFSU 31.1.28'!AQ:AQ,"No se encuentra",0,1),"")</f>
        <v>46134</v>
      </c>
      <c r="O9" s="201">
        <f>+_xlfn.XLOOKUP(B9,'La Calera II - RFSU 31.1.28'!B:B,'La Calera II - RFSU 31.1.28'!CA:CA,"No se encuentra",0,1)</f>
        <v>46132</v>
      </c>
      <c r="P9" s="35"/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202">
        <f t="shared" si="0"/>
        <v>46132</v>
      </c>
      <c r="S9" s="224" t="s">
        <v>2773</v>
      </c>
      <c r="T9">
        <f>+_xlfn.XLOOKUP(B9,'La Calera II - RFSU 31.1.28'!B:B,'La Calera II - RFSU 31.1.28'!E:E,"",0,1)</f>
        <v>207.49526156800002</v>
      </c>
    </row>
    <row r="10" spans="1:20" ht="33.75" hidden="1" x14ac:dyDescent="0.25">
      <c r="A10" s="159" t="s">
        <v>246</v>
      </c>
      <c r="B10" s="160" t="s">
        <v>2594</v>
      </c>
      <c r="C10" s="161" t="s">
        <v>630</v>
      </c>
      <c r="D10" s="196"/>
      <c r="E10" s="151">
        <f>+_xlfn.XLOOKUP(B10,'La Calera II - RFSU 31.1.28'!B:B,'La Calera II - RFSU 31.1.28'!G:G,"No se encuentra",0,1)</f>
        <v>46189</v>
      </c>
      <c r="F10" s="153">
        <f>+_xlfn.XLOOKUP(B10,'La Calera II - RFSU 31.1.28'!B:B,'La Calera II - RFSU 31.1.28'!G:G,"No se encuentra",0,1)</f>
        <v>46189</v>
      </c>
      <c r="G10" s="154">
        <f>IF(+_xlfn.XLOOKUP(B10,'La Calera II - RFSU 31.1.28'!B:B,'La Calera II - RFSU 31.1.28'!H:H,"No se encuentra",0,1)&gt;0,+_xlfn.XLOOKUP(B10,'La Calera II - RFSU 31.1.28'!B:B,'La Calera II - RFSU 31.1.28'!H:H,"No se encuentra",0,1),"")</f>
        <v>46056</v>
      </c>
      <c r="H10" s="152">
        <f>+_xlfn.XLOOKUP(B10,'La Calera II - RFSU 31.1.28'!B:B,'La Calera II - RFSU 31.1.28'!W:W,"No se encuentra",0,1)</f>
        <v>46101</v>
      </c>
      <c r="I10" s="153">
        <f>+_xlfn.XLOOKUP(B10,'La Calera II - RFSU 31.1.28'!B:B,'La Calera II - RFSU 31.1.28'!W:W,"No se encuentra",0,1)</f>
        <v>46101</v>
      </c>
      <c r="J10" s="155">
        <f>IF(+_xlfn.XLOOKUP(B10,'La Calera II - RFSU 31.1.28'!B:B,'La Calera II - RFSU 31.1.28'!X:X,"No se encuentra",0,1)&gt;0,+_xlfn.XLOOKUP(B10,'La Calera II - RFSU 31.1.28'!B:B,'La Calera II - RFSU 31.1.28'!X:X,"No se encuentra",0,1),"")</f>
        <v>46092</v>
      </c>
      <c r="K10" s="141" t="str">
        <f>+IF(+_xlfn.XLOOKUP(B10,'La Calera II - RFSU 31.1.28'!B:B,'La Calera II - RFSU 31.1.28'!AG:AG,"No se encuentra",0,1)=0,"N/A","Sin iniciar")</f>
        <v>Sin iniciar</v>
      </c>
      <c r="L10" s="152">
        <f>+_xlfn.XLOOKUP(B10,'La Calera II - RFSU 31.1.28'!B:B,'La Calera II - RFSU 31.1.28'!AP:AP,"No se encuentra",0,1)</f>
        <v>46142</v>
      </c>
      <c r="M10" s="153">
        <f>+_xlfn.XLOOKUP(B10,'La Calera II - RFSU 31.1.28'!B:B,'La Calera II - RFSU 31.1.28'!AP:AP,"No se encuentra",0,1)</f>
        <v>46142</v>
      </c>
      <c r="N10" s="140">
        <f>IF(+_xlfn.XLOOKUP(B10,'La Calera II - RFSU 31.1.28'!B:B,'La Calera II - RFSU 31.1.28'!AQ:AQ,"No se encuentra",0,1)&gt;0,+_xlfn.XLOOKUP(B10,'La Calera II - RFSU 31.1.28'!B:B,'La Calera II - RFSU 31.1.28'!AQ:AQ,"No se encuentra",0,1),"")</f>
        <v>46127</v>
      </c>
      <c r="O10" s="201">
        <f>+_xlfn.XLOOKUP(B10,'La Calera II - RFSU 31.1.28'!B:B,'La Calera II - RFSU 31.1.28'!CA:CA,"No se encuentra",0,1)</f>
        <v>46384</v>
      </c>
      <c r="P10" s="35"/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202">
        <f t="shared" si="0"/>
        <v>46384</v>
      </c>
      <c r="S10" s="197"/>
      <c r="T10">
        <f>+_xlfn.XLOOKUP(B10,'La Calera II - RFSU 31.1.28'!B:B,'La Calera II - RFSU 31.1.28'!E:E,"",0,1)</f>
        <v>950.5233472000001</v>
      </c>
    </row>
    <row r="11" spans="1:20" ht="22.5" hidden="1" x14ac:dyDescent="0.25">
      <c r="A11" s="159" t="s">
        <v>246</v>
      </c>
      <c r="B11" s="160" t="s">
        <v>2595</v>
      </c>
      <c r="C11" s="161" t="s">
        <v>631</v>
      </c>
      <c r="D11" s="196"/>
      <c r="E11" s="151">
        <f>+_xlfn.XLOOKUP(B11,'La Calera II - RFSU 31.1.28'!B:B,'La Calera II - RFSU 31.1.28'!G:G,"No se encuentra",0,1)</f>
        <v>46246</v>
      </c>
      <c r="F11" s="153">
        <f>+_xlfn.XLOOKUP(B11,'La Calera II - RFSU 31.1.28'!B:B,'La Calera II - RFSU 31.1.28'!G:G,"No se encuentra",0,1)</f>
        <v>46246</v>
      </c>
      <c r="G11" s="154" t="str">
        <f>IF(+_xlfn.XLOOKUP(B11,'La Calera II - RFSU 31.1.28'!B:B,'La Calera II - RFSU 31.1.28'!H:H,"No se encuentra",0,1)&gt;0,+_xlfn.XLOOKUP(B11,'La Calera II - RFSU 31.1.28'!B:B,'La Calera II - RFSU 31.1.28'!H:H,"No se encuentra",0,1),"")</f>
        <v/>
      </c>
      <c r="H11" s="152">
        <f>+_xlfn.XLOOKUP(B11,'La Calera II - RFSU 31.1.28'!B:B,'La Calera II - RFSU 31.1.28'!W:W,"No se encuentra",0,1)</f>
        <v>46283</v>
      </c>
      <c r="I11" s="153">
        <f>+_xlfn.XLOOKUP(B11,'La Calera II - RFSU 31.1.28'!B:B,'La Calera II - RFSU 31.1.28'!W:W,"No se encuentra",0,1)</f>
        <v>46283</v>
      </c>
      <c r="J11" s="155" t="str">
        <f>IF(+_xlfn.XLOOKUP(B11,'La Calera II - RFSU 31.1.28'!B:B,'La Calera II - RFSU 31.1.28'!X:X,"No se encuentra",0,1)&gt;0,+_xlfn.XLOOKUP(B11,'La Calera II - RFSU 31.1.28'!B:B,'La Calera II - RFSU 31.1.28'!X:X,"No se encuentra",0,1),"")</f>
        <v/>
      </c>
      <c r="K11" s="141" t="str">
        <f>+IF(+_xlfn.XLOOKUP(B11,'La Calera II - RFSU 31.1.28'!B:B,'La Calera II - RFSU 31.1.28'!AG:AG,"No se encuentra",0,1)=0,"N/A","Sin iniciar")</f>
        <v>Sin iniciar</v>
      </c>
      <c r="L11" s="152">
        <f>+_xlfn.XLOOKUP(B11,'La Calera II - RFSU 31.1.28'!B:B,'La Calera II - RFSU 31.1.28'!AP:AP,"No se encuentra",0,1)</f>
        <v>46348</v>
      </c>
      <c r="M11" s="153">
        <f>+_xlfn.XLOOKUP(B11,'La Calera II - RFSU 31.1.28'!B:B,'La Calera II - RFSU 31.1.28'!AP:AP,"No se encuentra",0,1)</f>
        <v>46348</v>
      </c>
      <c r="N11" s="140" t="str">
        <f>IF(+_xlfn.XLOOKUP(B11,'La Calera II - RFSU 31.1.28'!B:B,'La Calera II - RFSU 31.1.28'!AQ:AQ,"No se encuentra",0,1)&gt;0,+_xlfn.XLOOKUP(B11,'La Calera II - RFSU 31.1.28'!B:B,'La Calera II - RFSU 31.1.28'!AQ:AQ,"No se encuentra",0,1),"")</f>
        <v/>
      </c>
      <c r="O11" s="243">
        <v>46522</v>
      </c>
      <c r="P11" s="35"/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/>
      </c>
      <c r="R11" s="202" t="str">
        <f t="shared" si="0"/>
        <v/>
      </c>
      <c r="S11" s="197" t="s">
        <v>2774</v>
      </c>
      <c r="T11">
        <f>+_xlfn.XLOOKUP(B11,'La Calera II - RFSU 31.1.28'!B:B,'La Calera II - RFSU 31.1.28'!E:E,"",0,1)</f>
        <v>331.82243726399997</v>
      </c>
    </row>
    <row r="12" spans="1:20" ht="22.5" hidden="1" x14ac:dyDescent="0.25">
      <c r="A12" s="159" t="s">
        <v>246</v>
      </c>
      <c r="B12" s="160" t="s">
        <v>2596</v>
      </c>
      <c r="C12" s="161" t="s">
        <v>632</v>
      </c>
      <c r="D12" s="196"/>
      <c r="E12" s="151">
        <f>+_xlfn.XLOOKUP(B12,'La Calera II - RFSU 31.1.28'!B:B,'La Calera II - RFSU 31.1.28'!G:G,"No se encuentra",0,1)</f>
        <v>46136</v>
      </c>
      <c r="F12" s="153">
        <f>+_xlfn.XLOOKUP(B12,'La Calera II - RFSU 31.1.28'!B:B,'La Calera II - RFSU 31.1.28'!G:G,"No se encuentra",0,1)</f>
        <v>46136</v>
      </c>
      <c r="G12" s="154">
        <f>IF(+_xlfn.XLOOKUP(B12,'La Calera II - RFSU 31.1.28'!B:B,'La Calera II - RFSU 31.1.28'!H:H,"No se encuentra",0,1)&gt;0,+_xlfn.XLOOKUP(B12,'La Calera II - RFSU 31.1.28'!B:B,'La Calera II - RFSU 31.1.28'!H:H,"No se encuentra",0,1),"")</f>
        <v>46148</v>
      </c>
      <c r="H12" s="152">
        <f>+_xlfn.XLOOKUP(B12,'La Calera II - RFSU 31.1.28'!B:B,'La Calera II - RFSU 31.1.28'!W:W,"No se encuentra",0,1)</f>
        <v>46202</v>
      </c>
      <c r="I12" s="153">
        <f>+_xlfn.XLOOKUP(B12,'La Calera II - RFSU 31.1.28'!B:B,'La Calera II - RFSU 31.1.28'!W:W,"No se encuentra",0,1)</f>
        <v>46202</v>
      </c>
      <c r="J12" s="155">
        <f>IF(+_xlfn.XLOOKUP(B12,'La Calera II - RFSU 31.1.28'!B:B,'La Calera II - RFSU 31.1.28'!X:X,"No se encuentra",0,1)&gt;0,+_xlfn.XLOOKUP(B12,'La Calera II - RFSU 31.1.28'!B:B,'La Calera II - RFSU 31.1.28'!X:X,"No se encuentra",0,1),"")</f>
        <v>46189</v>
      </c>
      <c r="K12" s="141" t="str">
        <f>+IF(+_xlfn.XLOOKUP(B12,'La Calera II - RFSU 31.1.28'!B:B,'La Calera II - RFSU 31.1.28'!AG:AG,"No se encuentra",0,1)=0,"N/A","Sin iniciar")</f>
        <v>Sin iniciar</v>
      </c>
      <c r="L12" s="152">
        <f>+_xlfn.XLOOKUP(B12,'La Calera II - RFSU 31.1.28'!B:B,'La Calera II - RFSU 31.1.28'!AP:AP,"No se encuentra",0,1)</f>
        <v>46254</v>
      </c>
      <c r="M12" s="153">
        <f>+_xlfn.XLOOKUP(B12,'La Calera II - RFSU 31.1.28'!B:B,'La Calera II - RFSU 31.1.28'!AP:AP,"No se encuentra",0,1)</f>
        <v>46254</v>
      </c>
      <c r="N12" s="140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43">
        <v>46522</v>
      </c>
      <c r="P12" s="35"/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202" t="str">
        <f t="shared" si="0"/>
        <v/>
      </c>
      <c r="S12" s="197" t="s">
        <v>2774</v>
      </c>
      <c r="T12">
        <f>+_xlfn.XLOOKUP(B12,'La Calera II - RFSU 31.1.28'!B:B,'La Calera II - RFSU 31.1.28'!E:E,"",0,1)</f>
        <v>224.76115847999998</v>
      </c>
    </row>
    <row r="13" spans="1:20" ht="22.5" hidden="1" x14ac:dyDescent="0.25">
      <c r="A13" s="159" t="s">
        <v>246</v>
      </c>
      <c r="B13" s="160" t="s">
        <v>2598</v>
      </c>
      <c r="C13" s="161" t="s">
        <v>633</v>
      </c>
      <c r="D13" s="196"/>
      <c r="E13" s="151">
        <f>+_xlfn.XLOOKUP(B13,'La Calera II - RFSU 31.1.28'!B:B,'La Calera II - RFSU 31.1.28'!G:G,"No se encuentra",0,1)</f>
        <v>46184</v>
      </c>
      <c r="F13" s="153">
        <f>+_xlfn.XLOOKUP(B13,'La Calera II - RFSU 31.1.28'!B:B,'La Calera II - RFSU 31.1.28'!G:G,"No se encuentra",0,1)</f>
        <v>46184</v>
      </c>
      <c r="G13" s="154">
        <f>IF(+_xlfn.XLOOKUP(B13,'La Calera II - RFSU 31.1.28'!B:B,'La Calera II - RFSU 31.1.28'!H:H,"No se encuentra",0,1)&gt;0,+_xlfn.XLOOKUP(B13,'La Calera II - RFSU 31.1.28'!B:B,'La Calera II - RFSU 31.1.28'!H:H,"No se encuentra",0,1),"")</f>
        <v>46185</v>
      </c>
      <c r="H13" s="152">
        <f>+_xlfn.XLOOKUP(B13,'La Calera II - RFSU 31.1.28'!B:B,'La Calera II - RFSU 31.1.28'!W:W,"No se encuentra",0,1)</f>
        <v>46233</v>
      </c>
      <c r="I13" s="153">
        <f>+_xlfn.XLOOKUP(B13,'La Calera II - RFSU 31.1.28'!B:B,'La Calera II - RFSU 31.1.28'!W:W,"No se encuentra",0,1)</f>
        <v>46233</v>
      </c>
      <c r="J13" s="155" t="str">
        <f>IF(+_xlfn.XLOOKUP(B13,'La Calera II - RFSU 31.1.28'!B:B,'La Calera II - RFSU 31.1.28'!X:X,"No se encuentra",0,1)&gt;0,+_xlfn.XLOOKUP(B13,'La Calera II - RFSU 31.1.28'!B:B,'La Calera II - RFSU 31.1.28'!X:X,"No se encuentra",0,1),"")</f>
        <v/>
      </c>
      <c r="K13" s="141" t="str">
        <f>+IF(+_xlfn.XLOOKUP(B13,'La Calera II - RFSU 31.1.28'!B:B,'La Calera II - RFSU 31.1.28'!AG:AG,"No se encuentra",0,1)=0,"N/A","Sin iniciar")</f>
        <v>Sin iniciar</v>
      </c>
      <c r="L13" s="152">
        <f>+_xlfn.XLOOKUP(B13,'La Calera II - RFSU 31.1.28'!B:B,'La Calera II - RFSU 31.1.28'!AP:AP,"No se encuentra",0,1)</f>
        <v>46298</v>
      </c>
      <c r="M13" s="153">
        <f>+_xlfn.XLOOKUP(B13,'La Calera II - RFSU 31.1.28'!B:B,'La Calera II - RFSU 31.1.28'!AP:AP,"No se encuentra",0,1)</f>
        <v>46298</v>
      </c>
      <c r="N13" s="140" t="str">
        <f>IF(+_xlfn.XLOOKUP(B13,'La Calera II - RFSU 31.1.28'!B:B,'La Calera II - RFSU 31.1.28'!AQ:AQ,"No se encuentra",0,1)&gt;0,+_xlfn.XLOOKUP(B13,'La Calera II - RFSU 31.1.28'!B:B,'La Calera II - RFSU 31.1.28'!AQ:AQ,"No se encuentra",0,1),"")</f>
        <v/>
      </c>
      <c r="O13" s="201">
        <f>+_xlfn.XLOOKUP(B13,'La Calera II - RFSU 31.1.28'!B:B,'La Calera II - RFSU 31.1.28'!CA:CA,"No se encuentra",0,1)</f>
        <v>46503</v>
      </c>
      <c r="P13" s="35"/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202" t="str">
        <f t="shared" si="0"/>
        <v/>
      </c>
      <c r="S13" s="197"/>
      <c r="T13">
        <f>+_xlfn.XLOOKUP(B13,'La Calera II - RFSU 31.1.28'!B:B,'La Calera II - RFSU 31.1.28'!E:E,"",0,1)</f>
        <v>2691.9437125999998</v>
      </c>
    </row>
    <row r="14" spans="1:20" ht="22.5" hidden="1" x14ac:dyDescent="0.25">
      <c r="A14" s="159" t="s">
        <v>246</v>
      </c>
      <c r="B14" s="160" t="s">
        <v>2600</v>
      </c>
      <c r="C14" s="161" t="s">
        <v>634</v>
      </c>
      <c r="D14" s="196"/>
      <c r="E14" s="151">
        <f>+_xlfn.XLOOKUP(B14,'La Calera II - RFSU 31.1.28'!B:B,'La Calera II - RFSU 31.1.28'!G:G,"No se encuentra",0,1)</f>
        <v>46185</v>
      </c>
      <c r="F14" s="153">
        <f>+_xlfn.XLOOKUP(B14,'La Calera II - RFSU 31.1.28'!B:B,'La Calera II - RFSU 31.1.28'!G:G,"No se encuentra",0,1)</f>
        <v>46185</v>
      </c>
      <c r="G14" s="154">
        <f>IF(+_xlfn.XLOOKUP(B14,'La Calera II - RFSU 31.1.28'!B:B,'La Calera II - RFSU 31.1.28'!H:H,"No se encuentra",0,1)&gt;0,+_xlfn.XLOOKUP(B14,'La Calera II - RFSU 31.1.28'!B:B,'La Calera II - RFSU 31.1.28'!H:H,"No se encuentra",0,1),"")</f>
        <v>46185</v>
      </c>
      <c r="H14" s="152">
        <f>+_xlfn.XLOOKUP(B14,'La Calera II - RFSU 31.1.28'!B:B,'La Calera II - RFSU 31.1.28'!W:W,"No se encuentra",0,1)</f>
        <v>46233</v>
      </c>
      <c r="I14" s="153">
        <f>+_xlfn.XLOOKUP(B14,'La Calera II - RFSU 31.1.28'!B:B,'La Calera II - RFSU 31.1.28'!W:W,"No se encuentra",0,1)</f>
        <v>46233</v>
      </c>
      <c r="J14" s="155" t="str">
        <f>IF(+_xlfn.XLOOKUP(B14,'La Calera II - RFSU 31.1.28'!B:B,'La Calera II - RFSU 31.1.28'!X:X,"No se encuentra",0,1)&gt;0,+_xlfn.XLOOKUP(B14,'La Calera II - RFSU 31.1.28'!B:B,'La Calera II - RFSU 31.1.28'!X:X,"No se encuentra",0,1),"")</f>
        <v/>
      </c>
      <c r="K14" s="141" t="str">
        <f>+IF(+_xlfn.XLOOKUP(B14,'La Calera II - RFSU 31.1.28'!B:B,'La Calera II - RFSU 31.1.28'!AG:AG,"No se encuentra",0,1)=0,"N/A","Sin iniciar")</f>
        <v>Sin iniciar</v>
      </c>
      <c r="L14" s="152">
        <f>+_xlfn.XLOOKUP(B14,'La Calera II - RFSU 31.1.28'!B:B,'La Calera II - RFSU 31.1.28'!AP:AP,"No se encuentra",0,1)</f>
        <v>46298</v>
      </c>
      <c r="M14" s="153">
        <f>+_xlfn.XLOOKUP(B14,'La Calera II - RFSU 31.1.28'!B:B,'La Calera II - RFSU 31.1.28'!AP:AP,"No se encuentra",0,1)</f>
        <v>46298</v>
      </c>
      <c r="N14" s="140" t="str">
        <f>IF(+_xlfn.XLOOKUP(B14,'La Calera II - RFSU 31.1.28'!B:B,'La Calera II - RFSU 31.1.28'!AQ:AQ,"No se encuentra",0,1)&gt;0,+_xlfn.XLOOKUP(B14,'La Calera II - RFSU 31.1.28'!B:B,'La Calera II - RFSU 31.1.28'!AQ:AQ,"No se encuentra",0,1),"")</f>
        <v/>
      </c>
      <c r="O14" s="201">
        <f>+_xlfn.XLOOKUP(B14,'La Calera II - RFSU 31.1.28'!B:B,'La Calera II - RFSU 31.1.28'!CA:CA,"No se encuentra",0,1)</f>
        <v>46443</v>
      </c>
      <c r="P14" s="35"/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202" t="str">
        <f t="shared" si="0"/>
        <v/>
      </c>
      <c r="S14" s="197"/>
      <c r="T14">
        <f>+_xlfn.XLOOKUP(B14,'La Calera II - RFSU 31.1.28'!B:B,'La Calera II - RFSU 31.1.28'!E:E,"",0,1)</f>
        <v>1084.862533133333</v>
      </c>
    </row>
    <row r="15" spans="1:20" ht="22.5" hidden="1" x14ac:dyDescent="0.25">
      <c r="A15" s="159" t="s">
        <v>246</v>
      </c>
      <c r="B15" s="160" t="s">
        <v>2601</v>
      </c>
      <c r="C15" s="161" t="s">
        <v>635</v>
      </c>
      <c r="D15" s="196"/>
      <c r="E15" s="151">
        <f>+_xlfn.XLOOKUP(B15,'La Calera II - RFSU 31.1.28'!B:B,'La Calera II - RFSU 31.1.28'!G:G,"No se encuentra",0,1)</f>
        <v>46338</v>
      </c>
      <c r="F15" s="153">
        <f>+_xlfn.XLOOKUP(B15,'La Calera II - RFSU 31.1.28'!B:B,'La Calera II - RFSU 31.1.28'!G:G,"No se encuentra",0,1)</f>
        <v>46338</v>
      </c>
      <c r="G15" s="154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152">
        <f>+_xlfn.XLOOKUP(B15,'La Calera II - RFSU 31.1.28'!B:B,'La Calera II - RFSU 31.1.28'!W:W,"No se encuentra",0,1)</f>
        <v>46375</v>
      </c>
      <c r="I15" s="153">
        <f>+_xlfn.XLOOKUP(B15,'La Calera II - RFSU 31.1.28'!B:B,'La Calera II - RFSU 31.1.28'!W:W,"No se encuentra",0,1)</f>
        <v>46375</v>
      </c>
      <c r="J15" s="155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152">
        <f>+_xlfn.XLOOKUP(B15,'La Calera II - RFSU 31.1.28'!B:B,'La Calera II - RFSU 31.1.28'!AP:AP,"No se encuentra",0,1)</f>
        <v>46440</v>
      </c>
      <c r="M15" s="153">
        <f>+_xlfn.XLOOKUP(B15,'La Calera II - RFSU 31.1.28'!B:B,'La Calera II - RFSU 31.1.28'!AP:AP,"No se encuentra",0,1)</f>
        <v>46440</v>
      </c>
      <c r="N15" s="140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f>+_xlfn.XLOOKUP(B15,'La Calera II - RFSU 31.1.28'!B:B,'La Calera II - RFSU 31.1.28'!CA:CA,"No se encuentra",0,1)</f>
        <v>46506</v>
      </c>
      <c r="P15" s="35"/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202" t="str">
        <f t="shared" si="0"/>
        <v/>
      </c>
      <c r="S15" s="197"/>
      <c r="T15">
        <f>+_xlfn.XLOOKUP(B15,'La Calera II - RFSU 31.1.28'!B:B,'La Calera II - RFSU 31.1.28'!E:E,"",0,1)</f>
        <v>14.994</v>
      </c>
    </row>
    <row r="16" spans="1:20" ht="22.5" hidden="1" x14ac:dyDescent="0.25">
      <c r="A16" s="159" t="s">
        <v>246</v>
      </c>
      <c r="B16" s="160" t="s">
        <v>2602</v>
      </c>
      <c r="C16" s="161" t="s">
        <v>636</v>
      </c>
      <c r="D16" s="196"/>
      <c r="E16" s="151">
        <f>+_xlfn.XLOOKUP(B16,'La Calera II - RFSU 31.1.28'!B:B,'La Calera II - RFSU 31.1.28'!G:G,"No se encuentra",0,1)</f>
        <v>46248</v>
      </c>
      <c r="F16" s="153">
        <f>+_xlfn.XLOOKUP(B16,'La Calera II - RFSU 31.1.28'!B:B,'La Calera II - RFSU 31.1.28'!G:G,"No se encuentra",0,1)</f>
        <v>46248</v>
      </c>
      <c r="G16" s="154" t="str">
        <f>IF(+_xlfn.XLOOKUP(B16,'La Calera II - RFSU 31.1.28'!B:B,'La Calera II - RFSU 31.1.28'!H:H,"No se encuentra",0,1)&gt;0,+_xlfn.XLOOKUP(B16,'La Calera II - RFSU 31.1.28'!B:B,'La Calera II - RFSU 31.1.28'!H:H,"No se encuentra",0,1),"")</f>
        <v/>
      </c>
      <c r="H16" s="152">
        <f>+_xlfn.XLOOKUP(B16,'La Calera II - RFSU 31.1.28'!B:B,'La Calera II - RFSU 31.1.28'!W:W,"No se encuentra",0,1)</f>
        <v>46285</v>
      </c>
      <c r="I16" s="153">
        <f>+_xlfn.XLOOKUP(B16,'La Calera II - RFSU 31.1.28'!B:B,'La Calera II - RFSU 31.1.28'!W:W,"No se encuentra",0,1)</f>
        <v>46285</v>
      </c>
      <c r="J16" s="155" t="str">
        <f>IF(+_xlfn.XLOOKUP(B16,'La Calera II - RFSU 31.1.28'!B:B,'La Calera II - RFSU 31.1.28'!X:X,"No se encuentra",0,1)&gt;0,+_xlfn.XLOOKUP(B16,'La Calera II - RFSU 31.1.28'!B:B,'La Calera II - RFSU 31.1.28'!X:X,"No se encuentra",0,1),"")</f>
        <v/>
      </c>
      <c r="K16" s="141" t="str">
        <f>+IF(+_xlfn.XLOOKUP(B16,'La Calera II - RFSU 31.1.28'!B:B,'La Calera II - RFSU 31.1.28'!AG:AG,"No se encuentra",0,1)=0,"N/A","Sin iniciar")</f>
        <v>Sin iniciar</v>
      </c>
      <c r="L16" s="152">
        <f>+_xlfn.XLOOKUP(B16,'La Calera II - RFSU 31.1.28'!B:B,'La Calera II - RFSU 31.1.28'!AP:AP,"No se encuentra",0,1)</f>
        <v>46350</v>
      </c>
      <c r="M16" s="153">
        <f>+_xlfn.XLOOKUP(B16,'La Calera II - RFSU 31.1.28'!B:B,'La Calera II - RFSU 31.1.28'!AP:AP,"No se encuentra",0,1)</f>
        <v>46350</v>
      </c>
      <c r="N16" s="140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f>+_xlfn.XLOOKUP(B16,'La Calera II - RFSU 31.1.28'!B:B,'La Calera II - RFSU 31.1.28'!CA:CA,"No se encuentra",0,1)</f>
        <v>46503</v>
      </c>
      <c r="P16" s="35"/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202" t="str">
        <f t="shared" si="0"/>
        <v/>
      </c>
      <c r="S16" s="197"/>
      <c r="T16">
        <f>+_xlfn.XLOOKUP(B16,'La Calera II - RFSU 31.1.28'!B:B,'La Calera II - RFSU 31.1.28'!E:E,"",0,1)</f>
        <v>59.975999999999999</v>
      </c>
    </row>
    <row r="17" spans="1:20" ht="33.75" hidden="1" x14ac:dyDescent="0.25">
      <c r="A17" s="159" t="s">
        <v>246</v>
      </c>
      <c r="B17" s="160" t="s">
        <v>2603</v>
      </c>
      <c r="C17" s="161" t="s">
        <v>637</v>
      </c>
      <c r="D17" s="196"/>
      <c r="E17" s="151">
        <f>+_xlfn.XLOOKUP(B17,'La Calera II - RFSU 31.1.28'!B:B,'La Calera II - RFSU 31.1.28'!G:G,"No se encuentra",0,1)</f>
        <v>46157</v>
      </c>
      <c r="F17" s="153">
        <f>+_xlfn.XLOOKUP(B17,'La Calera II - RFSU 31.1.28'!B:B,'La Calera II - RFSU 31.1.28'!G:G,"No se encuentra",0,1)</f>
        <v>46157</v>
      </c>
      <c r="G17" s="154">
        <f>IF(+_xlfn.XLOOKUP(B17,'La Calera II - RFSU 31.1.28'!B:B,'La Calera II - RFSU 31.1.28'!H:H,"No se encuentra",0,1)&gt;0,+_xlfn.XLOOKUP(B17,'La Calera II - RFSU 31.1.28'!B:B,'La Calera II - RFSU 31.1.28'!H:H,"No se encuentra",0,1),"")</f>
        <v>46157</v>
      </c>
      <c r="H17" s="152">
        <f>+_xlfn.XLOOKUP(B17,'La Calera II - RFSU 31.1.28'!B:B,'La Calera II - RFSU 31.1.28'!W:W,"No se encuentra",0,1)</f>
        <v>46202</v>
      </c>
      <c r="I17" s="153">
        <f>+_xlfn.XLOOKUP(B17,'La Calera II - RFSU 31.1.28'!B:B,'La Calera II - RFSU 31.1.28'!W:W,"No se encuentra",0,1)</f>
        <v>46202</v>
      </c>
      <c r="J17" s="155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152">
        <f>+_xlfn.XLOOKUP(B17,'La Calera II - RFSU 31.1.28'!B:B,'La Calera II - RFSU 31.1.28'!AP:AP,"No se encuentra",0,1)</f>
        <v>46267</v>
      </c>
      <c r="M17" s="153">
        <f>+_xlfn.XLOOKUP(B17,'La Calera II - RFSU 31.1.28'!B:B,'La Calera II - RFSU 31.1.28'!AP:AP,"No se encuentra",0,1)</f>
        <v>46267</v>
      </c>
      <c r="N17" s="140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f>+_xlfn.XLOOKUP(B17,'La Calera II - RFSU 31.1.28'!B:B,'La Calera II - RFSU 31.1.28'!CA:CA,"No se encuentra",0,1)</f>
        <v>46506</v>
      </c>
      <c r="P17" s="35"/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202" t="str">
        <f t="shared" si="0"/>
        <v/>
      </c>
      <c r="S17" s="197"/>
      <c r="T17">
        <f>+_xlfn.XLOOKUP(B17,'La Calera II - RFSU 31.1.28'!B:B,'La Calera II - RFSU 31.1.28'!E:E,"",0,1)</f>
        <v>228.40799999999999</v>
      </c>
    </row>
    <row r="18" spans="1:20" ht="33.75" hidden="1" x14ac:dyDescent="0.25">
      <c r="A18" s="159" t="s">
        <v>246</v>
      </c>
      <c r="B18" s="160" t="s">
        <v>3108</v>
      </c>
      <c r="C18" s="161" t="s">
        <v>3340</v>
      </c>
      <c r="D18" s="196"/>
      <c r="E18" s="151" t="str">
        <f>+_xlfn.XLOOKUP(B18,'La Calera II - RFSU 31.1.28'!B:B,'La Calera II - RFSU 31.1.28'!G:G,"No se encuentra",0,1)</f>
        <v>No se encuentra</v>
      </c>
      <c r="F18" s="153" t="str">
        <f>+_xlfn.XLOOKUP(B18,'La Calera II - RFSU 31.1.28'!B:B,'La Calera II - RFSU 31.1.28'!G:G,"No se encuentra",0,1)</f>
        <v>No se encuentra</v>
      </c>
      <c r="G18" s="154" t="str">
        <f>IF(+_xlfn.XLOOKUP(B18,'La Calera II - RFSU 31.1.28'!B:B,'La Calera II - RFSU 31.1.28'!H:H,"No se encuentra",0,1)&gt;0,+_xlfn.XLOOKUP(B18,'La Calera II - RFSU 31.1.28'!B:B,'La Calera II - RFSU 31.1.28'!H:H,"No se encuentra",0,1),"")</f>
        <v>No se encuentra</v>
      </c>
      <c r="H18" s="152" t="str">
        <f>+_xlfn.XLOOKUP(B18,'La Calera II - RFSU 31.1.28'!B:B,'La Calera II - RFSU 31.1.28'!W:W,"No se encuentra",0,1)</f>
        <v>No se encuentra</v>
      </c>
      <c r="I18" s="153" t="str">
        <f>+_xlfn.XLOOKUP(B18,'La Calera II - RFSU 31.1.28'!B:B,'La Calera II - RFSU 31.1.28'!W:W,"No se encuentra",0,1)</f>
        <v>No se encuentra</v>
      </c>
      <c r="J18" s="155" t="str">
        <f>IF(+_xlfn.XLOOKUP(B18,'La Calera II - RFSU 31.1.28'!B:B,'La Calera II - RFSU 31.1.28'!X:X,"No se encuentra",0,1)&gt;0,+_xlfn.XLOOKUP(B18,'La Calera II - RFSU 31.1.28'!B:B,'La Calera II - RFSU 31.1.28'!X:X,"No se encuentra",0,1),"")</f>
        <v>No se encuentra</v>
      </c>
      <c r="K18" s="141" t="str">
        <f>+IF(+_xlfn.XLOOKUP(B18,'La Calera II - RFSU 31.1.28'!B:B,'La Calera II - RFSU 31.1.28'!AG:AG,"No se encuentra",0,1)=0,"N/A","Sin iniciar")</f>
        <v>Sin iniciar</v>
      </c>
      <c r="L18" s="152" t="str">
        <f>+_xlfn.XLOOKUP(B18,'La Calera II - RFSU 31.1.28'!B:B,'La Calera II - RFSU 31.1.28'!AP:AP,"No se encuentra",0,1)</f>
        <v>No se encuentra</v>
      </c>
      <c r="M18" s="153" t="str">
        <f>+_xlfn.XLOOKUP(B18,'La Calera II - RFSU 31.1.28'!B:B,'La Calera II - RFSU 31.1.28'!AP:AP,"No se encuentra",0,1)</f>
        <v>No se encuentra</v>
      </c>
      <c r="N18" s="140" t="str">
        <f>IF(+_xlfn.XLOOKUP(B18,'La Calera II - RFSU 31.1.28'!B:B,'La Calera II - RFSU 31.1.28'!AQ:AQ,"No se encuentra",0,1)&gt;0,+_xlfn.XLOOKUP(B18,'La Calera II - RFSU 31.1.28'!B:B,'La Calera II - RFSU 31.1.28'!AQ:AQ,"No se encuentra",0,1),"")</f>
        <v>No se encuentra</v>
      </c>
      <c r="O18" s="201" t="str">
        <f>+_xlfn.XLOOKUP(B18,'La Calera II - RFSU 31.1.28'!B:B,'La Calera II - RFSU 31.1.28'!CA:CA,"No se encuentra",0,1)</f>
        <v>No se encuentra</v>
      </c>
      <c r="P18" s="35"/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>No se encuentra</v>
      </c>
      <c r="R18" s="202" t="e">
        <f t="shared" si="0"/>
        <v>#VALUE!</v>
      </c>
      <c r="S18" s="197"/>
      <c r="T18" t="str">
        <f>+_xlfn.XLOOKUP(B18,'La Calera II - RFSU 31.1.28'!B:B,'La Calera II - RFSU 31.1.28'!E:E,"",0,1)</f>
        <v/>
      </c>
    </row>
    <row r="19" spans="1:20" ht="33.75" hidden="1" x14ac:dyDescent="0.25">
      <c r="A19" s="159" t="s">
        <v>246</v>
      </c>
      <c r="B19" s="160" t="s">
        <v>2606</v>
      </c>
      <c r="C19" s="161" t="s">
        <v>2607</v>
      </c>
      <c r="D19" s="196"/>
      <c r="E19" s="151">
        <f>+_xlfn.XLOOKUP(B19,'La Calera II - RFSU 31.1.28'!B:B,'La Calera II - RFSU 31.1.28'!G:G,"No se encuentra",0,1)</f>
        <v>46031</v>
      </c>
      <c r="F19" s="153">
        <f>+_xlfn.XLOOKUP(B19,'La Calera II - RFSU 31.1.28'!B:B,'La Calera II - RFSU 31.1.28'!G:G,"No se encuentra",0,1)</f>
        <v>46031</v>
      </c>
      <c r="G19" s="154">
        <f>IF(+_xlfn.XLOOKUP(B19,'La Calera II - RFSU 31.1.28'!B:B,'La Calera II - RFSU 31.1.28'!H:H,"No se encuentra",0,1)&gt;0,+_xlfn.XLOOKUP(B19,'La Calera II - RFSU 31.1.28'!B:B,'La Calera II - RFSU 31.1.28'!H:H,"No se encuentra",0,1),"")</f>
        <v>46031</v>
      </c>
      <c r="H19" s="152">
        <f>+_xlfn.XLOOKUP(B19,'La Calera II - RFSU 31.1.28'!B:B,'La Calera II - RFSU 31.1.28'!W:W,"No se encuentra",0,1)</f>
        <v>46062</v>
      </c>
      <c r="I19" s="153">
        <f>+_xlfn.XLOOKUP(B19,'La Calera II - RFSU 31.1.28'!B:B,'La Calera II - RFSU 31.1.28'!W:W,"No se encuentra",0,1)</f>
        <v>46062</v>
      </c>
      <c r="J19" s="155">
        <f>IF(+_xlfn.XLOOKUP(B19,'La Calera II - RFSU 31.1.28'!B:B,'La Calera II - RFSU 31.1.28'!X:X,"No se encuentra",0,1)&gt;0,+_xlfn.XLOOKUP(B19,'La Calera II - RFSU 31.1.28'!B:B,'La Calera II - RFSU 31.1.28'!X:X,"No se encuentra",0,1),"")</f>
        <v>46062</v>
      </c>
      <c r="K19" s="141" t="str">
        <f>+IF(+_xlfn.XLOOKUP(B19,'La Calera II - RFSU 31.1.28'!B:B,'La Calera II - RFSU 31.1.28'!AG:AG,"No se encuentra",0,1)=0,"N/A","Sin iniciar")</f>
        <v>Sin iniciar</v>
      </c>
      <c r="L19" s="152">
        <f>+_xlfn.XLOOKUP(B19,'La Calera II - RFSU 31.1.28'!B:B,'La Calera II - RFSU 31.1.28'!AP:AP,"No se encuentra",0,1)</f>
        <v>46147</v>
      </c>
      <c r="M19" s="153">
        <f>+_xlfn.XLOOKUP(B19,'La Calera II - RFSU 31.1.28'!B:B,'La Calera II - RFSU 31.1.28'!AP:AP,"No se encuentra",0,1)</f>
        <v>46147</v>
      </c>
      <c r="N19" s="140">
        <f>IF(+_xlfn.XLOOKUP(B19,'La Calera II - RFSU 31.1.28'!B:B,'La Calera II - RFSU 31.1.28'!AQ:AQ,"No se encuentra",0,1)&gt;0,+_xlfn.XLOOKUP(B19,'La Calera II - RFSU 31.1.28'!B:B,'La Calera II - RFSU 31.1.28'!AQ:AQ,"No se encuentra",0,1),"")</f>
        <v>46150</v>
      </c>
      <c r="O19" s="201">
        <f>+_xlfn.XLOOKUP(B19,'La Calera II - RFSU 31.1.28'!B:B,'La Calera II - RFSU 31.1.28'!CA:CA,"No se encuentra",0,1)</f>
        <v>46531</v>
      </c>
      <c r="P19" s="35"/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202">
        <f t="shared" si="0"/>
        <v>46531</v>
      </c>
      <c r="S19" s="197"/>
      <c r="T19">
        <f>+_xlfn.XLOOKUP(B19,'La Calera II - RFSU 31.1.28'!B:B,'La Calera II - RFSU 31.1.28'!E:E,"",0,1)</f>
        <v>6854.8306000000002</v>
      </c>
    </row>
    <row r="20" spans="1:20" ht="33.75" hidden="1" x14ac:dyDescent="0.25">
      <c r="A20" s="159" t="s">
        <v>246</v>
      </c>
      <c r="B20" s="160" t="s">
        <v>2604</v>
      </c>
      <c r="C20" s="161" t="s">
        <v>2605</v>
      </c>
      <c r="D20" s="196"/>
      <c r="E20" s="151">
        <f>+_xlfn.XLOOKUP(B20,'La Calera II - RFSU 31.1.28'!B:B,'La Calera II - RFSU 31.1.28'!G:G,"No se encuentra",0,1)</f>
        <v>46031</v>
      </c>
      <c r="F20" s="153">
        <f>+_xlfn.XLOOKUP(B20,'La Calera II - RFSU 31.1.28'!B:B,'La Calera II - RFSU 31.1.28'!G:G,"No se encuentra",0,1)</f>
        <v>46031</v>
      </c>
      <c r="G20" s="154">
        <f>IF(+_xlfn.XLOOKUP(B20,'La Calera II - RFSU 31.1.28'!B:B,'La Calera II - RFSU 31.1.28'!H:H,"No se encuentra",0,1)&gt;0,+_xlfn.XLOOKUP(B20,'La Calera II - RFSU 31.1.28'!B:B,'La Calera II - RFSU 31.1.28'!H:H,"No se encuentra",0,1),"")</f>
        <v>46031</v>
      </c>
      <c r="H20" s="152">
        <f>+_xlfn.XLOOKUP(B20,'La Calera II - RFSU 31.1.28'!B:B,'La Calera II - RFSU 31.1.28'!W:W,"No se encuentra",0,1)</f>
        <v>46062</v>
      </c>
      <c r="I20" s="153">
        <f>+_xlfn.XLOOKUP(B20,'La Calera II - RFSU 31.1.28'!B:B,'La Calera II - RFSU 31.1.28'!W:W,"No se encuentra",0,1)</f>
        <v>46062</v>
      </c>
      <c r="J20" s="155">
        <f>IF(+_xlfn.XLOOKUP(B20,'La Calera II - RFSU 31.1.28'!B:B,'La Calera II - RFSU 31.1.28'!X:X,"No se encuentra",0,1)&gt;0,+_xlfn.XLOOKUP(B20,'La Calera II - RFSU 31.1.28'!B:B,'La Calera II - RFSU 31.1.28'!X:X,"No se encuentra",0,1),"")</f>
        <v>46062</v>
      </c>
      <c r="K20" s="141" t="str">
        <f>+IF(+_xlfn.XLOOKUP(B20,'La Calera II - RFSU 31.1.28'!B:B,'La Calera II - RFSU 31.1.28'!AG:AG,"No se encuentra",0,1)=0,"N/A","Sin iniciar")</f>
        <v>Sin iniciar</v>
      </c>
      <c r="L20" s="152">
        <f>+_xlfn.XLOOKUP(B20,'La Calera II - RFSU 31.1.28'!B:B,'La Calera II - RFSU 31.1.28'!AP:AP,"No se encuentra",0,1)</f>
        <v>46147</v>
      </c>
      <c r="M20" s="153">
        <f>+_xlfn.XLOOKUP(B20,'La Calera II - RFSU 31.1.28'!B:B,'La Calera II - RFSU 31.1.28'!AP:AP,"No se encuentra",0,1)</f>
        <v>46147</v>
      </c>
      <c r="N20" s="140">
        <f>IF(+_xlfn.XLOOKUP(B20,'La Calera II - RFSU 31.1.28'!B:B,'La Calera II - RFSU 31.1.28'!AQ:AQ,"No se encuentra",0,1)&gt;0,+_xlfn.XLOOKUP(B20,'La Calera II - RFSU 31.1.28'!B:B,'La Calera II - RFSU 31.1.28'!AQ:AQ,"No se encuentra",0,1),"")</f>
        <v>46150</v>
      </c>
      <c r="O20" s="201">
        <f>+_xlfn.XLOOKUP(B20,'La Calera II - RFSU 31.1.28'!B:B,'La Calera II - RFSU 31.1.28'!CA:CA,"No se encuentra",0,1)</f>
        <v>46561</v>
      </c>
      <c r="P20" s="35"/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202">
        <f t="shared" si="0"/>
        <v>46561</v>
      </c>
      <c r="S20" s="197"/>
      <c r="T20">
        <f>+_xlfn.XLOOKUP(B20,'La Calera II - RFSU 31.1.28'!B:B,'La Calera II - RFSU 31.1.28'!E:E,"",0,1)</f>
        <v>5400.0119599999998</v>
      </c>
    </row>
    <row r="21" spans="1:20" ht="22.5" hidden="1" x14ac:dyDescent="0.25">
      <c r="A21" s="159" t="s">
        <v>246</v>
      </c>
      <c r="B21" s="160" t="s">
        <v>2608</v>
      </c>
      <c r="C21" s="161" t="s">
        <v>2609</v>
      </c>
      <c r="D21" s="196"/>
      <c r="E21" s="151">
        <f>+_xlfn.XLOOKUP(B21,'La Calera II - RFSU 31.1.28'!B:B,'La Calera II - RFSU 31.1.28'!G:G,"No se encuentra",0,1)</f>
        <v>46031</v>
      </c>
      <c r="F21" s="153">
        <f>+_xlfn.XLOOKUP(B21,'La Calera II - RFSU 31.1.28'!B:B,'La Calera II - RFSU 31.1.28'!G:G,"No se encuentra",0,1)</f>
        <v>46031</v>
      </c>
      <c r="G21" s="154">
        <f>IF(+_xlfn.XLOOKUP(B21,'La Calera II - RFSU 31.1.28'!B:B,'La Calera II - RFSU 31.1.28'!H:H,"No se encuentra",0,1)&gt;0,+_xlfn.XLOOKUP(B21,'La Calera II - RFSU 31.1.28'!B:B,'La Calera II - RFSU 31.1.28'!H:H,"No se encuentra",0,1),"")</f>
        <v>46031</v>
      </c>
      <c r="H21" s="152">
        <f>+_xlfn.XLOOKUP(B21,'La Calera II - RFSU 31.1.28'!B:B,'La Calera II - RFSU 31.1.28'!W:W,"No se encuentra",0,1)</f>
        <v>46062</v>
      </c>
      <c r="I21" s="153">
        <f>+_xlfn.XLOOKUP(B21,'La Calera II - RFSU 31.1.28'!B:B,'La Calera II - RFSU 31.1.28'!W:W,"No se encuentra",0,1)</f>
        <v>46062</v>
      </c>
      <c r="J21" s="155">
        <f>IF(+_xlfn.XLOOKUP(B21,'La Calera II - RFSU 31.1.28'!B:B,'La Calera II - RFSU 31.1.28'!X:X,"No se encuentra",0,1)&gt;0,+_xlfn.XLOOKUP(B21,'La Calera II - RFSU 31.1.28'!B:B,'La Calera II - RFSU 31.1.28'!X:X,"No se encuentra",0,1),"")</f>
        <v>46062</v>
      </c>
      <c r="K21" s="141" t="str">
        <f>+IF(+_xlfn.XLOOKUP(B21,'La Calera II - RFSU 31.1.28'!B:B,'La Calera II - RFSU 31.1.28'!AG:AG,"No se encuentra",0,1)=0,"N/A","Sin iniciar")</f>
        <v>Sin iniciar</v>
      </c>
      <c r="L21" s="152">
        <f>+_xlfn.XLOOKUP(B21,'La Calera II - RFSU 31.1.28'!B:B,'La Calera II - RFSU 31.1.28'!AP:AP,"No se encuentra",0,1)</f>
        <v>46147</v>
      </c>
      <c r="M21" s="153">
        <f>+_xlfn.XLOOKUP(B21,'La Calera II - RFSU 31.1.28'!B:B,'La Calera II - RFSU 31.1.28'!AP:AP,"No se encuentra",0,1)</f>
        <v>46147</v>
      </c>
      <c r="N21" s="140">
        <f>IF(+_xlfn.XLOOKUP(B21,'La Calera II - RFSU 31.1.28'!B:B,'La Calera II - RFSU 31.1.28'!AQ:AQ,"No se encuentra",0,1)&gt;0,+_xlfn.XLOOKUP(B21,'La Calera II - RFSU 31.1.28'!B:B,'La Calera II - RFSU 31.1.28'!AQ:AQ,"No se encuentra",0,1),"")</f>
        <v>46150</v>
      </c>
      <c r="O21" s="201">
        <f>+_xlfn.XLOOKUP(B21,'La Calera II - RFSU 31.1.28'!B:B,'La Calera II - RFSU 31.1.28'!CA:CA,"No se encuentra",0,1)</f>
        <v>46540</v>
      </c>
      <c r="P21" s="35"/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202">
        <f t="shared" si="0"/>
        <v>46540</v>
      </c>
      <c r="S21" s="197"/>
      <c r="T21">
        <f>+_xlfn.XLOOKUP(B21,'La Calera II - RFSU 31.1.28'!B:B,'La Calera II - RFSU 31.1.28'!E:E,"",0,1)</f>
        <v>83.262</v>
      </c>
    </row>
    <row r="22" spans="1:20" ht="33.75" hidden="1" x14ac:dyDescent="0.25">
      <c r="A22" s="159" t="s">
        <v>640</v>
      </c>
      <c r="B22" s="160" t="s">
        <v>2611</v>
      </c>
      <c r="C22" s="161" t="s">
        <v>744</v>
      </c>
      <c r="D22" s="196"/>
      <c r="E22" s="151">
        <f>+_xlfn.XLOOKUP(B22,'La Calera II - RFSU 31.1.28'!B:B,'La Calera II - RFSU 31.1.28'!G:G,"No se encuentra",0,1)</f>
        <v>46134</v>
      </c>
      <c r="F22" s="153">
        <f>+_xlfn.XLOOKUP(B22,'La Calera II - RFSU 31.1.28'!B:B,'La Calera II - RFSU 31.1.28'!G:G,"No se encuentra",0,1)</f>
        <v>46134</v>
      </c>
      <c r="G22" s="154">
        <f>IF(+_xlfn.XLOOKUP(B22,'La Calera II - RFSU 31.1.28'!B:B,'La Calera II - RFSU 31.1.28'!H:H,"No se encuentra",0,1)&gt;0,+_xlfn.XLOOKUP(B22,'La Calera II - RFSU 31.1.28'!B:B,'La Calera II - RFSU 31.1.28'!H:H,"No se encuentra",0,1),"")</f>
        <v>46135</v>
      </c>
      <c r="H22" s="152">
        <f>+_xlfn.XLOOKUP(B22,'La Calera II - RFSU 31.1.28'!B:B,'La Calera II - RFSU 31.1.28'!W:W,"No se encuentra",0,1)</f>
        <v>46172</v>
      </c>
      <c r="I22" s="153">
        <f>+_xlfn.XLOOKUP(B22,'La Calera II - RFSU 31.1.28'!B:B,'La Calera II - RFSU 31.1.28'!W:W,"No se encuentra",0,1)</f>
        <v>46172</v>
      </c>
      <c r="J22" s="155">
        <f>IF(+_xlfn.XLOOKUP(B22,'La Calera II - RFSU 31.1.28'!B:B,'La Calera II - RFSU 31.1.28'!X:X,"No se encuentra",0,1)&gt;0,+_xlfn.XLOOKUP(B22,'La Calera II - RFSU 31.1.28'!B:B,'La Calera II - RFSU 31.1.28'!X:X,"No se encuentra",0,1),"")</f>
        <v>46168</v>
      </c>
      <c r="K22" s="141" t="str">
        <f>+IF(+_xlfn.XLOOKUP(B22,'La Calera II - RFSU 31.1.28'!B:B,'La Calera II - RFSU 31.1.28'!AG:AG,"No se encuentra",0,1)=0,"N/A","Sin iniciar")</f>
        <v>Sin iniciar</v>
      </c>
      <c r="L22" s="152">
        <f>+_xlfn.XLOOKUP(B22,'La Calera II - RFSU 31.1.28'!B:B,'La Calera II - RFSU 31.1.28'!AP:AP,"No se encuentra",0,1)</f>
        <v>46233</v>
      </c>
      <c r="M22" s="153">
        <f>+_xlfn.XLOOKUP(B22,'La Calera II - RFSU 31.1.28'!B:B,'La Calera II - RFSU 31.1.28'!AP:AP,"No se encuentra",0,1)</f>
        <v>46233</v>
      </c>
      <c r="N22" s="140" t="str">
        <f>IF(+_xlfn.XLOOKUP(B22,'La Calera II - RFSU 31.1.28'!B:B,'La Calera II - RFSU 31.1.28'!AQ:AQ,"No se encuentra",0,1)&gt;0,+_xlfn.XLOOKUP(B22,'La Calera II - RFSU 31.1.28'!B:B,'La Calera II - RFSU 31.1.28'!AQ:AQ,"No se encuentra",0,1),"")</f>
        <v/>
      </c>
      <c r="O22" s="201">
        <f>+_xlfn.XLOOKUP(B22,'La Calera II - RFSU 31.1.28'!B:B,'La Calera II - RFSU 31.1.28'!CA:CA,"No se encuentra",0,1)</f>
        <v>46538</v>
      </c>
      <c r="P22" s="35"/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/>
      </c>
      <c r="R22" s="202" t="str">
        <f t="shared" si="0"/>
        <v/>
      </c>
      <c r="S22" s="197"/>
      <c r="T22">
        <f>+_xlfn.XLOOKUP(B22,'La Calera II - RFSU 31.1.28'!B:B,'La Calera II - RFSU 31.1.28'!E:E,"",0,1)</f>
        <v>0</v>
      </c>
    </row>
    <row r="23" spans="1:20" ht="22.5" hidden="1" x14ac:dyDescent="0.25">
      <c r="A23" s="159" t="s">
        <v>640</v>
      </c>
      <c r="B23" s="160" t="s">
        <v>2612</v>
      </c>
      <c r="C23" s="161" t="s">
        <v>745</v>
      </c>
      <c r="D23" s="196"/>
      <c r="E23" s="151">
        <f>+_xlfn.XLOOKUP(B23,'La Calera II - RFSU 31.1.28'!B:B,'La Calera II - RFSU 31.1.28'!G:G,"No se encuentra",0,1)</f>
        <v>46108</v>
      </c>
      <c r="F23" s="153">
        <f>+_xlfn.XLOOKUP(B23,'La Calera II - RFSU 31.1.28'!B:B,'La Calera II - RFSU 31.1.28'!G:G,"No se encuentra",0,1)</f>
        <v>46108</v>
      </c>
      <c r="G23" s="154">
        <f>IF(+_xlfn.XLOOKUP(B23,'La Calera II - RFSU 31.1.28'!B:B,'La Calera II - RFSU 31.1.28'!H:H,"No se encuentra",0,1)&gt;0,+_xlfn.XLOOKUP(B23,'La Calera II - RFSU 31.1.28'!B:B,'La Calera II - RFSU 31.1.28'!H:H,"No se encuentra",0,1),"")</f>
        <v>46111</v>
      </c>
      <c r="H23" s="152">
        <f>+_xlfn.XLOOKUP(B23,'La Calera II - RFSU 31.1.28'!B:B,'La Calera II - RFSU 31.1.28'!W:W,"No se encuentra",0,1)</f>
        <v>46148</v>
      </c>
      <c r="I23" s="153">
        <f>+_xlfn.XLOOKUP(B23,'La Calera II - RFSU 31.1.28'!B:B,'La Calera II - RFSU 31.1.28'!W:W,"No se encuentra",0,1)</f>
        <v>46148</v>
      </c>
      <c r="J23" s="155">
        <f>IF(+_xlfn.XLOOKUP(B23,'La Calera II - RFSU 31.1.28'!B:B,'La Calera II - RFSU 31.1.28'!X:X,"No se encuentra",0,1)&gt;0,+_xlfn.XLOOKUP(B23,'La Calera II - RFSU 31.1.28'!B:B,'La Calera II - RFSU 31.1.28'!X:X,"No se encuentra",0,1),"")</f>
        <v>46142</v>
      </c>
      <c r="K23" s="141" t="str">
        <f>+IF(+_xlfn.XLOOKUP(B23,'La Calera II - RFSU 31.1.28'!B:B,'La Calera II - RFSU 31.1.28'!AG:AG,"No se encuentra",0,1)=0,"N/A","Sin iniciar")</f>
        <v>Sin iniciar</v>
      </c>
      <c r="L23" s="152">
        <f>+_xlfn.XLOOKUP(B23,'La Calera II - RFSU 31.1.28'!B:B,'La Calera II - RFSU 31.1.28'!AP:AP,"No se encuentra",0,1)</f>
        <v>46207</v>
      </c>
      <c r="M23" s="153">
        <f>+_xlfn.XLOOKUP(B23,'La Calera II - RFSU 31.1.28'!B:B,'La Calera II - RFSU 31.1.28'!AP:AP,"No se encuentra",0,1)</f>
        <v>46207</v>
      </c>
      <c r="N23" s="140" t="str">
        <f>IF(+_xlfn.XLOOKUP(B23,'La Calera II - RFSU 31.1.28'!B:B,'La Calera II - RFSU 31.1.28'!AQ:AQ,"No se encuentra",0,1)&gt;0,+_xlfn.XLOOKUP(B23,'La Calera II - RFSU 31.1.28'!B:B,'La Calera II - RFSU 31.1.28'!AQ:AQ,"No se encuentra",0,1),"")</f>
        <v/>
      </c>
      <c r="O23" s="201">
        <f>+_xlfn.XLOOKUP(B23,'La Calera II - RFSU 31.1.28'!B:B,'La Calera II - RFSU 31.1.28'!CA:CA,"No se encuentra",0,1)</f>
        <v>46443</v>
      </c>
      <c r="P23" s="35"/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202" t="str">
        <f t="shared" si="0"/>
        <v/>
      </c>
      <c r="S23" s="197"/>
      <c r="T23">
        <f>+_xlfn.XLOOKUP(B23,'La Calera II - RFSU 31.1.28'!B:B,'La Calera II - RFSU 31.1.28'!E:E,"",0,1)</f>
        <v>0</v>
      </c>
    </row>
    <row r="24" spans="1:20" ht="33.75" hidden="1" x14ac:dyDescent="0.25">
      <c r="A24" s="159" t="s">
        <v>640</v>
      </c>
      <c r="B24" s="160" t="s">
        <v>2613</v>
      </c>
      <c r="C24" s="161" t="s">
        <v>747</v>
      </c>
      <c r="D24" s="196"/>
      <c r="E24" s="151">
        <f>+_xlfn.XLOOKUP(B24,'La Calera II - RFSU 31.1.28'!B:B,'La Calera II - RFSU 31.1.28'!G:G,"No se encuentra",0,1)</f>
        <v>46107</v>
      </c>
      <c r="F24" s="153">
        <f>+_xlfn.XLOOKUP(B24,'La Calera II - RFSU 31.1.28'!B:B,'La Calera II - RFSU 31.1.28'!G:G,"No se encuentra",0,1)</f>
        <v>46107</v>
      </c>
      <c r="G24" s="154">
        <f>IF(+_xlfn.XLOOKUP(B24,'La Calera II - RFSU 31.1.28'!B:B,'La Calera II - RFSU 31.1.28'!H:H,"No se encuentra",0,1)&gt;0,+_xlfn.XLOOKUP(B24,'La Calera II - RFSU 31.1.28'!B:B,'La Calera II - RFSU 31.1.28'!H:H,"No se encuentra",0,1),"")</f>
        <v>46111</v>
      </c>
      <c r="H24" s="152">
        <f>+_xlfn.XLOOKUP(B24,'La Calera II - RFSU 31.1.28'!B:B,'La Calera II - RFSU 31.1.28'!W:W,"No se encuentra",0,1)</f>
        <v>46148</v>
      </c>
      <c r="I24" s="153">
        <f>+_xlfn.XLOOKUP(B24,'La Calera II - RFSU 31.1.28'!B:B,'La Calera II - RFSU 31.1.28'!W:W,"No se encuentra",0,1)</f>
        <v>46148</v>
      </c>
      <c r="J24" s="155">
        <f>IF(+_xlfn.XLOOKUP(B24,'La Calera II - RFSU 31.1.28'!B:B,'La Calera II - RFSU 31.1.28'!X:X,"No se encuentra",0,1)&gt;0,+_xlfn.XLOOKUP(B24,'La Calera II - RFSU 31.1.28'!B:B,'La Calera II - RFSU 31.1.28'!X:X,"No se encuentra",0,1),"")</f>
        <v>46142</v>
      </c>
      <c r="K24" s="141" t="str">
        <f>+IF(+_xlfn.XLOOKUP(B24,'La Calera II - RFSU 31.1.28'!B:B,'La Calera II - RFSU 31.1.28'!AG:AG,"No se encuentra",0,1)=0,"N/A","Sin iniciar")</f>
        <v>Sin iniciar</v>
      </c>
      <c r="L24" s="152">
        <f>+_xlfn.XLOOKUP(B24,'La Calera II - RFSU 31.1.28'!B:B,'La Calera II - RFSU 31.1.28'!AP:AP,"No se encuentra",0,1)</f>
        <v>46207</v>
      </c>
      <c r="M24" s="153">
        <f>+_xlfn.XLOOKUP(B24,'La Calera II - RFSU 31.1.28'!B:B,'La Calera II - RFSU 31.1.28'!AP:AP,"No se encuentra",0,1)</f>
        <v>46207</v>
      </c>
      <c r="N24" s="140" t="str">
        <f>IF(+_xlfn.XLOOKUP(B24,'La Calera II - RFSU 31.1.28'!B:B,'La Calera II - RFSU 31.1.28'!AQ:AQ,"No se encuentra",0,1)&gt;0,+_xlfn.XLOOKUP(B24,'La Calera II - RFSU 31.1.28'!B:B,'La Calera II - RFSU 31.1.28'!AQ:AQ,"No se encuentra",0,1),"")</f>
        <v/>
      </c>
      <c r="O24" s="201">
        <f>+_xlfn.XLOOKUP(B24,'La Calera II - RFSU 31.1.28'!B:B,'La Calera II - RFSU 31.1.28'!CA:CA,"No se encuentra",0,1)</f>
        <v>46427</v>
      </c>
      <c r="P24" s="35"/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202" t="str">
        <f t="shared" si="0"/>
        <v/>
      </c>
      <c r="S24" s="197"/>
      <c r="T24">
        <f>+_xlfn.XLOOKUP(B24,'La Calera II - RFSU 31.1.28'!B:B,'La Calera II - RFSU 31.1.28'!E:E,"",0,1)</f>
        <v>0</v>
      </c>
    </row>
    <row r="25" spans="1:20" ht="33.75" hidden="1" x14ac:dyDescent="0.25">
      <c r="A25" s="159" t="s">
        <v>640</v>
      </c>
      <c r="B25" s="160" t="s">
        <v>2614</v>
      </c>
      <c r="C25" s="161" t="s">
        <v>748</v>
      </c>
      <c r="D25" s="196"/>
      <c r="E25" s="151">
        <f>+_xlfn.XLOOKUP(B25,'La Calera II - RFSU 31.1.28'!B:B,'La Calera II - RFSU 31.1.28'!G:G,"No se encuentra",0,1)</f>
        <v>46122</v>
      </c>
      <c r="F25" s="153">
        <f>+_xlfn.XLOOKUP(B25,'La Calera II - RFSU 31.1.28'!B:B,'La Calera II - RFSU 31.1.28'!G:G,"No se encuentra",0,1)</f>
        <v>46122</v>
      </c>
      <c r="G25" s="154">
        <f>IF(+_xlfn.XLOOKUP(B25,'La Calera II - RFSU 31.1.28'!B:B,'La Calera II - RFSU 31.1.28'!H:H,"No se encuentra",0,1)&gt;0,+_xlfn.XLOOKUP(B25,'La Calera II - RFSU 31.1.28'!B:B,'La Calera II - RFSU 31.1.28'!H:H,"No se encuentra",0,1),"")</f>
        <v>46100</v>
      </c>
      <c r="H25" s="152">
        <f>+_xlfn.XLOOKUP(B25,'La Calera II - RFSU 31.1.28'!B:B,'La Calera II - RFSU 31.1.28'!W:W,"No se encuentra",0,1)</f>
        <v>46148</v>
      </c>
      <c r="I25" s="153">
        <f>+_xlfn.XLOOKUP(B25,'La Calera II - RFSU 31.1.28'!B:B,'La Calera II - RFSU 31.1.28'!W:W,"No se encuentra",0,1)</f>
        <v>46148</v>
      </c>
      <c r="J25" s="155">
        <f>IF(+_xlfn.XLOOKUP(B25,'La Calera II - RFSU 31.1.28'!B:B,'La Calera II - RFSU 31.1.28'!X:X,"No se encuentra",0,1)&gt;0,+_xlfn.XLOOKUP(B25,'La Calera II - RFSU 31.1.28'!B:B,'La Calera II - RFSU 31.1.28'!X:X,"No se encuentra",0,1),"")</f>
        <v>46142</v>
      </c>
      <c r="K25" s="141" t="str">
        <f>+IF(+_xlfn.XLOOKUP(B25,'La Calera II - RFSU 31.1.28'!B:B,'La Calera II - RFSU 31.1.28'!AG:AG,"No se encuentra",0,1)=0,"N/A","Sin iniciar")</f>
        <v>Sin iniciar</v>
      </c>
      <c r="L25" s="152">
        <f>+_xlfn.XLOOKUP(B25,'La Calera II - RFSU 31.1.28'!B:B,'La Calera II - RFSU 31.1.28'!AP:AP,"No se encuentra",0,1)</f>
        <v>46207</v>
      </c>
      <c r="M25" s="153">
        <f>+_xlfn.XLOOKUP(B25,'La Calera II - RFSU 31.1.28'!B:B,'La Calera II - RFSU 31.1.28'!AP:AP,"No se encuentra",0,1)</f>
        <v>46207</v>
      </c>
      <c r="N25" s="140" t="str">
        <f>IF(+_xlfn.XLOOKUP(B25,'La Calera II - RFSU 31.1.28'!B:B,'La Calera II - RFSU 31.1.28'!AQ:AQ,"No se encuentra",0,1)&gt;0,+_xlfn.XLOOKUP(B25,'La Calera II - RFSU 31.1.28'!B:B,'La Calera II - RFSU 31.1.28'!AQ:AQ,"No se encuentra",0,1),"")</f>
        <v/>
      </c>
      <c r="O25" s="201">
        <f>+_xlfn.XLOOKUP(B25,'La Calera II - RFSU 31.1.28'!B:B,'La Calera II - RFSU 31.1.28'!CA:CA,"No se encuentra",0,1)</f>
        <v>46507</v>
      </c>
      <c r="P25" s="35"/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202" t="str">
        <f t="shared" si="0"/>
        <v/>
      </c>
      <c r="S25" s="197"/>
      <c r="T25">
        <f>+_xlfn.XLOOKUP(B25,'La Calera II - RFSU 31.1.28'!B:B,'La Calera II - RFSU 31.1.28'!E:E,"",0,1)</f>
        <v>0</v>
      </c>
    </row>
    <row r="26" spans="1:20" ht="22.5" hidden="1" x14ac:dyDescent="0.25">
      <c r="A26" s="159" t="s">
        <v>640</v>
      </c>
      <c r="B26" s="160" t="s">
        <v>2615</v>
      </c>
      <c r="C26" s="161" t="s">
        <v>749</v>
      </c>
      <c r="D26" s="196"/>
      <c r="E26" s="151">
        <f>+_xlfn.XLOOKUP(B26,'La Calera II - RFSU 31.1.28'!B:B,'La Calera II - RFSU 31.1.28'!G:G,"No se encuentra",0,1)</f>
        <v>46157</v>
      </c>
      <c r="F26" s="153">
        <f>+_xlfn.XLOOKUP(B26,'La Calera II - RFSU 31.1.28'!B:B,'La Calera II - RFSU 31.1.28'!G:G,"No se encuentra",0,1)</f>
        <v>46157</v>
      </c>
      <c r="G26" s="154">
        <f>IF(+_xlfn.XLOOKUP(B26,'La Calera II - RFSU 31.1.28'!B:B,'La Calera II - RFSU 31.1.28'!H:H,"No se encuentra",0,1)&gt;0,+_xlfn.XLOOKUP(B26,'La Calera II - RFSU 31.1.28'!B:B,'La Calera II - RFSU 31.1.28'!H:H,"No se encuentra",0,1),"")</f>
        <v>46159</v>
      </c>
      <c r="H26" s="152">
        <f>+_xlfn.XLOOKUP(B26,'La Calera II - RFSU 31.1.28'!B:B,'La Calera II - RFSU 31.1.28'!W:W,"No se encuentra",0,1)</f>
        <v>46208</v>
      </c>
      <c r="I26" s="153">
        <f>+_xlfn.XLOOKUP(B26,'La Calera II - RFSU 31.1.28'!B:B,'La Calera II - RFSU 31.1.28'!W:W,"No se encuentra",0,1)</f>
        <v>46208</v>
      </c>
      <c r="J26" s="155" t="str">
        <f>IF(+_xlfn.XLOOKUP(B26,'La Calera II - RFSU 31.1.28'!B:B,'La Calera II - RFSU 31.1.28'!X:X,"No se encuentra",0,1)&gt;0,+_xlfn.XLOOKUP(B26,'La Calera II - RFSU 31.1.28'!B:B,'La Calera II - RFSU 31.1.28'!X:X,"No se encuentra",0,1),"")</f>
        <v/>
      </c>
      <c r="K26" s="141" t="str">
        <f>+IF(+_xlfn.XLOOKUP(B26,'La Calera II - RFSU 31.1.28'!B:B,'La Calera II - RFSU 31.1.28'!AG:AG,"No se encuentra",0,1)=0,"N/A","Sin iniciar")</f>
        <v>Sin iniciar</v>
      </c>
      <c r="L26" s="152">
        <f>+_xlfn.XLOOKUP(B26,'La Calera II - RFSU 31.1.28'!B:B,'La Calera II - RFSU 31.1.28'!AP:AP,"No se encuentra",0,1)</f>
        <v>46273</v>
      </c>
      <c r="M26" s="153">
        <f>+_xlfn.XLOOKUP(B26,'La Calera II - RFSU 31.1.28'!B:B,'La Calera II - RFSU 31.1.28'!AP:AP,"No se encuentra",0,1)</f>
        <v>46273</v>
      </c>
      <c r="N26" s="140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f>+_xlfn.XLOOKUP(B26,'La Calera II - RFSU 31.1.28'!B:B,'La Calera II - RFSU 31.1.28'!CA:CA,"No se encuentra",0,1)</f>
        <v>46427</v>
      </c>
      <c r="P26" s="35"/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202" t="str">
        <f t="shared" si="0"/>
        <v/>
      </c>
      <c r="S26" s="197"/>
      <c r="T26">
        <f>+_xlfn.XLOOKUP(B26,'La Calera II - RFSU 31.1.28'!B:B,'La Calera II - RFSU 31.1.28'!E:E,"",0,1)</f>
        <v>0</v>
      </c>
    </row>
    <row r="27" spans="1:20" ht="22.5" hidden="1" x14ac:dyDescent="0.25">
      <c r="A27" s="159" t="s">
        <v>640</v>
      </c>
      <c r="B27" s="160" t="s">
        <v>2616</v>
      </c>
      <c r="C27" s="161" t="s">
        <v>750</v>
      </c>
      <c r="D27" s="196"/>
      <c r="E27" s="151">
        <f>+_xlfn.XLOOKUP(B27,'La Calera II - RFSU 31.1.28'!B:B,'La Calera II - RFSU 31.1.28'!G:G,"No se encuentra",0,1)</f>
        <v>46118</v>
      </c>
      <c r="F27" s="153">
        <f>+_xlfn.XLOOKUP(B27,'La Calera II - RFSU 31.1.28'!B:B,'La Calera II - RFSU 31.1.28'!G:G,"No se encuentra",0,1)</f>
        <v>46118</v>
      </c>
      <c r="G27" s="154">
        <f>IF(+_xlfn.XLOOKUP(B27,'La Calera II - RFSU 31.1.28'!B:B,'La Calera II - RFSU 31.1.28'!H:H,"No se encuentra",0,1)&gt;0,+_xlfn.XLOOKUP(B27,'La Calera II - RFSU 31.1.28'!B:B,'La Calera II - RFSU 31.1.28'!H:H,"No se encuentra",0,1),"")</f>
        <v>46122</v>
      </c>
      <c r="H27" s="152">
        <f>+_xlfn.XLOOKUP(B27,'La Calera II - RFSU 31.1.28'!B:B,'La Calera II - RFSU 31.1.28'!W:W,"No se encuentra",0,1)</f>
        <v>46159</v>
      </c>
      <c r="I27" s="153">
        <f>+_xlfn.XLOOKUP(B27,'La Calera II - RFSU 31.1.28'!B:B,'La Calera II - RFSU 31.1.28'!W:W,"No se encuentra",0,1)</f>
        <v>46159</v>
      </c>
      <c r="J27" s="155">
        <f>IF(+_xlfn.XLOOKUP(B27,'La Calera II - RFSU 31.1.28'!B:B,'La Calera II - RFSU 31.1.28'!X:X,"No se encuentra",0,1)&gt;0,+_xlfn.XLOOKUP(B27,'La Calera II - RFSU 31.1.28'!B:B,'La Calera II - RFSU 31.1.28'!X:X,"No se encuentra",0,1),"")</f>
        <v>46151</v>
      </c>
      <c r="K27" s="141" t="str">
        <f>+IF(+_xlfn.XLOOKUP(B27,'La Calera II - RFSU 31.1.28'!B:B,'La Calera II - RFSU 31.1.28'!AG:AG,"No se encuentra",0,1)=0,"N/A","Sin iniciar")</f>
        <v>Sin iniciar</v>
      </c>
      <c r="L27" s="152">
        <f>+_xlfn.XLOOKUP(B27,'La Calera II - RFSU 31.1.28'!B:B,'La Calera II - RFSU 31.1.28'!AP:AP,"No se encuentra",0,1)</f>
        <v>46216</v>
      </c>
      <c r="M27" s="153">
        <f>+_xlfn.XLOOKUP(B27,'La Calera II - RFSU 31.1.28'!B:B,'La Calera II - RFSU 31.1.28'!AP:AP,"No se encuentra",0,1)</f>
        <v>46216</v>
      </c>
      <c r="N27" s="140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f>+_xlfn.XLOOKUP(B27,'La Calera II - RFSU 31.1.28'!B:B,'La Calera II - RFSU 31.1.28'!CA:CA,"No se encuentra",0,1)</f>
        <v>46427</v>
      </c>
      <c r="P27" s="35"/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202" t="str">
        <f t="shared" si="0"/>
        <v/>
      </c>
      <c r="S27" s="197"/>
      <c r="T27">
        <f>+_xlfn.XLOOKUP(B27,'La Calera II - RFSU 31.1.28'!B:B,'La Calera II - RFSU 31.1.28'!E:E,"",0,1)</f>
        <v>0</v>
      </c>
    </row>
    <row r="28" spans="1:20" ht="33.75" hidden="1" x14ac:dyDescent="0.25">
      <c r="A28" s="159" t="s">
        <v>640</v>
      </c>
      <c r="B28" s="160" t="s">
        <v>2617</v>
      </c>
      <c r="C28" s="161" t="s">
        <v>751</v>
      </c>
      <c r="D28" s="196"/>
      <c r="E28" s="151">
        <f>+_xlfn.XLOOKUP(B28,'La Calera II - RFSU 31.1.28'!B:B,'La Calera II - RFSU 31.1.28'!G:G,"No se encuentra",0,1)</f>
        <v>46121</v>
      </c>
      <c r="F28" s="153">
        <f>+_xlfn.XLOOKUP(B28,'La Calera II - RFSU 31.1.28'!B:B,'La Calera II - RFSU 31.1.28'!G:G,"No se encuentra",0,1)</f>
        <v>46121</v>
      </c>
      <c r="G28" s="154">
        <f>IF(+_xlfn.XLOOKUP(B28,'La Calera II - RFSU 31.1.28'!B:B,'La Calera II - RFSU 31.1.28'!H:H,"No se encuentra",0,1)&gt;0,+_xlfn.XLOOKUP(B28,'La Calera II - RFSU 31.1.28'!B:B,'La Calera II - RFSU 31.1.28'!H:H,"No se encuentra",0,1),"")</f>
        <v>46122</v>
      </c>
      <c r="H28" s="152">
        <f>+_xlfn.XLOOKUP(B28,'La Calera II - RFSU 31.1.28'!B:B,'La Calera II - RFSU 31.1.28'!W:W,"No se encuentra",0,1)</f>
        <v>46159</v>
      </c>
      <c r="I28" s="153">
        <f>+_xlfn.XLOOKUP(B28,'La Calera II - RFSU 31.1.28'!B:B,'La Calera II - RFSU 31.1.28'!W:W,"No se encuentra",0,1)</f>
        <v>46159</v>
      </c>
      <c r="J28" s="155">
        <f>IF(+_xlfn.XLOOKUP(B28,'La Calera II - RFSU 31.1.28'!B:B,'La Calera II - RFSU 31.1.28'!X:X,"No se encuentra",0,1)&gt;0,+_xlfn.XLOOKUP(B28,'La Calera II - RFSU 31.1.28'!B:B,'La Calera II - RFSU 31.1.28'!X:X,"No se encuentra",0,1),"")</f>
        <v>46154</v>
      </c>
      <c r="K28" s="141" t="str">
        <f>+IF(+_xlfn.XLOOKUP(B28,'La Calera II - RFSU 31.1.28'!B:B,'La Calera II - RFSU 31.1.28'!AG:AG,"No se encuentra",0,1)=0,"N/A","Sin iniciar")</f>
        <v>Sin iniciar</v>
      </c>
      <c r="L28" s="152">
        <f>+_xlfn.XLOOKUP(B28,'La Calera II - RFSU 31.1.28'!B:B,'La Calera II - RFSU 31.1.28'!AP:AP,"No se encuentra",0,1)</f>
        <v>46219</v>
      </c>
      <c r="M28" s="153">
        <f>+_xlfn.XLOOKUP(B28,'La Calera II - RFSU 31.1.28'!B:B,'La Calera II - RFSU 31.1.28'!AP:AP,"No se encuentra",0,1)</f>
        <v>46219</v>
      </c>
      <c r="N28" s="140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f>+_xlfn.XLOOKUP(B28,'La Calera II - RFSU 31.1.28'!B:B,'La Calera II - RFSU 31.1.28'!CA:CA,"No se encuentra",0,1)</f>
        <v>46427</v>
      </c>
      <c r="P28" s="35"/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202" t="str">
        <f t="shared" si="0"/>
        <v/>
      </c>
      <c r="S28" s="197"/>
      <c r="T28">
        <f>+_xlfn.XLOOKUP(B28,'La Calera II - RFSU 31.1.28'!B:B,'La Calera II - RFSU 31.1.28'!E:E,"",0,1)</f>
        <v>0</v>
      </c>
    </row>
    <row r="29" spans="1:20" ht="22.5" hidden="1" x14ac:dyDescent="0.25">
      <c r="A29" s="159" t="s">
        <v>640</v>
      </c>
      <c r="B29" s="160" t="s">
        <v>2618</v>
      </c>
      <c r="C29" s="161" t="s">
        <v>752</v>
      </c>
      <c r="D29" s="196"/>
      <c r="E29" s="151">
        <f>+_xlfn.XLOOKUP(B29,'La Calera II - RFSU 31.1.28'!B:B,'La Calera II - RFSU 31.1.28'!G:G,"No se encuentra",0,1)</f>
        <v>46163</v>
      </c>
      <c r="F29" s="153">
        <f>+_xlfn.XLOOKUP(B29,'La Calera II - RFSU 31.1.28'!B:B,'La Calera II - RFSU 31.1.28'!G:G,"No se encuentra",0,1)</f>
        <v>46163</v>
      </c>
      <c r="G29" s="154">
        <f>IF(+_xlfn.XLOOKUP(B29,'La Calera II - RFSU 31.1.28'!B:B,'La Calera II - RFSU 31.1.28'!H:H,"No se encuentra",0,1)&gt;0,+_xlfn.XLOOKUP(B29,'La Calera II - RFSU 31.1.28'!B:B,'La Calera II - RFSU 31.1.28'!H:H,"No se encuentra",0,1),"")</f>
        <v>46163</v>
      </c>
      <c r="H29" s="152">
        <f>+_xlfn.XLOOKUP(B29,'La Calera II - RFSU 31.1.28'!B:B,'La Calera II - RFSU 31.1.28'!W:W,"No se encuentra",0,1)</f>
        <v>46202</v>
      </c>
      <c r="I29" s="153">
        <f>+_xlfn.XLOOKUP(B29,'La Calera II - RFSU 31.1.28'!B:B,'La Calera II - RFSU 31.1.28'!W:W,"No se encuentra",0,1)</f>
        <v>46202</v>
      </c>
      <c r="J29" s="155">
        <f>IF(+_xlfn.XLOOKUP(B29,'La Calera II - RFSU 31.1.28'!B:B,'La Calera II - RFSU 31.1.28'!X:X,"No se encuentra",0,1)&gt;0,+_xlfn.XLOOKUP(B29,'La Calera II - RFSU 31.1.28'!B:B,'La Calera II - RFSU 31.1.28'!X:X,"No se encuentra",0,1),"")</f>
        <v>46198</v>
      </c>
      <c r="K29" s="141" t="str">
        <f>+IF(+_xlfn.XLOOKUP(B29,'La Calera II - RFSU 31.1.28'!B:B,'La Calera II - RFSU 31.1.28'!AG:AG,"No se encuentra",0,1)=0,"N/A","Sin iniciar")</f>
        <v>Sin iniciar</v>
      </c>
      <c r="L29" s="152">
        <f>+_xlfn.XLOOKUP(B29,'La Calera II - RFSU 31.1.28'!B:B,'La Calera II - RFSU 31.1.28'!AP:AP,"No se encuentra",0,1)</f>
        <v>46263</v>
      </c>
      <c r="M29" s="153">
        <f>+_xlfn.XLOOKUP(B29,'La Calera II - RFSU 31.1.28'!B:B,'La Calera II - RFSU 31.1.28'!AP:AP,"No se encuentra",0,1)</f>
        <v>46263</v>
      </c>
      <c r="N29" s="140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f>+_xlfn.XLOOKUP(B29,'La Calera II - RFSU 31.1.28'!B:B,'La Calera II - RFSU 31.1.28'!CA:CA,"No se encuentra",0,1)</f>
        <v>46482</v>
      </c>
      <c r="P29" s="35"/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202" t="str">
        <f t="shared" si="0"/>
        <v/>
      </c>
      <c r="S29" s="197"/>
      <c r="T29">
        <f>+_xlfn.XLOOKUP(B29,'La Calera II - RFSU 31.1.28'!B:B,'La Calera II - RFSU 31.1.28'!E:E,"",0,1)</f>
        <v>0</v>
      </c>
    </row>
    <row r="30" spans="1:20" ht="22.5" hidden="1" x14ac:dyDescent="0.25">
      <c r="A30" s="159" t="s">
        <v>640</v>
      </c>
      <c r="B30" s="160" t="s">
        <v>2619</v>
      </c>
      <c r="C30" s="161" t="s">
        <v>754</v>
      </c>
      <c r="D30" s="196"/>
      <c r="E30" s="151">
        <f>+_xlfn.XLOOKUP(B30,'La Calera II - RFSU 31.1.28'!B:B,'La Calera II - RFSU 31.1.28'!G:G,"No se encuentra",0,1)</f>
        <v>46125</v>
      </c>
      <c r="F30" s="153">
        <f>+_xlfn.XLOOKUP(B30,'La Calera II - RFSU 31.1.28'!B:B,'La Calera II - RFSU 31.1.28'!G:G,"No se encuentra",0,1)</f>
        <v>46125</v>
      </c>
      <c r="G30" s="154">
        <f>IF(+_xlfn.XLOOKUP(B30,'La Calera II - RFSU 31.1.28'!B:B,'La Calera II - RFSU 31.1.28'!H:H,"No se encuentra",0,1)&gt;0,+_xlfn.XLOOKUP(B30,'La Calera II - RFSU 31.1.28'!B:B,'La Calera II - RFSU 31.1.28'!H:H,"No se encuentra",0,1),"")</f>
        <v>46122</v>
      </c>
      <c r="H30" s="152">
        <f>+_xlfn.XLOOKUP(B30,'La Calera II - RFSU 31.1.28'!B:B,'La Calera II - RFSU 31.1.28'!W:W,"No se encuentra",0,1)</f>
        <v>46159</v>
      </c>
      <c r="I30" s="153">
        <f>+_xlfn.XLOOKUP(B30,'La Calera II - RFSU 31.1.28'!B:B,'La Calera II - RFSU 31.1.28'!W:W,"No se encuentra",0,1)</f>
        <v>46159</v>
      </c>
      <c r="J30" s="155">
        <f>IF(+_xlfn.XLOOKUP(B30,'La Calera II - RFSU 31.1.28'!B:B,'La Calera II - RFSU 31.1.28'!X:X,"No se encuentra",0,1)&gt;0,+_xlfn.XLOOKUP(B30,'La Calera II - RFSU 31.1.28'!B:B,'La Calera II - RFSU 31.1.28'!X:X,"No se encuentra",0,1),"")</f>
        <v>46153</v>
      </c>
      <c r="K30" s="141" t="str">
        <f>+IF(+_xlfn.XLOOKUP(B30,'La Calera II - RFSU 31.1.28'!B:B,'La Calera II - RFSU 31.1.28'!AG:AG,"No se encuentra",0,1)=0,"N/A","Sin iniciar")</f>
        <v>Sin iniciar</v>
      </c>
      <c r="L30" s="152">
        <f>+_xlfn.XLOOKUP(B30,'La Calera II - RFSU 31.1.28'!B:B,'La Calera II - RFSU 31.1.28'!AP:AP,"No se encuentra",0,1)</f>
        <v>46218</v>
      </c>
      <c r="M30" s="153">
        <f>+_xlfn.XLOOKUP(B30,'La Calera II - RFSU 31.1.28'!B:B,'La Calera II - RFSU 31.1.28'!AP:AP,"No se encuentra",0,1)</f>
        <v>46218</v>
      </c>
      <c r="N30" s="140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f>+_xlfn.XLOOKUP(B30,'La Calera II - RFSU 31.1.28'!B:B,'La Calera II - RFSU 31.1.28'!CA:CA,"No se encuentra",0,1)</f>
        <v>46482</v>
      </c>
      <c r="P30" s="35"/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202" t="str">
        <f t="shared" si="0"/>
        <v/>
      </c>
      <c r="S30" s="197"/>
      <c r="T30">
        <f>+_xlfn.XLOOKUP(B30,'La Calera II - RFSU 31.1.28'!B:B,'La Calera II - RFSU 31.1.28'!E:E,"",0,1)</f>
        <v>0</v>
      </c>
    </row>
    <row r="31" spans="1:20" ht="22.5" hidden="1" x14ac:dyDescent="0.25">
      <c r="A31" s="159" t="s">
        <v>640</v>
      </c>
      <c r="B31" s="160" t="s">
        <v>2620</v>
      </c>
      <c r="C31" s="161" t="s">
        <v>755</v>
      </c>
      <c r="D31" s="196"/>
      <c r="E31" s="151">
        <f>+_xlfn.XLOOKUP(B31,'La Calera II - RFSU 31.1.28'!B:B,'La Calera II - RFSU 31.1.28'!G:G,"No se encuentra",0,1)</f>
        <v>46177</v>
      </c>
      <c r="F31" s="153">
        <f>+_xlfn.XLOOKUP(B31,'La Calera II - RFSU 31.1.28'!B:B,'La Calera II - RFSU 31.1.28'!G:G,"No se encuentra",0,1)</f>
        <v>46177</v>
      </c>
      <c r="G31" s="154">
        <f>IF(+_xlfn.XLOOKUP(B31,'La Calera II - RFSU 31.1.28'!B:B,'La Calera II - RFSU 31.1.28'!H:H,"No se encuentra",0,1)&gt;0,+_xlfn.XLOOKUP(B31,'La Calera II - RFSU 31.1.28'!B:B,'La Calera II - RFSU 31.1.28'!H:H,"No se encuentra",0,1),"")</f>
        <v>46185</v>
      </c>
      <c r="H31" s="152">
        <f>+_xlfn.XLOOKUP(B31,'La Calera II - RFSU 31.1.28'!B:B,'La Calera II - RFSU 31.1.28'!W:W,"No se encuentra",0,1)</f>
        <v>46222</v>
      </c>
      <c r="I31" s="153">
        <f>+_xlfn.XLOOKUP(B31,'La Calera II - RFSU 31.1.28'!B:B,'La Calera II - RFSU 31.1.28'!W:W,"No se encuentra",0,1)</f>
        <v>46222</v>
      </c>
      <c r="J31" s="155" t="str">
        <f>IF(+_xlfn.XLOOKUP(B31,'La Calera II - RFSU 31.1.28'!B:B,'La Calera II - RFSU 31.1.28'!X:X,"No se encuentra",0,1)&gt;0,+_xlfn.XLOOKUP(B31,'La Calera II - RFSU 31.1.28'!B:B,'La Calera II - RFSU 31.1.28'!X:X,"No se encuentra",0,1),"")</f>
        <v/>
      </c>
      <c r="K31" s="141" t="str">
        <f>+IF(+_xlfn.XLOOKUP(B31,'La Calera II - RFSU 31.1.28'!B:B,'La Calera II - RFSU 31.1.28'!AG:AG,"No se encuentra",0,1)=0,"N/A","Sin iniciar")</f>
        <v>Sin iniciar</v>
      </c>
      <c r="L31" s="152">
        <f>+_xlfn.XLOOKUP(B31,'La Calera II - RFSU 31.1.28'!B:B,'La Calera II - RFSU 31.1.28'!AP:AP,"No se encuentra",0,1)</f>
        <v>46287</v>
      </c>
      <c r="M31" s="153">
        <f>+_xlfn.XLOOKUP(B31,'La Calera II - RFSU 31.1.28'!B:B,'La Calera II - RFSU 31.1.28'!AP:AP,"No se encuentra",0,1)</f>
        <v>46287</v>
      </c>
      <c r="N31" s="140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f>+_xlfn.XLOOKUP(B31,'La Calera II - RFSU 31.1.28'!B:B,'La Calera II - RFSU 31.1.28'!CA:CA,"No se encuentra",0,1)</f>
        <v>46482</v>
      </c>
      <c r="P31" s="35"/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202" t="str">
        <f t="shared" si="0"/>
        <v/>
      </c>
      <c r="S31" s="197"/>
      <c r="T31">
        <f>+_xlfn.XLOOKUP(B31,'La Calera II - RFSU 31.1.28'!B:B,'La Calera II - RFSU 31.1.28'!E:E,"",0,1)</f>
        <v>0</v>
      </c>
    </row>
    <row r="32" spans="1:20" ht="22.5" hidden="1" x14ac:dyDescent="0.25">
      <c r="A32" s="159" t="s">
        <v>640</v>
      </c>
      <c r="B32" s="160" t="s">
        <v>2621</v>
      </c>
      <c r="C32" s="161" t="s">
        <v>756</v>
      </c>
      <c r="D32" s="196"/>
      <c r="E32" s="151">
        <f>+_xlfn.XLOOKUP(B32,'La Calera II - RFSU 31.1.28'!B:B,'La Calera II - RFSU 31.1.28'!G:G,"No se encuentra",0,1)</f>
        <v>46129</v>
      </c>
      <c r="F32" s="153">
        <f>+_xlfn.XLOOKUP(B32,'La Calera II - RFSU 31.1.28'!B:B,'La Calera II - RFSU 31.1.28'!G:G,"No se encuentra",0,1)</f>
        <v>46129</v>
      </c>
      <c r="G32" s="154">
        <f>IF(+_xlfn.XLOOKUP(B32,'La Calera II - RFSU 31.1.28'!B:B,'La Calera II - RFSU 31.1.28'!H:H,"No se encuentra",0,1)&gt;0,+_xlfn.XLOOKUP(B32,'La Calera II - RFSU 31.1.28'!B:B,'La Calera II - RFSU 31.1.28'!H:H,"No se encuentra",0,1),"")</f>
        <v>46129</v>
      </c>
      <c r="H32" s="152">
        <f>+_xlfn.XLOOKUP(B32,'La Calera II - RFSU 31.1.28'!B:B,'La Calera II - RFSU 31.1.28'!W:W,"No se encuentra",0,1)</f>
        <v>46166</v>
      </c>
      <c r="I32" s="153">
        <f>+_xlfn.XLOOKUP(B32,'La Calera II - RFSU 31.1.28'!B:B,'La Calera II - RFSU 31.1.28'!W:W,"No se encuentra",0,1)</f>
        <v>46166</v>
      </c>
      <c r="J32" s="155">
        <f>IF(+_xlfn.XLOOKUP(B32,'La Calera II - RFSU 31.1.28'!B:B,'La Calera II - RFSU 31.1.28'!X:X,"No se encuentra",0,1)&gt;0,+_xlfn.XLOOKUP(B32,'La Calera II - RFSU 31.1.28'!B:B,'La Calera II - RFSU 31.1.28'!X:X,"No se encuentra",0,1),"")</f>
        <v>46153</v>
      </c>
      <c r="K32" s="141" t="str">
        <f>+IF(+_xlfn.XLOOKUP(B32,'La Calera II - RFSU 31.1.28'!B:B,'La Calera II - RFSU 31.1.28'!AG:AG,"No se encuentra",0,1)=0,"N/A","Sin iniciar")</f>
        <v>Sin iniciar</v>
      </c>
      <c r="L32" s="152">
        <f>+_xlfn.XLOOKUP(B32,'La Calera II - RFSU 31.1.28'!B:B,'La Calera II - RFSU 31.1.28'!AP:AP,"No se encuentra",0,1)</f>
        <v>46218</v>
      </c>
      <c r="M32" s="153">
        <f>+_xlfn.XLOOKUP(B32,'La Calera II - RFSU 31.1.28'!B:B,'La Calera II - RFSU 31.1.28'!AP:AP,"No se encuentra",0,1)</f>
        <v>46218</v>
      </c>
      <c r="N32" s="140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f>+_xlfn.XLOOKUP(B32,'La Calera II - RFSU 31.1.28'!B:B,'La Calera II - RFSU 31.1.28'!CA:CA,"No se encuentra",0,1)</f>
        <v>46482</v>
      </c>
      <c r="P32" s="35"/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202" t="str">
        <f t="shared" si="0"/>
        <v/>
      </c>
      <c r="S32" s="197"/>
      <c r="T32">
        <f>+_xlfn.XLOOKUP(B32,'La Calera II - RFSU 31.1.28'!B:B,'La Calera II - RFSU 31.1.28'!E:E,"",0,1)</f>
        <v>0</v>
      </c>
    </row>
    <row r="33" spans="1:20" ht="33.75" hidden="1" x14ac:dyDescent="0.25">
      <c r="A33" s="159" t="s">
        <v>640</v>
      </c>
      <c r="B33" s="160" t="s">
        <v>2622</v>
      </c>
      <c r="C33" s="161" t="s">
        <v>757</v>
      </c>
      <c r="D33" s="196"/>
      <c r="E33" s="151">
        <f>+_xlfn.XLOOKUP(B33,'La Calera II - RFSU 31.1.28'!B:B,'La Calera II - RFSU 31.1.28'!G:G,"No se encuentra",0,1)</f>
        <v>46177</v>
      </c>
      <c r="F33" s="153">
        <f>+_xlfn.XLOOKUP(B33,'La Calera II - RFSU 31.1.28'!B:B,'La Calera II - RFSU 31.1.28'!G:G,"No se encuentra",0,1)</f>
        <v>46177</v>
      </c>
      <c r="G33" s="154">
        <f>IF(+_xlfn.XLOOKUP(B33,'La Calera II - RFSU 31.1.28'!B:B,'La Calera II - RFSU 31.1.28'!H:H,"No se encuentra",0,1)&gt;0,+_xlfn.XLOOKUP(B33,'La Calera II - RFSU 31.1.28'!B:B,'La Calera II - RFSU 31.1.28'!H:H,"No se encuentra",0,1),"")</f>
        <v>46185</v>
      </c>
      <c r="H33" s="152">
        <f>+_xlfn.XLOOKUP(B33,'La Calera II - RFSU 31.1.28'!B:B,'La Calera II - RFSU 31.1.28'!W:W,"No se encuentra",0,1)</f>
        <v>46222</v>
      </c>
      <c r="I33" s="153">
        <f>+_xlfn.XLOOKUP(B33,'La Calera II - RFSU 31.1.28'!B:B,'La Calera II - RFSU 31.1.28'!W:W,"No se encuentra",0,1)</f>
        <v>46222</v>
      </c>
      <c r="J33" s="155" t="str">
        <f>IF(+_xlfn.XLOOKUP(B33,'La Calera II - RFSU 31.1.28'!B:B,'La Calera II - RFSU 31.1.28'!X:X,"No se encuentra",0,1)&gt;0,+_xlfn.XLOOKUP(B33,'La Calera II - RFSU 31.1.28'!B:B,'La Calera II - RFSU 31.1.28'!X:X,"No se encuentra",0,1),"")</f>
        <v/>
      </c>
      <c r="K33" s="141" t="str">
        <f>+IF(+_xlfn.XLOOKUP(B33,'La Calera II - RFSU 31.1.28'!B:B,'La Calera II - RFSU 31.1.28'!AG:AG,"No se encuentra",0,1)=0,"N/A","Sin iniciar")</f>
        <v>Sin iniciar</v>
      </c>
      <c r="L33" s="152">
        <f>+_xlfn.XLOOKUP(B33,'La Calera II - RFSU 31.1.28'!B:B,'La Calera II - RFSU 31.1.28'!AP:AP,"No se encuentra",0,1)</f>
        <v>46287</v>
      </c>
      <c r="M33" s="153">
        <f>+_xlfn.XLOOKUP(B33,'La Calera II - RFSU 31.1.28'!B:B,'La Calera II - RFSU 31.1.28'!AP:AP,"No se encuentra",0,1)</f>
        <v>46287</v>
      </c>
      <c r="N33" s="140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f>+_xlfn.XLOOKUP(B33,'La Calera II - RFSU 31.1.28'!B:B,'La Calera II - RFSU 31.1.28'!CA:CA,"No se encuentra",0,1)</f>
        <v>46482</v>
      </c>
      <c r="P33" s="35"/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202" t="str">
        <f t="shared" si="0"/>
        <v/>
      </c>
      <c r="S33" s="197"/>
      <c r="T33">
        <f>+_xlfn.XLOOKUP(B33,'La Calera II - RFSU 31.1.28'!B:B,'La Calera II - RFSU 31.1.28'!E:E,"",0,1)</f>
        <v>0</v>
      </c>
    </row>
    <row r="34" spans="1:20" ht="22.5" hidden="1" x14ac:dyDescent="0.25">
      <c r="A34" s="159" t="s">
        <v>640</v>
      </c>
      <c r="B34" s="160" t="s">
        <v>2623</v>
      </c>
      <c r="C34" s="161" t="s">
        <v>758</v>
      </c>
      <c r="D34" s="196"/>
      <c r="E34" s="151">
        <f>+_xlfn.XLOOKUP(B34,'La Calera II - RFSU 31.1.28'!B:B,'La Calera II - RFSU 31.1.28'!G:G,"No se encuentra",0,1)</f>
        <v>46163</v>
      </c>
      <c r="F34" s="153">
        <f>+_xlfn.XLOOKUP(B34,'La Calera II - RFSU 31.1.28'!B:B,'La Calera II - RFSU 31.1.28'!G:G,"No se encuentra",0,1)</f>
        <v>46163</v>
      </c>
      <c r="G34" s="154">
        <f>IF(+_xlfn.XLOOKUP(B34,'La Calera II - RFSU 31.1.28'!B:B,'La Calera II - RFSU 31.1.28'!H:H,"No se encuentra",0,1)&gt;0,+_xlfn.XLOOKUP(B34,'La Calera II - RFSU 31.1.28'!B:B,'La Calera II - RFSU 31.1.28'!H:H,"No se encuentra",0,1),"")</f>
        <v>46163</v>
      </c>
      <c r="H34" s="152">
        <f>+_xlfn.XLOOKUP(B34,'La Calera II - RFSU 31.1.28'!B:B,'La Calera II - RFSU 31.1.28'!W:W,"No se encuentra",0,1)</f>
        <v>46208</v>
      </c>
      <c r="I34" s="153">
        <f>+_xlfn.XLOOKUP(B34,'La Calera II - RFSU 31.1.28'!B:B,'La Calera II - RFSU 31.1.28'!W:W,"No se encuentra",0,1)</f>
        <v>46208</v>
      </c>
      <c r="J34" s="155" t="str">
        <f>IF(+_xlfn.XLOOKUP(B34,'La Calera II - RFSU 31.1.28'!B:B,'La Calera II - RFSU 31.1.28'!X:X,"No se encuentra",0,1)&gt;0,+_xlfn.XLOOKUP(B34,'La Calera II - RFSU 31.1.28'!B:B,'La Calera II - RFSU 31.1.28'!X:X,"No se encuentra",0,1),"")</f>
        <v/>
      </c>
      <c r="K34" s="141" t="str">
        <f>+IF(+_xlfn.XLOOKUP(B34,'La Calera II - RFSU 31.1.28'!B:B,'La Calera II - RFSU 31.1.28'!AG:AG,"No se encuentra",0,1)=0,"N/A","Sin iniciar")</f>
        <v>Sin iniciar</v>
      </c>
      <c r="L34" s="152">
        <f>+_xlfn.XLOOKUP(B34,'La Calera II - RFSU 31.1.28'!B:B,'La Calera II - RFSU 31.1.28'!AP:AP,"No se encuentra",0,1)</f>
        <v>46273</v>
      </c>
      <c r="M34" s="153">
        <f>+_xlfn.XLOOKUP(B34,'La Calera II - RFSU 31.1.28'!B:B,'La Calera II - RFSU 31.1.28'!AP:AP,"No se encuentra",0,1)</f>
        <v>46273</v>
      </c>
      <c r="N34" s="140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f>+_xlfn.XLOOKUP(B34,'La Calera II - RFSU 31.1.28'!B:B,'La Calera II - RFSU 31.1.28'!CA:CA,"No se encuentra",0,1)</f>
        <v>46482</v>
      </c>
      <c r="P34" s="35"/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202" t="str">
        <f t="shared" si="0"/>
        <v/>
      </c>
      <c r="S34" s="197"/>
      <c r="T34">
        <f>+_xlfn.XLOOKUP(B34,'La Calera II - RFSU 31.1.28'!B:B,'La Calera II - RFSU 31.1.28'!E:E,"",0,1)</f>
        <v>0</v>
      </c>
    </row>
    <row r="35" spans="1:20" ht="22.5" hidden="1" x14ac:dyDescent="0.25">
      <c r="A35" s="159" t="s">
        <v>640</v>
      </c>
      <c r="B35" s="160" t="s">
        <v>2625</v>
      </c>
      <c r="C35" s="161" t="s">
        <v>760</v>
      </c>
      <c r="D35" s="196"/>
      <c r="E35" s="151">
        <f>+_xlfn.XLOOKUP(B35,'La Calera II - RFSU 31.1.28'!B:B,'La Calera II - RFSU 31.1.28'!G:G,"No se encuentra",0,1)</f>
        <v>46101</v>
      </c>
      <c r="F35" s="153">
        <f>+_xlfn.XLOOKUP(B35,'La Calera II - RFSU 31.1.28'!B:B,'La Calera II - RFSU 31.1.28'!G:G,"No se encuentra",0,1)</f>
        <v>46101</v>
      </c>
      <c r="G35" s="154">
        <f>IF(+_xlfn.XLOOKUP(B35,'La Calera II - RFSU 31.1.28'!B:B,'La Calera II - RFSU 31.1.28'!H:H,"No se encuentra",0,1)&gt;0,+_xlfn.XLOOKUP(B35,'La Calera II - RFSU 31.1.28'!B:B,'La Calera II - RFSU 31.1.28'!H:H,"No se encuentra",0,1),"")</f>
        <v>46106</v>
      </c>
      <c r="H35" s="152">
        <f>+_xlfn.XLOOKUP(B35,'La Calera II - RFSU 31.1.28'!B:B,'La Calera II - RFSU 31.1.28'!W:W,"No se encuentra",0,1)</f>
        <v>46152</v>
      </c>
      <c r="I35" s="153">
        <f>+_xlfn.XLOOKUP(B35,'La Calera II - RFSU 31.1.28'!B:B,'La Calera II - RFSU 31.1.28'!W:W,"No se encuentra",0,1)</f>
        <v>46152</v>
      </c>
      <c r="J35" s="155">
        <f>IF(+_xlfn.XLOOKUP(B35,'La Calera II - RFSU 31.1.28'!B:B,'La Calera II - RFSU 31.1.28'!X:X,"No se encuentra",0,1)&gt;0,+_xlfn.XLOOKUP(B35,'La Calera II - RFSU 31.1.28'!B:B,'La Calera II - RFSU 31.1.28'!X:X,"No se encuentra",0,1),"")</f>
        <v>46148</v>
      </c>
      <c r="K35" s="141" t="str">
        <f>+IF(+_xlfn.XLOOKUP(B35,'La Calera II - RFSU 31.1.28'!B:B,'La Calera II - RFSU 31.1.28'!AG:AG,"No se encuentra",0,1)=0,"N/A","Sin iniciar")</f>
        <v>Sin iniciar</v>
      </c>
      <c r="L35" s="152">
        <f>+_xlfn.XLOOKUP(B35,'La Calera II - RFSU 31.1.28'!B:B,'La Calera II - RFSU 31.1.28'!AP:AP,"No se encuentra",0,1)</f>
        <v>46213</v>
      </c>
      <c r="M35" s="153">
        <f>+_xlfn.XLOOKUP(B35,'La Calera II - RFSU 31.1.28'!B:B,'La Calera II - RFSU 31.1.28'!AP:AP,"No se encuentra",0,1)</f>
        <v>46213</v>
      </c>
      <c r="N35" s="140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f>+_xlfn.XLOOKUP(B35,'La Calera II - RFSU 31.1.28'!B:B,'La Calera II - RFSU 31.1.28'!CA:CA,"No se encuentra",0,1)</f>
        <v>46443</v>
      </c>
      <c r="P35" s="35"/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202" t="str">
        <f t="shared" si="0"/>
        <v/>
      </c>
      <c r="S35" s="197"/>
      <c r="T35">
        <f>+_xlfn.XLOOKUP(B35,'La Calera II - RFSU 31.1.28'!B:B,'La Calera II - RFSU 31.1.28'!E:E,"",0,1)</f>
        <v>0</v>
      </c>
    </row>
    <row r="36" spans="1:20" ht="22.5" hidden="1" x14ac:dyDescent="0.25">
      <c r="A36" s="159" t="s">
        <v>640</v>
      </c>
      <c r="B36" s="160" t="s">
        <v>2626</v>
      </c>
      <c r="C36" s="161" t="s">
        <v>761</v>
      </c>
      <c r="D36" s="196"/>
      <c r="E36" s="151">
        <f>+_xlfn.XLOOKUP(B36,'La Calera II - RFSU 31.1.28'!B:B,'La Calera II - RFSU 31.1.28'!G:G,"No se encuentra",0,1)</f>
        <v>46136</v>
      </c>
      <c r="F36" s="153">
        <f>+_xlfn.XLOOKUP(B36,'La Calera II - RFSU 31.1.28'!B:B,'La Calera II - RFSU 31.1.28'!G:G,"No se encuentra",0,1)</f>
        <v>46136</v>
      </c>
      <c r="G36" s="154">
        <f>IF(+_xlfn.XLOOKUP(B36,'La Calera II - RFSU 31.1.28'!B:B,'La Calera II - RFSU 31.1.28'!H:H,"No se encuentra",0,1)&gt;0,+_xlfn.XLOOKUP(B36,'La Calera II - RFSU 31.1.28'!B:B,'La Calera II - RFSU 31.1.28'!H:H,"No se encuentra",0,1),"")</f>
        <v>46136</v>
      </c>
      <c r="H36" s="152">
        <f>+_xlfn.XLOOKUP(B36,'La Calera II - RFSU 31.1.28'!B:B,'La Calera II - RFSU 31.1.28'!W:W,"No se encuentra",0,1)</f>
        <v>46173</v>
      </c>
      <c r="I36" s="153">
        <f>+_xlfn.XLOOKUP(B36,'La Calera II - RFSU 31.1.28'!B:B,'La Calera II - RFSU 31.1.28'!W:W,"No se encuentra",0,1)</f>
        <v>46173</v>
      </c>
      <c r="J36" s="155">
        <f>IF(+_xlfn.XLOOKUP(B36,'La Calera II - RFSU 31.1.28'!B:B,'La Calera II - RFSU 31.1.28'!X:X,"No se encuentra",0,1)&gt;0,+_xlfn.XLOOKUP(B36,'La Calera II - RFSU 31.1.28'!B:B,'La Calera II - RFSU 31.1.28'!X:X,"No se encuentra",0,1),"")</f>
        <v>46164</v>
      </c>
      <c r="K36" s="141" t="str">
        <f>+IF(+_xlfn.XLOOKUP(B36,'La Calera II - RFSU 31.1.28'!B:B,'La Calera II - RFSU 31.1.28'!AG:AG,"No se encuentra",0,1)=0,"N/A","Sin iniciar")</f>
        <v>Sin iniciar</v>
      </c>
      <c r="L36" s="152">
        <f>+_xlfn.XLOOKUP(B36,'La Calera II - RFSU 31.1.28'!B:B,'La Calera II - RFSU 31.1.28'!AP:AP,"No se encuentra",0,1)</f>
        <v>46229</v>
      </c>
      <c r="M36" s="153">
        <f>+_xlfn.XLOOKUP(B36,'La Calera II - RFSU 31.1.28'!B:B,'La Calera II - RFSU 31.1.28'!AP:AP,"No se encuentra",0,1)</f>
        <v>46229</v>
      </c>
      <c r="N36" s="140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f>+_xlfn.XLOOKUP(B36,'La Calera II - RFSU 31.1.28'!B:B,'La Calera II - RFSU 31.1.28'!CA:CA,"No se encuentra",0,1)</f>
        <v>46482</v>
      </c>
      <c r="P36" s="35"/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202" t="str">
        <f t="shared" si="0"/>
        <v/>
      </c>
      <c r="S36" s="197"/>
      <c r="T36">
        <f>+_xlfn.XLOOKUP(B36,'La Calera II - RFSU 31.1.28'!B:B,'La Calera II - RFSU 31.1.28'!E:E,"",0,1)</f>
        <v>0</v>
      </c>
    </row>
    <row r="37" spans="1:20" ht="22.5" hidden="1" x14ac:dyDescent="0.25">
      <c r="A37" s="159" t="s">
        <v>640</v>
      </c>
      <c r="B37" s="160" t="s">
        <v>2627</v>
      </c>
      <c r="C37" s="161" t="s">
        <v>762</v>
      </c>
      <c r="D37" s="196"/>
      <c r="E37" s="151">
        <f>+_xlfn.XLOOKUP(B37,'La Calera II - RFSU 31.1.28'!B:B,'La Calera II - RFSU 31.1.28'!G:G,"No se encuentra",0,1)</f>
        <v>46136</v>
      </c>
      <c r="F37" s="153">
        <f>+_xlfn.XLOOKUP(B37,'La Calera II - RFSU 31.1.28'!B:B,'La Calera II - RFSU 31.1.28'!G:G,"No se encuentra",0,1)</f>
        <v>46136</v>
      </c>
      <c r="G37" s="154">
        <f>IF(+_xlfn.XLOOKUP(B37,'La Calera II - RFSU 31.1.28'!B:B,'La Calera II - RFSU 31.1.28'!H:H,"No se encuentra",0,1)&gt;0,+_xlfn.XLOOKUP(B37,'La Calera II - RFSU 31.1.28'!B:B,'La Calera II - RFSU 31.1.28'!H:H,"No se encuentra",0,1),"")</f>
        <v>46111</v>
      </c>
      <c r="H37" s="152">
        <f>+_xlfn.XLOOKUP(B37,'La Calera II - RFSU 31.1.28'!B:B,'La Calera II - RFSU 31.1.28'!W:W,"No se encuentra",0,1)</f>
        <v>46161</v>
      </c>
      <c r="I37" s="153">
        <f>+_xlfn.XLOOKUP(B37,'La Calera II - RFSU 31.1.28'!B:B,'La Calera II - RFSU 31.1.28'!W:W,"No se encuentra",0,1)</f>
        <v>46161</v>
      </c>
      <c r="J37" s="155">
        <f>IF(+_xlfn.XLOOKUP(B37,'La Calera II - RFSU 31.1.28'!B:B,'La Calera II - RFSU 31.1.28'!X:X,"No se encuentra",0,1)&gt;0,+_xlfn.XLOOKUP(B37,'La Calera II - RFSU 31.1.28'!B:B,'La Calera II - RFSU 31.1.28'!X:X,"No se encuentra",0,1),"")</f>
        <v>46164</v>
      </c>
      <c r="K37" s="141" t="str">
        <f>+IF(+_xlfn.XLOOKUP(B37,'La Calera II - RFSU 31.1.28'!B:B,'La Calera II - RFSU 31.1.28'!AG:AG,"No se encuentra",0,1)=0,"N/A","Sin iniciar")</f>
        <v>Sin iniciar</v>
      </c>
      <c r="L37" s="152">
        <f>+_xlfn.XLOOKUP(B37,'La Calera II - RFSU 31.1.28'!B:B,'La Calera II - RFSU 31.1.28'!AP:AP,"No se encuentra",0,1)</f>
        <v>46229</v>
      </c>
      <c r="M37" s="153">
        <f>+_xlfn.XLOOKUP(B37,'La Calera II - RFSU 31.1.28'!B:B,'La Calera II - RFSU 31.1.28'!AP:AP,"No se encuentra",0,1)</f>
        <v>46229</v>
      </c>
      <c r="N37" s="140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f>+_xlfn.XLOOKUP(B37,'La Calera II - RFSU 31.1.28'!B:B,'La Calera II - RFSU 31.1.28'!CA:CA,"No se encuentra",0,1)</f>
        <v>46427</v>
      </c>
      <c r="P37" s="35"/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202" t="str">
        <f t="shared" si="0"/>
        <v/>
      </c>
      <c r="S37" s="197"/>
      <c r="T37">
        <f>+_xlfn.XLOOKUP(B37,'La Calera II - RFSU 31.1.28'!B:B,'La Calera II - RFSU 31.1.28'!E:E,"",0,1)</f>
        <v>0</v>
      </c>
    </row>
    <row r="38" spans="1:20" ht="22.5" hidden="1" x14ac:dyDescent="0.25">
      <c r="A38" s="159" t="s">
        <v>640</v>
      </c>
      <c r="B38" s="160" t="s">
        <v>2628</v>
      </c>
      <c r="C38" s="161" t="s">
        <v>763</v>
      </c>
      <c r="D38" s="196"/>
      <c r="E38" s="151">
        <f>+_xlfn.XLOOKUP(B38,'La Calera II - RFSU 31.1.28'!B:B,'La Calera II - RFSU 31.1.28'!G:G,"No se encuentra",0,1)</f>
        <v>46090</v>
      </c>
      <c r="F38" s="153">
        <f>+_xlfn.XLOOKUP(B38,'La Calera II - RFSU 31.1.28'!B:B,'La Calera II - RFSU 31.1.28'!G:G,"No se encuentra",0,1)</f>
        <v>46090</v>
      </c>
      <c r="G38" s="154">
        <f>IF(+_xlfn.XLOOKUP(B38,'La Calera II - RFSU 31.1.28'!B:B,'La Calera II - RFSU 31.1.28'!H:H,"No se encuentra",0,1)&gt;0,+_xlfn.XLOOKUP(B38,'La Calera II - RFSU 31.1.28'!B:B,'La Calera II - RFSU 31.1.28'!H:H,"No se encuentra",0,1),"")</f>
        <v>46091</v>
      </c>
      <c r="H38" s="152">
        <f>+_xlfn.XLOOKUP(B38,'La Calera II - RFSU 31.1.28'!B:B,'La Calera II - RFSU 31.1.28'!W:W,"No se encuentra",0,1)</f>
        <v>46129</v>
      </c>
      <c r="I38" s="153">
        <f>+_xlfn.XLOOKUP(B38,'La Calera II - RFSU 31.1.28'!B:B,'La Calera II - RFSU 31.1.28'!W:W,"No se encuentra",0,1)</f>
        <v>46129</v>
      </c>
      <c r="J38" s="155">
        <f>IF(+_xlfn.XLOOKUP(B38,'La Calera II - RFSU 31.1.28'!B:B,'La Calera II - RFSU 31.1.28'!X:X,"No se encuentra",0,1)&gt;0,+_xlfn.XLOOKUP(B38,'La Calera II - RFSU 31.1.28'!B:B,'La Calera II - RFSU 31.1.28'!X:X,"No se encuentra",0,1),"")</f>
        <v>46129</v>
      </c>
      <c r="K38" s="141" t="str">
        <f>+IF(+_xlfn.XLOOKUP(B38,'La Calera II - RFSU 31.1.28'!B:B,'La Calera II - RFSU 31.1.28'!AG:AG,"No se encuentra",0,1)=0,"N/A","Sin iniciar")</f>
        <v>Sin iniciar</v>
      </c>
      <c r="L38" s="152">
        <f>+_xlfn.XLOOKUP(B38,'La Calera II - RFSU 31.1.28'!B:B,'La Calera II - RFSU 31.1.28'!AP:AP,"No se encuentra",0,1)</f>
        <v>46194</v>
      </c>
      <c r="M38" s="153">
        <f>+_xlfn.XLOOKUP(B38,'La Calera II - RFSU 31.1.28'!B:B,'La Calera II - RFSU 31.1.28'!AP:AP,"No se encuentra",0,1)</f>
        <v>46194</v>
      </c>
      <c r="N38" s="140">
        <f>IF(+_xlfn.XLOOKUP(B38,'La Calera II - RFSU 31.1.28'!B:B,'La Calera II - RFSU 31.1.28'!AQ:AQ,"No se encuentra",0,1)&gt;0,+_xlfn.XLOOKUP(B38,'La Calera II - RFSU 31.1.28'!B:B,'La Calera II - RFSU 31.1.28'!AQ:AQ,"No se encuentra",0,1),"")</f>
        <v>46195</v>
      </c>
      <c r="O38" s="201">
        <f>+_xlfn.XLOOKUP(B38,'La Calera II - RFSU 31.1.28'!B:B,'La Calera II - RFSU 31.1.28'!CA:CA,"No se encuentra",0,1)</f>
        <v>46427</v>
      </c>
      <c r="P38" s="35"/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202">
        <f t="shared" si="0"/>
        <v>46427</v>
      </c>
      <c r="S38" s="197"/>
      <c r="T38">
        <f>+_xlfn.XLOOKUP(B38,'La Calera II - RFSU 31.1.28'!B:B,'La Calera II - RFSU 31.1.28'!E:E,"",0,1)</f>
        <v>0</v>
      </c>
    </row>
    <row r="39" spans="1:20" ht="33.75" hidden="1" x14ac:dyDescent="0.25">
      <c r="A39" s="159" t="s">
        <v>640</v>
      </c>
      <c r="B39" s="160" t="s">
        <v>2629</v>
      </c>
      <c r="C39" s="161" t="s">
        <v>764</v>
      </c>
      <c r="D39" s="196"/>
      <c r="E39" s="151">
        <f>+_xlfn.XLOOKUP(B39,'La Calera II - RFSU 31.1.28'!B:B,'La Calera II - RFSU 31.1.28'!G:G,"No se encuentra",0,1)</f>
        <v>46148</v>
      </c>
      <c r="F39" s="153">
        <f>+_xlfn.XLOOKUP(B39,'La Calera II - RFSU 31.1.28'!B:B,'La Calera II - RFSU 31.1.28'!G:G,"No se encuentra",0,1)</f>
        <v>46148</v>
      </c>
      <c r="G39" s="154">
        <f>IF(+_xlfn.XLOOKUP(B39,'La Calera II - RFSU 31.1.28'!B:B,'La Calera II - RFSU 31.1.28'!H:H,"No se encuentra",0,1)&gt;0,+_xlfn.XLOOKUP(B39,'La Calera II - RFSU 31.1.28'!B:B,'La Calera II - RFSU 31.1.28'!H:H,"No se encuentra",0,1),"")</f>
        <v>46156</v>
      </c>
      <c r="H39" s="152">
        <f>+_xlfn.XLOOKUP(B39,'La Calera II - RFSU 31.1.28'!B:B,'La Calera II - RFSU 31.1.28'!W:W,"No se encuentra",0,1)</f>
        <v>46193</v>
      </c>
      <c r="I39" s="153">
        <f>+_xlfn.XLOOKUP(B39,'La Calera II - RFSU 31.1.28'!B:B,'La Calera II - RFSU 31.1.28'!W:W,"No se encuentra",0,1)</f>
        <v>46193</v>
      </c>
      <c r="J39" s="155" t="str">
        <f>IF(+_xlfn.XLOOKUP(B39,'La Calera II - RFSU 31.1.28'!B:B,'La Calera II - RFSU 31.1.28'!X:X,"No se encuentra",0,1)&gt;0,+_xlfn.XLOOKUP(B39,'La Calera II - RFSU 31.1.28'!B:B,'La Calera II - RFSU 31.1.28'!X:X,"No se encuentra",0,1),"")</f>
        <v/>
      </c>
      <c r="K39" s="141" t="str">
        <f>+IF(+_xlfn.XLOOKUP(B39,'La Calera II - RFSU 31.1.28'!B:B,'La Calera II - RFSU 31.1.28'!AG:AG,"No se encuentra",0,1)=0,"N/A","Sin iniciar")</f>
        <v>Sin iniciar</v>
      </c>
      <c r="L39" s="152">
        <f>+_xlfn.XLOOKUP(B39,'La Calera II - RFSU 31.1.28'!B:B,'La Calera II - RFSU 31.1.28'!AP:AP,"No se encuentra",0,1)</f>
        <v>46258</v>
      </c>
      <c r="M39" s="153">
        <f>+_xlfn.XLOOKUP(B39,'La Calera II - RFSU 31.1.28'!B:B,'La Calera II - RFSU 31.1.28'!AP:AP,"No se encuentra",0,1)</f>
        <v>46258</v>
      </c>
      <c r="N39" s="140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f>+_xlfn.XLOOKUP(B39,'La Calera II - RFSU 31.1.28'!B:B,'La Calera II - RFSU 31.1.28'!CA:CA,"No se encuentra",0,1)</f>
        <v>46482</v>
      </c>
      <c r="P39" s="35"/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202" t="str">
        <f t="shared" si="0"/>
        <v/>
      </c>
      <c r="S39" s="197"/>
      <c r="T39">
        <f>+_xlfn.XLOOKUP(B39,'La Calera II - RFSU 31.1.28'!B:B,'La Calera II - RFSU 31.1.28'!E:E,"",0,1)</f>
        <v>0</v>
      </c>
    </row>
    <row r="40" spans="1:20" ht="22.5" hidden="1" x14ac:dyDescent="0.25">
      <c r="A40" s="159" t="s">
        <v>640</v>
      </c>
      <c r="B40" s="160" t="s">
        <v>2630</v>
      </c>
      <c r="C40" s="161" t="s">
        <v>765</v>
      </c>
      <c r="D40" s="196"/>
      <c r="E40" s="151">
        <f>+_xlfn.XLOOKUP(B40,'La Calera II - RFSU 31.1.28'!B:B,'La Calera II - RFSU 31.1.28'!G:G,"No se encuentra",0,1)</f>
        <v>46091</v>
      </c>
      <c r="F40" s="153">
        <f>+_xlfn.XLOOKUP(B40,'La Calera II - RFSU 31.1.28'!B:B,'La Calera II - RFSU 31.1.28'!G:G,"No se encuentra",0,1)</f>
        <v>46091</v>
      </c>
      <c r="G40" s="154">
        <f>IF(+_xlfn.XLOOKUP(B40,'La Calera II - RFSU 31.1.28'!B:B,'La Calera II - RFSU 31.1.28'!H:H,"No se encuentra",0,1)&gt;0,+_xlfn.XLOOKUP(B40,'La Calera II - RFSU 31.1.28'!B:B,'La Calera II - RFSU 31.1.28'!H:H,"No se encuentra",0,1),"")</f>
        <v>46091</v>
      </c>
      <c r="H40" s="152">
        <f>+_xlfn.XLOOKUP(B40,'La Calera II - RFSU 31.1.28'!B:B,'La Calera II - RFSU 31.1.28'!W:W,"No se encuentra",0,1)</f>
        <v>46148</v>
      </c>
      <c r="I40" s="153">
        <f>+_xlfn.XLOOKUP(B40,'La Calera II - RFSU 31.1.28'!B:B,'La Calera II - RFSU 31.1.28'!W:W,"No se encuentra",0,1)</f>
        <v>46148</v>
      </c>
      <c r="J40" s="155">
        <f>IF(+_xlfn.XLOOKUP(B40,'La Calera II - RFSU 31.1.28'!B:B,'La Calera II - RFSU 31.1.28'!X:X,"No se encuentra",0,1)&gt;0,+_xlfn.XLOOKUP(B40,'La Calera II - RFSU 31.1.28'!B:B,'La Calera II - RFSU 31.1.28'!X:X,"No se encuentra",0,1),"")</f>
        <v>46129</v>
      </c>
      <c r="K40" s="141" t="str">
        <f>+IF(+_xlfn.XLOOKUP(B40,'La Calera II - RFSU 31.1.28'!B:B,'La Calera II - RFSU 31.1.28'!AG:AG,"No se encuentra",0,1)=0,"N/A","Sin iniciar")</f>
        <v>Sin iniciar</v>
      </c>
      <c r="L40" s="152">
        <f>+_xlfn.XLOOKUP(B40,'La Calera II - RFSU 31.1.28'!B:B,'La Calera II - RFSU 31.1.28'!AP:AP,"No se encuentra",0,1)</f>
        <v>46194</v>
      </c>
      <c r="M40" s="153">
        <f>+_xlfn.XLOOKUP(B40,'La Calera II - RFSU 31.1.28'!B:B,'La Calera II - RFSU 31.1.28'!AP:AP,"No se encuentra",0,1)</f>
        <v>46194</v>
      </c>
      <c r="N40" s="140">
        <f>IF(+_xlfn.XLOOKUP(B40,'La Calera II - RFSU 31.1.28'!B:B,'La Calera II - RFSU 31.1.28'!AQ:AQ,"No se encuentra",0,1)&gt;0,+_xlfn.XLOOKUP(B40,'La Calera II - RFSU 31.1.28'!B:B,'La Calera II - RFSU 31.1.28'!AQ:AQ,"No se encuentra",0,1),"")</f>
        <v>46157</v>
      </c>
      <c r="O40" s="201">
        <f>+_xlfn.XLOOKUP(B40,'La Calera II - RFSU 31.1.28'!B:B,'La Calera II - RFSU 31.1.28'!CA:CA,"No se encuentra",0,1)</f>
        <v>46443</v>
      </c>
      <c r="P40" s="35"/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202">
        <f t="shared" si="0"/>
        <v>46443</v>
      </c>
      <c r="S40" s="197"/>
      <c r="T40">
        <f>+_xlfn.XLOOKUP(B40,'La Calera II - RFSU 31.1.28'!B:B,'La Calera II - RFSU 31.1.28'!E:E,"",0,1)</f>
        <v>0</v>
      </c>
    </row>
    <row r="41" spans="1:20" ht="22.5" hidden="1" x14ac:dyDescent="0.25">
      <c r="A41" s="159" t="s">
        <v>640</v>
      </c>
      <c r="B41" s="160" t="s">
        <v>2631</v>
      </c>
      <c r="C41" s="161" t="s">
        <v>766</v>
      </c>
      <c r="D41" s="196"/>
      <c r="E41" s="151">
        <f>+_xlfn.XLOOKUP(B41,'La Calera II - RFSU 31.1.28'!B:B,'La Calera II - RFSU 31.1.28'!G:G,"No se encuentra",0,1)</f>
        <v>46164</v>
      </c>
      <c r="F41" s="153">
        <f>+_xlfn.XLOOKUP(B41,'La Calera II - RFSU 31.1.28'!B:B,'La Calera II - RFSU 31.1.28'!G:G,"No se encuentra",0,1)</f>
        <v>46164</v>
      </c>
      <c r="G41" s="154">
        <f>IF(+_xlfn.XLOOKUP(B41,'La Calera II - RFSU 31.1.28'!B:B,'La Calera II - RFSU 31.1.28'!H:H,"No se encuentra",0,1)&gt;0,+_xlfn.XLOOKUP(B41,'La Calera II - RFSU 31.1.28'!B:B,'La Calera II - RFSU 31.1.28'!H:H,"No se encuentra",0,1),"")</f>
        <v>46164</v>
      </c>
      <c r="H41" s="152">
        <f>+_xlfn.XLOOKUP(B41,'La Calera II - RFSU 31.1.28'!B:B,'La Calera II - RFSU 31.1.28'!W:W,"No se encuentra",0,1)</f>
        <v>46208</v>
      </c>
      <c r="I41" s="153">
        <f>+_xlfn.XLOOKUP(B41,'La Calera II - RFSU 31.1.28'!B:B,'La Calera II - RFSU 31.1.28'!W:W,"No se encuentra",0,1)</f>
        <v>46208</v>
      </c>
      <c r="J41" s="155">
        <f>IF(+_xlfn.XLOOKUP(B41,'La Calera II - RFSU 31.1.28'!B:B,'La Calera II - RFSU 31.1.28'!X:X,"No se encuentra",0,1)&gt;0,+_xlfn.XLOOKUP(B41,'La Calera II - RFSU 31.1.28'!B:B,'La Calera II - RFSU 31.1.28'!X:X,"No se encuentra",0,1),"")</f>
        <v>46197</v>
      </c>
      <c r="K41" s="141" t="str">
        <f>+IF(+_xlfn.XLOOKUP(B41,'La Calera II - RFSU 31.1.28'!B:B,'La Calera II - RFSU 31.1.28'!AG:AG,"No se encuentra",0,1)=0,"N/A","Sin iniciar")</f>
        <v>Sin iniciar</v>
      </c>
      <c r="L41" s="152">
        <f>+_xlfn.XLOOKUP(B41,'La Calera II - RFSU 31.1.28'!B:B,'La Calera II - RFSU 31.1.28'!AP:AP,"No se encuentra",0,1)</f>
        <v>46262</v>
      </c>
      <c r="M41" s="153">
        <f>+_xlfn.XLOOKUP(B41,'La Calera II - RFSU 31.1.28'!B:B,'La Calera II - RFSU 31.1.28'!AP:AP,"No se encuentra",0,1)</f>
        <v>46262</v>
      </c>
      <c r="N41" s="140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f>+_xlfn.XLOOKUP(B41,'La Calera II - RFSU 31.1.28'!B:B,'La Calera II - RFSU 31.1.28'!CA:CA,"No se encuentra",0,1)</f>
        <v>46482</v>
      </c>
      <c r="P41" s="35"/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202" t="str">
        <f t="shared" si="0"/>
        <v/>
      </c>
      <c r="S41" s="197"/>
      <c r="T41">
        <f>+_xlfn.XLOOKUP(B41,'La Calera II - RFSU 31.1.28'!B:B,'La Calera II - RFSU 31.1.28'!E:E,"",0,1)</f>
        <v>0</v>
      </c>
    </row>
    <row r="42" spans="1:20" ht="33.75" hidden="1" x14ac:dyDescent="0.25">
      <c r="A42" s="159" t="s">
        <v>640</v>
      </c>
      <c r="B42" s="160" t="s">
        <v>2632</v>
      </c>
      <c r="C42" s="161" t="s">
        <v>767</v>
      </c>
      <c r="D42" s="196"/>
      <c r="E42" s="151">
        <f>+_xlfn.XLOOKUP(B42,'La Calera II - RFSU 31.1.28'!B:B,'La Calera II - RFSU 31.1.28'!G:G,"No se encuentra",0,1)</f>
        <v>46315</v>
      </c>
      <c r="F42" s="153">
        <f>+_xlfn.XLOOKUP(B42,'La Calera II - RFSU 31.1.28'!B:B,'La Calera II - RFSU 31.1.28'!G:G,"No se encuentra",0,1)</f>
        <v>46315</v>
      </c>
      <c r="G42" s="154" t="str">
        <f>IF(+_xlfn.XLOOKUP(B42,'La Calera II - RFSU 31.1.28'!B:B,'La Calera II - RFSU 31.1.28'!H:H,"No se encuentra",0,1)&gt;0,+_xlfn.XLOOKUP(B42,'La Calera II - RFSU 31.1.28'!B:B,'La Calera II - RFSU 31.1.28'!H:H,"No se encuentra",0,1),"")</f>
        <v/>
      </c>
      <c r="H42" s="152">
        <f>+_xlfn.XLOOKUP(B42,'La Calera II - RFSU 31.1.28'!B:B,'La Calera II - RFSU 31.1.28'!W:W,"No se encuentra",0,1)</f>
        <v>46352</v>
      </c>
      <c r="I42" s="153">
        <f>+_xlfn.XLOOKUP(B42,'La Calera II - RFSU 31.1.28'!B:B,'La Calera II - RFSU 31.1.28'!W:W,"No se encuentra",0,1)</f>
        <v>46352</v>
      </c>
      <c r="J42" s="155" t="str">
        <f>IF(+_xlfn.XLOOKUP(B42,'La Calera II - RFSU 31.1.28'!B:B,'La Calera II - RFSU 31.1.28'!X:X,"No se encuentra",0,1)&gt;0,+_xlfn.XLOOKUP(B42,'La Calera II - RFSU 31.1.28'!B:B,'La Calera II - RFSU 31.1.28'!X:X,"No se encuentra",0,1),"")</f>
        <v/>
      </c>
      <c r="K42" s="141" t="str">
        <f>+IF(+_xlfn.XLOOKUP(B42,'La Calera II - RFSU 31.1.28'!B:B,'La Calera II - RFSU 31.1.28'!AG:AG,"No se encuentra",0,1)=0,"N/A","Sin iniciar")</f>
        <v>Sin iniciar</v>
      </c>
      <c r="L42" s="152">
        <f>+_xlfn.XLOOKUP(B42,'La Calera II - RFSU 31.1.28'!B:B,'La Calera II - RFSU 31.1.28'!AP:AP,"No se encuentra",0,1)</f>
        <v>46392</v>
      </c>
      <c r="M42" s="153">
        <f>+_xlfn.XLOOKUP(B42,'La Calera II - RFSU 31.1.28'!B:B,'La Calera II - RFSU 31.1.28'!AP:AP,"No se encuentra",0,1)</f>
        <v>46392</v>
      </c>
      <c r="N42" s="140" t="str">
        <f>IF(+_xlfn.XLOOKUP(B42,'La Calera II - RFSU 31.1.28'!B:B,'La Calera II - RFSU 31.1.28'!AQ:AQ,"No se encuentra",0,1)&gt;0,+_xlfn.XLOOKUP(B42,'La Calera II - RFSU 31.1.28'!B:B,'La Calera II - RFSU 31.1.28'!AQ:AQ,"No se encuentra",0,1),"")</f>
        <v/>
      </c>
      <c r="O42" s="201">
        <f>+_xlfn.XLOOKUP(B42,'La Calera II - RFSU 31.1.28'!B:B,'La Calera II - RFSU 31.1.28'!CA:CA,"No se encuentra",0,1)</f>
        <v>46506</v>
      </c>
      <c r="P42" s="35"/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202" t="str">
        <f t="shared" si="0"/>
        <v/>
      </c>
      <c r="S42" s="197"/>
      <c r="T42">
        <f>+_xlfn.XLOOKUP(B42,'La Calera II - RFSU 31.1.28'!B:B,'La Calera II - RFSU 31.1.28'!E:E,"",0,1)</f>
        <v>0</v>
      </c>
    </row>
    <row r="43" spans="1:20" ht="33.75" hidden="1" x14ac:dyDescent="0.25">
      <c r="A43" s="159" t="s">
        <v>640</v>
      </c>
      <c r="B43" s="160" t="s">
        <v>2633</v>
      </c>
      <c r="C43" s="161" t="s">
        <v>768</v>
      </c>
      <c r="D43" s="196"/>
      <c r="E43" s="151">
        <f>+_xlfn.XLOOKUP(B43,'La Calera II - RFSU 31.1.28'!B:B,'La Calera II - RFSU 31.1.28'!G:G,"No se encuentra",0,1)</f>
        <v>46203</v>
      </c>
      <c r="F43" s="153">
        <f>+_xlfn.XLOOKUP(B43,'La Calera II - RFSU 31.1.28'!B:B,'La Calera II - RFSU 31.1.28'!G:G,"No se encuentra",0,1)</f>
        <v>46203</v>
      </c>
      <c r="G43" s="154" t="str">
        <f>IF(+_xlfn.XLOOKUP(B43,'La Calera II - RFSU 31.1.28'!B:B,'La Calera II - RFSU 31.1.28'!H:H,"No se encuentra",0,1)&gt;0,+_xlfn.XLOOKUP(B43,'La Calera II - RFSU 31.1.28'!B:B,'La Calera II - RFSU 31.1.28'!H:H,"No se encuentra",0,1),"")</f>
        <v/>
      </c>
      <c r="H43" s="152">
        <f>+_xlfn.XLOOKUP(B43,'La Calera II - RFSU 31.1.28'!B:B,'La Calera II - RFSU 31.1.28'!W:W,"No se encuentra",0,1)</f>
        <v>46230</v>
      </c>
      <c r="I43" s="153">
        <f>+_xlfn.XLOOKUP(B43,'La Calera II - RFSU 31.1.28'!B:B,'La Calera II - RFSU 31.1.28'!W:W,"No se encuentra",0,1)</f>
        <v>46230</v>
      </c>
      <c r="J43" s="155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152">
        <f>+_xlfn.XLOOKUP(B43,'La Calera II - RFSU 31.1.28'!B:B,'La Calera II - RFSU 31.1.28'!AP:AP,"No se encuentra",0,1)</f>
        <v>46270</v>
      </c>
      <c r="M43" s="153">
        <f>+_xlfn.XLOOKUP(B43,'La Calera II - RFSU 31.1.28'!B:B,'La Calera II - RFSU 31.1.28'!AP:AP,"No se encuentra",0,1)</f>
        <v>46270</v>
      </c>
      <c r="N43" s="140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f>+_xlfn.XLOOKUP(B43,'La Calera II - RFSU 31.1.28'!B:B,'La Calera II - RFSU 31.1.28'!CA:CA,"No se encuentra",0,1)</f>
        <v>46409</v>
      </c>
      <c r="P43" s="35"/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202" t="str">
        <f t="shared" si="0"/>
        <v/>
      </c>
      <c r="S43" s="197"/>
      <c r="T43">
        <f>+_xlfn.XLOOKUP(B43,'La Calera II - RFSU 31.1.28'!B:B,'La Calera II - RFSU 31.1.28'!E:E,"",0,1)</f>
        <v>0</v>
      </c>
    </row>
    <row r="44" spans="1:20" hidden="1" x14ac:dyDescent="0.25">
      <c r="A44" s="159" t="s">
        <v>640</v>
      </c>
      <c r="B44" s="160" t="s">
        <v>2634</v>
      </c>
      <c r="C44" s="161" t="s">
        <v>769</v>
      </c>
      <c r="D44" s="196"/>
      <c r="E44" s="151">
        <f>+_xlfn.XLOOKUP(B44,'La Calera II - RFSU 31.1.28'!B:B,'La Calera II - RFSU 31.1.28'!G:G,"No se encuentra",0,1)</f>
        <v>46156</v>
      </c>
      <c r="F44" s="153">
        <f>+_xlfn.XLOOKUP(B44,'La Calera II - RFSU 31.1.28'!B:B,'La Calera II - RFSU 31.1.28'!G:G,"No se encuentra",0,1)</f>
        <v>46156</v>
      </c>
      <c r="G44" s="154">
        <f>IF(+_xlfn.XLOOKUP(B44,'La Calera II - RFSU 31.1.28'!B:B,'La Calera II - RFSU 31.1.28'!H:H,"No se encuentra",0,1)&gt;0,+_xlfn.XLOOKUP(B44,'La Calera II - RFSU 31.1.28'!B:B,'La Calera II - RFSU 31.1.28'!H:H,"No se encuentra",0,1),"")</f>
        <v>46157</v>
      </c>
      <c r="H44" s="152">
        <f>+_xlfn.XLOOKUP(B44,'La Calera II - RFSU 31.1.28'!B:B,'La Calera II - RFSU 31.1.28'!W:W,"No se encuentra",0,1)</f>
        <v>46204</v>
      </c>
      <c r="I44" s="153">
        <f>+_xlfn.XLOOKUP(B44,'La Calera II - RFSU 31.1.28'!B:B,'La Calera II - RFSU 31.1.28'!W:W,"No se encuentra",0,1)</f>
        <v>46204</v>
      </c>
      <c r="J44" s="155">
        <f>IF(+_xlfn.XLOOKUP(B44,'La Calera II - RFSU 31.1.28'!B:B,'La Calera II - RFSU 31.1.28'!X:X,"No se encuentra",0,1)&gt;0,+_xlfn.XLOOKUP(B44,'La Calera II - RFSU 31.1.28'!B:B,'La Calera II - RFSU 31.1.28'!X:X,"No se encuentra",0,1),"")</f>
        <v>46195</v>
      </c>
      <c r="K44" s="141" t="str">
        <f>+IF(+_xlfn.XLOOKUP(B44,'La Calera II - RFSU 31.1.28'!B:B,'La Calera II - RFSU 31.1.28'!AG:AG,"No se encuentra",0,1)=0,"N/A","Sin iniciar")</f>
        <v>Sin iniciar</v>
      </c>
      <c r="L44" s="152">
        <f>+_xlfn.XLOOKUP(B44,'La Calera II - RFSU 31.1.28'!B:B,'La Calera II - RFSU 31.1.28'!AP:AP,"No se encuentra",0,1)</f>
        <v>46260</v>
      </c>
      <c r="M44" s="153">
        <f>+_xlfn.XLOOKUP(B44,'La Calera II - RFSU 31.1.28'!B:B,'La Calera II - RFSU 31.1.28'!AP:AP,"No se encuentra",0,1)</f>
        <v>46260</v>
      </c>
      <c r="N44" s="140" t="str">
        <f>IF(+_xlfn.XLOOKUP(B44,'La Calera II - RFSU 31.1.28'!B:B,'La Calera II - RFSU 31.1.28'!AQ:AQ,"No se encuentra",0,1)&gt;0,+_xlfn.XLOOKUP(B44,'La Calera II - RFSU 31.1.28'!B:B,'La Calera II - RFSU 31.1.28'!AQ:AQ,"No se encuentra",0,1),"")</f>
        <v/>
      </c>
      <c r="O44" s="201">
        <f>+_xlfn.XLOOKUP(B44,'La Calera II - RFSU 31.1.28'!B:B,'La Calera II - RFSU 31.1.28'!CA:CA,"No se encuentra",0,1)</f>
        <v>46475</v>
      </c>
      <c r="P44" s="35"/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202" t="str">
        <f t="shared" si="0"/>
        <v/>
      </c>
      <c r="S44" s="197"/>
      <c r="T44">
        <f>+_xlfn.XLOOKUP(B44,'La Calera II - RFSU 31.1.28'!B:B,'La Calera II - RFSU 31.1.28'!E:E,"",0,1)</f>
        <v>0</v>
      </c>
    </row>
    <row r="45" spans="1:20" ht="22.5" hidden="1" x14ac:dyDescent="0.25">
      <c r="A45" s="159" t="s">
        <v>640</v>
      </c>
      <c r="B45" s="160" t="s">
        <v>2637</v>
      </c>
      <c r="C45" s="161" t="s">
        <v>2638</v>
      </c>
      <c r="D45" s="196"/>
      <c r="E45" s="151">
        <f>+_xlfn.XLOOKUP(B45,'La Calera II - RFSU 31.1.28'!B:B,'La Calera II - RFSU 31.1.28'!G:G,"No se encuentra",0,1)</f>
        <v>46147</v>
      </c>
      <c r="F45" s="153">
        <f>+_xlfn.XLOOKUP(B45,'La Calera II - RFSU 31.1.28'!B:B,'La Calera II - RFSU 31.1.28'!G:G,"No se encuentra",0,1)</f>
        <v>46147</v>
      </c>
      <c r="G45" s="154">
        <f>IF(+_xlfn.XLOOKUP(B45,'La Calera II - RFSU 31.1.28'!B:B,'La Calera II - RFSU 31.1.28'!H:H,"No se encuentra",0,1)&gt;0,+_xlfn.XLOOKUP(B45,'La Calera II - RFSU 31.1.28'!B:B,'La Calera II - RFSU 31.1.28'!H:H,"No se encuentra",0,1),"")</f>
        <v>46154</v>
      </c>
      <c r="H45" s="152">
        <f>+_xlfn.XLOOKUP(B45,'La Calera II - RFSU 31.1.28'!B:B,'La Calera II - RFSU 31.1.28'!W:W,"No se encuentra",0,1)</f>
        <v>46202</v>
      </c>
      <c r="I45" s="153">
        <f>+_xlfn.XLOOKUP(B45,'La Calera II - RFSU 31.1.28'!B:B,'La Calera II - RFSU 31.1.28'!W:W,"No se encuentra",0,1)</f>
        <v>46202</v>
      </c>
      <c r="J45" s="155">
        <f>IF(+_xlfn.XLOOKUP(B45,'La Calera II - RFSU 31.1.28'!B:B,'La Calera II - RFSU 31.1.28'!X:X,"No se encuentra",0,1)&gt;0,+_xlfn.XLOOKUP(B45,'La Calera II - RFSU 31.1.28'!B:B,'La Calera II - RFSU 31.1.28'!X:X,"No se encuentra",0,1),"")</f>
        <v>46183</v>
      </c>
      <c r="K45" s="141" t="str">
        <f>+IF(+_xlfn.XLOOKUP(B45,'La Calera II - RFSU 31.1.28'!B:B,'La Calera II - RFSU 31.1.28'!AG:AG,"No se encuentra",0,1)=0,"N/A","Sin iniciar")</f>
        <v>Sin iniciar</v>
      </c>
      <c r="L45" s="152">
        <f>+_xlfn.XLOOKUP(B45,'La Calera II - RFSU 31.1.28'!B:B,'La Calera II - RFSU 31.1.28'!AP:AP,"No se encuentra",0,1)</f>
        <v>46248</v>
      </c>
      <c r="M45" s="153">
        <f>+_xlfn.XLOOKUP(B45,'La Calera II - RFSU 31.1.28'!B:B,'La Calera II - RFSU 31.1.28'!AP:AP,"No se encuentra",0,1)</f>
        <v>46248</v>
      </c>
      <c r="N45" s="140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f>+_xlfn.XLOOKUP(B45,'La Calera II - RFSU 31.1.28'!B:B,'La Calera II - RFSU 31.1.28'!CA:CA,"No se encuentra",0,1)</f>
        <v>46408</v>
      </c>
      <c r="P45" s="35"/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202" t="str">
        <f t="shared" si="0"/>
        <v/>
      </c>
      <c r="S45" s="197"/>
      <c r="T45">
        <f>+_xlfn.XLOOKUP(B45,'La Calera II - RFSU 31.1.28'!B:B,'La Calera II - RFSU 31.1.28'!E:E,"",0,1)</f>
        <v>0</v>
      </c>
    </row>
    <row r="46" spans="1:20" ht="22.5" hidden="1" x14ac:dyDescent="0.25">
      <c r="A46" s="159" t="s">
        <v>640</v>
      </c>
      <c r="B46" s="160" t="s">
        <v>2639</v>
      </c>
      <c r="C46" s="161" t="s">
        <v>2523</v>
      </c>
      <c r="D46" s="196"/>
      <c r="E46" s="151">
        <f>+_xlfn.XLOOKUP(B46,'La Calera II - RFSU 31.1.28'!B:B,'La Calera II - RFSU 31.1.28'!G:G,"No se encuentra",0,1)</f>
        <v>46164</v>
      </c>
      <c r="F46" s="153">
        <f>+_xlfn.XLOOKUP(B46,'La Calera II - RFSU 31.1.28'!B:B,'La Calera II - RFSU 31.1.28'!G:G,"No se encuentra",0,1)</f>
        <v>46164</v>
      </c>
      <c r="G46" s="154">
        <f>IF(+_xlfn.XLOOKUP(B46,'La Calera II - RFSU 31.1.28'!B:B,'La Calera II - RFSU 31.1.28'!H:H,"No se encuentra",0,1)&gt;0,+_xlfn.XLOOKUP(B46,'La Calera II - RFSU 31.1.28'!B:B,'La Calera II - RFSU 31.1.28'!H:H,"No se encuentra",0,1),"")</f>
        <v>46164</v>
      </c>
      <c r="H46" s="152">
        <f>+_xlfn.XLOOKUP(B46,'La Calera II - RFSU 31.1.28'!B:B,'La Calera II - RFSU 31.1.28'!W:W,"No se encuentra",0,1)</f>
        <v>46208</v>
      </c>
      <c r="I46" s="153">
        <f>+_xlfn.XLOOKUP(B46,'La Calera II - RFSU 31.1.28'!B:B,'La Calera II - RFSU 31.1.28'!W:W,"No se encuentra",0,1)</f>
        <v>46208</v>
      </c>
      <c r="J46" s="155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152">
        <f>+_xlfn.XLOOKUP(B46,'La Calera II - RFSU 31.1.28'!B:B,'La Calera II - RFSU 31.1.28'!AP:AP,"No se encuentra",0,1)</f>
        <v>46273</v>
      </c>
      <c r="M46" s="153">
        <f>+_xlfn.XLOOKUP(B46,'La Calera II - RFSU 31.1.28'!B:B,'La Calera II - RFSU 31.1.28'!AP:AP,"No se encuentra",0,1)</f>
        <v>46273</v>
      </c>
      <c r="N46" s="140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f>+_xlfn.XLOOKUP(B46,'La Calera II - RFSU 31.1.28'!B:B,'La Calera II - RFSU 31.1.28'!CA:CA,"No se encuentra",0,1)</f>
        <v>46507</v>
      </c>
      <c r="P46" s="35"/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202" t="str">
        <f t="shared" si="0"/>
        <v/>
      </c>
      <c r="S46" s="197"/>
      <c r="T46">
        <f>+_xlfn.XLOOKUP(B46,'La Calera II - RFSU 31.1.28'!B:B,'La Calera II - RFSU 31.1.28'!E:E,"",0,1)</f>
        <v>0</v>
      </c>
    </row>
    <row r="47" spans="1:20" ht="22.5" hidden="1" x14ac:dyDescent="0.25">
      <c r="A47" s="159" t="s">
        <v>640</v>
      </c>
      <c r="B47" s="160" t="s">
        <v>2641</v>
      </c>
      <c r="C47" s="161" t="s">
        <v>2525</v>
      </c>
      <c r="D47" s="196"/>
      <c r="E47" s="151">
        <f>+_xlfn.XLOOKUP(B47,'La Calera II - RFSU 31.1.28'!B:B,'La Calera II - RFSU 31.1.28'!G:G,"No se encuentra",0,1)</f>
        <v>46097</v>
      </c>
      <c r="F47" s="153">
        <f>+_xlfn.XLOOKUP(B47,'La Calera II - RFSU 31.1.28'!B:B,'La Calera II - RFSU 31.1.28'!G:G,"No se encuentra",0,1)</f>
        <v>46097</v>
      </c>
      <c r="G47" s="154">
        <f>IF(+_xlfn.XLOOKUP(B47,'La Calera II - RFSU 31.1.28'!B:B,'La Calera II - RFSU 31.1.28'!H:H,"No se encuentra",0,1)&gt;0,+_xlfn.XLOOKUP(B47,'La Calera II - RFSU 31.1.28'!B:B,'La Calera II - RFSU 31.1.28'!H:H,"No se encuentra",0,1),"")</f>
        <v>46104</v>
      </c>
      <c r="H47" s="152">
        <f>+_xlfn.XLOOKUP(B47,'La Calera II - RFSU 31.1.28'!B:B,'La Calera II - RFSU 31.1.28'!W:W,"No se encuentra",0,1)</f>
        <v>46161</v>
      </c>
      <c r="I47" s="153">
        <f>+_xlfn.XLOOKUP(B47,'La Calera II - RFSU 31.1.28'!B:B,'La Calera II - RFSU 31.1.28'!W:W,"No se encuentra",0,1)</f>
        <v>46161</v>
      </c>
      <c r="J47" s="155">
        <f>IF(+_xlfn.XLOOKUP(B47,'La Calera II - RFSU 31.1.28'!B:B,'La Calera II - RFSU 31.1.28'!X:X,"No se encuentra",0,1)&gt;0,+_xlfn.XLOOKUP(B47,'La Calera II - RFSU 31.1.28'!B:B,'La Calera II - RFSU 31.1.28'!X:X,"No se encuentra",0,1),"")</f>
        <v>46169</v>
      </c>
      <c r="K47" s="141" t="str">
        <f>+IF(+_xlfn.XLOOKUP(B47,'La Calera II - RFSU 31.1.28'!B:B,'La Calera II - RFSU 31.1.28'!AG:AG,"No se encuentra",0,1)=0,"N/A","Sin iniciar")</f>
        <v>Sin iniciar</v>
      </c>
      <c r="L47" s="152">
        <f>+_xlfn.XLOOKUP(B47,'La Calera II - RFSU 31.1.28'!B:B,'La Calera II - RFSU 31.1.28'!AP:AP,"No se encuentra",0,1)</f>
        <v>46234</v>
      </c>
      <c r="M47" s="153">
        <f>+_xlfn.XLOOKUP(B47,'La Calera II - RFSU 31.1.28'!B:B,'La Calera II - RFSU 31.1.28'!AP:AP,"No se encuentra",0,1)</f>
        <v>46234</v>
      </c>
      <c r="N47" s="140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f>+_xlfn.XLOOKUP(B47,'La Calera II - RFSU 31.1.28'!B:B,'La Calera II - RFSU 31.1.28'!CA:CA,"No se encuentra",0,1)</f>
        <v>46427</v>
      </c>
      <c r="P47" s="35"/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202" t="str">
        <f t="shared" si="0"/>
        <v/>
      </c>
      <c r="S47" s="197"/>
      <c r="T47">
        <f>+_xlfn.XLOOKUP(B47,'La Calera II - RFSU 31.1.28'!B:B,'La Calera II - RFSU 31.1.28'!E:E,"",0,1)</f>
        <v>0</v>
      </c>
    </row>
    <row r="48" spans="1:20" ht="33.75" hidden="1" x14ac:dyDescent="0.25">
      <c r="A48" s="159" t="s">
        <v>640</v>
      </c>
      <c r="B48" s="160" t="s">
        <v>2642</v>
      </c>
      <c r="C48" s="161" t="s">
        <v>2526</v>
      </c>
      <c r="D48" s="196"/>
      <c r="E48" s="151">
        <f>+_xlfn.XLOOKUP(B48,'La Calera II - RFSU 31.1.28'!B:B,'La Calera II - RFSU 31.1.28'!G:G,"No se encuentra",0,1)</f>
        <v>46107</v>
      </c>
      <c r="F48" s="153">
        <f>+_xlfn.XLOOKUP(B48,'La Calera II - RFSU 31.1.28'!B:B,'La Calera II - RFSU 31.1.28'!G:G,"No se encuentra",0,1)</f>
        <v>46107</v>
      </c>
      <c r="G48" s="154">
        <f>IF(+_xlfn.XLOOKUP(B48,'La Calera II - RFSU 31.1.28'!B:B,'La Calera II - RFSU 31.1.28'!H:H,"No se encuentra",0,1)&gt;0,+_xlfn.XLOOKUP(B48,'La Calera II - RFSU 31.1.28'!B:B,'La Calera II - RFSU 31.1.28'!H:H,"No se encuentra",0,1),"")</f>
        <v>46111</v>
      </c>
      <c r="H48" s="152">
        <f>+_xlfn.XLOOKUP(B48,'La Calera II - RFSU 31.1.28'!B:B,'La Calera II - RFSU 31.1.28'!W:W,"No se encuentra",0,1)</f>
        <v>46148</v>
      </c>
      <c r="I48" s="153">
        <f>+_xlfn.XLOOKUP(B48,'La Calera II - RFSU 31.1.28'!B:B,'La Calera II - RFSU 31.1.28'!W:W,"No se encuentra",0,1)</f>
        <v>46148</v>
      </c>
      <c r="J48" s="155">
        <f>IF(+_xlfn.XLOOKUP(B48,'La Calera II - RFSU 31.1.28'!B:B,'La Calera II - RFSU 31.1.28'!X:X,"No se encuentra",0,1)&gt;0,+_xlfn.XLOOKUP(B48,'La Calera II - RFSU 31.1.28'!B:B,'La Calera II - RFSU 31.1.28'!X:X,"No se encuentra",0,1),"")</f>
        <v>46133</v>
      </c>
      <c r="K48" s="141" t="str">
        <f>+IF(+_xlfn.XLOOKUP(B48,'La Calera II - RFSU 31.1.28'!B:B,'La Calera II - RFSU 31.1.28'!AG:AG,"No se encuentra",0,1)=0,"N/A","Sin iniciar")</f>
        <v>Sin iniciar</v>
      </c>
      <c r="L48" s="152">
        <f>+_xlfn.XLOOKUP(B48,'La Calera II - RFSU 31.1.28'!B:B,'La Calera II - RFSU 31.1.28'!AP:AP,"No se encuentra",0,1)</f>
        <v>46198</v>
      </c>
      <c r="M48" s="153">
        <f>+_xlfn.XLOOKUP(B48,'La Calera II - RFSU 31.1.28'!B:B,'La Calera II - RFSU 31.1.28'!AP:AP,"No se encuentra",0,1)</f>
        <v>46198</v>
      </c>
      <c r="N48" s="140">
        <f>IF(+_xlfn.XLOOKUP(B48,'La Calera II - RFSU 31.1.28'!B:B,'La Calera II - RFSU 31.1.28'!AQ:AQ,"No se encuentra",0,1)&gt;0,+_xlfn.XLOOKUP(B48,'La Calera II - RFSU 31.1.28'!B:B,'La Calera II - RFSU 31.1.28'!AQ:AQ,"No se encuentra",0,1),"")</f>
        <v>46190</v>
      </c>
      <c r="O48" s="201">
        <f>+_xlfn.XLOOKUP(B48,'La Calera II - RFSU 31.1.28'!B:B,'La Calera II - RFSU 31.1.28'!CA:CA,"No se encuentra",0,1)</f>
        <v>46427</v>
      </c>
      <c r="P48" s="35"/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202">
        <f t="shared" si="0"/>
        <v>46427</v>
      </c>
      <c r="S48" s="197"/>
      <c r="T48">
        <f>+_xlfn.XLOOKUP(B48,'La Calera II - RFSU 31.1.28'!B:B,'La Calera II - RFSU 31.1.28'!E:E,"",0,1)</f>
        <v>0</v>
      </c>
    </row>
    <row r="49" spans="1:20" ht="22.5" hidden="1" x14ac:dyDescent="0.25">
      <c r="A49" s="159" t="s">
        <v>640</v>
      </c>
      <c r="B49" s="160" t="s">
        <v>2643</v>
      </c>
      <c r="C49" s="161" t="s">
        <v>2527</v>
      </c>
      <c r="D49" s="196"/>
      <c r="E49" s="151">
        <f>+_xlfn.XLOOKUP(B49,'La Calera II - RFSU 31.1.28'!B:B,'La Calera II - RFSU 31.1.28'!G:G,"No se encuentra",0,1)</f>
        <v>46111</v>
      </c>
      <c r="F49" s="153">
        <f>+_xlfn.XLOOKUP(B49,'La Calera II - RFSU 31.1.28'!B:B,'La Calera II - RFSU 31.1.28'!G:G,"No se encuentra",0,1)</f>
        <v>46111</v>
      </c>
      <c r="G49" s="154">
        <f>IF(+_xlfn.XLOOKUP(B49,'La Calera II - RFSU 31.1.28'!B:B,'La Calera II - RFSU 31.1.28'!H:H,"No se encuentra",0,1)&gt;0,+_xlfn.XLOOKUP(B49,'La Calera II - RFSU 31.1.28'!B:B,'La Calera II - RFSU 31.1.28'!H:H,"No se encuentra",0,1),"")</f>
        <v>46111</v>
      </c>
      <c r="H49" s="152">
        <f>+_xlfn.XLOOKUP(B49,'La Calera II - RFSU 31.1.28'!B:B,'La Calera II - RFSU 31.1.28'!W:W,"No se encuentra",0,1)</f>
        <v>46148</v>
      </c>
      <c r="I49" s="153">
        <f>+_xlfn.XLOOKUP(B49,'La Calera II - RFSU 31.1.28'!B:B,'La Calera II - RFSU 31.1.28'!W:W,"No se encuentra",0,1)</f>
        <v>46148</v>
      </c>
      <c r="J49" s="155">
        <f>IF(+_xlfn.XLOOKUP(B49,'La Calera II - RFSU 31.1.28'!B:B,'La Calera II - RFSU 31.1.28'!X:X,"No se encuentra",0,1)&gt;0,+_xlfn.XLOOKUP(B49,'La Calera II - RFSU 31.1.28'!B:B,'La Calera II - RFSU 31.1.28'!X:X,"No se encuentra",0,1),"")</f>
        <v>46134</v>
      </c>
      <c r="K49" s="141" t="str">
        <f>+IF(+_xlfn.XLOOKUP(B49,'La Calera II - RFSU 31.1.28'!B:B,'La Calera II - RFSU 31.1.28'!AG:AG,"No se encuentra",0,1)=0,"N/A","Sin iniciar")</f>
        <v>Sin iniciar</v>
      </c>
      <c r="L49" s="152">
        <f>+_xlfn.XLOOKUP(B49,'La Calera II - RFSU 31.1.28'!B:B,'La Calera II - RFSU 31.1.28'!AP:AP,"No se encuentra",0,1)</f>
        <v>46199</v>
      </c>
      <c r="M49" s="153">
        <f>+_xlfn.XLOOKUP(B49,'La Calera II - RFSU 31.1.28'!B:B,'La Calera II - RFSU 31.1.28'!AP:AP,"No se encuentra",0,1)</f>
        <v>46199</v>
      </c>
      <c r="N49" s="140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f>+_xlfn.XLOOKUP(B49,'La Calera II - RFSU 31.1.28'!B:B,'La Calera II - RFSU 31.1.28'!CA:CA,"No se encuentra",0,1)</f>
        <v>46427</v>
      </c>
      <c r="P49" s="35"/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202" t="str">
        <f t="shared" si="0"/>
        <v/>
      </c>
      <c r="S49" s="197"/>
      <c r="T49">
        <f>+_xlfn.XLOOKUP(B49,'La Calera II - RFSU 31.1.28'!B:B,'La Calera II - RFSU 31.1.28'!E:E,"",0,1)</f>
        <v>0</v>
      </c>
    </row>
    <row r="50" spans="1:20" ht="33.75" hidden="1" x14ac:dyDescent="0.25">
      <c r="A50" s="159" t="s">
        <v>640</v>
      </c>
      <c r="B50" s="160" t="s">
        <v>2644</v>
      </c>
      <c r="C50" s="161" t="s">
        <v>2528</v>
      </c>
      <c r="D50" s="196"/>
      <c r="E50" s="151">
        <f>+_xlfn.XLOOKUP(B50,'La Calera II - RFSU 31.1.28'!B:B,'La Calera II - RFSU 31.1.28'!G:G,"No se encuentra",0,1)</f>
        <v>46111</v>
      </c>
      <c r="F50" s="153">
        <f>+_xlfn.XLOOKUP(B50,'La Calera II - RFSU 31.1.28'!B:B,'La Calera II - RFSU 31.1.28'!G:G,"No se encuentra",0,1)</f>
        <v>46111</v>
      </c>
      <c r="G50" s="154">
        <f>IF(+_xlfn.XLOOKUP(B50,'La Calera II - RFSU 31.1.28'!B:B,'La Calera II - RFSU 31.1.28'!H:H,"No se encuentra",0,1)&gt;0,+_xlfn.XLOOKUP(B50,'La Calera II - RFSU 31.1.28'!B:B,'La Calera II - RFSU 31.1.28'!H:H,"No se encuentra",0,1),"")</f>
        <v>46111</v>
      </c>
      <c r="H50" s="152">
        <f>+_xlfn.XLOOKUP(B50,'La Calera II - RFSU 31.1.28'!B:B,'La Calera II - RFSU 31.1.28'!W:W,"No se encuentra",0,1)</f>
        <v>46148</v>
      </c>
      <c r="I50" s="153">
        <f>+_xlfn.XLOOKUP(B50,'La Calera II - RFSU 31.1.28'!B:B,'La Calera II - RFSU 31.1.28'!W:W,"No se encuentra",0,1)</f>
        <v>46148</v>
      </c>
      <c r="J50" s="155">
        <f>IF(+_xlfn.XLOOKUP(B50,'La Calera II - RFSU 31.1.28'!B:B,'La Calera II - RFSU 31.1.28'!X:X,"No se encuentra",0,1)&gt;0,+_xlfn.XLOOKUP(B50,'La Calera II - RFSU 31.1.28'!B:B,'La Calera II - RFSU 31.1.28'!X:X,"No se encuentra",0,1),"")</f>
        <v>46134</v>
      </c>
      <c r="K50" s="141" t="str">
        <f>+IF(+_xlfn.XLOOKUP(B50,'La Calera II - RFSU 31.1.28'!B:B,'La Calera II - RFSU 31.1.28'!AG:AG,"No se encuentra",0,1)=0,"N/A","Sin iniciar")</f>
        <v>Sin iniciar</v>
      </c>
      <c r="L50" s="152">
        <f>+_xlfn.XLOOKUP(B50,'La Calera II - RFSU 31.1.28'!B:B,'La Calera II - RFSU 31.1.28'!AP:AP,"No se encuentra",0,1)</f>
        <v>46199</v>
      </c>
      <c r="M50" s="153">
        <f>+_xlfn.XLOOKUP(B50,'La Calera II - RFSU 31.1.28'!B:B,'La Calera II - RFSU 31.1.28'!AP:AP,"No se encuentra",0,1)</f>
        <v>46199</v>
      </c>
      <c r="N50" s="140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f>+_xlfn.XLOOKUP(B50,'La Calera II - RFSU 31.1.28'!B:B,'La Calera II - RFSU 31.1.28'!CA:CA,"No se encuentra",0,1)</f>
        <v>46427</v>
      </c>
      <c r="P50" s="35"/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202" t="str">
        <f t="shared" si="0"/>
        <v/>
      </c>
      <c r="S50" s="197"/>
      <c r="T50">
        <f>+_xlfn.XLOOKUP(B50,'La Calera II - RFSU 31.1.28'!B:B,'La Calera II - RFSU 31.1.28'!E:E,"",0,1)</f>
        <v>0</v>
      </c>
    </row>
    <row r="51" spans="1:20" ht="33.75" hidden="1" x14ac:dyDescent="0.25">
      <c r="A51" s="159" t="s">
        <v>640</v>
      </c>
      <c r="B51" s="160" t="s">
        <v>2645</v>
      </c>
      <c r="C51" s="161" t="s">
        <v>2529</v>
      </c>
      <c r="D51" s="196"/>
      <c r="E51" s="151">
        <f>+_xlfn.XLOOKUP(B51,'La Calera II - RFSU 31.1.28'!B:B,'La Calera II - RFSU 31.1.28'!G:G,"No se encuentra",0,1)</f>
        <v>46153</v>
      </c>
      <c r="F51" s="153">
        <f>+_xlfn.XLOOKUP(B51,'La Calera II - RFSU 31.1.28'!B:B,'La Calera II - RFSU 31.1.28'!G:G,"No se encuentra",0,1)</f>
        <v>46153</v>
      </c>
      <c r="G51" s="154">
        <f>IF(+_xlfn.XLOOKUP(B51,'La Calera II - RFSU 31.1.28'!B:B,'La Calera II - RFSU 31.1.28'!H:H,"No se encuentra",0,1)&gt;0,+_xlfn.XLOOKUP(B51,'La Calera II - RFSU 31.1.28'!B:B,'La Calera II - RFSU 31.1.28'!H:H,"No se encuentra",0,1),"")</f>
        <v>46156</v>
      </c>
      <c r="H51" s="152">
        <f>+_xlfn.XLOOKUP(B51,'La Calera II - RFSU 31.1.28'!B:B,'La Calera II - RFSU 31.1.28'!W:W,"No se encuentra",0,1)</f>
        <v>46193</v>
      </c>
      <c r="I51" s="153">
        <f>+_xlfn.XLOOKUP(B51,'La Calera II - RFSU 31.1.28'!B:B,'La Calera II - RFSU 31.1.28'!W:W,"No se encuentra",0,1)</f>
        <v>46193</v>
      </c>
      <c r="J51" s="155">
        <f>IF(+_xlfn.XLOOKUP(B51,'La Calera II - RFSU 31.1.28'!B:B,'La Calera II - RFSU 31.1.28'!X:X,"No se encuentra",0,1)&gt;0,+_xlfn.XLOOKUP(B51,'La Calera II - RFSU 31.1.28'!B:B,'La Calera II - RFSU 31.1.28'!X:X,"No se encuentra",0,1),"")</f>
        <v>46184</v>
      </c>
      <c r="K51" s="141" t="str">
        <f>+IF(+_xlfn.XLOOKUP(B51,'La Calera II - RFSU 31.1.28'!B:B,'La Calera II - RFSU 31.1.28'!AG:AG,"No se encuentra",0,1)=0,"N/A","Sin iniciar")</f>
        <v>Sin iniciar</v>
      </c>
      <c r="L51" s="152">
        <f>+_xlfn.XLOOKUP(B51,'La Calera II - RFSU 31.1.28'!B:B,'La Calera II - RFSU 31.1.28'!AP:AP,"No se encuentra",0,1)</f>
        <v>46249</v>
      </c>
      <c r="M51" s="153">
        <f>+_xlfn.XLOOKUP(B51,'La Calera II - RFSU 31.1.28'!B:B,'La Calera II - RFSU 31.1.28'!AP:AP,"No se encuentra",0,1)</f>
        <v>46249</v>
      </c>
      <c r="N51" s="140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f>+_xlfn.XLOOKUP(B51,'La Calera II - RFSU 31.1.28'!B:B,'La Calera II - RFSU 31.1.28'!CA:CA,"No se encuentra",0,1)</f>
        <v>46482</v>
      </c>
      <c r="P51" s="35"/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202" t="str">
        <f t="shared" si="0"/>
        <v/>
      </c>
      <c r="S51" s="197"/>
      <c r="T51">
        <f>+_xlfn.XLOOKUP(B51,'La Calera II - RFSU 31.1.28'!B:B,'La Calera II - RFSU 31.1.28'!E:E,"",0,1)</f>
        <v>0</v>
      </c>
    </row>
    <row r="52" spans="1:20" ht="33.75" hidden="1" x14ac:dyDescent="0.25">
      <c r="A52" s="159" t="s">
        <v>640</v>
      </c>
      <c r="B52" s="160" t="s">
        <v>2646</v>
      </c>
      <c r="C52" s="161" t="s">
        <v>2647</v>
      </c>
      <c r="D52" s="196"/>
      <c r="E52" s="151">
        <f>+_xlfn.XLOOKUP(B52,'La Calera II - RFSU 31.1.28'!B:B,'La Calera II - RFSU 31.1.28'!G:G,"No se encuentra",0,1)</f>
        <v>46090</v>
      </c>
      <c r="F52" s="153">
        <f>+_xlfn.XLOOKUP(B52,'La Calera II - RFSU 31.1.28'!B:B,'La Calera II - RFSU 31.1.28'!G:G,"No se encuentra",0,1)</f>
        <v>46090</v>
      </c>
      <c r="G52" s="154">
        <f>IF(+_xlfn.XLOOKUP(B52,'La Calera II - RFSU 31.1.28'!B:B,'La Calera II - RFSU 31.1.28'!H:H,"No se encuentra",0,1)&gt;0,+_xlfn.XLOOKUP(B52,'La Calera II - RFSU 31.1.28'!B:B,'La Calera II - RFSU 31.1.28'!H:H,"No se encuentra",0,1),"")</f>
        <v>46091</v>
      </c>
      <c r="H52" s="152">
        <f>+_xlfn.XLOOKUP(B52,'La Calera II - RFSU 31.1.28'!B:B,'La Calera II - RFSU 31.1.28'!W:W,"No se encuentra",0,1)</f>
        <v>46129</v>
      </c>
      <c r="I52" s="153">
        <f>+_xlfn.XLOOKUP(B52,'La Calera II - RFSU 31.1.28'!B:B,'La Calera II - RFSU 31.1.28'!W:W,"No se encuentra",0,1)</f>
        <v>46129</v>
      </c>
      <c r="J52" s="155">
        <f>IF(+_xlfn.XLOOKUP(B52,'La Calera II - RFSU 31.1.28'!B:B,'La Calera II - RFSU 31.1.28'!X:X,"No se encuentra",0,1)&gt;0,+_xlfn.XLOOKUP(B52,'La Calera II - RFSU 31.1.28'!B:B,'La Calera II - RFSU 31.1.28'!X:X,"No se encuentra",0,1),"")</f>
        <v>46129</v>
      </c>
      <c r="K52" s="141" t="str">
        <f>+IF(+_xlfn.XLOOKUP(B52,'La Calera II - RFSU 31.1.28'!B:B,'La Calera II - RFSU 31.1.28'!AG:AG,"No se encuentra",0,1)=0,"N/A","Sin iniciar")</f>
        <v>Sin iniciar</v>
      </c>
      <c r="L52" s="152">
        <f>+_xlfn.XLOOKUP(B52,'La Calera II - RFSU 31.1.28'!B:B,'La Calera II - RFSU 31.1.28'!AP:AP,"No se encuentra",0,1)</f>
        <v>46194</v>
      </c>
      <c r="M52" s="153">
        <f>+_xlfn.XLOOKUP(B52,'La Calera II - RFSU 31.1.28'!B:B,'La Calera II - RFSU 31.1.28'!AP:AP,"No se encuentra",0,1)</f>
        <v>46194</v>
      </c>
      <c r="N52" s="140" t="str">
        <f>IF(+_xlfn.XLOOKUP(B52,'La Calera II - RFSU 31.1.28'!B:B,'La Calera II - RFSU 31.1.28'!AQ:AQ,"No se encuentra",0,1)&gt;0,+_xlfn.XLOOKUP(B52,'La Calera II - RFSU 31.1.28'!B:B,'La Calera II - RFSU 31.1.28'!AQ:AQ,"No se encuentra",0,1),"")</f>
        <v/>
      </c>
      <c r="O52" s="201">
        <f>+_xlfn.XLOOKUP(B52,'La Calera II - RFSU 31.1.28'!B:B,'La Calera II - RFSU 31.1.28'!CA:CA,"No se encuentra",0,1)</f>
        <v>46482</v>
      </c>
      <c r="P52" s="35"/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202" t="str">
        <f t="shared" si="0"/>
        <v/>
      </c>
      <c r="S52" s="197"/>
      <c r="T52">
        <f>+_xlfn.XLOOKUP(B52,'La Calera II - RFSU 31.1.28'!B:B,'La Calera II - RFSU 31.1.28'!E:E,"",0,1)</f>
        <v>0</v>
      </c>
    </row>
    <row r="53" spans="1:20" ht="22.5" hidden="1" x14ac:dyDescent="0.25">
      <c r="A53" s="159" t="s">
        <v>640</v>
      </c>
      <c r="B53" s="160" t="s">
        <v>2648</v>
      </c>
      <c r="C53" s="161" t="s">
        <v>2649</v>
      </c>
      <c r="D53" s="196"/>
      <c r="E53" s="151">
        <f>+_xlfn.XLOOKUP(B53,'La Calera II - RFSU 31.1.28'!B:B,'La Calera II - RFSU 31.1.28'!G:G,"No se encuentra",0,1)</f>
        <v>46090</v>
      </c>
      <c r="F53" s="153">
        <f>+_xlfn.XLOOKUP(B53,'La Calera II - RFSU 31.1.28'!B:B,'La Calera II - RFSU 31.1.28'!G:G,"No se encuentra",0,1)</f>
        <v>46090</v>
      </c>
      <c r="G53" s="154">
        <f>IF(+_xlfn.XLOOKUP(B53,'La Calera II - RFSU 31.1.28'!B:B,'La Calera II - RFSU 31.1.28'!H:H,"No se encuentra",0,1)&gt;0,+_xlfn.XLOOKUP(B53,'La Calera II - RFSU 31.1.28'!B:B,'La Calera II - RFSU 31.1.28'!H:H,"No se encuentra",0,1),"")</f>
        <v>46091</v>
      </c>
      <c r="H53" s="152">
        <f>+_xlfn.XLOOKUP(B53,'La Calera II - RFSU 31.1.28'!B:B,'La Calera II - RFSU 31.1.28'!W:W,"No se encuentra",0,1)</f>
        <v>46129</v>
      </c>
      <c r="I53" s="153">
        <f>+_xlfn.XLOOKUP(B53,'La Calera II - RFSU 31.1.28'!B:B,'La Calera II - RFSU 31.1.28'!W:W,"No se encuentra",0,1)</f>
        <v>46129</v>
      </c>
      <c r="J53" s="155">
        <f>IF(+_xlfn.XLOOKUP(B53,'La Calera II - RFSU 31.1.28'!B:B,'La Calera II - RFSU 31.1.28'!X:X,"No se encuentra",0,1)&gt;0,+_xlfn.XLOOKUP(B53,'La Calera II - RFSU 31.1.28'!B:B,'La Calera II - RFSU 31.1.28'!X:X,"No se encuentra",0,1),"")</f>
        <v>46129</v>
      </c>
      <c r="K53" s="141" t="str">
        <f>+IF(+_xlfn.XLOOKUP(B53,'La Calera II - RFSU 31.1.28'!B:B,'La Calera II - RFSU 31.1.28'!AG:AG,"No se encuentra",0,1)=0,"N/A","Sin iniciar")</f>
        <v>Sin iniciar</v>
      </c>
      <c r="L53" s="152">
        <f>+_xlfn.XLOOKUP(B53,'La Calera II - RFSU 31.1.28'!B:B,'La Calera II - RFSU 31.1.28'!AP:AP,"No se encuentra",0,1)</f>
        <v>46194</v>
      </c>
      <c r="M53" s="153">
        <f>+_xlfn.XLOOKUP(B53,'La Calera II - RFSU 31.1.28'!B:B,'La Calera II - RFSU 31.1.28'!AP:AP,"No se encuentra",0,1)</f>
        <v>46194</v>
      </c>
      <c r="N53" s="140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f>+_xlfn.XLOOKUP(B53,'La Calera II - RFSU 31.1.28'!B:B,'La Calera II - RFSU 31.1.28'!CA:CA,"No se encuentra",0,1)</f>
        <v>46482</v>
      </c>
      <c r="P53" s="35"/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202" t="str">
        <f t="shared" si="0"/>
        <v/>
      </c>
      <c r="S53" s="197"/>
      <c r="T53">
        <f>+_xlfn.XLOOKUP(B53,'La Calera II - RFSU 31.1.28'!B:B,'La Calera II - RFSU 31.1.28'!E:E,"",0,1)</f>
        <v>0</v>
      </c>
    </row>
    <row r="54" spans="1:20" ht="22.5" hidden="1" x14ac:dyDescent="0.25">
      <c r="A54" s="159" t="s">
        <v>640</v>
      </c>
      <c r="B54" s="160" t="s">
        <v>2650</v>
      </c>
      <c r="C54" s="161" t="s">
        <v>2651</v>
      </c>
      <c r="D54" s="196"/>
      <c r="E54" s="151">
        <f>+_xlfn.XLOOKUP(B54,'La Calera II - RFSU 31.1.28'!B:B,'La Calera II - RFSU 31.1.28'!G:G,"No se encuentra",0,1)</f>
        <v>46090</v>
      </c>
      <c r="F54" s="153">
        <f>+_xlfn.XLOOKUP(B54,'La Calera II - RFSU 31.1.28'!B:B,'La Calera II - RFSU 31.1.28'!G:G,"No se encuentra",0,1)</f>
        <v>46090</v>
      </c>
      <c r="G54" s="154">
        <f>IF(+_xlfn.XLOOKUP(B54,'La Calera II - RFSU 31.1.28'!B:B,'La Calera II - RFSU 31.1.28'!H:H,"No se encuentra",0,1)&gt;0,+_xlfn.XLOOKUP(B54,'La Calera II - RFSU 31.1.28'!B:B,'La Calera II - RFSU 31.1.28'!H:H,"No se encuentra",0,1),"")</f>
        <v>46091</v>
      </c>
      <c r="H54" s="152">
        <f>+_xlfn.XLOOKUP(B54,'La Calera II - RFSU 31.1.28'!B:B,'La Calera II - RFSU 31.1.28'!W:W,"No se encuentra",0,1)</f>
        <v>46129</v>
      </c>
      <c r="I54" s="153">
        <f>+_xlfn.XLOOKUP(B54,'La Calera II - RFSU 31.1.28'!B:B,'La Calera II - RFSU 31.1.28'!W:W,"No se encuentra",0,1)</f>
        <v>46129</v>
      </c>
      <c r="J54" s="155">
        <f>IF(+_xlfn.XLOOKUP(B54,'La Calera II - RFSU 31.1.28'!B:B,'La Calera II - RFSU 31.1.28'!X:X,"No se encuentra",0,1)&gt;0,+_xlfn.XLOOKUP(B54,'La Calera II - RFSU 31.1.28'!B:B,'La Calera II - RFSU 31.1.28'!X:X,"No se encuentra",0,1),"")</f>
        <v>46129</v>
      </c>
      <c r="K54" s="141" t="str">
        <f>+IF(+_xlfn.XLOOKUP(B54,'La Calera II - RFSU 31.1.28'!B:B,'La Calera II - RFSU 31.1.28'!AG:AG,"No se encuentra",0,1)=0,"N/A","Sin iniciar")</f>
        <v>Sin iniciar</v>
      </c>
      <c r="L54" s="152">
        <f>+_xlfn.XLOOKUP(B54,'La Calera II - RFSU 31.1.28'!B:B,'La Calera II - RFSU 31.1.28'!AP:AP,"No se encuentra",0,1)</f>
        <v>46194</v>
      </c>
      <c r="M54" s="153">
        <f>+_xlfn.XLOOKUP(B54,'La Calera II - RFSU 31.1.28'!B:B,'La Calera II - RFSU 31.1.28'!AP:AP,"No se encuentra",0,1)</f>
        <v>46194</v>
      </c>
      <c r="N54" s="140">
        <f>IF(+_xlfn.XLOOKUP(B54,'La Calera II - RFSU 31.1.28'!B:B,'La Calera II - RFSU 31.1.28'!AQ:AQ,"No se encuentra",0,1)&gt;0,+_xlfn.XLOOKUP(B54,'La Calera II - RFSU 31.1.28'!B:B,'La Calera II - RFSU 31.1.28'!AQ:AQ,"No se encuentra",0,1),"")</f>
        <v>46185</v>
      </c>
      <c r="O54" s="201">
        <f>+_xlfn.XLOOKUP(B54,'La Calera II - RFSU 31.1.28'!B:B,'La Calera II - RFSU 31.1.28'!CA:CA,"No se encuentra",0,1)</f>
        <v>46482</v>
      </c>
      <c r="P54" s="35"/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202">
        <f t="shared" si="0"/>
        <v>46482</v>
      </c>
      <c r="S54" s="197"/>
      <c r="T54">
        <f>+_xlfn.XLOOKUP(B54,'La Calera II - RFSU 31.1.28'!B:B,'La Calera II - RFSU 31.1.28'!E:E,"",0,1)</f>
        <v>0</v>
      </c>
    </row>
    <row r="55" spans="1:20" ht="22.5" hidden="1" x14ac:dyDescent="0.25">
      <c r="A55" s="159" t="s">
        <v>640</v>
      </c>
      <c r="B55" s="160" t="s">
        <v>2652</v>
      </c>
      <c r="C55" s="161" t="s">
        <v>2653</v>
      </c>
      <c r="D55" s="196"/>
      <c r="E55" s="151">
        <f>+_xlfn.XLOOKUP(B55,'La Calera II - RFSU 31.1.28'!B:B,'La Calera II - RFSU 31.1.28'!G:G,"No se encuentra",0,1)</f>
        <v>46090</v>
      </c>
      <c r="F55" s="153">
        <f>+_xlfn.XLOOKUP(B55,'La Calera II - RFSU 31.1.28'!B:B,'La Calera II - RFSU 31.1.28'!G:G,"No se encuentra",0,1)</f>
        <v>46090</v>
      </c>
      <c r="G55" s="154">
        <f>IF(+_xlfn.XLOOKUP(B55,'La Calera II - RFSU 31.1.28'!B:B,'La Calera II - RFSU 31.1.28'!H:H,"No se encuentra",0,1)&gt;0,+_xlfn.XLOOKUP(B55,'La Calera II - RFSU 31.1.28'!B:B,'La Calera II - RFSU 31.1.28'!H:H,"No se encuentra",0,1),"")</f>
        <v>46091</v>
      </c>
      <c r="H55" s="152">
        <f>+_xlfn.XLOOKUP(B55,'La Calera II - RFSU 31.1.28'!B:B,'La Calera II - RFSU 31.1.28'!W:W,"No se encuentra",0,1)</f>
        <v>46129</v>
      </c>
      <c r="I55" s="153">
        <f>+_xlfn.XLOOKUP(B55,'La Calera II - RFSU 31.1.28'!B:B,'La Calera II - RFSU 31.1.28'!W:W,"No se encuentra",0,1)</f>
        <v>46129</v>
      </c>
      <c r="J55" s="155">
        <f>IF(+_xlfn.XLOOKUP(B55,'La Calera II - RFSU 31.1.28'!B:B,'La Calera II - RFSU 31.1.28'!X:X,"No se encuentra",0,1)&gt;0,+_xlfn.XLOOKUP(B55,'La Calera II - RFSU 31.1.28'!B:B,'La Calera II - RFSU 31.1.28'!X:X,"No se encuentra",0,1),"")</f>
        <v>46129</v>
      </c>
      <c r="K55" s="141" t="str">
        <f>+IF(+_xlfn.XLOOKUP(B55,'La Calera II - RFSU 31.1.28'!B:B,'La Calera II - RFSU 31.1.28'!AG:AG,"No se encuentra",0,1)=0,"N/A","Sin iniciar")</f>
        <v>Sin iniciar</v>
      </c>
      <c r="L55" s="152">
        <f>+_xlfn.XLOOKUP(B55,'La Calera II - RFSU 31.1.28'!B:B,'La Calera II - RFSU 31.1.28'!AP:AP,"No se encuentra",0,1)</f>
        <v>46194</v>
      </c>
      <c r="M55" s="153">
        <f>+_xlfn.XLOOKUP(B55,'La Calera II - RFSU 31.1.28'!B:B,'La Calera II - RFSU 31.1.28'!AP:AP,"No se encuentra",0,1)</f>
        <v>46194</v>
      </c>
      <c r="N55" s="140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f>+_xlfn.XLOOKUP(B55,'La Calera II - RFSU 31.1.28'!B:B,'La Calera II - RFSU 31.1.28'!CA:CA,"No se encuentra",0,1)</f>
        <v>46482</v>
      </c>
      <c r="P55" s="35"/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202" t="str">
        <f t="shared" si="0"/>
        <v/>
      </c>
      <c r="S55" s="197"/>
      <c r="T55">
        <f>+_xlfn.XLOOKUP(B55,'La Calera II - RFSU 31.1.28'!B:B,'La Calera II - RFSU 31.1.28'!E:E,"",0,1)</f>
        <v>0</v>
      </c>
    </row>
    <row r="56" spans="1:20" ht="22.5" hidden="1" x14ac:dyDescent="0.25">
      <c r="A56" s="159" t="s">
        <v>640</v>
      </c>
      <c r="B56" s="160" t="s">
        <v>2654</v>
      </c>
      <c r="C56" s="161" t="s">
        <v>2530</v>
      </c>
      <c r="D56" s="196"/>
      <c r="E56" s="151">
        <f>+_xlfn.XLOOKUP(B56,'La Calera II - RFSU 31.1.28'!B:B,'La Calera II - RFSU 31.1.28'!G:G,"No se encuentra",0,1)</f>
        <v>46304</v>
      </c>
      <c r="F56" s="153">
        <f>+_xlfn.XLOOKUP(B56,'La Calera II - RFSU 31.1.28'!B:B,'La Calera II - RFSU 31.1.28'!G:G,"No se encuentra",0,1)</f>
        <v>46304</v>
      </c>
      <c r="G56" s="154" t="str">
        <f>IF(+_xlfn.XLOOKUP(B56,'La Calera II - RFSU 31.1.28'!B:B,'La Calera II - RFSU 31.1.28'!H:H,"No se encuentra",0,1)&gt;0,+_xlfn.XLOOKUP(B56,'La Calera II - RFSU 31.1.28'!B:B,'La Calera II - RFSU 31.1.28'!H:H,"No se encuentra",0,1),"")</f>
        <v/>
      </c>
      <c r="H56" s="152">
        <f>+_xlfn.XLOOKUP(B56,'La Calera II - RFSU 31.1.28'!B:B,'La Calera II - RFSU 31.1.28'!W:W,"No se encuentra",0,1)</f>
        <v>46341</v>
      </c>
      <c r="I56" s="153">
        <f>+_xlfn.XLOOKUP(B56,'La Calera II - RFSU 31.1.28'!B:B,'La Calera II - RFSU 31.1.28'!W:W,"No se encuentra",0,1)</f>
        <v>46341</v>
      </c>
      <c r="J56" s="155" t="str">
        <f>IF(+_xlfn.XLOOKUP(B56,'La Calera II - RFSU 31.1.28'!B:B,'La Calera II - RFSU 31.1.28'!X:X,"No se encuentra",0,1)&gt;0,+_xlfn.XLOOKUP(B56,'La Calera II - RFSU 31.1.28'!B:B,'La Calera II - RFSU 31.1.28'!X:X,"No se encuentra",0,1),"")</f>
        <v/>
      </c>
      <c r="K56" s="141" t="str">
        <f>+IF(+_xlfn.XLOOKUP(B56,'La Calera II - RFSU 31.1.28'!B:B,'La Calera II - RFSU 31.1.28'!AG:AG,"No se encuentra",0,1)=0,"N/A","Sin iniciar")</f>
        <v>Sin iniciar</v>
      </c>
      <c r="L56" s="152">
        <f>+_xlfn.XLOOKUP(B56,'La Calera II - RFSU 31.1.28'!B:B,'La Calera II - RFSU 31.1.28'!AP:AP,"No se encuentra",0,1)</f>
        <v>46406</v>
      </c>
      <c r="M56" s="153">
        <f>+_xlfn.XLOOKUP(B56,'La Calera II - RFSU 31.1.28'!B:B,'La Calera II - RFSU 31.1.28'!AP:AP,"No se encuentra",0,1)</f>
        <v>46406</v>
      </c>
      <c r="N56" s="140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f>+_xlfn.XLOOKUP(B56,'La Calera II - RFSU 31.1.28'!B:B,'La Calera II - RFSU 31.1.28'!CA:CA,"No se encuentra",0,1)</f>
        <v>46506</v>
      </c>
      <c r="P56" s="35"/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202" t="str">
        <f t="shared" si="0"/>
        <v/>
      </c>
      <c r="S56" s="197"/>
      <c r="T56">
        <f>+_xlfn.XLOOKUP(B56,'La Calera II - RFSU 31.1.28'!B:B,'La Calera II - RFSU 31.1.28'!E:E,"",0,1)</f>
        <v>0</v>
      </c>
    </row>
    <row r="57" spans="1:20" ht="22.5" hidden="1" x14ac:dyDescent="0.25">
      <c r="A57" s="159" t="s">
        <v>640</v>
      </c>
      <c r="B57" s="160" t="s">
        <v>2655</v>
      </c>
      <c r="C57" s="161" t="s">
        <v>2656</v>
      </c>
      <c r="D57" s="196"/>
      <c r="E57" s="151">
        <f>+_xlfn.XLOOKUP(B57,'La Calera II - RFSU 31.1.28'!B:B,'La Calera II - RFSU 31.1.28'!G:G,"No se encuentra",0,1)</f>
        <v>46056</v>
      </c>
      <c r="F57" s="153">
        <f>+_xlfn.XLOOKUP(B57,'La Calera II - RFSU 31.1.28'!B:B,'La Calera II - RFSU 31.1.28'!G:G,"No se encuentra",0,1)</f>
        <v>46056</v>
      </c>
      <c r="G57" s="154">
        <f>IF(+_xlfn.XLOOKUP(B57,'La Calera II - RFSU 31.1.28'!B:B,'La Calera II - RFSU 31.1.28'!H:H,"No se encuentra",0,1)&gt;0,+_xlfn.XLOOKUP(B57,'La Calera II - RFSU 31.1.28'!B:B,'La Calera II - RFSU 31.1.28'!H:H,"No se encuentra",0,1),"")</f>
        <v>46056</v>
      </c>
      <c r="H57" s="152">
        <f>+_xlfn.XLOOKUP(B57,'La Calera II - RFSU 31.1.28'!B:B,'La Calera II - RFSU 31.1.28'!W:W,"No se encuentra",0,1)</f>
        <v>46106</v>
      </c>
      <c r="I57" s="153">
        <f>+_xlfn.XLOOKUP(B57,'La Calera II - RFSU 31.1.28'!B:B,'La Calera II - RFSU 31.1.28'!W:W,"No se encuentra",0,1)</f>
        <v>46106</v>
      </c>
      <c r="J57" s="155">
        <f>IF(+_xlfn.XLOOKUP(B57,'La Calera II - RFSU 31.1.28'!B:B,'La Calera II - RFSU 31.1.28'!X:X,"No se encuentra",0,1)&gt;0,+_xlfn.XLOOKUP(B57,'La Calera II - RFSU 31.1.28'!B:B,'La Calera II - RFSU 31.1.28'!X:X,"No se encuentra",0,1),"")</f>
        <v>46106</v>
      </c>
      <c r="K57" s="141" t="str">
        <f>+IF(+_xlfn.XLOOKUP(B57,'La Calera II - RFSU 31.1.28'!B:B,'La Calera II - RFSU 31.1.28'!AG:AG,"No se encuentra",0,1)=0,"N/A","Sin iniciar")</f>
        <v>Sin iniciar</v>
      </c>
      <c r="L57" s="152">
        <f>+_xlfn.XLOOKUP(B57,'La Calera II - RFSU 31.1.28'!B:B,'La Calera II - RFSU 31.1.28'!AP:AP,"No se encuentra",0,1)</f>
        <v>46206</v>
      </c>
      <c r="M57" s="153">
        <f>+_xlfn.XLOOKUP(B57,'La Calera II - RFSU 31.1.28'!B:B,'La Calera II - RFSU 31.1.28'!AP:AP,"No se encuentra",0,1)</f>
        <v>46206</v>
      </c>
      <c r="N57" s="140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f>+_xlfn.XLOOKUP(B57,'La Calera II - RFSU 31.1.28'!B:B,'La Calera II - RFSU 31.1.28'!CA:CA,"No se encuentra",0,1)</f>
        <v>46562</v>
      </c>
      <c r="P57" s="35"/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202" t="str">
        <f t="shared" si="0"/>
        <v/>
      </c>
      <c r="S57" s="197"/>
      <c r="T57">
        <f>+_xlfn.XLOOKUP(B57,'La Calera II - RFSU 31.1.28'!B:B,'La Calera II - RFSU 31.1.28'!E:E,"",0,1)</f>
        <v>0</v>
      </c>
    </row>
    <row r="58" spans="1:20" ht="22.5" hidden="1" x14ac:dyDescent="0.25">
      <c r="A58" s="159" t="s">
        <v>640</v>
      </c>
      <c r="B58" s="160" t="s">
        <v>2658</v>
      </c>
      <c r="C58" s="161" t="s">
        <v>2659</v>
      </c>
      <c r="D58" s="196"/>
      <c r="E58" s="151">
        <f>+_xlfn.XLOOKUP(B58,'La Calera II - RFSU 31.1.28'!B:B,'La Calera II - RFSU 31.1.28'!G:G,"No se encuentra",0,1)</f>
        <v>46056</v>
      </c>
      <c r="F58" s="153">
        <f>+_xlfn.XLOOKUP(B58,'La Calera II - RFSU 31.1.28'!B:B,'La Calera II - RFSU 31.1.28'!G:G,"No se encuentra",0,1)</f>
        <v>46056</v>
      </c>
      <c r="G58" s="154">
        <f>IF(+_xlfn.XLOOKUP(B58,'La Calera II - RFSU 31.1.28'!B:B,'La Calera II - RFSU 31.1.28'!H:H,"No se encuentra",0,1)&gt;0,+_xlfn.XLOOKUP(B58,'La Calera II - RFSU 31.1.28'!B:B,'La Calera II - RFSU 31.1.28'!H:H,"No se encuentra",0,1),"")</f>
        <v>46056</v>
      </c>
      <c r="H58" s="152">
        <f>+_xlfn.XLOOKUP(B58,'La Calera II - RFSU 31.1.28'!B:B,'La Calera II - RFSU 31.1.28'!W:W,"No se encuentra",0,1)</f>
        <v>46095</v>
      </c>
      <c r="I58" s="153">
        <f>+_xlfn.XLOOKUP(B58,'La Calera II - RFSU 31.1.28'!B:B,'La Calera II - RFSU 31.1.28'!W:W,"No se encuentra",0,1)</f>
        <v>46095</v>
      </c>
      <c r="J58" s="155">
        <f>IF(+_xlfn.XLOOKUP(B58,'La Calera II - RFSU 31.1.28'!B:B,'La Calera II - RFSU 31.1.28'!X:X,"No se encuentra",0,1)&gt;0,+_xlfn.XLOOKUP(B58,'La Calera II - RFSU 31.1.28'!B:B,'La Calera II - RFSU 31.1.28'!X:X,"No se encuentra",0,1),"")</f>
        <v>46094</v>
      </c>
      <c r="K58" s="141" t="str">
        <f>+IF(+_xlfn.XLOOKUP(B58,'La Calera II - RFSU 31.1.28'!B:B,'La Calera II - RFSU 31.1.28'!AG:AG,"No se encuentra",0,1)=0,"N/A","Sin iniciar")</f>
        <v>Sin iniciar</v>
      </c>
      <c r="L58" s="152">
        <f>+_xlfn.XLOOKUP(B58,'La Calera II - RFSU 31.1.28'!B:B,'La Calera II - RFSU 31.1.28'!AP:AP,"No se encuentra",0,1)</f>
        <v>46194</v>
      </c>
      <c r="M58" s="153">
        <f>+_xlfn.XLOOKUP(B58,'La Calera II - RFSU 31.1.28'!B:B,'La Calera II - RFSU 31.1.28'!AP:AP,"No se encuentra",0,1)</f>
        <v>46194</v>
      </c>
      <c r="N58" s="140" t="str">
        <f>IF(+_xlfn.XLOOKUP(B58,'La Calera II - RFSU 31.1.28'!B:B,'La Calera II - RFSU 31.1.28'!AQ:AQ,"No se encuentra",0,1)&gt;0,+_xlfn.XLOOKUP(B58,'La Calera II - RFSU 31.1.28'!B:B,'La Calera II - RFSU 31.1.28'!AQ:AQ,"No se encuentra",0,1),"")</f>
        <v/>
      </c>
      <c r="O58" s="201">
        <f>+_xlfn.XLOOKUP(B58,'La Calera II - RFSU 31.1.28'!B:B,'La Calera II - RFSU 31.1.28'!CA:CA,"No se encuentra",0,1)</f>
        <v>46495</v>
      </c>
      <c r="P58" s="35"/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202" t="str">
        <f t="shared" si="0"/>
        <v/>
      </c>
      <c r="S58" s="197"/>
      <c r="T58">
        <f>+_xlfn.XLOOKUP(B58,'La Calera II - RFSU 31.1.28'!B:B,'La Calera II - RFSU 31.1.28'!E:E,"",0,1)</f>
        <v>0</v>
      </c>
    </row>
    <row r="59" spans="1:20" ht="33.75" hidden="1" x14ac:dyDescent="0.25">
      <c r="A59" s="159" t="s">
        <v>640</v>
      </c>
      <c r="B59" s="160" t="s">
        <v>2665</v>
      </c>
      <c r="C59" s="161" t="s">
        <v>2666</v>
      </c>
      <c r="D59" s="196"/>
      <c r="E59" s="151" t="str">
        <f>+_xlfn.XLOOKUP(B59,'La Calera II - RFSU 31.1.28'!B:B,'La Calera II - RFSU 31.1.28'!G:G,"No se encuentra",0,1)</f>
        <v>No se encuentra</v>
      </c>
      <c r="F59" s="153" t="str">
        <f>+_xlfn.XLOOKUP(B59,'La Calera II - RFSU 31.1.28'!B:B,'La Calera II - RFSU 31.1.28'!G:G,"No se encuentra",0,1)</f>
        <v>No se encuentra</v>
      </c>
      <c r="G59" s="154" t="str">
        <f>IF(+_xlfn.XLOOKUP(B59,'La Calera II - RFSU 31.1.28'!B:B,'La Calera II - RFSU 31.1.28'!H:H,"No se encuentra",0,1)&gt;0,+_xlfn.XLOOKUP(B59,'La Calera II - RFSU 31.1.28'!B:B,'La Calera II - RFSU 31.1.28'!H:H,"No se encuentra",0,1),"")</f>
        <v>No se encuentra</v>
      </c>
      <c r="H59" s="152" t="str">
        <f>+_xlfn.XLOOKUP(B59,'La Calera II - RFSU 31.1.28'!B:B,'La Calera II - RFSU 31.1.28'!W:W,"No se encuentra",0,1)</f>
        <v>No se encuentra</v>
      </c>
      <c r="I59" s="153" t="str">
        <f>+_xlfn.XLOOKUP(B59,'La Calera II - RFSU 31.1.28'!B:B,'La Calera II - RFSU 31.1.28'!W:W,"No se encuentra",0,1)</f>
        <v>No se encuentra</v>
      </c>
      <c r="J59" s="155" t="str">
        <f>IF(+_xlfn.XLOOKUP(B59,'La Calera II - RFSU 31.1.28'!B:B,'La Calera II - RFSU 31.1.28'!X:X,"No se encuentra",0,1)&gt;0,+_xlfn.XLOOKUP(B59,'La Calera II - RFSU 31.1.28'!B:B,'La Calera II - RFSU 31.1.28'!X:X,"No se encuentra",0,1),"")</f>
        <v>No se encuentra</v>
      </c>
      <c r="K59" s="141" t="str">
        <f>+IF(+_xlfn.XLOOKUP(B59,'La Calera II - RFSU 31.1.28'!B:B,'La Calera II - RFSU 31.1.28'!AG:AG,"No se encuentra",0,1)=0,"N/A","Sin iniciar")</f>
        <v>Sin iniciar</v>
      </c>
      <c r="L59" s="152" t="str">
        <f>+_xlfn.XLOOKUP(B59,'La Calera II - RFSU 31.1.28'!B:B,'La Calera II - RFSU 31.1.28'!AP:AP,"No se encuentra",0,1)</f>
        <v>No se encuentra</v>
      </c>
      <c r="M59" s="153" t="str">
        <f>+_xlfn.XLOOKUP(B59,'La Calera II - RFSU 31.1.28'!B:B,'La Calera II - RFSU 31.1.28'!AP:AP,"No se encuentra",0,1)</f>
        <v>No se encuentra</v>
      </c>
      <c r="N59" s="140" t="str">
        <f>IF(+_xlfn.XLOOKUP(B59,'La Calera II - RFSU 31.1.28'!B:B,'La Calera II - RFSU 31.1.28'!AQ:AQ,"No se encuentra",0,1)&gt;0,+_xlfn.XLOOKUP(B59,'La Calera II - RFSU 31.1.28'!B:B,'La Calera II - RFSU 31.1.28'!AQ:AQ,"No se encuentra",0,1),"")</f>
        <v>No se encuentra</v>
      </c>
      <c r="O59" s="201" t="str">
        <f>+_xlfn.XLOOKUP(B59,'La Calera II - RFSU 31.1.28'!B:B,'La Calera II - RFSU 31.1.28'!CA:CA,"No se encuentra",0,1)</f>
        <v>No se encuentra</v>
      </c>
      <c r="P59" s="35"/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>No se encuentra</v>
      </c>
      <c r="R59" s="202" t="e">
        <f t="shared" si="0"/>
        <v>#VALUE!</v>
      </c>
      <c r="S59" s="197"/>
      <c r="T59" t="str">
        <f>+_xlfn.XLOOKUP(B59,'La Calera II - RFSU 31.1.28'!B:B,'La Calera II - RFSU 31.1.28'!E:E,"",0,1)</f>
        <v/>
      </c>
    </row>
    <row r="60" spans="1:20" ht="33.75" hidden="1" x14ac:dyDescent="0.25">
      <c r="A60" s="159" t="s">
        <v>640</v>
      </c>
      <c r="B60" s="160" t="s">
        <v>2667</v>
      </c>
      <c r="C60" s="161" t="s">
        <v>2668</v>
      </c>
      <c r="D60" s="196"/>
      <c r="E60" s="151" t="str">
        <f>+_xlfn.XLOOKUP(B60,'La Calera II - RFSU 31.1.28'!B:B,'La Calera II - RFSU 31.1.28'!G:G,"No se encuentra",0,1)</f>
        <v>No se encuentra</v>
      </c>
      <c r="F60" s="153" t="str">
        <f>+_xlfn.XLOOKUP(B60,'La Calera II - RFSU 31.1.28'!B:B,'La Calera II - RFSU 31.1.28'!G:G,"No se encuentra",0,1)</f>
        <v>No se encuentra</v>
      </c>
      <c r="G60" s="154" t="str">
        <f>IF(+_xlfn.XLOOKUP(B60,'La Calera II - RFSU 31.1.28'!B:B,'La Calera II - RFSU 31.1.28'!H:H,"No se encuentra",0,1)&gt;0,+_xlfn.XLOOKUP(B60,'La Calera II - RFSU 31.1.28'!B:B,'La Calera II - RFSU 31.1.28'!H:H,"No se encuentra",0,1),"")</f>
        <v>No se encuentra</v>
      </c>
      <c r="H60" s="152" t="str">
        <f>+_xlfn.XLOOKUP(B60,'La Calera II - RFSU 31.1.28'!B:B,'La Calera II - RFSU 31.1.28'!W:W,"No se encuentra",0,1)</f>
        <v>No se encuentra</v>
      </c>
      <c r="I60" s="153" t="str">
        <f>+_xlfn.XLOOKUP(B60,'La Calera II - RFSU 31.1.28'!B:B,'La Calera II - RFSU 31.1.28'!W:W,"No se encuentra",0,1)</f>
        <v>No se encuentra</v>
      </c>
      <c r="J60" s="155" t="str">
        <f>IF(+_xlfn.XLOOKUP(B60,'La Calera II - RFSU 31.1.28'!B:B,'La Calera II - RFSU 31.1.28'!X:X,"No se encuentra",0,1)&gt;0,+_xlfn.XLOOKUP(B60,'La Calera II - RFSU 31.1.28'!B:B,'La Calera II - RFSU 31.1.28'!X:X,"No se encuentra",0,1),"")</f>
        <v>No se encuentra</v>
      </c>
      <c r="K60" s="141" t="str">
        <f>+IF(+_xlfn.XLOOKUP(B60,'La Calera II - RFSU 31.1.28'!B:B,'La Calera II - RFSU 31.1.28'!AG:AG,"No se encuentra",0,1)=0,"N/A","Sin iniciar")</f>
        <v>Sin iniciar</v>
      </c>
      <c r="L60" s="152" t="str">
        <f>+_xlfn.XLOOKUP(B60,'La Calera II - RFSU 31.1.28'!B:B,'La Calera II - RFSU 31.1.28'!AP:AP,"No se encuentra",0,1)</f>
        <v>No se encuentra</v>
      </c>
      <c r="M60" s="153" t="str">
        <f>+_xlfn.XLOOKUP(B60,'La Calera II - RFSU 31.1.28'!B:B,'La Calera II - RFSU 31.1.28'!AP:AP,"No se encuentra",0,1)</f>
        <v>No se encuentra</v>
      </c>
      <c r="N60" s="140" t="str">
        <f>IF(+_xlfn.XLOOKUP(B60,'La Calera II - RFSU 31.1.28'!B:B,'La Calera II - RFSU 31.1.28'!AQ:AQ,"No se encuentra",0,1)&gt;0,+_xlfn.XLOOKUP(B60,'La Calera II - RFSU 31.1.28'!B:B,'La Calera II - RFSU 31.1.28'!AQ:AQ,"No se encuentra",0,1),"")</f>
        <v>No se encuentra</v>
      </c>
      <c r="O60" s="201" t="str">
        <f>+_xlfn.XLOOKUP(B60,'La Calera II - RFSU 31.1.28'!B:B,'La Calera II - RFSU 31.1.28'!CA:CA,"No se encuentra",0,1)</f>
        <v>No se encuentra</v>
      </c>
      <c r="P60" s="35"/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>No se encuentra</v>
      </c>
      <c r="R60" s="202" t="e">
        <f t="shared" si="0"/>
        <v>#VALUE!</v>
      </c>
      <c r="S60" s="197"/>
      <c r="T60" t="str">
        <f>+_xlfn.XLOOKUP(B60,'La Calera II - RFSU 31.1.28'!B:B,'La Calera II - RFSU 31.1.28'!E:E,"",0,1)</f>
        <v/>
      </c>
    </row>
    <row r="61" spans="1:20" ht="22.5" hidden="1" x14ac:dyDescent="0.25">
      <c r="A61" s="159" t="s">
        <v>640</v>
      </c>
      <c r="B61" s="160" t="s">
        <v>2669</v>
      </c>
      <c r="C61" s="161" t="s">
        <v>2670</v>
      </c>
      <c r="D61" s="196"/>
      <c r="E61" s="151">
        <f>+_xlfn.XLOOKUP(B61,'La Calera II - RFSU 31.1.28'!B:B,'La Calera II - RFSU 31.1.28'!G:G,"No se encuentra",0,1)</f>
        <v>46177</v>
      </c>
      <c r="F61" s="153">
        <f>+_xlfn.XLOOKUP(B61,'La Calera II - RFSU 31.1.28'!B:B,'La Calera II - RFSU 31.1.28'!G:G,"No se encuentra",0,1)</f>
        <v>46177</v>
      </c>
      <c r="G61" s="154">
        <f>IF(+_xlfn.XLOOKUP(B61,'La Calera II - RFSU 31.1.28'!B:B,'La Calera II - RFSU 31.1.28'!H:H,"No se encuentra",0,1)&gt;0,+_xlfn.XLOOKUP(B61,'La Calera II - RFSU 31.1.28'!B:B,'La Calera II - RFSU 31.1.28'!H:H,"No se encuentra",0,1),"")</f>
        <v>46185</v>
      </c>
      <c r="H61" s="152">
        <f>+_xlfn.XLOOKUP(B61,'La Calera II - RFSU 31.1.28'!B:B,'La Calera II - RFSU 31.1.28'!W:W,"No se encuentra",0,1)</f>
        <v>46233</v>
      </c>
      <c r="I61" s="153">
        <f>+_xlfn.XLOOKUP(B61,'La Calera II - RFSU 31.1.28'!B:B,'La Calera II - RFSU 31.1.28'!W:W,"No se encuentra",0,1)</f>
        <v>46233</v>
      </c>
      <c r="J61" s="155" t="str">
        <f>IF(+_xlfn.XLOOKUP(B61,'La Calera II - RFSU 31.1.28'!B:B,'La Calera II - RFSU 31.1.28'!X:X,"No se encuentra",0,1)&gt;0,+_xlfn.XLOOKUP(B61,'La Calera II - RFSU 31.1.28'!B:B,'La Calera II - RFSU 31.1.28'!X:X,"No se encuentra",0,1),"")</f>
        <v/>
      </c>
      <c r="K61" s="141" t="str">
        <f>+IF(+_xlfn.XLOOKUP(B61,'La Calera II - RFSU 31.1.28'!B:B,'La Calera II - RFSU 31.1.28'!AG:AG,"No se encuentra",0,1)=0,"N/A","Sin iniciar")</f>
        <v>Sin iniciar</v>
      </c>
      <c r="L61" s="152">
        <f>+_xlfn.XLOOKUP(B61,'La Calera II - RFSU 31.1.28'!B:B,'La Calera II - RFSU 31.1.28'!AP:AP,"No se encuentra",0,1)</f>
        <v>46298</v>
      </c>
      <c r="M61" s="153">
        <f>+_xlfn.XLOOKUP(B61,'La Calera II - RFSU 31.1.28'!B:B,'La Calera II - RFSU 31.1.28'!AP:AP,"No se encuentra",0,1)</f>
        <v>46298</v>
      </c>
      <c r="N61" s="140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f>+_xlfn.XLOOKUP(B61,'La Calera II - RFSU 31.1.28'!B:B,'La Calera II - RFSU 31.1.28'!CA:CA,"No se encuentra",0,1)</f>
        <v>46482</v>
      </c>
      <c r="P61" s="35"/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202" t="str">
        <f t="shared" si="0"/>
        <v/>
      </c>
      <c r="S61" s="197"/>
      <c r="T61">
        <f>+_xlfn.XLOOKUP(B61,'La Calera II - RFSU 31.1.28'!B:B,'La Calera II - RFSU 31.1.28'!E:E,"",0,1)</f>
        <v>0</v>
      </c>
    </row>
    <row r="62" spans="1:20" ht="34.5" hidden="1" x14ac:dyDescent="0.25">
      <c r="A62" s="159" t="s">
        <v>640</v>
      </c>
      <c r="B62" s="162" t="s">
        <v>2671</v>
      </c>
      <c r="C62" s="163" t="s">
        <v>2672</v>
      </c>
      <c r="D62" s="196"/>
      <c r="E62" s="151" t="str">
        <f>+_xlfn.XLOOKUP(B62,'La Calera II - RFSU 31.1.28'!B:B,'La Calera II - RFSU 31.1.28'!G:G,"No se encuentra",0,1)</f>
        <v>No se encuentra</v>
      </c>
      <c r="F62" s="153" t="str">
        <f>+_xlfn.XLOOKUP(B62,'La Calera II - RFSU 31.1.28'!B:B,'La Calera II - RFSU 31.1.28'!G:G,"No se encuentra",0,1)</f>
        <v>No se encuentra</v>
      </c>
      <c r="G62" s="154" t="str">
        <f>IF(+_xlfn.XLOOKUP(B62,'La Calera II - RFSU 31.1.28'!B:B,'La Calera II - RFSU 31.1.28'!H:H,"No se encuentra",0,1)&gt;0,+_xlfn.XLOOKUP(B62,'La Calera II - RFSU 31.1.28'!B:B,'La Calera II - RFSU 31.1.28'!H:H,"No se encuentra",0,1),"")</f>
        <v>No se encuentra</v>
      </c>
      <c r="H62" s="152" t="str">
        <f>+_xlfn.XLOOKUP(B62,'La Calera II - RFSU 31.1.28'!B:B,'La Calera II - RFSU 31.1.28'!W:W,"No se encuentra",0,1)</f>
        <v>No se encuentra</v>
      </c>
      <c r="I62" s="153" t="str">
        <f>+_xlfn.XLOOKUP(B62,'La Calera II - RFSU 31.1.28'!B:B,'La Calera II - RFSU 31.1.28'!W:W,"No se encuentra",0,1)</f>
        <v>No se encuentra</v>
      </c>
      <c r="J62" s="155" t="str">
        <f>IF(+_xlfn.XLOOKUP(B62,'La Calera II - RFSU 31.1.28'!B:B,'La Calera II - RFSU 31.1.28'!X:X,"No se encuentra",0,1)&gt;0,+_xlfn.XLOOKUP(B62,'La Calera II - RFSU 31.1.28'!B:B,'La Calera II - RFSU 31.1.28'!X:X,"No se encuentra",0,1),"")</f>
        <v>No se encuentra</v>
      </c>
      <c r="K62" s="141" t="str">
        <f>+IF(+_xlfn.XLOOKUP(B62,'La Calera II - RFSU 31.1.28'!B:B,'La Calera II - RFSU 31.1.28'!AG:AG,"No se encuentra",0,1)=0,"N/A","Sin iniciar")</f>
        <v>Sin iniciar</v>
      </c>
      <c r="L62" s="152" t="str">
        <f>+_xlfn.XLOOKUP(B62,'La Calera II - RFSU 31.1.28'!B:B,'La Calera II - RFSU 31.1.28'!AP:AP,"No se encuentra",0,1)</f>
        <v>No se encuentra</v>
      </c>
      <c r="M62" s="153" t="str">
        <f>+_xlfn.XLOOKUP(B62,'La Calera II - RFSU 31.1.28'!B:B,'La Calera II - RFSU 31.1.28'!AP:AP,"No se encuentra",0,1)</f>
        <v>No se encuentra</v>
      </c>
      <c r="N62" s="140" t="str">
        <f>IF(+_xlfn.XLOOKUP(B62,'La Calera II - RFSU 31.1.28'!B:B,'La Calera II - RFSU 31.1.28'!AQ:AQ,"No se encuentra",0,1)&gt;0,+_xlfn.XLOOKUP(B62,'La Calera II - RFSU 31.1.28'!B:B,'La Calera II - RFSU 31.1.28'!AQ:AQ,"No se encuentra",0,1),"")</f>
        <v>No se encuentra</v>
      </c>
      <c r="O62" s="201" t="str">
        <f>+_xlfn.XLOOKUP(B62,'La Calera II - RFSU 31.1.28'!B:B,'La Calera II - RFSU 31.1.28'!CA:CA,"No se encuentra",0,1)</f>
        <v>No se encuentra</v>
      </c>
      <c r="P62" s="35"/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>No se encuentra</v>
      </c>
      <c r="R62" s="202" t="e">
        <f t="shared" si="0"/>
        <v>#VALUE!</v>
      </c>
      <c r="S62" s="197"/>
      <c r="T62" t="str">
        <f>+_xlfn.XLOOKUP(B62,'La Calera II - RFSU 31.1.28'!B:B,'La Calera II - RFSU 31.1.28'!E:E,"",0,1)</f>
        <v/>
      </c>
    </row>
    <row r="63" spans="1:20" ht="34.5" hidden="1" x14ac:dyDescent="0.25">
      <c r="A63" s="159" t="s">
        <v>640</v>
      </c>
      <c r="B63" s="162" t="s">
        <v>2673</v>
      </c>
      <c r="C63" s="163" t="s">
        <v>2674</v>
      </c>
      <c r="D63" s="196"/>
      <c r="E63" s="151">
        <f>+_xlfn.XLOOKUP(B63,'La Calera II - RFSU 31.1.28'!B:B,'La Calera II - RFSU 31.1.28'!G:G,"No se encuentra",0,1)</f>
        <v>46098</v>
      </c>
      <c r="F63" s="153">
        <f>+_xlfn.XLOOKUP(B63,'La Calera II - RFSU 31.1.28'!B:B,'La Calera II - RFSU 31.1.28'!G:G,"No se encuentra",0,1)</f>
        <v>46098</v>
      </c>
      <c r="G63" s="154">
        <f>IF(+_xlfn.XLOOKUP(B63,'La Calera II - RFSU 31.1.28'!B:B,'La Calera II - RFSU 31.1.28'!H:H,"No se encuentra",0,1)&gt;0,+_xlfn.XLOOKUP(B63,'La Calera II - RFSU 31.1.28'!B:B,'La Calera II - RFSU 31.1.28'!H:H,"No se encuentra",0,1),"")</f>
        <v>46104</v>
      </c>
      <c r="H63" s="152">
        <f>+_xlfn.XLOOKUP(B63,'La Calera II - RFSU 31.1.28'!B:B,'La Calera II - RFSU 31.1.28'!W:W,"No se encuentra",0,1)</f>
        <v>46188</v>
      </c>
      <c r="I63" s="153">
        <f>+_xlfn.XLOOKUP(B63,'La Calera II - RFSU 31.1.28'!B:B,'La Calera II - RFSU 31.1.28'!W:W,"No se encuentra",0,1)</f>
        <v>46188</v>
      </c>
      <c r="J63" s="155">
        <f>IF(+_xlfn.XLOOKUP(B63,'La Calera II - RFSU 31.1.28'!B:B,'La Calera II - RFSU 31.1.28'!X:X,"No se encuentra",0,1)&gt;0,+_xlfn.XLOOKUP(B63,'La Calera II - RFSU 31.1.28'!B:B,'La Calera II - RFSU 31.1.28'!X:X,"No se encuentra",0,1),"")</f>
        <v>46170</v>
      </c>
      <c r="K63" s="141" t="str">
        <f>+IF(+_xlfn.XLOOKUP(B63,'La Calera II - RFSU 31.1.28'!B:B,'La Calera II - RFSU 31.1.28'!AG:AG,"No se encuentra",0,1)=0,"N/A","Sin iniciar")</f>
        <v>Sin iniciar</v>
      </c>
      <c r="L63" s="152">
        <f>+_xlfn.XLOOKUP(B63,'La Calera II - RFSU 31.1.28'!B:B,'La Calera II - RFSU 31.1.28'!AP:AP,"No se encuentra",0,1)</f>
        <v>46235</v>
      </c>
      <c r="M63" s="153">
        <f>+_xlfn.XLOOKUP(B63,'La Calera II - RFSU 31.1.28'!B:B,'La Calera II - RFSU 31.1.28'!AP:AP,"No se encuentra",0,1)</f>
        <v>46235</v>
      </c>
      <c r="N63" s="140" t="str">
        <f>IF(+_xlfn.XLOOKUP(B63,'La Calera II - RFSU 31.1.28'!B:B,'La Calera II - RFSU 31.1.28'!AQ:AQ,"No se encuentra",0,1)&gt;0,+_xlfn.XLOOKUP(B63,'La Calera II - RFSU 31.1.28'!B:B,'La Calera II - RFSU 31.1.28'!AQ:AQ,"No se encuentra",0,1),"")</f>
        <v/>
      </c>
      <c r="O63" s="201">
        <f>+_xlfn.XLOOKUP(B63,'La Calera II - RFSU 31.1.28'!B:B,'La Calera II - RFSU 31.1.28'!CA:CA,"No se encuentra",0,1)</f>
        <v>46427</v>
      </c>
      <c r="P63" s="35"/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/>
      </c>
      <c r="R63" s="202" t="str">
        <f t="shared" si="0"/>
        <v/>
      </c>
      <c r="S63" s="197"/>
      <c r="T63">
        <f>+_xlfn.XLOOKUP(B63,'La Calera II - RFSU 31.1.28'!B:B,'La Calera II - RFSU 31.1.28'!E:E,"",0,1)</f>
        <v>0</v>
      </c>
    </row>
    <row r="64" spans="1:20" ht="34.5" hidden="1" x14ac:dyDescent="0.25">
      <c r="A64" s="159" t="s">
        <v>640</v>
      </c>
      <c r="B64" s="162" t="s">
        <v>2675</v>
      </c>
      <c r="C64" s="163" t="s">
        <v>2676</v>
      </c>
      <c r="D64" s="196"/>
      <c r="E64" s="151">
        <f>+_xlfn.XLOOKUP(B64,'La Calera II - RFSU 31.1.28'!B:B,'La Calera II - RFSU 31.1.28'!G:G,"No se encuentra",0,1)</f>
        <v>46121</v>
      </c>
      <c r="F64" s="153">
        <f>+_xlfn.XLOOKUP(B64,'La Calera II - RFSU 31.1.28'!B:B,'La Calera II - RFSU 31.1.28'!G:G,"No se encuentra",0,1)</f>
        <v>46121</v>
      </c>
      <c r="G64" s="154">
        <f>IF(+_xlfn.XLOOKUP(B64,'La Calera II - RFSU 31.1.28'!B:B,'La Calera II - RFSU 31.1.28'!H:H,"No se encuentra",0,1)&gt;0,+_xlfn.XLOOKUP(B64,'La Calera II - RFSU 31.1.28'!B:B,'La Calera II - RFSU 31.1.28'!H:H,"No se encuentra",0,1),"")</f>
        <v>46122</v>
      </c>
      <c r="H64" s="152">
        <f>+_xlfn.XLOOKUP(B64,'La Calera II - RFSU 31.1.28'!B:B,'La Calera II - RFSU 31.1.28'!W:W,"No se encuentra",0,1)</f>
        <v>46162</v>
      </c>
      <c r="I64" s="153">
        <f>+_xlfn.XLOOKUP(B64,'La Calera II - RFSU 31.1.28'!B:B,'La Calera II - RFSU 31.1.28'!W:W,"No se encuentra",0,1)</f>
        <v>46162</v>
      </c>
      <c r="J64" s="155">
        <f>IF(+_xlfn.XLOOKUP(B64,'La Calera II - RFSU 31.1.28'!B:B,'La Calera II - RFSU 31.1.28'!X:X,"No se encuentra",0,1)&gt;0,+_xlfn.XLOOKUP(B64,'La Calera II - RFSU 31.1.28'!B:B,'La Calera II - RFSU 31.1.28'!X:X,"No se encuentra",0,1),"")</f>
        <v>46153</v>
      </c>
      <c r="K64" s="141" t="str">
        <f>+IF(+_xlfn.XLOOKUP(B64,'La Calera II - RFSU 31.1.28'!B:B,'La Calera II - RFSU 31.1.28'!AG:AG,"No se encuentra",0,1)=0,"N/A","Sin iniciar")</f>
        <v>Sin iniciar</v>
      </c>
      <c r="L64" s="152">
        <f>+_xlfn.XLOOKUP(B64,'La Calera II - RFSU 31.1.28'!B:B,'La Calera II - RFSU 31.1.28'!AP:AP,"No se encuentra",0,1)</f>
        <v>46218</v>
      </c>
      <c r="M64" s="153">
        <f>+_xlfn.XLOOKUP(B64,'La Calera II - RFSU 31.1.28'!B:B,'La Calera II - RFSU 31.1.28'!AP:AP,"No se encuentra",0,1)</f>
        <v>46218</v>
      </c>
      <c r="N64" s="140" t="str">
        <f>IF(+_xlfn.XLOOKUP(B64,'La Calera II - RFSU 31.1.28'!B:B,'La Calera II - RFSU 31.1.28'!AQ:AQ,"No se encuentra",0,1)&gt;0,+_xlfn.XLOOKUP(B64,'La Calera II - RFSU 31.1.28'!B:B,'La Calera II - RFSU 31.1.28'!AQ:AQ,"No se encuentra",0,1),"")</f>
        <v/>
      </c>
      <c r="O64" s="201">
        <f>+_xlfn.XLOOKUP(B64,'La Calera II - RFSU 31.1.28'!B:B,'La Calera II - RFSU 31.1.28'!CA:CA,"No se encuentra",0,1)</f>
        <v>46427</v>
      </c>
      <c r="P64" s="35"/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/>
      </c>
      <c r="R64" s="202" t="str">
        <f t="shared" ref="R64:R113" si="1">IF(N64="","",+IF(Q64="",+O64-P64,+O64-Q64))</f>
        <v/>
      </c>
      <c r="S64" s="197"/>
      <c r="T64">
        <f>+_xlfn.XLOOKUP(B64,'La Calera II - RFSU 31.1.28'!B:B,'La Calera II - RFSU 31.1.28'!E:E,"",0,1)</f>
        <v>0</v>
      </c>
    </row>
    <row r="65" spans="1:20" ht="33.75" hidden="1" x14ac:dyDescent="0.25">
      <c r="A65" s="159" t="s">
        <v>640</v>
      </c>
      <c r="B65" s="160" t="s">
        <v>2677</v>
      </c>
      <c r="C65" s="161" t="s">
        <v>2678</v>
      </c>
      <c r="D65" s="196"/>
      <c r="E65" s="151">
        <f>+_xlfn.XLOOKUP(B65,'La Calera II - RFSU 31.1.28'!B:B,'La Calera II - RFSU 31.1.28'!G:G,"No se encuentra",0,1)</f>
        <v>46122</v>
      </c>
      <c r="F65" s="153">
        <f>+_xlfn.XLOOKUP(B65,'La Calera II - RFSU 31.1.28'!B:B,'La Calera II - RFSU 31.1.28'!G:G,"No se encuentra",0,1)</f>
        <v>46122</v>
      </c>
      <c r="G65" s="154">
        <f>IF(+_xlfn.XLOOKUP(B65,'La Calera II - RFSU 31.1.28'!B:B,'La Calera II - RFSU 31.1.28'!H:H,"No se encuentra",0,1)&gt;0,+_xlfn.XLOOKUP(B65,'La Calera II - RFSU 31.1.28'!B:B,'La Calera II - RFSU 31.1.28'!H:H,"No se encuentra",0,1),"")</f>
        <v>46100</v>
      </c>
      <c r="H65" s="152">
        <f>+_xlfn.XLOOKUP(B65,'La Calera II - RFSU 31.1.28'!B:B,'La Calera II - RFSU 31.1.28'!W:W,"No se encuentra",0,1)</f>
        <v>46148</v>
      </c>
      <c r="I65" s="153">
        <f>+_xlfn.XLOOKUP(B65,'La Calera II - RFSU 31.1.28'!B:B,'La Calera II - RFSU 31.1.28'!W:W,"No se encuentra",0,1)</f>
        <v>46148</v>
      </c>
      <c r="J65" s="155">
        <f>IF(+_xlfn.XLOOKUP(B65,'La Calera II - RFSU 31.1.28'!B:B,'La Calera II - RFSU 31.1.28'!X:X,"No se encuentra",0,1)&gt;0,+_xlfn.XLOOKUP(B65,'La Calera II - RFSU 31.1.28'!B:B,'La Calera II - RFSU 31.1.28'!X:X,"No se encuentra",0,1),"")</f>
        <v>46142</v>
      </c>
      <c r="K65" s="141" t="str">
        <f>+IF(+_xlfn.XLOOKUP(B65,'La Calera II - RFSU 31.1.28'!B:B,'La Calera II - RFSU 31.1.28'!AG:AG,"No se encuentra",0,1)=0,"N/A","Sin iniciar")</f>
        <v>Sin iniciar</v>
      </c>
      <c r="L65" s="152">
        <f>+_xlfn.XLOOKUP(B65,'La Calera II - RFSU 31.1.28'!B:B,'La Calera II - RFSU 31.1.28'!AP:AP,"No se encuentra",0,1)</f>
        <v>46207</v>
      </c>
      <c r="M65" s="153">
        <f>+_xlfn.XLOOKUP(B65,'La Calera II - RFSU 31.1.28'!B:B,'La Calera II - RFSU 31.1.28'!AP:AP,"No se encuentra",0,1)</f>
        <v>46207</v>
      </c>
      <c r="N65" s="140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f>+_xlfn.XLOOKUP(B65,'La Calera II - RFSU 31.1.28'!B:B,'La Calera II - RFSU 31.1.28'!CA:CA,"No se encuentra",0,1)</f>
        <v>46507</v>
      </c>
      <c r="P65" s="35"/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202" t="str">
        <f t="shared" si="1"/>
        <v/>
      </c>
      <c r="S65" s="197"/>
      <c r="T65">
        <f>+_xlfn.XLOOKUP(B65,'La Calera II - RFSU 31.1.28'!B:B,'La Calera II - RFSU 31.1.28'!E:E,"",0,1)</f>
        <v>0</v>
      </c>
    </row>
    <row r="66" spans="1:20" ht="33.75" hidden="1" x14ac:dyDescent="0.25">
      <c r="A66" s="159" t="s">
        <v>640</v>
      </c>
      <c r="B66" s="160" t="s">
        <v>2679</v>
      </c>
      <c r="C66" s="161" t="s">
        <v>2680</v>
      </c>
      <c r="D66" s="196"/>
      <c r="E66" s="151">
        <f>+_xlfn.XLOOKUP(B66,'La Calera II - RFSU 31.1.28'!B:B,'La Calera II - RFSU 31.1.28'!G:G,"No se encuentra",0,1)</f>
        <v>46157</v>
      </c>
      <c r="F66" s="153">
        <f>+_xlfn.XLOOKUP(B66,'La Calera II - RFSU 31.1.28'!B:B,'La Calera II - RFSU 31.1.28'!G:G,"No se encuentra",0,1)</f>
        <v>46157</v>
      </c>
      <c r="G66" s="154">
        <f>IF(+_xlfn.XLOOKUP(B66,'La Calera II - RFSU 31.1.28'!B:B,'La Calera II - RFSU 31.1.28'!H:H,"No se encuentra",0,1)&gt;0,+_xlfn.XLOOKUP(B66,'La Calera II - RFSU 31.1.28'!B:B,'La Calera II - RFSU 31.1.28'!H:H,"No se encuentra",0,1),"")</f>
        <v>46159</v>
      </c>
      <c r="H66" s="152">
        <f>+_xlfn.XLOOKUP(B66,'La Calera II - RFSU 31.1.28'!B:B,'La Calera II - RFSU 31.1.28'!W:W,"No se encuentra",0,1)</f>
        <v>46208</v>
      </c>
      <c r="I66" s="153">
        <f>+_xlfn.XLOOKUP(B66,'La Calera II - RFSU 31.1.28'!B:B,'La Calera II - RFSU 31.1.28'!W:W,"No se encuentra",0,1)</f>
        <v>46208</v>
      </c>
      <c r="J66" s="155">
        <f>IF(+_xlfn.XLOOKUP(B66,'La Calera II - RFSU 31.1.28'!B:B,'La Calera II - RFSU 31.1.28'!X:X,"No se encuentra",0,1)&gt;0,+_xlfn.XLOOKUP(B66,'La Calera II - RFSU 31.1.28'!B:B,'La Calera II - RFSU 31.1.28'!X:X,"No se encuentra",0,1),"")</f>
        <v>46183</v>
      </c>
      <c r="K66" s="141" t="str">
        <f>+IF(+_xlfn.XLOOKUP(B66,'La Calera II - RFSU 31.1.28'!B:B,'La Calera II - RFSU 31.1.28'!AG:AG,"No se encuentra",0,1)=0,"N/A","Sin iniciar")</f>
        <v>Sin iniciar</v>
      </c>
      <c r="L66" s="152">
        <f>+_xlfn.XLOOKUP(B66,'La Calera II - RFSU 31.1.28'!B:B,'La Calera II - RFSU 31.1.28'!AP:AP,"No se encuentra",0,1)</f>
        <v>46248</v>
      </c>
      <c r="M66" s="153">
        <f>+_xlfn.XLOOKUP(B66,'La Calera II - RFSU 31.1.28'!B:B,'La Calera II - RFSU 31.1.28'!AP:AP,"No se encuentra",0,1)</f>
        <v>46248</v>
      </c>
      <c r="N66" s="140" t="str">
        <f>IF(+_xlfn.XLOOKUP(B66,'La Calera II - RFSU 31.1.28'!B:B,'La Calera II - RFSU 31.1.28'!AQ:AQ,"No se encuentra",0,1)&gt;0,+_xlfn.XLOOKUP(B66,'La Calera II - RFSU 31.1.28'!B:B,'La Calera II - RFSU 31.1.28'!AQ:AQ,"No se encuentra",0,1),"")</f>
        <v/>
      </c>
      <c r="O66" s="201">
        <f>+_xlfn.XLOOKUP(B66,'La Calera II - RFSU 31.1.28'!B:B,'La Calera II - RFSU 31.1.28'!CA:CA,"No se encuentra",0,1)</f>
        <v>46427</v>
      </c>
      <c r="P66" s="35"/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/>
      </c>
      <c r="R66" s="202" t="str">
        <f t="shared" si="1"/>
        <v/>
      </c>
      <c r="S66" s="197"/>
      <c r="T66">
        <f>+_xlfn.XLOOKUP(B66,'La Calera II - RFSU 31.1.28'!B:B,'La Calera II - RFSU 31.1.28'!E:E,"",0,1)</f>
        <v>0</v>
      </c>
    </row>
    <row r="67" spans="1:20" ht="22.5" hidden="1" x14ac:dyDescent="0.25">
      <c r="A67" s="159" t="s">
        <v>640</v>
      </c>
      <c r="B67" s="160" t="s">
        <v>2681</v>
      </c>
      <c r="C67" s="161" t="s">
        <v>2682</v>
      </c>
      <c r="D67" s="196"/>
      <c r="E67" s="151">
        <f>+_xlfn.XLOOKUP(B67,'La Calera II - RFSU 31.1.28'!B:B,'La Calera II - RFSU 31.1.28'!G:G,"No se encuentra",0,1)</f>
        <v>46156</v>
      </c>
      <c r="F67" s="153">
        <f>+_xlfn.XLOOKUP(B67,'La Calera II - RFSU 31.1.28'!B:B,'La Calera II - RFSU 31.1.28'!G:G,"No se encuentra",0,1)</f>
        <v>46156</v>
      </c>
      <c r="G67" s="154">
        <f>IF(+_xlfn.XLOOKUP(B67,'La Calera II - RFSU 31.1.28'!B:B,'La Calera II - RFSU 31.1.28'!H:H,"No se encuentra",0,1)&gt;0,+_xlfn.XLOOKUP(B67,'La Calera II - RFSU 31.1.28'!B:B,'La Calera II - RFSU 31.1.28'!H:H,"No se encuentra",0,1),"")</f>
        <v>46157</v>
      </c>
      <c r="H67" s="152">
        <f>+_xlfn.XLOOKUP(B67,'La Calera II - RFSU 31.1.28'!B:B,'La Calera II - RFSU 31.1.28'!W:W,"No se encuentra",0,1)</f>
        <v>46194</v>
      </c>
      <c r="I67" s="153">
        <f>+_xlfn.XLOOKUP(B67,'La Calera II - RFSU 31.1.28'!B:B,'La Calera II - RFSU 31.1.28'!W:W,"No se encuentra",0,1)</f>
        <v>46194</v>
      </c>
      <c r="J67" s="155">
        <f>IF(+_xlfn.XLOOKUP(B67,'La Calera II - RFSU 31.1.28'!B:B,'La Calera II - RFSU 31.1.28'!X:X,"No se encuentra",0,1)&gt;0,+_xlfn.XLOOKUP(B67,'La Calera II - RFSU 31.1.28'!B:B,'La Calera II - RFSU 31.1.28'!X:X,"No se encuentra",0,1),"")</f>
        <v>46183</v>
      </c>
      <c r="K67" s="141" t="str">
        <f>+IF(+_xlfn.XLOOKUP(B67,'La Calera II - RFSU 31.1.28'!B:B,'La Calera II - RFSU 31.1.28'!AG:AG,"No se encuentra",0,1)=0,"N/A","Sin iniciar")</f>
        <v>Sin iniciar</v>
      </c>
      <c r="L67" s="152">
        <f>+_xlfn.XLOOKUP(B67,'La Calera II - RFSU 31.1.28'!B:B,'La Calera II - RFSU 31.1.28'!AP:AP,"No se encuentra",0,1)</f>
        <v>46248</v>
      </c>
      <c r="M67" s="153">
        <f>+_xlfn.XLOOKUP(B67,'La Calera II - RFSU 31.1.28'!B:B,'La Calera II - RFSU 31.1.28'!AP:AP,"No se encuentra",0,1)</f>
        <v>46248</v>
      </c>
      <c r="N67" s="140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f>+_xlfn.XLOOKUP(B67,'La Calera II - RFSU 31.1.28'!B:B,'La Calera II - RFSU 31.1.28'!CA:CA,"No se encuentra",0,1)</f>
        <v>46475</v>
      </c>
      <c r="P67" s="35"/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202" t="str">
        <f t="shared" si="1"/>
        <v/>
      </c>
      <c r="S67" s="197"/>
      <c r="T67">
        <f>+_xlfn.XLOOKUP(B67,'La Calera II - RFSU 31.1.28'!B:B,'La Calera II - RFSU 31.1.28'!E:E,"",0,1)</f>
        <v>0</v>
      </c>
    </row>
    <row r="68" spans="1:20" ht="33.75" hidden="1" x14ac:dyDescent="0.25">
      <c r="A68" s="159" t="s">
        <v>640</v>
      </c>
      <c r="B68" s="160" t="s">
        <v>2683</v>
      </c>
      <c r="C68" s="161" t="s">
        <v>2684</v>
      </c>
      <c r="D68" s="196"/>
      <c r="E68" s="151">
        <f>+_xlfn.XLOOKUP(B68,'La Calera II - RFSU 31.1.28'!B:B,'La Calera II - RFSU 31.1.28'!G:G,"No se encuentra",0,1)</f>
        <v>46107</v>
      </c>
      <c r="F68" s="153">
        <f>+_xlfn.XLOOKUP(B68,'La Calera II - RFSU 31.1.28'!B:B,'La Calera II - RFSU 31.1.28'!G:G,"No se encuentra",0,1)</f>
        <v>46107</v>
      </c>
      <c r="G68" s="154">
        <f>IF(+_xlfn.XLOOKUP(B68,'La Calera II - RFSU 31.1.28'!B:B,'La Calera II - RFSU 31.1.28'!H:H,"No se encuentra",0,1)&gt;0,+_xlfn.XLOOKUP(B68,'La Calera II - RFSU 31.1.28'!B:B,'La Calera II - RFSU 31.1.28'!H:H,"No se encuentra",0,1),"")</f>
        <v>46111</v>
      </c>
      <c r="H68" s="152">
        <f>+_xlfn.XLOOKUP(B68,'La Calera II - RFSU 31.1.28'!B:B,'La Calera II - RFSU 31.1.28'!W:W,"No se encuentra",0,1)</f>
        <v>46148</v>
      </c>
      <c r="I68" s="153">
        <f>+_xlfn.XLOOKUP(B68,'La Calera II - RFSU 31.1.28'!B:B,'La Calera II - RFSU 31.1.28'!W:W,"No se encuentra",0,1)</f>
        <v>46148</v>
      </c>
      <c r="J68" s="155">
        <f>IF(+_xlfn.XLOOKUP(B68,'La Calera II - RFSU 31.1.28'!B:B,'La Calera II - RFSU 31.1.28'!X:X,"No se encuentra",0,1)&gt;0,+_xlfn.XLOOKUP(B68,'La Calera II - RFSU 31.1.28'!B:B,'La Calera II - RFSU 31.1.28'!X:X,"No se encuentra",0,1),"")</f>
        <v>46142</v>
      </c>
      <c r="K68" s="141" t="str">
        <f>+IF(+_xlfn.XLOOKUP(B68,'La Calera II - RFSU 31.1.28'!B:B,'La Calera II - RFSU 31.1.28'!AG:AG,"No se encuentra",0,1)=0,"N/A","Sin iniciar")</f>
        <v>Sin iniciar</v>
      </c>
      <c r="L68" s="152">
        <f>+_xlfn.XLOOKUP(B68,'La Calera II - RFSU 31.1.28'!B:B,'La Calera II - RFSU 31.1.28'!AP:AP,"No se encuentra",0,1)</f>
        <v>46207</v>
      </c>
      <c r="M68" s="153">
        <f>+_xlfn.XLOOKUP(B68,'La Calera II - RFSU 31.1.28'!B:B,'La Calera II - RFSU 31.1.28'!AP:AP,"No se encuentra",0,1)</f>
        <v>46207</v>
      </c>
      <c r="N68" s="140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f>+_xlfn.XLOOKUP(B68,'La Calera II - RFSU 31.1.28'!B:B,'La Calera II - RFSU 31.1.28'!CA:CA,"No se encuentra",0,1)</f>
        <v>46427</v>
      </c>
      <c r="P68" s="35"/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202" t="str">
        <f t="shared" si="1"/>
        <v/>
      </c>
      <c r="S68" s="197"/>
      <c r="T68">
        <f>+_xlfn.XLOOKUP(B68,'La Calera II - RFSU 31.1.28'!B:B,'La Calera II - RFSU 31.1.28'!E:E,"",0,1)</f>
        <v>0</v>
      </c>
    </row>
    <row r="69" spans="1:20" ht="22.5" hidden="1" x14ac:dyDescent="0.25">
      <c r="A69" s="159" t="s">
        <v>640</v>
      </c>
      <c r="B69" s="160" t="s">
        <v>2685</v>
      </c>
      <c r="C69" s="161" t="s">
        <v>2686</v>
      </c>
      <c r="D69" s="196"/>
      <c r="E69" s="151">
        <f>+_xlfn.XLOOKUP(B69,'La Calera II - RFSU 31.1.28'!B:B,'La Calera II - RFSU 31.1.28'!G:G,"No se encuentra",0,1)</f>
        <v>46147</v>
      </c>
      <c r="F69" s="153">
        <f>+_xlfn.XLOOKUP(B69,'La Calera II - RFSU 31.1.28'!B:B,'La Calera II - RFSU 31.1.28'!G:G,"No se encuentra",0,1)</f>
        <v>46147</v>
      </c>
      <c r="G69" s="154">
        <f>IF(+_xlfn.XLOOKUP(B69,'La Calera II - RFSU 31.1.28'!B:B,'La Calera II - RFSU 31.1.28'!H:H,"No se encuentra",0,1)&gt;0,+_xlfn.XLOOKUP(B69,'La Calera II - RFSU 31.1.28'!B:B,'La Calera II - RFSU 31.1.28'!H:H,"No se encuentra",0,1),"")</f>
        <v>46154</v>
      </c>
      <c r="H69" s="152">
        <f>+_xlfn.XLOOKUP(B69,'La Calera II - RFSU 31.1.28'!B:B,'La Calera II - RFSU 31.1.28'!W:W,"No se encuentra",0,1)</f>
        <v>46202</v>
      </c>
      <c r="I69" s="153">
        <f>+_xlfn.XLOOKUP(B69,'La Calera II - RFSU 31.1.28'!B:B,'La Calera II - RFSU 31.1.28'!W:W,"No se encuentra",0,1)</f>
        <v>46202</v>
      </c>
      <c r="J69" s="155">
        <f>IF(+_xlfn.XLOOKUP(B69,'La Calera II - RFSU 31.1.28'!B:B,'La Calera II - RFSU 31.1.28'!X:X,"No se encuentra",0,1)&gt;0,+_xlfn.XLOOKUP(B69,'La Calera II - RFSU 31.1.28'!B:B,'La Calera II - RFSU 31.1.28'!X:X,"No se encuentra",0,1),"")</f>
        <v>46183</v>
      </c>
      <c r="K69" s="141" t="str">
        <f>+IF(+_xlfn.XLOOKUP(B69,'La Calera II - RFSU 31.1.28'!B:B,'La Calera II - RFSU 31.1.28'!AG:AG,"No se encuentra",0,1)=0,"N/A","Sin iniciar")</f>
        <v>Sin iniciar</v>
      </c>
      <c r="L69" s="152">
        <f>+_xlfn.XLOOKUP(B69,'La Calera II - RFSU 31.1.28'!B:B,'La Calera II - RFSU 31.1.28'!AP:AP,"No se encuentra",0,1)</f>
        <v>46248</v>
      </c>
      <c r="M69" s="153">
        <f>+_xlfn.XLOOKUP(B69,'La Calera II - RFSU 31.1.28'!B:B,'La Calera II - RFSU 31.1.28'!AP:AP,"No se encuentra",0,1)</f>
        <v>46248</v>
      </c>
      <c r="N69" s="140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f>+_xlfn.XLOOKUP(B69,'La Calera II - RFSU 31.1.28'!B:B,'La Calera II - RFSU 31.1.28'!CA:CA,"No se encuentra",0,1)</f>
        <v>46408</v>
      </c>
      <c r="P69" s="35"/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202" t="str">
        <f t="shared" si="1"/>
        <v/>
      </c>
      <c r="S69" s="197"/>
      <c r="T69">
        <f>+_xlfn.XLOOKUP(B69,'La Calera II - RFSU 31.1.28'!B:B,'La Calera II - RFSU 31.1.28'!E:E,"",0,1)</f>
        <v>0</v>
      </c>
    </row>
    <row r="70" spans="1:20" ht="22.5" hidden="1" x14ac:dyDescent="0.25">
      <c r="A70" s="159" t="s">
        <v>2689</v>
      </c>
      <c r="B70" s="160" t="s">
        <v>2691</v>
      </c>
      <c r="C70" s="161" t="s">
        <v>2692</v>
      </c>
      <c r="D70" s="196"/>
      <c r="E70" s="151">
        <f>+_xlfn.XLOOKUP(B70,'La Calera II - RFSU 31.1.28'!B:B,'La Calera II - RFSU 31.1.28'!G:G,"No se encuentra",0,1)</f>
        <v>46108</v>
      </c>
      <c r="F70" s="153">
        <f>+_xlfn.XLOOKUP(B70,'La Calera II - RFSU 31.1.28'!B:B,'La Calera II - RFSU 31.1.28'!G:G,"No se encuentra",0,1)</f>
        <v>46108</v>
      </c>
      <c r="G70" s="154">
        <f>IF(+_xlfn.XLOOKUP(B70,'La Calera II - RFSU 31.1.28'!B:B,'La Calera II - RFSU 31.1.28'!H:H,"No se encuentra",0,1)&gt;0,+_xlfn.XLOOKUP(B70,'La Calera II - RFSU 31.1.28'!B:B,'La Calera II - RFSU 31.1.28'!H:H,"No se encuentra",0,1),"")</f>
        <v>46099</v>
      </c>
      <c r="H70" s="152">
        <f>+_xlfn.XLOOKUP(B70,'La Calera II - RFSU 31.1.28'!B:B,'La Calera II - RFSU 31.1.28'!W:W,"No se encuentra",0,1)</f>
        <v>46143</v>
      </c>
      <c r="I70" s="153">
        <f>+_xlfn.XLOOKUP(B70,'La Calera II - RFSU 31.1.28'!B:B,'La Calera II - RFSU 31.1.28'!W:W,"No se encuentra",0,1)</f>
        <v>46143</v>
      </c>
      <c r="J70" s="155">
        <f>IF(+_xlfn.XLOOKUP(B70,'La Calera II - RFSU 31.1.28'!B:B,'La Calera II - RFSU 31.1.28'!X:X,"No se encuentra",0,1)&gt;0,+_xlfn.XLOOKUP(B70,'La Calera II - RFSU 31.1.28'!B:B,'La Calera II - RFSU 31.1.28'!X:X,"No se encuentra",0,1),"")</f>
        <v>46146</v>
      </c>
      <c r="K70" s="141" t="str">
        <f>+IF(+_xlfn.XLOOKUP(B70,'La Calera II - RFSU 31.1.28'!B:B,'La Calera II - RFSU 31.1.28'!AG:AG,"No se encuentra",0,1)=0,"N/A","Sin iniciar")</f>
        <v>Sin iniciar</v>
      </c>
      <c r="L70" s="152">
        <f>+_xlfn.XLOOKUP(B70,'La Calera II - RFSU 31.1.28'!B:B,'La Calera II - RFSU 31.1.28'!AP:AP,"No se encuentra",0,1)</f>
        <v>46211</v>
      </c>
      <c r="M70" s="153">
        <f>+_xlfn.XLOOKUP(B70,'La Calera II - RFSU 31.1.28'!B:B,'La Calera II - RFSU 31.1.28'!AP:AP,"No se encuentra",0,1)</f>
        <v>46211</v>
      </c>
      <c r="N70" s="140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f>+_xlfn.XLOOKUP(B70,'La Calera II - RFSU 31.1.28'!B:B,'La Calera II - RFSU 31.1.28'!CA:CA,"No se encuentra",0,1)</f>
        <v>46423</v>
      </c>
      <c r="P70" s="35"/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202" t="str">
        <f t="shared" si="1"/>
        <v/>
      </c>
      <c r="S70" s="197"/>
      <c r="T70">
        <f>+_xlfn.XLOOKUP(B70,'La Calera II - RFSU 31.1.28'!B:B,'La Calera II - RFSU 31.1.28'!E:E,"",0,1)</f>
        <v>735.84</v>
      </c>
    </row>
    <row r="71" spans="1:20" ht="22.5" hidden="1" x14ac:dyDescent="0.25">
      <c r="A71" s="159" t="s">
        <v>1578</v>
      </c>
      <c r="B71" s="160" t="s">
        <v>1586</v>
      </c>
      <c r="C71" s="161" t="s">
        <v>1587</v>
      </c>
      <c r="D71" s="196"/>
      <c r="E71" s="151">
        <f>+_xlfn.XLOOKUP(B71,'La Calera II - RFSU 31.1.28'!B:B,'La Calera II - RFSU 31.1.28'!G:G,"No se encuentra",0,1)</f>
        <v>46150</v>
      </c>
      <c r="F71" s="153">
        <f>+_xlfn.XLOOKUP(B71,'La Calera II - RFSU 31.1.28'!B:B,'La Calera II - RFSU 31.1.28'!G:G,"No se encuentra",0,1)</f>
        <v>46150</v>
      </c>
      <c r="G71" s="154">
        <f>IF(+_xlfn.XLOOKUP(B71,'La Calera II - RFSU 31.1.28'!B:B,'La Calera II - RFSU 31.1.28'!H:H,"No se encuentra",0,1)&gt;0,+_xlfn.XLOOKUP(B71,'La Calera II - RFSU 31.1.28'!B:B,'La Calera II - RFSU 31.1.28'!H:H,"No se encuentra",0,1),"")</f>
        <v>46155</v>
      </c>
      <c r="H71" s="152">
        <f>+_xlfn.XLOOKUP(B71,'La Calera II - RFSU 31.1.28'!B:B,'La Calera II - RFSU 31.1.28'!W:W,"No se encuentra",0,1)</f>
        <v>46211</v>
      </c>
      <c r="I71" s="153">
        <f>+_xlfn.XLOOKUP(B71,'La Calera II - RFSU 31.1.28'!B:B,'La Calera II - RFSU 31.1.28'!W:W,"No se encuentra",0,1)</f>
        <v>46211</v>
      </c>
      <c r="J71" s="155" t="str">
        <f>IF(+_xlfn.XLOOKUP(B71,'La Calera II - RFSU 31.1.28'!B:B,'La Calera II - RFSU 31.1.28'!X:X,"No se encuentra",0,1)&gt;0,+_xlfn.XLOOKUP(B71,'La Calera II - RFSU 31.1.28'!B:B,'La Calera II - RFSU 31.1.28'!X:X,"No se encuentra",0,1),"")</f>
        <v/>
      </c>
      <c r="K71" s="141" t="str">
        <f>+IF(+_xlfn.XLOOKUP(B71,'La Calera II - RFSU 31.1.28'!B:B,'La Calera II - RFSU 31.1.28'!AG:AG,"No se encuentra",0,1)=0,"N/A","Sin iniciar")</f>
        <v>Sin iniciar</v>
      </c>
      <c r="L71" s="152">
        <f>+_xlfn.XLOOKUP(B71,'La Calera II - RFSU 31.1.28'!B:B,'La Calera II - RFSU 31.1.28'!AP:AP,"No se encuentra",0,1)</f>
        <v>46276</v>
      </c>
      <c r="M71" s="153">
        <f>+_xlfn.XLOOKUP(B71,'La Calera II - RFSU 31.1.28'!B:B,'La Calera II - RFSU 31.1.28'!AP:AP,"No se encuentra",0,1)</f>
        <v>46276</v>
      </c>
      <c r="N71" s="140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f>+_xlfn.XLOOKUP(B71,'La Calera II - RFSU 31.1.28'!B:B,'La Calera II - RFSU 31.1.28'!CA:CA,"No se encuentra",0,1)</f>
        <v>46532</v>
      </c>
      <c r="P71" s="35"/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202" t="str">
        <f t="shared" si="1"/>
        <v/>
      </c>
      <c r="S71" s="197" t="s">
        <v>2776</v>
      </c>
      <c r="T71">
        <f>+_xlfn.XLOOKUP(B71,'La Calera II - RFSU 31.1.28'!B:B,'La Calera II - RFSU 31.1.28'!E:E,"",0,1)</f>
        <v>448</v>
      </c>
    </row>
    <row r="72" spans="1:20" hidden="1" x14ac:dyDescent="0.25">
      <c r="A72" s="159" t="s">
        <v>1679</v>
      </c>
      <c r="B72" s="160" t="s">
        <v>1826</v>
      </c>
      <c r="C72" s="161" t="s">
        <v>1827</v>
      </c>
      <c r="D72" s="196" t="str">
        <f>+_xlfn.XLOOKUP(B72,'La Calera II - RFSU 31.1.28'!B:B,'La Calera II - RFSU 31.1.28'!D:D,"No se encuentra",0,1)</f>
        <v xml:space="preserve">VBD-10240 </v>
      </c>
      <c r="E72" s="151">
        <f>+_xlfn.XLOOKUP(B72,'La Calera II - RFSU 31.1.28'!B:B,'La Calera II - RFSU 31.1.28'!G:G,"No se encuentra",0,1)</f>
        <v>46045</v>
      </c>
      <c r="F72" s="153">
        <f>+_xlfn.XLOOKUP(B72,'La Calera II - RFSU 31.1.28'!B:B,'La Calera II - RFSU 31.1.28'!G:G,"No se encuentra",0,1)</f>
        <v>46045</v>
      </c>
      <c r="G72" s="154">
        <f>IF(+_xlfn.XLOOKUP(B72,'La Calera II - RFSU 31.1.28'!B:B,'La Calera II - RFSU 31.1.28'!H:H,"No se encuentra",0,1)&gt;0,+_xlfn.XLOOKUP(B72,'La Calera II - RFSU 31.1.28'!B:B,'La Calera II - RFSU 31.1.28'!H:H,"No se encuentra",0,1),"")</f>
        <v>46045</v>
      </c>
      <c r="H72" s="152">
        <f>+_xlfn.XLOOKUP(B72,'La Calera II - RFSU 31.1.28'!B:B,'La Calera II - RFSU 31.1.28'!W:W,"No se encuentra",0,1)</f>
        <v>46092</v>
      </c>
      <c r="I72" s="153">
        <f>+_xlfn.XLOOKUP(B72,'La Calera II - RFSU 31.1.28'!B:B,'La Calera II - RFSU 31.1.28'!W:W,"No se encuentra",0,1)</f>
        <v>46092</v>
      </c>
      <c r="J72" s="155">
        <f>IF(+_xlfn.XLOOKUP(B72,'La Calera II - RFSU 31.1.28'!B:B,'La Calera II - RFSU 31.1.28'!X:X,"No se encuentra",0,1)&gt;0,+_xlfn.XLOOKUP(B72,'La Calera II - RFSU 31.1.28'!B:B,'La Calera II - RFSU 31.1.28'!X:X,"No se encuentra",0,1),"")</f>
        <v>46092</v>
      </c>
      <c r="K72" s="141" t="str">
        <f>+IF(+_xlfn.XLOOKUP(B72,'La Calera II - RFSU 31.1.28'!B:B,'La Calera II - RFSU 31.1.28'!AG:AG,"No se encuentra",0,1)=0,"N/A","Sin iniciar")</f>
        <v>Sin iniciar</v>
      </c>
      <c r="L72" s="152">
        <f>+_xlfn.XLOOKUP(B72,'La Calera II - RFSU 31.1.28'!B:B,'La Calera II - RFSU 31.1.28'!AP:AP,"No se encuentra",0,1)</f>
        <v>46188</v>
      </c>
      <c r="M72" s="153">
        <f>+_xlfn.XLOOKUP(B72,'La Calera II - RFSU 31.1.28'!B:B,'La Calera II - RFSU 31.1.28'!AP:AP,"No se encuentra",0,1)</f>
        <v>46188</v>
      </c>
      <c r="N72" s="140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f>+_xlfn.XLOOKUP(B72,'La Calera II - RFSU 31.1.28'!B:B,'La Calera II - RFSU 31.1.28'!CA:CA,"No se encuentra",0,1)</f>
        <v>46469</v>
      </c>
      <c r="P72" s="35"/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202" t="str">
        <f t="shared" si="1"/>
        <v/>
      </c>
      <c r="S72" s="197"/>
      <c r="T72">
        <f>+_xlfn.XLOOKUP(B72,'La Calera II - RFSU 31.1.28'!B:B,'La Calera II - RFSU 31.1.28'!E:E,"",0,1)</f>
        <v>451.5</v>
      </c>
    </row>
    <row r="73" spans="1:20" ht="67.5" hidden="1" x14ac:dyDescent="0.25">
      <c r="A73" s="159" t="s">
        <v>1679</v>
      </c>
      <c r="B73" s="160" t="s">
        <v>1828</v>
      </c>
      <c r="C73" s="161" t="s">
        <v>1829</v>
      </c>
      <c r="D73" s="196" t="str">
        <f>+_xlfn.XLOOKUP(B73,'La Calera II - RFSU 31.1.28'!B:B,'La Calera II - RFSU 31.1.28'!D:D,"No se encuentra",0,1)</f>
        <v>DMB-24310 - Desgasificador presurizado
DBM-24320 - Desgasificador atmosférico</v>
      </c>
      <c r="E73" s="151">
        <f>+_xlfn.XLOOKUP(B73,'La Calera II - RFSU 31.1.28'!B:B,'La Calera II - RFSU 31.1.28'!G:G,"No se encuentra",0,1)</f>
        <v>46195</v>
      </c>
      <c r="F73" s="153">
        <f>+_xlfn.XLOOKUP(B73,'La Calera II - RFSU 31.1.28'!B:B,'La Calera II - RFSU 31.1.28'!G:G,"No se encuentra",0,1)</f>
        <v>46195</v>
      </c>
      <c r="G73" s="154">
        <f>IF(+_xlfn.XLOOKUP(B73,'La Calera II - RFSU 31.1.28'!B:B,'La Calera II - RFSU 31.1.28'!H:H,"No se encuentra",0,1)&gt;0,+_xlfn.XLOOKUP(B73,'La Calera II - RFSU 31.1.28'!B:B,'La Calera II - RFSU 31.1.28'!H:H,"No se encuentra",0,1),"")</f>
        <v>46159</v>
      </c>
      <c r="H73" s="152">
        <f>+_xlfn.XLOOKUP(B73,'La Calera II - RFSU 31.1.28'!B:B,'La Calera II - RFSU 31.1.28'!W:W,"No se encuentra",0,1)</f>
        <v>46196</v>
      </c>
      <c r="I73" s="153">
        <f>+_xlfn.XLOOKUP(B73,'La Calera II - RFSU 31.1.28'!B:B,'La Calera II - RFSU 31.1.28'!W:W,"No se encuentra",0,1)</f>
        <v>46196</v>
      </c>
      <c r="J73" s="155">
        <f>IF(+_xlfn.XLOOKUP(B73,'La Calera II - RFSU 31.1.28'!B:B,'La Calera II - RFSU 31.1.28'!X:X,"No se encuentra",0,1)&gt;0,+_xlfn.XLOOKUP(B73,'La Calera II - RFSU 31.1.28'!B:B,'La Calera II - RFSU 31.1.28'!X:X,"No se encuentra",0,1),"")</f>
        <v>46185</v>
      </c>
      <c r="K73" s="141" t="str">
        <f>+IF(+_xlfn.XLOOKUP(B73,'La Calera II - RFSU 31.1.28'!B:B,'La Calera II - RFSU 31.1.28'!AG:AG,"No se encuentra",0,1)=0,"N/A","Sin iniciar")</f>
        <v>Sin iniciar</v>
      </c>
      <c r="L73" s="152">
        <f>+_xlfn.XLOOKUP(B73,'La Calera II - RFSU 31.1.28'!B:B,'La Calera II - RFSU 31.1.28'!AP:AP,"No se encuentra",0,1)</f>
        <v>46265</v>
      </c>
      <c r="M73" s="153">
        <f>+_xlfn.XLOOKUP(B73,'La Calera II - RFSU 31.1.28'!B:B,'La Calera II - RFSU 31.1.28'!AP:AP,"No se encuentra",0,1)</f>
        <v>46265</v>
      </c>
      <c r="N73" s="140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f>+_xlfn.XLOOKUP(B73,'La Calera II - RFSU 31.1.28'!B:B,'La Calera II - RFSU 31.1.28'!CA:CA,"No se encuentra",0,1)</f>
        <v>46564</v>
      </c>
      <c r="P73" s="35"/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202" t="str">
        <f t="shared" si="1"/>
        <v/>
      </c>
      <c r="S73" s="197"/>
      <c r="T73">
        <f>+_xlfn.XLOOKUP(B73,'La Calera II - RFSU 31.1.28'!B:B,'La Calera II - RFSU 31.1.28'!E:E,"",0,1)</f>
        <v>273</v>
      </c>
    </row>
    <row r="74" spans="1:20" ht="33.75" hidden="1" x14ac:dyDescent="0.25">
      <c r="A74" s="654" t="s">
        <v>1679</v>
      </c>
      <c r="B74" s="657" t="s">
        <v>1830</v>
      </c>
      <c r="C74" s="660" t="s">
        <v>1831</v>
      </c>
      <c r="D74" s="196" t="s">
        <v>3397</v>
      </c>
      <c r="E74" s="151">
        <f>+_xlfn.XLOOKUP(B74,'La Calera II - RFSU 31.1.28'!B:B,'La Calera II - RFSU 31.1.28'!G:G,"No se encuentra",0,1)</f>
        <v>46150</v>
      </c>
      <c r="F74" s="153">
        <f>+_xlfn.XLOOKUP(B74,'La Calera II - RFSU 31.1.28'!B:B,'La Calera II - RFSU 31.1.28'!G:G,"No se encuentra",0,1)</f>
        <v>46150</v>
      </c>
      <c r="G74" s="154">
        <f>IF(+_xlfn.XLOOKUP(B74,'La Calera II - RFSU 31.1.28'!B:B,'La Calera II - RFSU 31.1.28'!H:H,"No se encuentra",0,1)&gt;0,+_xlfn.XLOOKUP(B74,'La Calera II - RFSU 31.1.28'!B:B,'La Calera II - RFSU 31.1.28'!H:H,"No se encuentra",0,1),"")</f>
        <v>46133</v>
      </c>
      <c r="H74" s="152">
        <f>+_xlfn.XLOOKUP(B74,'La Calera II - RFSU 31.1.28'!B:B,'La Calera II - RFSU 31.1.28'!W:W,"No se encuentra",0,1)</f>
        <v>46170</v>
      </c>
      <c r="I74" s="153">
        <f>+_xlfn.XLOOKUP(B74,'La Calera II - RFSU 31.1.28'!B:B,'La Calera II - RFSU 31.1.28'!W:W,"No se encuentra",0,1)</f>
        <v>46170</v>
      </c>
      <c r="J74" s="155">
        <f>IF(+_xlfn.XLOOKUP(B74,'La Calera II - RFSU 31.1.28'!B:B,'La Calera II - RFSU 31.1.28'!X:X,"No se encuentra",0,1)&gt;0,+_xlfn.XLOOKUP(B74,'La Calera II - RFSU 31.1.28'!B:B,'La Calera II - RFSU 31.1.28'!X:X,"No se encuentra",0,1),"")</f>
        <v>46169</v>
      </c>
      <c r="K74" s="141" t="str">
        <f>+IF(+_xlfn.XLOOKUP(B74,'La Calera II - RFSU 31.1.28'!B:B,'La Calera II - RFSU 31.1.28'!AG:AG,"No se encuentra",0,1)=0,"N/A","Sin iniciar")</f>
        <v>Sin iniciar</v>
      </c>
      <c r="L74" s="152">
        <f>+_xlfn.XLOOKUP(B74,'La Calera II - RFSU 31.1.28'!B:B,'La Calera II - RFSU 31.1.28'!AP:AP,"No se encuentra",0,1)</f>
        <v>46249</v>
      </c>
      <c r="M74" s="153">
        <f>+_xlfn.XLOOKUP(B74,'La Calera II - RFSU 31.1.28'!B:B,'La Calera II - RFSU 31.1.28'!AP:AP,"No se encuentra",0,1)</f>
        <v>46249</v>
      </c>
      <c r="N74" s="140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f>+_xlfn.XLOOKUP(B74,'La Calera II - RFSU 31.1.28'!B:B,'La Calera II - RFSU 31.1.28'!CA:CA,"No se encuentra",0,1)</f>
        <v>46515</v>
      </c>
      <c r="P74" s="35"/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202" t="str">
        <f t="shared" si="1"/>
        <v/>
      </c>
      <c r="S74" s="197"/>
      <c r="T74" s="653">
        <f>+_xlfn.XLOOKUP(B74,'La Calera II - RFSU 31.1.28'!B:B,'La Calera II - RFSU 31.1.28'!E:E,"",0,1)</f>
        <v>1365</v>
      </c>
    </row>
    <row r="75" spans="1:20" ht="56.25" hidden="1" x14ac:dyDescent="0.25">
      <c r="A75" s="656"/>
      <c r="B75" s="659"/>
      <c r="C75" s="662"/>
      <c r="D75" s="196" t="s">
        <v>2777</v>
      </c>
      <c r="E75" s="151">
        <f>+_xlfn.XLOOKUP(B74,'La Calera II - RFSU 31.1.28'!B:B,'La Calera II - RFSU 31.1.28'!G:G,"No se encuentra",0,1)</f>
        <v>46150</v>
      </c>
      <c r="F75" s="153">
        <f>+_xlfn.XLOOKUP(B74,'La Calera II - RFSU 31.1.28'!B:B,'La Calera II - RFSU 31.1.28'!G:G,"No se encuentra",0,1)</f>
        <v>46150</v>
      </c>
      <c r="G75" s="154" t="str">
        <f>IF(+_xlfn.XLOOKUP(B74,'La Calera II - RFSU 31.1.28'!B:B,'La Calera II - RFSU 31.1.28'!H:H,"No se encuentra",0,1)&gt;0,+_xlfn.XLOOKUP(B75,'La Calera II - RFSU 31.1.28'!B:B,'La Calera II - RFSU 31.1.28'!H:H,"No se encuentra",0,1),"")</f>
        <v>No se encuentra</v>
      </c>
      <c r="H75" s="152">
        <f>+_xlfn.XLOOKUP(B74,'La Calera II - RFSU 31.1.28'!B:B,'La Calera II - RFSU 31.1.28'!W:W,"No se encuentra",0,1)</f>
        <v>46170</v>
      </c>
      <c r="I75" s="153">
        <f>+_xlfn.XLOOKUP(B74,'La Calera II - RFSU 31.1.28'!B:B,'La Calera II - RFSU 31.1.28'!W:W,"No se encuentra",0,1)</f>
        <v>46170</v>
      </c>
      <c r="J75" s="155" t="str">
        <f>IF(+_xlfn.XLOOKUP(B74,'La Calera II - RFSU 31.1.28'!B:B,'La Calera II - RFSU 31.1.28'!X:X,"No se encuentra",0,1)&gt;0,+_xlfn.XLOOKUP(B75,'La Calera II - RFSU 31.1.28'!B:B,'La Calera II - RFSU 31.1.28'!X:X,"No se encuentra",0,1),"")</f>
        <v>No se encuentra</v>
      </c>
      <c r="K75" s="141" t="str">
        <f>+IF(+_xlfn.XLOOKUP(B74,'La Calera II - RFSU 31.1.28'!B:B,'La Calera II - RFSU 31.1.28'!AG:AG,"No se encuentra",0,1)=0,"N/A","Sin iniciar")</f>
        <v>Sin iniciar</v>
      </c>
      <c r="L75" s="152">
        <f>+_xlfn.XLOOKUP(B74,'La Calera II - RFSU 31.1.28'!B:B,'La Calera II - RFSU 31.1.28'!AP:AP,"No se encuentra",0,1)</f>
        <v>46249</v>
      </c>
      <c r="M75" s="153">
        <f>+_xlfn.XLOOKUP(B74,'La Calera II - RFSU 31.1.28'!B:B,'La Calera II - RFSU 31.1.28'!AP:AP,"No se encuentra",0,1)</f>
        <v>46249</v>
      </c>
      <c r="N75" s="140" t="str">
        <f>IF(+_xlfn.XLOOKUP(B75,'La Calera II - RFSU 31.1.28'!B:B,'La Calera II - RFSU 31.1.28'!AQ:AQ,"No se encuentra",0,1)&gt;0,+_xlfn.XLOOKUP(B75,'La Calera II - RFSU 31.1.28'!B:B,'La Calera II - RFSU 31.1.28'!AQ:AQ,"No se encuentra",0,1),"")</f>
        <v>No se encuentra</v>
      </c>
      <c r="O75" s="201">
        <v>46442</v>
      </c>
      <c r="P75" s="35"/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>No se encuentra</v>
      </c>
      <c r="R75" s="202" t="str">
        <f>IF(N74="","",+IF(Q75="",+O75-P75,+O75-Q75))</f>
        <v/>
      </c>
      <c r="S75" s="197"/>
      <c r="T75" s="653"/>
    </row>
    <row r="76" spans="1:20" ht="90" hidden="1" x14ac:dyDescent="0.25">
      <c r="A76" s="654" t="s">
        <v>1679</v>
      </c>
      <c r="B76" s="657" t="s">
        <v>1832</v>
      </c>
      <c r="C76" s="660" t="s">
        <v>1833</v>
      </c>
      <c r="D76" s="196" t="s">
        <v>3398</v>
      </c>
      <c r="E76" s="151">
        <f>+_xlfn.XLOOKUP(B76,'La Calera II - RFSU 31.1.28'!B:B,'La Calera II - RFSU 31.1.28'!G:G,"No se encuentra",0,1)</f>
        <v>46029</v>
      </c>
      <c r="F76" s="153">
        <f>+_xlfn.XLOOKUP(B76,'La Calera II - RFSU 31.1.28'!B:B,'La Calera II - RFSU 31.1.28'!G:G,"No se encuentra",0,1)</f>
        <v>46029</v>
      </c>
      <c r="G76" s="154">
        <f>IF(+_xlfn.XLOOKUP(B76,'La Calera II - RFSU 31.1.28'!B:B,'La Calera II - RFSU 31.1.28'!H:H,"No se encuentra",0,1)&gt;0,+_xlfn.XLOOKUP(B76,'La Calera II - RFSU 31.1.28'!B:B,'La Calera II - RFSU 31.1.28'!H:H,"No se encuentra",0,1),"")</f>
        <v>46029</v>
      </c>
      <c r="H76" s="152">
        <f>+_xlfn.XLOOKUP(B76,'La Calera II - RFSU 31.1.28'!B:B,'La Calera II - RFSU 31.1.28'!W:W,"No se encuentra",0,1)</f>
        <v>46062</v>
      </c>
      <c r="I76" s="153">
        <f>+_xlfn.XLOOKUP(B76,'La Calera II - RFSU 31.1.28'!B:B,'La Calera II - RFSU 31.1.28'!W:W,"No se encuentra",0,1)</f>
        <v>46062</v>
      </c>
      <c r="J76" s="155">
        <f>IF(+_xlfn.XLOOKUP(B76,'La Calera II - RFSU 31.1.28'!B:B,'La Calera II - RFSU 31.1.28'!X:X,"No se encuentra",0,1)&gt;0,+_xlfn.XLOOKUP(B76,'La Calera II - RFSU 31.1.28'!B:B,'La Calera II - RFSU 31.1.28'!X:X,"No se encuentra",0,1),"")</f>
        <v>46062</v>
      </c>
      <c r="K76" s="141" t="str">
        <f>+IF(+_xlfn.XLOOKUP(B76,'La Calera II - RFSU 31.1.28'!B:B,'La Calera II - RFSU 31.1.28'!AG:AG,"No se encuentra",0,1)=0,"N/A","Sin iniciar")</f>
        <v>Sin iniciar</v>
      </c>
      <c r="L76" s="152">
        <f>+_xlfn.XLOOKUP(B76,'La Calera II - RFSU 31.1.28'!B:B,'La Calera II - RFSU 31.1.28'!AP:AP,"No se encuentra",0,1)</f>
        <v>46122</v>
      </c>
      <c r="M76" s="153">
        <f>+_xlfn.XLOOKUP(B76,'La Calera II - RFSU 31.1.28'!B:B,'La Calera II - RFSU 31.1.28'!AP:AP,"No se encuentra",0,1)</f>
        <v>46122</v>
      </c>
      <c r="N76" s="140">
        <f>IF(+_xlfn.XLOOKUP(B76,'La Calera II - RFSU 31.1.28'!B:B,'La Calera II - RFSU 31.1.28'!AQ:AQ,"No se encuentra",0,1)&gt;0,+_xlfn.XLOOKUP(B76,'La Calera II - RFSU 31.1.28'!B:B,'La Calera II - RFSU 31.1.28'!AQ:AQ,"No se encuentra",0,1),"")</f>
        <v>46118</v>
      </c>
      <c r="O76" s="201">
        <f>+_xlfn.XLOOKUP(B76,'La Calera II - RFSU 31.1.28'!B:B,'La Calera II - RFSU 31.1.28'!CA:CA,"No se encuentra",0,1)</f>
        <v>46449</v>
      </c>
      <c r="P76" s="35"/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202">
        <f t="shared" ref="R76" si="2">IF(N76="","",+IF(Q76="",+O76-P76,+O76-Q76))</f>
        <v>46449</v>
      </c>
      <c r="S76" s="197"/>
      <c r="T76" s="653">
        <f>+_xlfn.XLOOKUP(B76,'La Calera II - RFSU 31.1.28'!B:B,'La Calera II - RFSU 31.1.28'!E:E,"",0,1)</f>
        <v>698.25</v>
      </c>
    </row>
    <row r="77" spans="1:20" ht="33.75" hidden="1" x14ac:dyDescent="0.25">
      <c r="A77" s="655"/>
      <c r="B77" s="658"/>
      <c r="C77" s="661"/>
      <c r="D77" s="196" t="s">
        <v>2779</v>
      </c>
      <c r="E77" s="151">
        <f>+_xlfn.XLOOKUP(B76,'La Calera II - RFSU 31.1.28'!B:B,'La Calera II - RFSU 31.1.28'!G:G,"No se encuentra",0,1)</f>
        <v>46029</v>
      </c>
      <c r="F77" s="153">
        <f>+_xlfn.XLOOKUP(B76,'La Calera II - RFSU 31.1.28'!B:B,'La Calera II - RFSU 31.1.28'!G:G,"No se encuentra",0,1)</f>
        <v>46029</v>
      </c>
      <c r="G77" s="154" t="str">
        <f>IF(+_xlfn.XLOOKUP(B76,'La Calera II - RFSU 31.1.28'!B:B,'La Calera II - RFSU 31.1.28'!H:H,"No se encuentra",0,1)&gt;0,+_xlfn.XLOOKUP(B77,'La Calera II - RFSU 31.1.28'!B:B,'La Calera II - RFSU 31.1.28'!H:H,"No se encuentra",0,1),"")</f>
        <v>No se encuentra</v>
      </c>
      <c r="H77" s="152">
        <f>+_xlfn.XLOOKUP(B76,'La Calera II - RFSU 31.1.28'!B:B,'La Calera II - RFSU 31.1.28'!W:W,"No se encuentra",0,1)</f>
        <v>46062</v>
      </c>
      <c r="I77" s="153">
        <f>+_xlfn.XLOOKUP(B76,'La Calera II - RFSU 31.1.28'!B:B,'La Calera II - RFSU 31.1.28'!W:W,"No se encuentra",0,1)</f>
        <v>46062</v>
      </c>
      <c r="J77" s="155" t="str">
        <f>IF(+_xlfn.XLOOKUP(B76,'La Calera II - RFSU 31.1.28'!B:B,'La Calera II - RFSU 31.1.28'!X:X,"No se encuentra",0,1)&gt;0,+_xlfn.XLOOKUP(B77,'La Calera II - RFSU 31.1.28'!B:B,'La Calera II - RFSU 31.1.28'!X:X,"No se encuentra",0,1),"")</f>
        <v>No se encuentra</v>
      </c>
      <c r="K77" s="141" t="str">
        <f>+IF(+_xlfn.XLOOKUP(B76,'La Calera II - RFSU 31.1.28'!B:B,'La Calera II - RFSU 31.1.28'!AG:AG,"No se encuentra",0,1)=0,"N/A","Sin iniciar")</f>
        <v>Sin iniciar</v>
      </c>
      <c r="L77" s="152">
        <f>+_xlfn.XLOOKUP(B76,'La Calera II - RFSU 31.1.28'!B:B,'La Calera II - RFSU 31.1.28'!AP:AP,"No se encuentra",0,1)</f>
        <v>46122</v>
      </c>
      <c r="M77" s="153">
        <f>+_xlfn.XLOOKUP(B76,'La Calera II - RFSU 31.1.28'!B:B,'La Calera II - RFSU 31.1.28'!AP:AP,"No se encuentra",0,1)</f>
        <v>46122</v>
      </c>
      <c r="N77" s="140" t="str">
        <f>IF(+_xlfn.XLOOKUP(B76,'La Calera II - RFSU 31.1.28'!B:B,'La Calera II - RFSU 31.1.28'!AQ:AQ,"No se encuentra",0,1)&gt;0,+_xlfn.XLOOKUP(B77,'La Calera II - RFSU 31.1.28'!B:B,'La Calera II - RFSU 31.1.28'!AQ:AQ,"No se encuentra",0,1),"")</f>
        <v>No se encuentra</v>
      </c>
      <c r="O77" s="201">
        <v>46422</v>
      </c>
      <c r="P77" s="35"/>
      <c r="Q77" s="35" t="str">
        <f>+IF(+_xlfn.XLOOKUP(B76,'La Calera II - RFSU 31.1.28'!B:B,'La Calera II - RFSU 31.1.28'!BX:BX,"No se encuentra",0,1)&gt;0,+_xlfn.XLOOKUP(B77,'La Calera II - RFSU 31.1.28'!B:B,'La Calera II - RFSU 31.1.28'!BX:BX,"No se encuentra",0,1),"")</f>
        <v/>
      </c>
      <c r="R77" s="202">
        <f>IF(N76="","",+IF(Q77="",+O77-P77,+O77-Q77))</f>
        <v>46422</v>
      </c>
      <c r="S77" s="197"/>
      <c r="T77" s="653"/>
    </row>
    <row r="78" spans="1:20" ht="22.5" hidden="1" x14ac:dyDescent="0.25">
      <c r="A78" s="656"/>
      <c r="B78" s="659"/>
      <c r="C78" s="662"/>
      <c r="D78" s="196" t="s">
        <v>2780</v>
      </c>
      <c r="E78" s="151">
        <f>+_xlfn.XLOOKUP(B76,'La Calera II - RFSU 31.1.28'!B:B,'La Calera II - RFSU 31.1.28'!G:G,"No se encuentra",0,1)</f>
        <v>46029</v>
      </c>
      <c r="F78" s="153">
        <f>+_xlfn.XLOOKUP(B76,'La Calera II - RFSU 31.1.28'!B:B,'La Calera II - RFSU 31.1.28'!G:G,"No se encuentra",0,1)</f>
        <v>46029</v>
      </c>
      <c r="G78" s="154" t="str">
        <f>IF(+_xlfn.XLOOKUP(B76,'La Calera II - RFSU 31.1.28'!B:B,'La Calera II - RFSU 31.1.28'!H:H,"No se encuentra",0,1)&gt;0,+_xlfn.XLOOKUP(B78,'La Calera II - RFSU 31.1.28'!B:B,'La Calera II - RFSU 31.1.28'!H:H,"No se encuentra",0,1),"")</f>
        <v>No se encuentra</v>
      </c>
      <c r="H78" s="152">
        <f>+_xlfn.XLOOKUP(B76,'La Calera II - RFSU 31.1.28'!B:B,'La Calera II - RFSU 31.1.28'!W:W,"No se encuentra",0,1)</f>
        <v>46062</v>
      </c>
      <c r="I78" s="153">
        <f>+_xlfn.XLOOKUP(B76,'La Calera II - RFSU 31.1.28'!B:B,'La Calera II - RFSU 31.1.28'!W:W,"No se encuentra",0,1)</f>
        <v>46062</v>
      </c>
      <c r="J78" s="155" t="str">
        <f>IF(+_xlfn.XLOOKUP(B76,'La Calera II - RFSU 31.1.28'!B:B,'La Calera II - RFSU 31.1.28'!X:X,"No se encuentra",0,1)&gt;0,+_xlfn.XLOOKUP(B78,'La Calera II - RFSU 31.1.28'!B:B,'La Calera II - RFSU 31.1.28'!X:X,"No se encuentra",0,1),"")</f>
        <v>No se encuentra</v>
      </c>
      <c r="K78" s="141" t="str">
        <f>+IF(+_xlfn.XLOOKUP(B76,'La Calera II - RFSU 31.1.28'!B:B,'La Calera II - RFSU 31.1.28'!AG:AG,"No se encuentra",0,1)=0,"N/A","Sin iniciar")</f>
        <v>Sin iniciar</v>
      </c>
      <c r="L78" s="152">
        <f>+_xlfn.XLOOKUP(B76,'La Calera II - RFSU 31.1.28'!B:B,'La Calera II - RFSU 31.1.28'!AP:AP,"No se encuentra",0,1)</f>
        <v>46122</v>
      </c>
      <c r="M78" s="153">
        <f>+_xlfn.XLOOKUP(B76,'La Calera II - RFSU 31.1.28'!B:B,'La Calera II - RFSU 31.1.28'!AP:AP,"No se encuentra",0,1)</f>
        <v>46122</v>
      </c>
      <c r="N78" s="140" t="str">
        <f>IF(+_xlfn.XLOOKUP(B76,'La Calera II - RFSU 31.1.28'!B:B,'La Calera II - RFSU 31.1.28'!AQ:AQ,"No se encuentra",0,1)&gt;0,+_xlfn.XLOOKUP(B78,'La Calera II - RFSU 31.1.28'!B:B,'La Calera II - RFSU 31.1.28'!AQ:AQ,"No se encuentra",0,1),"")</f>
        <v>No se encuentra</v>
      </c>
      <c r="O78" s="201">
        <v>46361</v>
      </c>
      <c r="P78" s="35"/>
      <c r="Q78" s="35" t="str">
        <f>+IF(+_xlfn.XLOOKUP(B76,'La Calera II - RFSU 31.1.28'!B:B,'La Calera II - RFSU 31.1.28'!BX:BX,"No se encuentra",0,1)&gt;0,+_xlfn.XLOOKUP(B78,'La Calera II - RFSU 31.1.28'!B:B,'La Calera II - RFSU 31.1.28'!BX:BX,"No se encuentra",0,1),"")</f>
        <v/>
      </c>
      <c r="R78" s="202">
        <f t="shared" si="1"/>
        <v>46361</v>
      </c>
      <c r="S78" s="197"/>
      <c r="T78" s="653"/>
    </row>
    <row r="79" spans="1:20" hidden="1" x14ac:dyDescent="0.25">
      <c r="A79" s="159" t="s">
        <v>1679</v>
      </c>
      <c r="B79" s="160" t="s">
        <v>1834</v>
      </c>
      <c r="C79" s="161" t="s">
        <v>1835</v>
      </c>
      <c r="D79" s="196" t="str">
        <f>+_xlfn.XLOOKUP(B79,'La Calera II - RFSU 31.1.28'!B:B,'La Calera II - RFSU 31.1.28'!D:D,"No se encuentra",0,1)</f>
        <v>No se encuentra</v>
      </c>
      <c r="E79" s="151" t="str">
        <f>+_xlfn.XLOOKUP(B79,'La Calera II - RFSU 31.1.28'!B:B,'La Calera II - RFSU 31.1.28'!G:G,"No se encuentra",0,1)</f>
        <v>No se encuentra</v>
      </c>
      <c r="F79" s="153" t="str">
        <f>+_xlfn.XLOOKUP(B79,'La Calera II - RFSU 31.1.28'!B:B,'La Calera II - RFSU 31.1.28'!G:G,"No se encuentra",0,1)</f>
        <v>No se encuentra</v>
      </c>
      <c r="G79" s="154" t="str">
        <f>IF(+_xlfn.XLOOKUP(B79,'La Calera II - RFSU 31.1.28'!B:B,'La Calera II - RFSU 31.1.28'!H:H,"No se encuentra",0,1)&gt;0,+_xlfn.XLOOKUP(B79,'La Calera II - RFSU 31.1.28'!B:B,'La Calera II - RFSU 31.1.28'!H:H,"No se encuentra",0,1),"")</f>
        <v>No se encuentra</v>
      </c>
      <c r="H79" s="152" t="str">
        <f>+_xlfn.XLOOKUP(B79,'La Calera II - RFSU 31.1.28'!B:B,'La Calera II - RFSU 31.1.28'!W:W,"No se encuentra",0,1)</f>
        <v>No se encuentra</v>
      </c>
      <c r="I79" s="153" t="str">
        <f>+_xlfn.XLOOKUP(B79,'La Calera II - RFSU 31.1.28'!B:B,'La Calera II - RFSU 31.1.28'!W:W,"No se encuentra",0,1)</f>
        <v>No se encuentra</v>
      </c>
      <c r="J79" s="155" t="str">
        <f>IF(+_xlfn.XLOOKUP(B79,'La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+IF(+_xlfn.XLOOKUP(B79,'La Calera II - RFSU 31.1.28'!B:B,'La Calera II - RFSU 31.1.28'!AG:AG,"No se encuentra",0,1)=0,"N/A","Sin iniciar")</f>
        <v>Sin iniciar</v>
      </c>
      <c r="L79" s="152" t="str">
        <f>+_xlfn.XLOOKUP(B79,'La Calera II - RFSU 31.1.28'!B:B,'La Calera II - RFSU 31.1.28'!AP:AP,"No se encuentra",0,1)</f>
        <v>No se encuentra</v>
      </c>
      <c r="M79" s="153" t="str">
        <f>+_xlfn.XLOOKUP(B79,'La Calera II - RFSU 31.1.28'!B:B,'La Calera II - RFSU 31.1.28'!AP:AP,"No se encuentra",0,1)</f>
        <v>No se encuentra</v>
      </c>
      <c r="N79" s="140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 t="str">
        <f>+_xlfn.XLOOKUP(B79,'La Calera II - RFSU 31.1.28'!B:B,'La Calera II - RFSU 31.1.28'!CA:CA,"No se encuentra",0,1)</f>
        <v>No se encuentra</v>
      </c>
      <c r="P79" s="35"/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202" t="e">
        <f t="shared" si="1"/>
        <v>#VALUE!</v>
      </c>
      <c r="S79" s="197"/>
      <c r="T79" t="str">
        <f>+_xlfn.XLOOKUP(B79,'La Calera II - RFSU 31.1.28'!B:B,'La Calera II - RFSU 31.1.28'!E:E,"",0,1)</f>
        <v/>
      </c>
    </row>
    <row r="80" spans="1:20" ht="33.75" x14ac:dyDescent="0.25">
      <c r="A80" s="159" t="s">
        <v>1679</v>
      </c>
      <c r="B80" s="160" t="s">
        <v>1836</v>
      </c>
      <c r="C80" s="161" t="s">
        <v>1837</v>
      </c>
      <c r="D80" s="196" t="str">
        <f>+_xlfn.XLOOKUP(B80,'La Calera II - RFSU 31.1.28'!B:B,'La Calera II - RFSU 31.1.28'!D:D,"No se encuentra",0,1)</f>
        <v>EAL-94270 - Aeroenfriador de hot oil (trim cooler)</v>
      </c>
      <c r="E80" s="151">
        <f>+_xlfn.XLOOKUP(B80,'La Calera II - RFSU 31.1.28'!B:B,'La Calera II - RFSU 31.1.28'!G:G,"No se encuentra",0,1)</f>
        <v>46099</v>
      </c>
      <c r="F80" s="153">
        <f>+_xlfn.XLOOKUP(B80,'La Calera II - RFSU 31.1.28'!B:B,'La Calera II - RFSU 31.1.28'!G:G,"No se encuentra",0,1)</f>
        <v>46099</v>
      </c>
      <c r="G80" s="154">
        <f>IF(+_xlfn.XLOOKUP(B80,'La Calera II - RFSU 31.1.28'!B:B,'La Calera II - RFSU 31.1.28'!H:H,"No se encuentra",0,1)&gt;0,+_xlfn.XLOOKUP(B80,'La Calera II - RFSU 31.1.28'!B:B,'La Calera II - RFSU 31.1.28'!H:H,"No se encuentra",0,1),"")</f>
        <v>46058</v>
      </c>
      <c r="H80" s="152">
        <f>+_xlfn.XLOOKUP(B80,'La Calera II - RFSU 31.1.28'!B:B,'La Calera II - RFSU 31.1.28'!W:W,"No se encuentra",0,1)</f>
        <v>46118</v>
      </c>
      <c r="I80" s="153">
        <f>+_xlfn.XLOOKUP(B80,'La Calera II - RFSU 31.1.28'!B:B,'La Calera II - RFSU 31.1.28'!W:W,"No se encuentra",0,1)</f>
        <v>46118</v>
      </c>
      <c r="J80" s="155">
        <f>IF(+_xlfn.XLOOKUP(B80,'La Calera II - RFSU 31.1.28'!B:B,'La Calera II - RFSU 31.1.28'!X:X,"No se encuentra",0,1)&gt;0,+_xlfn.XLOOKUP(B80,'La Calera II - RFSU 31.1.28'!B:B,'La Calera II - RFSU 31.1.28'!X:X,"No se encuentra",0,1),"")</f>
        <v>46118</v>
      </c>
      <c r="K80" s="141" t="str">
        <f>+IF(+_xlfn.XLOOKUP(B80,'La Calera II - RFSU 31.1.28'!B:B,'La Calera II - RFSU 31.1.28'!AG:AG,"No se encuentra",0,1)=0,"N/A","Sin iniciar")</f>
        <v>Sin iniciar</v>
      </c>
      <c r="L80" s="152">
        <f>+_xlfn.XLOOKUP(B80,'La Calera II - RFSU 31.1.28'!B:B,'La Calera II - RFSU 31.1.28'!AP:AP,"No se encuentra",0,1)</f>
        <v>46198</v>
      </c>
      <c r="M80" s="153">
        <f>+_xlfn.XLOOKUP(B80,'La Calera II - RFSU 31.1.28'!B:B,'La Calera II - RFSU 31.1.28'!AP:AP,"No se encuentra",0,1)</f>
        <v>46198</v>
      </c>
      <c r="N80" s="140" t="str">
        <f>IF(+_xlfn.XLOOKUP(B80,'La Calera II - RFSU 31.1.28'!B:B,'La Calera II - RFSU 31.1.28'!AQ:AQ,"No se encuentra",0,1)&gt;0,+_xlfn.XLOOKUP(B80,'La Calera II - RFSU 31.1.28'!B:B,'La Calera II - RFSU 31.1.28'!AQ:AQ,"No se encuentra",0,1),"")</f>
        <v/>
      </c>
      <c r="O80" s="201">
        <f>+_xlfn.XLOOKUP(B80,'La Calera II - RFSU 31.1.28'!B:B,'La Calera II - RFSU 31.1.28'!CA:CA,"No se encuentra",0,1)</f>
        <v>46477</v>
      </c>
      <c r="P80" s="35"/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202" t="str">
        <f t="shared" si="1"/>
        <v/>
      </c>
      <c r="S80" s="197"/>
      <c r="T80">
        <f>+_xlfn.XLOOKUP(B80,'La Calera II - RFSU 31.1.28'!B:B,'La Calera II - RFSU 31.1.28'!E:E,"",0,1)</f>
        <v>214.78800000000001</v>
      </c>
    </row>
    <row r="81" spans="1:20" hidden="1" x14ac:dyDescent="0.25">
      <c r="A81" s="159" t="s">
        <v>1679</v>
      </c>
      <c r="B81" s="160" t="s">
        <v>1838</v>
      </c>
      <c r="C81" s="161" t="s">
        <v>1839</v>
      </c>
      <c r="D81" s="196" t="str">
        <f>+_xlfn.XLOOKUP(B81,'La Calera II - RFSU 31.1.28'!B:B,'La Calera II - RFSU 31.1.28'!D:D,"No se encuentra",0,1)</f>
        <v>No se encuentra</v>
      </c>
      <c r="E81" s="151" t="str">
        <f>+_xlfn.XLOOKUP(B81,'La Calera II - RFSU 31.1.28'!B:B,'La Calera II - RFSU 31.1.28'!G:G,"No se encuentra",0,1)</f>
        <v>No se encuentra</v>
      </c>
      <c r="F81" s="153" t="str">
        <f>+_xlfn.XLOOKUP(B81,'La Calera II - RFSU 31.1.28'!B:B,'La Calera II - RFSU 31.1.28'!G:G,"No se encuentra",0,1)</f>
        <v>No se encuentra</v>
      </c>
      <c r="G81" s="154" t="str">
        <f>IF(+_xlfn.XLOOKUP(B81,'La Calera II - RFSU 31.1.28'!B:B,'La Calera II - RFSU 31.1.28'!H:H,"No se encuentra",0,1)&gt;0,+_xlfn.XLOOKUP(B81,'La Calera II - RFSU 31.1.28'!B:B,'La Calera II - RFSU 31.1.28'!H:H,"No se encuentra",0,1),"")</f>
        <v>No se encuentra</v>
      </c>
      <c r="H81" s="152" t="str">
        <f>+_xlfn.XLOOKUP(B81,'La Calera II - RFSU 31.1.28'!B:B,'La Calera II - RFSU 31.1.28'!W:W,"No se encuentra",0,1)</f>
        <v>No se encuentra</v>
      </c>
      <c r="I81" s="153" t="str">
        <f>+_xlfn.XLOOKUP(B81,'La Calera II - RFSU 31.1.28'!B:B,'La Calera II - RFSU 31.1.28'!W:W,"No se encuentra",0,1)</f>
        <v>No se encuentra</v>
      </c>
      <c r="J81" s="155" t="str">
        <f>IF(+_xlfn.XLOOKUP(B81,'La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+IF(+_xlfn.XLOOKUP(B81,'La Calera II - RFSU 31.1.28'!B:B,'La Calera II - RFSU 31.1.28'!AG:AG,"No se encuentra",0,1)=0,"N/A","Sin iniciar")</f>
        <v>Sin iniciar</v>
      </c>
      <c r="L81" s="152" t="str">
        <f>+_xlfn.XLOOKUP(B81,'La Calera II - RFSU 31.1.28'!B:B,'La Calera II - RFSU 31.1.28'!AP:AP,"No se encuentra",0,1)</f>
        <v>No se encuentra</v>
      </c>
      <c r="M81" s="153" t="str">
        <f>+_xlfn.XLOOKUP(B81,'La Calera II - RFSU 31.1.28'!B:B,'La Calera II - RFSU 31.1.28'!AP:AP,"No se encuentra",0,1)</f>
        <v>No se encuentra</v>
      </c>
      <c r="N81" s="140" t="str">
        <f>IF(+_xlfn.XLOOKUP(B81,'La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 t="str">
        <f>+_xlfn.XLOOKUP(B81,'La Calera II - RFSU 31.1.28'!B:B,'La Calera II - RFSU 31.1.28'!CA:CA,"No se encuentra",0,1)</f>
        <v>No se encuentra</v>
      </c>
      <c r="P81" s="35"/>
      <c r="Q81" s="35" t="str">
        <f>+IF(+_xlfn.XLOOKUP(B81,'La Calera II - RFSU 31.1.28'!B:B,'La Calera II - RFSU 31.1.28'!BX:BX,"No se encuentra",0,1)&gt;0,+_xlfn.XLOOKUP(B81,'La Calera II - RFSU 31.1.28'!B:B,'La Calera II - RFSU 31.1.28'!BX:BX,"No se encuentra",0,1),"")</f>
        <v>No se encuentra</v>
      </c>
      <c r="R81" s="202" t="e">
        <f t="shared" si="1"/>
        <v>#VALUE!</v>
      </c>
      <c r="S81" s="197"/>
      <c r="T81" t="str">
        <f>+_xlfn.XLOOKUP(B81,'La Calera II - RFSU 31.1.28'!B:B,'La Calera II - RFSU 31.1.28'!E:E,"",0,1)</f>
        <v/>
      </c>
    </row>
    <row r="82" spans="1:20" ht="33.75" hidden="1" x14ac:dyDescent="0.25">
      <c r="A82" s="159" t="s">
        <v>1679</v>
      </c>
      <c r="B82" s="160" t="s">
        <v>1840</v>
      </c>
      <c r="C82" s="161" t="s">
        <v>1841</v>
      </c>
      <c r="D82" s="196" t="str">
        <f>+_xlfn.XLOOKUP(B82,'La Calera II - RFSU 31.1.28'!B:B,'La Calera II - RFSU 31.1.28'!D:D,"No se encuentra",0,1)</f>
        <v>EAP-95130 A/B - Calentador eléctrico de VBE-95120</v>
      </c>
      <c r="E82" s="151">
        <f>+_xlfn.XLOOKUP(B82,'La Calera II - RFSU 31.1.28'!B:B,'La Calera II - RFSU 31.1.28'!G:G,"No se encuentra",0,1)</f>
        <v>46188</v>
      </c>
      <c r="F82" s="153">
        <f>+_xlfn.XLOOKUP(B82,'La Calera II - RFSU 31.1.28'!B:B,'La Calera II - RFSU 31.1.28'!G:G,"No se encuentra",0,1)</f>
        <v>46188</v>
      </c>
      <c r="G82" s="154">
        <f>IF(+_xlfn.XLOOKUP(B82,'La Calera II - RFSU 31.1.28'!B:B,'La Calera II - RFSU 31.1.28'!H:H,"No se encuentra",0,1)&gt;0,+_xlfn.XLOOKUP(B82,'La Calera II - RFSU 31.1.28'!B:B,'La Calera II - RFSU 31.1.28'!H:H,"No se encuentra",0,1),"")</f>
        <v>46139</v>
      </c>
      <c r="H82" s="152">
        <f>+_xlfn.XLOOKUP(B82,'La Calera II - RFSU 31.1.28'!B:B,'La Calera II - RFSU 31.1.28'!W:W,"No se encuentra",0,1)</f>
        <v>46193</v>
      </c>
      <c r="I82" s="153">
        <f>+_xlfn.XLOOKUP(B82,'La Calera II - RFSU 31.1.28'!B:B,'La Calera II - RFSU 31.1.28'!W:W,"No se encuentra",0,1)</f>
        <v>46193</v>
      </c>
      <c r="J82" s="155">
        <f>IF(+_xlfn.XLOOKUP(B82,'La Calera II - RFSU 31.1.28'!B:B,'La Calera II - RFSU 31.1.28'!X:X,"No se encuentra",0,1)&gt;0,+_xlfn.XLOOKUP(B82,'La Calera II - RFSU 31.1.28'!B:B,'La Calera II - RFSU 31.1.28'!X:X,"No se encuentra",0,1),"")</f>
        <v>46189</v>
      </c>
      <c r="K82" s="141" t="str">
        <f>+IF(+_xlfn.XLOOKUP(B82,'La Calera II - RFSU 31.1.28'!B:B,'La Calera II - RFSU 31.1.28'!AG:AG,"No se encuentra",0,1)=0,"N/A","Sin iniciar")</f>
        <v>Sin iniciar</v>
      </c>
      <c r="L82" s="152">
        <f>+_xlfn.XLOOKUP(B82,'La Calera II - RFSU 31.1.28'!B:B,'La Calera II - RFSU 31.1.28'!AP:AP,"No se encuentra",0,1)</f>
        <v>46269</v>
      </c>
      <c r="M82" s="153">
        <f>+_xlfn.XLOOKUP(B82,'La Calera II - RFSU 31.1.28'!B:B,'La Calera II - RFSU 31.1.28'!AP:AP,"No se encuentra",0,1)</f>
        <v>46269</v>
      </c>
      <c r="N82" s="140" t="str">
        <f>IF(+_xlfn.XLOOKUP(B82,'La Calera II - RFSU 31.1.28'!B:B,'La Calera II - RFSU 31.1.28'!AQ:AQ,"No se encuentra",0,1)&gt;0,+_xlfn.XLOOKUP(B82,'La Calera II - RFSU 31.1.28'!B:B,'La Calera II - RFSU 31.1.28'!AQ:AQ,"No se encuentra",0,1),"")</f>
        <v/>
      </c>
      <c r="O82" s="201">
        <f>+_xlfn.XLOOKUP(B82,'La Calera II - RFSU 31.1.28'!B:B,'La Calera II - RFSU 31.1.28'!CA:CA,"No se encuentra",0,1)</f>
        <v>46567</v>
      </c>
      <c r="P82" s="35"/>
      <c r="Q82" s="35" t="str">
        <f>+IF(+_xlfn.XLOOKUP(B82,'La Calera II - RFSU 31.1.28'!B:B,'La Calera II - RFSU 31.1.28'!BX:BX,"No se encuentra",0,1)&gt;0,+_xlfn.XLOOKUP(B82,'La Calera II - RFSU 31.1.28'!B:B,'La Calera II - RFSU 31.1.28'!BX:BX,"No se encuentra",0,1),"")</f>
        <v/>
      </c>
      <c r="R82" s="202" t="str">
        <f t="shared" si="1"/>
        <v/>
      </c>
      <c r="S82" s="197"/>
      <c r="T82">
        <f>+_xlfn.XLOOKUP(B82,'La Calera II - RFSU 31.1.28'!B:B,'La Calera II - RFSU 31.1.28'!E:E,"",0,1)</f>
        <v>104.58</v>
      </c>
    </row>
    <row r="83" spans="1:20" ht="33.75" hidden="1" x14ac:dyDescent="0.25">
      <c r="A83" s="159" t="s">
        <v>1679</v>
      </c>
      <c r="B83" s="160" t="s">
        <v>1842</v>
      </c>
      <c r="C83" s="161" t="s">
        <v>1843</v>
      </c>
      <c r="D83" s="196" t="str">
        <f>+_xlfn.XLOOKUP(B83,'La Calera II - RFSU 31.1.28'!B:B,'La Calera II - RFSU 31.1.28'!D:D,"No se encuentra",0,1)</f>
        <v>FAJ-94260 - FILTRO DE BOMBA DE HOT OIL</v>
      </c>
      <c r="E83" s="151">
        <f>+_xlfn.XLOOKUP(B83,'La Calera II - RFSU 31.1.28'!B:B,'La Calera II - RFSU 31.1.28'!G:G,"No se encuentra",0,1)</f>
        <v>46209</v>
      </c>
      <c r="F83" s="153">
        <f>+_xlfn.XLOOKUP(B83,'La Calera II - RFSU 31.1.28'!B:B,'La Calera II - RFSU 31.1.28'!G:G,"No se encuentra",0,1)</f>
        <v>46209</v>
      </c>
      <c r="G83" s="154">
        <f>IF(+_xlfn.XLOOKUP(B83,'La Calera II - RFSU 31.1.28'!B:B,'La Calera II - RFSU 31.1.28'!H:H,"No se encuentra",0,1)&gt;0,+_xlfn.XLOOKUP(B83,'La Calera II - RFSU 31.1.28'!B:B,'La Calera II - RFSU 31.1.28'!H:H,"No se encuentra",0,1),"")</f>
        <v>46048</v>
      </c>
      <c r="H83" s="152">
        <f>+_xlfn.XLOOKUP(B83,'La Calera II - RFSU 31.1.28'!B:B,'La Calera II - RFSU 31.1.28'!W:W,"No se encuentra",0,1)</f>
        <v>46085</v>
      </c>
      <c r="I83" s="153">
        <f>+_xlfn.XLOOKUP(B83,'La Calera II - RFSU 31.1.28'!B:B,'La Calera II - RFSU 31.1.28'!W:W,"No se encuentra",0,1)</f>
        <v>46085</v>
      </c>
      <c r="J83" s="155">
        <f>IF(+_xlfn.XLOOKUP(B83,'La Calera II - RFSU 31.1.28'!B:B,'La Calera II - RFSU 31.1.28'!X:X,"No se encuentra",0,1)&gt;0,+_xlfn.XLOOKUP(B83,'La Calera II - RFSU 31.1.28'!B:B,'La Calera II - RFSU 31.1.28'!X:X,"No se encuentra",0,1),"")</f>
        <v>46085</v>
      </c>
      <c r="K83" s="141" t="str">
        <f>+IF(+_xlfn.XLOOKUP(B83,'La Calera II - RFSU 31.1.28'!B:B,'La Calera II - RFSU 31.1.28'!AG:AG,"No se encuentra",0,1)=0,"N/A","Sin iniciar")</f>
        <v>Sin iniciar</v>
      </c>
      <c r="L83" s="152">
        <f>+_xlfn.XLOOKUP(B83,'La Calera II - RFSU 31.1.28'!B:B,'La Calera II - RFSU 31.1.28'!AP:AP,"No se encuentra",0,1)</f>
        <v>46165</v>
      </c>
      <c r="M83" s="153">
        <f>+_xlfn.XLOOKUP(B83,'La Calera II - RFSU 31.1.28'!B:B,'La Calera II - RFSU 31.1.28'!AP:AP,"No se encuentra",0,1)</f>
        <v>46165</v>
      </c>
      <c r="N83" s="140">
        <f>IF(+_xlfn.XLOOKUP(B83,'La Calera II - RFSU 31.1.28'!B:B,'La Calera II - RFSU 31.1.28'!AQ:AQ,"No se encuentra",0,1)&gt;0,+_xlfn.XLOOKUP(B83,'La Calera II - RFSU 31.1.28'!B:B,'La Calera II - RFSU 31.1.28'!AQ:AQ,"No se encuentra",0,1),"")</f>
        <v>46122</v>
      </c>
      <c r="O83" s="201">
        <f>+_xlfn.XLOOKUP(B83,'La Calera II - RFSU 31.1.28'!B:B,'La Calera II - RFSU 31.1.28'!CA:CA,"No se encuentra",0,1)</f>
        <v>46442</v>
      </c>
      <c r="P83" s="35"/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/>
      </c>
      <c r="R83" s="202">
        <f t="shared" si="1"/>
        <v>46442</v>
      </c>
      <c r="S83" s="197"/>
      <c r="T83">
        <f>+_xlfn.XLOOKUP(B83,'La Calera II - RFSU 31.1.28'!B:B,'La Calera II - RFSU 31.1.28'!E:E,"",0,1)</f>
        <v>88.62</v>
      </c>
    </row>
    <row r="84" spans="1:20" ht="22.5" hidden="1" x14ac:dyDescent="0.25">
      <c r="A84" s="654" t="s">
        <v>1679</v>
      </c>
      <c r="B84" s="657" t="s">
        <v>1844</v>
      </c>
      <c r="C84" s="660" t="s">
        <v>1845</v>
      </c>
      <c r="D84" s="196" t="s">
        <v>2836</v>
      </c>
      <c r="E84" s="225">
        <v>45930</v>
      </c>
      <c r="F84" s="153">
        <f t="shared" ref="F84:F89" si="3">+E84</f>
        <v>45930</v>
      </c>
      <c r="G84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4" s="152">
        <f>+_xlfn.XLOOKUP(B84,'La Calera II - RFSU 31.1.28'!B:B,'La Calera II - RFSU 31.1.28'!W:W,"No se encuentra",0,1)</f>
        <v>45961</v>
      </c>
      <c r="I84" s="153">
        <f>+_xlfn.XLOOKUP(B84,'La Calera II - RFSU 31.1.28'!B:B,'La Calera II - RFSU 31.1.28'!W:W,"No se encuentra",0,1)</f>
        <v>45961</v>
      </c>
      <c r="J84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4" s="141" t="str">
        <f>+IF(+_xlfn.XLOOKUP(B84,'La Calera II - RFSU 31.1.28'!B:B,'La Calera II - RFSU 31.1.28'!AG:AG,"No se encuentra",0,1)=0,"N/A","Sin iniciar")</f>
        <v>Sin iniciar</v>
      </c>
      <c r="L84" s="226">
        <v>46038</v>
      </c>
      <c r="M84" s="153">
        <f t="shared" ref="M84:M89" si="4">+L84</f>
        <v>46038</v>
      </c>
      <c r="N84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4" s="201">
        <v>46329</v>
      </c>
      <c r="P84" s="35"/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202">
        <f t="shared" si="1"/>
        <v>46329</v>
      </c>
      <c r="S84" s="197"/>
      <c r="T84">
        <f>+'Datos P0 Suministros'!L220</f>
        <v>1455</v>
      </c>
    </row>
    <row r="85" spans="1:20" ht="22.5" hidden="1" x14ac:dyDescent="0.25">
      <c r="A85" s="655"/>
      <c r="B85" s="658"/>
      <c r="C85" s="661"/>
      <c r="D85" s="196" t="s">
        <v>2837</v>
      </c>
      <c r="E85" s="225">
        <v>45930</v>
      </c>
      <c r="F85" s="153">
        <f t="shared" si="3"/>
        <v>45930</v>
      </c>
      <c r="G85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5" s="152">
        <f>+_xlfn.XLOOKUP(B84,'La Calera II - RFSU 31.1.28'!B:B,'La Calera II - RFSU 31.1.28'!W:W,"No se encuentra",0,1)</f>
        <v>45961</v>
      </c>
      <c r="I85" s="153">
        <f>+_xlfn.XLOOKUP(B84,'La Calera II - RFSU 31.1.28'!B:B,'La Calera II - RFSU 31.1.28'!W:W,"No se encuentra",0,1)</f>
        <v>45961</v>
      </c>
      <c r="J85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5" s="141" t="str">
        <f>+IF(+_xlfn.XLOOKUP(B84,'La Calera II - RFSU 31.1.28'!B:B,'La Calera II - RFSU 31.1.28'!AG:AG,"No se encuentra",0,1)=0,"N/A","Sin iniciar")</f>
        <v>Sin iniciar</v>
      </c>
      <c r="L85" s="226">
        <v>46038</v>
      </c>
      <c r="M85" s="153">
        <f t="shared" si="4"/>
        <v>46038</v>
      </c>
      <c r="N85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5" s="201">
        <v>46426</v>
      </c>
      <c r="P85" s="35"/>
      <c r="Q85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5" s="202">
        <f t="shared" si="1"/>
        <v>46426</v>
      </c>
      <c r="S85" s="197"/>
      <c r="T85">
        <f>+'Datos P0 Suministros'!L222</f>
        <v>1142.5</v>
      </c>
    </row>
    <row r="86" spans="1:20" ht="33.75" hidden="1" x14ac:dyDescent="0.25">
      <c r="A86" s="655"/>
      <c r="B86" s="658"/>
      <c r="C86" s="661"/>
      <c r="D86" s="196" t="s">
        <v>3399</v>
      </c>
      <c r="E86" s="225">
        <v>45930</v>
      </c>
      <c r="F86" s="153">
        <f t="shared" si="3"/>
        <v>45930</v>
      </c>
      <c r="G86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6" s="152">
        <f>+_xlfn.XLOOKUP(B84,'La Calera II - RFSU 31.1.28'!B:B,'La Calera II - RFSU 31.1.28'!W:W,"No se encuentra",0,1)</f>
        <v>45961</v>
      </c>
      <c r="I86" s="153">
        <f>+_xlfn.XLOOKUP(B84,'La Calera II - RFSU 31.1.28'!B:B,'La Calera II - RFSU 31.1.28'!W:W,"No se encuentra",0,1)</f>
        <v>45961</v>
      </c>
      <c r="J86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6" s="141" t="str">
        <f>+IF(+_xlfn.XLOOKUP(B84,'La Calera II - RFSU 31.1.28'!B:B,'La Calera II - RFSU 31.1.28'!AG:AG,"No se encuentra",0,1)=0,"N/A","Sin iniciar")</f>
        <v>Sin iniciar</v>
      </c>
      <c r="L86" s="226">
        <v>46038</v>
      </c>
      <c r="M86" s="153">
        <f t="shared" si="4"/>
        <v>46038</v>
      </c>
      <c r="N86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6" s="201">
        <v>46413</v>
      </c>
      <c r="P86" s="35"/>
      <c r="Q86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6" s="202">
        <f t="shared" si="1"/>
        <v>46413</v>
      </c>
      <c r="S86" s="197"/>
      <c r="T86">
        <f>+'Datos P0 Suministros'!L221</f>
        <v>2155.3396554689998</v>
      </c>
    </row>
    <row r="87" spans="1:20" ht="33.75" hidden="1" x14ac:dyDescent="0.25">
      <c r="A87" s="655"/>
      <c r="B87" s="658"/>
      <c r="C87" s="661"/>
      <c r="D87" s="196" t="s">
        <v>3400</v>
      </c>
      <c r="E87" s="225">
        <v>45930</v>
      </c>
      <c r="F87" s="153">
        <f t="shared" si="3"/>
        <v>45930</v>
      </c>
      <c r="G87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7" s="152">
        <f>+_xlfn.XLOOKUP(B84,'La Calera II - RFSU 31.1.28'!B:B,'La Calera II - RFSU 31.1.28'!W:W,"No se encuentra",0,1)</f>
        <v>45961</v>
      </c>
      <c r="I87" s="153">
        <f>+_xlfn.XLOOKUP(B84,'La Calera II - RFSU 31.1.28'!B:B,'La Calera II - RFSU 31.1.28'!W:W,"No se encuentra",0,1)</f>
        <v>45961</v>
      </c>
      <c r="J87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7" s="141" t="str">
        <f>+IF(+_xlfn.XLOOKUP(B84,'La Calera II - RFSU 31.1.28'!B:B,'La Calera II - RFSU 31.1.28'!AG:AG,"No se encuentra",0,1)=0,"N/A","Sin iniciar")</f>
        <v>Sin iniciar</v>
      </c>
      <c r="L87" s="226">
        <v>46038</v>
      </c>
      <c r="M87" s="153">
        <f t="shared" si="4"/>
        <v>46038</v>
      </c>
      <c r="N87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7" s="201">
        <v>46346</v>
      </c>
      <c r="P87" s="35"/>
      <c r="Q87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7" s="202">
        <f t="shared" si="1"/>
        <v>46346</v>
      </c>
      <c r="S87" s="197"/>
      <c r="T87">
        <f>+'Datos P0 Suministros'!L217</f>
        <v>1792.367662267</v>
      </c>
    </row>
    <row r="88" spans="1:20" ht="33.75" hidden="1" x14ac:dyDescent="0.25">
      <c r="A88" s="655"/>
      <c r="B88" s="658"/>
      <c r="C88" s="661"/>
      <c r="D88" s="196" t="s">
        <v>3401</v>
      </c>
      <c r="E88" s="225">
        <v>45930</v>
      </c>
      <c r="F88" s="153">
        <f t="shared" si="3"/>
        <v>45930</v>
      </c>
      <c r="G88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8" s="152">
        <f>+_xlfn.XLOOKUP(B84,'La Calera II - RFSU 31.1.28'!B:B,'La Calera II - RFSU 31.1.28'!W:W,"No se encuentra",0,1)</f>
        <v>45961</v>
      </c>
      <c r="I88" s="153">
        <f>+_xlfn.XLOOKUP(B84,'La Calera II - RFSU 31.1.28'!B:B,'La Calera II - RFSU 31.1.28'!W:W,"No se encuentra",0,1)</f>
        <v>45961</v>
      </c>
      <c r="J88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8" s="141" t="str">
        <f>+IF(+_xlfn.XLOOKUP(B84,'La Calera II - RFSU 31.1.28'!B:B,'La Calera II - RFSU 31.1.28'!AG:AG,"No se encuentra",0,1)=0,"N/A","Sin iniciar")</f>
        <v>Sin iniciar</v>
      </c>
      <c r="L88" s="226">
        <v>46038</v>
      </c>
      <c r="M88" s="153">
        <f t="shared" si="4"/>
        <v>46038</v>
      </c>
      <c r="N88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8" s="201">
        <v>46512</v>
      </c>
      <c r="P88" s="35"/>
      <c r="Q88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8" s="202">
        <f t="shared" si="1"/>
        <v>46512</v>
      </c>
      <c r="S88" s="197"/>
      <c r="T88">
        <f>+'Datos P0 Suministros'!L218</f>
        <v>1792.367662267</v>
      </c>
    </row>
    <row r="89" spans="1:20" ht="22.5" hidden="1" x14ac:dyDescent="0.25">
      <c r="A89" s="656"/>
      <c r="B89" s="659"/>
      <c r="C89" s="662"/>
      <c r="D89" s="196" t="s">
        <v>2835</v>
      </c>
      <c r="E89" s="225">
        <v>45930</v>
      </c>
      <c r="F89" s="153">
        <f t="shared" si="3"/>
        <v>45930</v>
      </c>
      <c r="G89" s="154">
        <f>IF(+_xlfn.XLOOKUP(B84,'La Calera II - RFSU 31.1.28'!B:B,'La Calera II - RFSU 31.1.28'!H:H,"No se encuentra",0,1)&gt;0,+_xlfn.XLOOKUP(B84,'La Calera II - RFSU 31.1.28'!B:B,'La Calera II - RFSU 31.1.28'!H:H,"No se encuentra",0,1),"")</f>
        <v>45924</v>
      </c>
      <c r="H89" s="152">
        <f>+_xlfn.XLOOKUP(B84,'La Calera II - RFSU 31.1.28'!B:B,'La Calera II - RFSU 31.1.28'!W:W,"No se encuentra",0,1)</f>
        <v>45961</v>
      </c>
      <c r="I89" s="153">
        <f>+_xlfn.XLOOKUP(B84,'La Calera II - RFSU 31.1.28'!B:B,'La Calera II - RFSU 31.1.28'!W:W,"No se encuentra",0,1)</f>
        <v>45961</v>
      </c>
      <c r="J89" s="155">
        <f>IF(+_xlfn.XLOOKUP(B84,'La Calera II - RFSU 31.1.28'!B:B,'La Calera II - RFSU 31.1.28'!X:X,"No se encuentra",0,1)&gt;0,+_xlfn.XLOOKUP(B84,'La Calera II - RFSU 31.1.28'!B:B,'La Calera II - RFSU 31.1.28'!X:X,"No se encuentra",0,1),"")</f>
        <v>45960</v>
      </c>
      <c r="K89" s="141" t="str">
        <f>+IF(+_xlfn.XLOOKUP(B84,'La Calera II - RFSU 31.1.28'!B:B,'La Calera II - RFSU 31.1.28'!AG:AG,"No se encuentra",0,1)=0,"N/A","Sin iniciar")</f>
        <v>Sin iniciar</v>
      </c>
      <c r="L89" s="226">
        <v>46038</v>
      </c>
      <c r="M89" s="153">
        <f t="shared" si="4"/>
        <v>46038</v>
      </c>
      <c r="N89" s="140">
        <f>IF(+_xlfn.XLOOKUP(B84,'La Calera II - RFSU 31.1.28'!B:B,'La Calera II - RFSU 31.1.28'!AQ:AQ,"No se encuentra",0,1)&gt;0,+_xlfn.XLOOKUP(B84,'La Calera II - RFSU 31.1.28'!B:B,'La Calera II - RFSU 31.1.28'!AQ:AQ,"No se encuentra",0,1),"")</f>
        <v>46163</v>
      </c>
      <c r="O89" s="201">
        <v>46454</v>
      </c>
      <c r="P89" s="35"/>
      <c r="Q89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9" s="202">
        <f t="shared" si="1"/>
        <v>46454</v>
      </c>
      <c r="S89" s="197"/>
      <c r="T89">
        <f>+'Datos P0 Suministros'!L219</f>
        <v>1455</v>
      </c>
    </row>
    <row r="90" spans="1:20" ht="45" hidden="1" x14ac:dyDescent="0.25">
      <c r="A90" s="159" t="s">
        <v>1679</v>
      </c>
      <c r="B90" s="160" t="s">
        <v>1846</v>
      </c>
      <c r="C90" s="161" t="s">
        <v>1847</v>
      </c>
      <c r="D90" s="196" t="str">
        <f>+_xlfn.XLOOKUP(B90,'La Calera II - RFSU 31.1.28'!B:B,'La Calera II - RFSU 31.1.28'!D:D,"No se encuentra",0,1)</f>
        <v xml:space="preserve">TKBA-24410 A/B - Tanque cónico de efluentes
</v>
      </c>
      <c r="E90" s="151">
        <f>+_xlfn.XLOOKUP(B90,'La Calera II - RFSU 31.1.28'!B:B,'La Calera II - RFSU 31.1.28'!G:G,"No se encuentra",0,1)</f>
        <v>45931</v>
      </c>
      <c r="F90" s="153">
        <f>+_xlfn.XLOOKUP(B90,'La Calera II - RFSU 31.1.28'!B:B,'La Calera II - RFSU 31.1.28'!G:G,"No se encuentra",0,1)</f>
        <v>45931</v>
      </c>
      <c r="G90" s="154">
        <f>IF(+_xlfn.XLOOKUP(B90,'La Calera II - RFSU 31.1.28'!B:B,'La Calera II - RFSU 31.1.28'!H:H,"No se encuentra",0,1)&gt;0,+_xlfn.XLOOKUP(B90,'La Calera II - RFSU 31.1.28'!B:B,'La Calera II - RFSU 31.1.28'!H:H,"No se encuentra",0,1),"")</f>
        <v>45933</v>
      </c>
      <c r="H90" s="152">
        <f>+_xlfn.XLOOKUP(B90,'La Calera II - RFSU 31.1.28'!B:B,'La Calera II - RFSU 31.1.28'!W:W,"No se encuentra",0,1)</f>
        <v>45980</v>
      </c>
      <c r="I90" s="153">
        <f>+_xlfn.XLOOKUP(B90,'La Calera II - RFSU 31.1.28'!B:B,'La Calera II - RFSU 31.1.28'!W:W,"No se encuentra",0,1)</f>
        <v>45980</v>
      </c>
      <c r="J90" s="155">
        <f>IF(+_xlfn.XLOOKUP(B90,'La Calera II - RFSU 31.1.28'!B:B,'La Calera II - RFSU 31.1.28'!X:X,"No se encuentra",0,1)&gt;0,+_xlfn.XLOOKUP(B90,'La Calera II - RFSU 31.1.28'!B:B,'La Calera II - RFSU 31.1.28'!X:X,"No se encuentra",0,1),"")</f>
        <v>45995</v>
      </c>
      <c r="K90" s="141" t="str">
        <f>+IF(+_xlfn.XLOOKUP(B90,'La Calera II - RFSU 31.1.28'!B:B,'La Calera II - RFSU 31.1.28'!AG:AG,"No se encuentra",0,1)=0,"N/A","Sin iniciar")</f>
        <v>Sin iniciar</v>
      </c>
      <c r="L90" s="152">
        <f>+_xlfn.XLOOKUP(B90,'La Calera II - RFSU 31.1.28'!B:B,'La Calera II - RFSU 31.1.28'!AP:AP,"No se encuentra",0,1)</f>
        <v>46179</v>
      </c>
      <c r="M90" s="153">
        <f>+_xlfn.XLOOKUP(B90,'La Calera II - RFSU 31.1.28'!B:B,'La Calera II - RFSU 31.1.28'!AP:AP,"No se encuentra",0,1)</f>
        <v>46179</v>
      </c>
      <c r="N90" s="140">
        <f>IF(+_xlfn.XLOOKUP(B90,'La Calera II - RFSU 31.1.28'!B:B,'La Calera II - RFSU 31.1.28'!AQ:AQ,"No se encuentra",0,1)&gt;0,+_xlfn.XLOOKUP(B90,'La Calera II - RFSU 31.1.28'!B:B,'La Calera II - RFSU 31.1.28'!AQ:AQ,"No se encuentra",0,1),"")</f>
        <v>46184</v>
      </c>
      <c r="O90" s="201">
        <f>+_xlfn.XLOOKUP(B90,'La Calera II - RFSU 31.1.28'!B:B,'La Calera II - RFSU 31.1.28'!CA:CA,"No se encuentra",0,1)</f>
        <v>46448</v>
      </c>
      <c r="P90" s="35"/>
      <c r="Q90" s="35" t="str">
        <f>+IF(+_xlfn.XLOOKUP(B90,'La Calera II - RFSU 31.1.28'!B:B,'La Calera II - RFSU 31.1.28'!BX:BX,"No se encuentra",0,1)&gt;0,+_xlfn.XLOOKUP(B90,'La Calera II - RFSU 31.1.28'!B:B,'La Calera II - RFSU 31.1.28'!BX:BX,"No se encuentra",0,1),"")</f>
        <v/>
      </c>
      <c r="R90" s="202">
        <f t="shared" si="1"/>
        <v>46448</v>
      </c>
      <c r="S90" s="197"/>
      <c r="T90">
        <f>+_xlfn.XLOOKUP(B90,'La Calera II - RFSU 31.1.28'!B:B,'La Calera II - RFSU 31.1.28'!E:E,"",0,1)</f>
        <v>938.19600000000003</v>
      </c>
    </row>
    <row r="91" spans="1:20" hidden="1" x14ac:dyDescent="0.25">
      <c r="A91" s="159" t="s">
        <v>1679</v>
      </c>
      <c r="B91" s="160" t="s">
        <v>1848</v>
      </c>
      <c r="C91" s="161" t="s">
        <v>1849</v>
      </c>
      <c r="D91" s="196" t="str">
        <f>+_xlfn.XLOOKUP(B91,'La Calera II - RFSU 31.1.28'!B:B,'La Calera II - RFSU 31.1.28'!D:D,"No se encuentra",0,1)</f>
        <v>No se encuentra</v>
      </c>
      <c r="E91" s="151" t="str">
        <f>+_xlfn.XLOOKUP(B91,'La Calera II - RFSU 31.1.28'!B:B,'La Calera II - RFSU 31.1.28'!G:G,"No se encuentra",0,1)</f>
        <v>No se encuentra</v>
      </c>
      <c r="F91" s="153" t="str">
        <f>+_xlfn.XLOOKUP(B91,'La Calera II - RFSU 31.1.28'!B:B,'La Calera II - RFSU 31.1.28'!G:G,"No se encuentra",0,1)</f>
        <v>No se encuentra</v>
      </c>
      <c r="G91" s="154" t="str">
        <f>IF(+_xlfn.XLOOKUP(B91,'La Calera II - RFSU 31.1.28'!B:B,'La Calera II - RFSU 31.1.28'!H:H,"No se encuentra",0,1)&gt;0,+_xlfn.XLOOKUP(B91,'La Calera II - RFSU 31.1.28'!B:B,'La Calera II - RFSU 31.1.28'!H:H,"No se encuentra",0,1),"")</f>
        <v>No se encuentra</v>
      </c>
      <c r="H91" s="152" t="str">
        <f>+_xlfn.XLOOKUP(B91,'La Calera II - RFSU 31.1.28'!B:B,'La Calera II - RFSU 31.1.28'!W:W,"No se encuentra",0,1)</f>
        <v>No se encuentra</v>
      </c>
      <c r="I91" s="153" t="str">
        <f>+_xlfn.XLOOKUP(B91,'La Calera II - RFSU 31.1.28'!B:B,'La Calera II - RFSU 31.1.28'!W:W,"No se encuentra",0,1)</f>
        <v>No se encuentra</v>
      </c>
      <c r="J91" s="155" t="str">
        <f>IF(+_xlfn.XLOOKUP(B91,'La Calera II - RFSU 31.1.28'!B:B,'La Calera II - RFSU 31.1.28'!X:X,"No se encuentra",0,1)&gt;0,+_xlfn.XLOOKUP(B91,'La Calera II - RFSU 31.1.28'!B:B,'La Calera II - RFSU 31.1.28'!X:X,"No se encuentra",0,1),"")</f>
        <v>No se encuentra</v>
      </c>
      <c r="K91" s="141" t="str">
        <f>+IF(+_xlfn.XLOOKUP(B91,'La Calera II - RFSU 31.1.28'!B:B,'La Calera II - RFSU 31.1.28'!AG:AG,"No se encuentra",0,1)=0,"N/A","Sin iniciar")</f>
        <v>Sin iniciar</v>
      </c>
      <c r="L91" s="152" t="str">
        <f>+_xlfn.XLOOKUP(B91,'La Calera II - RFSU 31.1.28'!B:B,'La Calera II - RFSU 31.1.28'!AP:AP,"No se encuentra",0,1)</f>
        <v>No se encuentra</v>
      </c>
      <c r="M91" s="153" t="str">
        <f>+_xlfn.XLOOKUP(B91,'La Calera II - RFSU 31.1.28'!B:B,'La Calera II - RFSU 31.1.28'!AP:AP,"No se encuentra",0,1)</f>
        <v>No se encuentra</v>
      </c>
      <c r="N91" s="140" t="str">
        <f>IF(+_xlfn.XLOOKUP(B91,'La Calera II - RFSU 31.1.28'!B:B,'La Calera II - RFSU 31.1.28'!AQ:AQ,"No se encuentra",0,1)&gt;0,+_xlfn.XLOOKUP(B91,'La Calera II - RFSU 31.1.28'!B:B,'La Calera II - RFSU 31.1.28'!AQ:AQ,"No se encuentra",0,1),"")</f>
        <v>No se encuentra</v>
      </c>
      <c r="O91" s="201" t="str">
        <f>+_xlfn.XLOOKUP(B91,'La Calera II - RFSU 31.1.28'!B:B,'La Calera II - RFSU 31.1.28'!CA:CA,"No se encuentra",0,1)</f>
        <v>No se encuentra</v>
      </c>
      <c r="P91" s="35"/>
      <c r="Q91" s="35" t="str">
        <f>+IF(+_xlfn.XLOOKUP(B91,'La Calera II - RFSU 31.1.28'!B:B,'La Calera II - RFSU 31.1.28'!BX:BX,"No se encuentra",0,1)&gt;0,+_xlfn.XLOOKUP(B91,'La Calera II - RFSU 31.1.28'!B:B,'La Calera II - RFSU 31.1.28'!BX:BX,"No se encuentra",0,1),"")</f>
        <v>No se encuentra</v>
      </c>
      <c r="R91" s="202" t="e">
        <f t="shared" si="1"/>
        <v>#VALUE!</v>
      </c>
      <c r="S91" s="197"/>
      <c r="T91" t="str">
        <f>+_xlfn.XLOOKUP(B91,'La Calera II - RFSU 31.1.28'!B:B,'La Calera II - RFSU 31.1.28'!E:E,"",0,1)</f>
        <v/>
      </c>
    </row>
    <row r="92" spans="1:20" hidden="1" x14ac:dyDescent="0.25">
      <c r="A92" s="159" t="s">
        <v>1679</v>
      </c>
      <c r="B92" s="164" t="s">
        <v>1850</v>
      </c>
      <c r="C92" s="163" t="s">
        <v>1851</v>
      </c>
      <c r="D92" s="196" t="str">
        <f>+_xlfn.XLOOKUP(B92,'La Calera II - RFSU 31.1.28'!B:B,'La Calera II - RFSU 31.1.28'!D:D,"No se encuentra",0,1)</f>
        <v>No se encuentra</v>
      </c>
      <c r="E92" s="151" t="str">
        <f>+_xlfn.XLOOKUP(B92,'La Calera II - RFSU 31.1.28'!B:B,'La Calera II - RFSU 31.1.28'!G:G,"No se encuentra",0,1)</f>
        <v>No se encuentra</v>
      </c>
      <c r="F92" s="153" t="str">
        <f>+_xlfn.XLOOKUP(B92,'La Calera II - RFSU 31.1.28'!B:B,'La Calera II - RFSU 31.1.28'!G:G,"No se encuentra",0,1)</f>
        <v>No se encuentra</v>
      </c>
      <c r="G92" s="154" t="str">
        <f>IF(+_xlfn.XLOOKUP(B92,'La Calera II - RFSU 31.1.28'!B:B,'La Calera II - RFSU 31.1.28'!H:H,"No se encuentra",0,1)&gt;0,+_xlfn.XLOOKUP(B92,'La Calera II - RFSU 31.1.28'!B:B,'La Calera II - RFSU 31.1.28'!H:H,"No se encuentra",0,1),"")</f>
        <v>No se encuentra</v>
      </c>
      <c r="H92" s="152" t="str">
        <f>+_xlfn.XLOOKUP(B92,'La Calera II - RFSU 31.1.28'!B:B,'La Calera II - RFSU 31.1.28'!W:W,"No se encuentra",0,1)</f>
        <v>No se encuentra</v>
      </c>
      <c r="I92" s="153" t="str">
        <f>+_xlfn.XLOOKUP(B92,'La Calera II - RFSU 31.1.28'!B:B,'La Calera II - RFSU 31.1.28'!W:W,"No se encuentra",0,1)</f>
        <v>No se encuentra</v>
      </c>
      <c r="J92" s="155" t="str">
        <f>IF(+_xlfn.XLOOKUP(B92,'La Calera II - RFSU 31.1.28'!B:B,'La Calera II - RFSU 31.1.28'!X:X,"No se encuentra",0,1)&gt;0,+_xlfn.XLOOKUP(B92,'La Calera II - RFSU 31.1.28'!B:B,'La Calera II - RFSU 31.1.28'!X:X,"No se encuentra",0,1),"")</f>
        <v>No se encuentra</v>
      </c>
      <c r="K92" s="141" t="str">
        <f>+IF(+_xlfn.XLOOKUP(B92,'La Calera II - RFSU 31.1.28'!B:B,'La Calera II - RFSU 31.1.28'!AG:AG,"No se encuentra",0,1)=0,"N/A","Sin iniciar")</f>
        <v>Sin iniciar</v>
      </c>
      <c r="L92" s="152" t="str">
        <f>+_xlfn.XLOOKUP(B92,'La Calera II - RFSU 31.1.28'!B:B,'La Calera II - RFSU 31.1.28'!AP:AP,"No se encuentra",0,1)</f>
        <v>No se encuentra</v>
      </c>
      <c r="M92" s="153" t="str">
        <f>+_xlfn.XLOOKUP(B92,'La Calera II - RFSU 31.1.28'!B:B,'La Calera II - RFSU 31.1.28'!AP:AP,"No se encuentra",0,1)</f>
        <v>No se encuentra</v>
      </c>
      <c r="N92" s="140" t="str">
        <f>IF(+_xlfn.XLOOKUP(B92,'La Calera II - RFSU 31.1.28'!B:B,'La Calera II - RFSU 31.1.28'!AQ:AQ,"No se encuentra",0,1)&gt;0,+_xlfn.XLOOKUP(B92,'La Calera II - RFSU 31.1.28'!B:B,'La Calera II - RFSU 31.1.28'!AQ:AQ,"No se encuentra",0,1),"")</f>
        <v>No se encuentra</v>
      </c>
      <c r="O92" s="201" t="str">
        <f>+_xlfn.XLOOKUP(B92,'La Calera II - RFSU 31.1.28'!B:B,'La Calera II - RFSU 31.1.28'!CA:CA,"No se encuentra",0,1)</f>
        <v>No se encuentra</v>
      </c>
      <c r="P92" s="35"/>
      <c r="Q92" s="35" t="str">
        <f>+IF(+_xlfn.XLOOKUP(B92,'La Calera II - RFSU 31.1.28'!B:B,'La Calera II - RFSU 31.1.28'!BX:BX,"No se encuentra",0,1)&gt;0,+_xlfn.XLOOKUP(B92,'La Calera II - RFSU 31.1.28'!B:B,'La Calera II - RFSU 31.1.28'!BX:BX,"No se encuentra",0,1),"")</f>
        <v>No se encuentra</v>
      </c>
      <c r="R92" s="202" t="e">
        <f t="shared" si="1"/>
        <v>#VALUE!</v>
      </c>
      <c r="S92" s="197"/>
      <c r="T92" t="str">
        <f>+_xlfn.XLOOKUP(B92,'La Calera II - RFSU 31.1.28'!B:B,'La Calera II - RFSU 31.1.28'!E:E,"",0,1)</f>
        <v/>
      </c>
    </row>
    <row r="93" spans="1:20" ht="23.25" hidden="1" x14ac:dyDescent="0.25">
      <c r="A93" s="159" t="s">
        <v>1679</v>
      </c>
      <c r="B93" s="164" t="s">
        <v>1852</v>
      </c>
      <c r="C93" s="163" t="s">
        <v>1853</v>
      </c>
      <c r="D93" s="196" t="str">
        <f>+_xlfn.XLOOKUP(B93,'La Calera II - RFSU 31.1.28'!B:B,'La Calera II - RFSU 31.1.28'!D:D,"No se encuentra",0,1)</f>
        <v>T-29181/29281/29381</v>
      </c>
      <c r="E93" s="151">
        <f>+_xlfn.XLOOKUP(B93,'La Calera II - RFSU 31.1.28'!B:B,'La Calera II - RFSU 31.1.28'!G:G,"No se encuentra",0,1)</f>
        <v>46167</v>
      </c>
      <c r="F93" s="153">
        <f>+_xlfn.XLOOKUP(B93,'La Calera II - RFSU 31.1.28'!B:B,'La Calera II - RFSU 31.1.28'!G:G,"No se encuentra",0,1)</f>
        <v>46167</v>
      </c>
      <c r="G93" s="154">
        <f>IF(+_xlfn.XLOOKUP(B93,'La Calera II - RFSU 31.1.28'!B:B,'La Calera II - RFSU 31.1.28'!H:H,"No se encuentra",0,1)&gt;0,+_xlfn.XLOOKUP(B93,'La Calera II - RFSU 31.1.28'!B:B,'La Calera II - RFSU 31.1.28'!H:H,"No se encuentra",0,1),"")</f>
        <v>46164</v>
      </c>
      <c r="H93" s="152">
        <f>+_xlfn.XLOOKUP(B93,'La Calera II - RFSU 31.1.28'!B:B,'La Calera II - RFSU 31.1.28'!W:W,"No se encuentra",0,1)</f>
        <v>46208</v>
      </c>
      <c r="I93" s="153">
        <f>+_xlfn.XLOOKUP(B93,'La Calera II - RFSU 31.1.28'!B:B,'La Calera II - RFSU 31.1.28'!W:W,"No se encuentra",0,1)</f>
        <v>46208</v>
      </c>
      <c r="J93" s="155" t="str">
        <f>IF(+_xlfn.XLOOKUP(B93,'La Calera II - RFSU 31.1.28'!B:B,'La Calera II - RFSU 31.1.28'!X:X,"No se encuentra",0,1)&gt;0,+_xlfn.XLOOKUP(B93,'La Calera II - RFSU 31.1.28'!B:B,'La Calera II - RFSU 31.1.28'!X:X,"No se encuentra",0,1),"")</f>
        <v/>
      </c>
      <c r="K93" s="141" t="str">
        <f>+IF(+_xlfn.XLOOKUP(B93,'La Calera II - RFSU 31.1.28'!B:B,'La Calera II - RFSU 31.1.28'!AG:AG,"No se encuentra",0,1)=0,"N/A","Sin iniciar")</f>
        <v>Sin iniciar</v>
      </c>
      <c r="L93" s="152">
        <f>+_xlfn.XLOOKUP(B93,'La Calera II - RFSU 31.1.28'!B:B,'La Calera II - RFSU 31.1.28'!AP:AP,"No se encuentra",0,1)</f>
        <v>46288</v>
      </c>
      <c r="M93" s="153">
        <f>+_xlfn.XLOOKUP(B93,'La Calera II - RFSU 31.1.28'!B:B,'La Calera II - RFSU 31.1.28'!AP:AP,"No se encuentra",0,1)</f>
        <v>46288</v>
      </c>
      <c r="N93" s="140" t="str">
        <f>IF(+_xlfn.XLOOKUP(B93,'La Calera II - RFSU 31.1.28'!B:B,'La Calera II - RFSU 31.1.28'!AQ:AQ,"No se encuentra",0,1)&gt;0,+_xlfn.XLOOKUP(B93,'La Calera II - RFSU 31.1.28'!B:B,'La Calera II - RFSU 31.1.28'!AQ:AQ,"No se encuentra",0,1),"")</f>
        <v/>
      </c>
      <c r="O93" s="201">
        <f>+_xlfn.XLOOKUP(B93,'La Calera II - RFSU 31.1.28'!B:B,'La Calera II - RFSU 31.1.28'!CA:CA,"No se encuentra",0,1)</f>
        <v>46447</v>
      </c>
      <c r="P93" s="35"/>
      <c r="Q93" s="35" t="str">
        <f>+IF(+_xlfn.XLOOKUP(B93,'La Calera II - RFSU 31.1.28'!B:B,'La Calera II - RFSU 31.1.28'!BX:BX,"No se encuentra",0,1)&gt;0,+_xlfn.XLOOKUP(B93,'La Calera II - RFSU 31.1.28'!B:B,'La Calera II - RFSU 31.1.28'!BX:BX,"No se encuentra",0,1),"")</f>
        <v/>
      </c>
      <c r="R93" s="202" t="str">
        <f t="shared" si="1"/>
        <v/>
      </c>
      <c r="S93" s="197"/>
      <c r="T93">
        <f>+_xlfn.XLOOKUP(B93,'La Calera II - RFSU 31.1.28'!B:B,'La Calera II - RFSU 31.1.28'!E:E,"",0,1)</f>
        <v>39.604950000000002</v>
      </c>
    </row>
    <row r="94" spans="1:20" hidden="1" x14ac:dyDescent="0.25">
      <c r="A94" s="159" t="s">
        <v>1679</v>
      </c>
      <c r="B94" s="164" t="s">
        <v>1854</v>
      </c>
      <c r="C94" s="163" t="s">
        <v>1855</v>
      </c>
      <c r="D94" s="196" t="str">
        <f>+_xlfn.XLOOKUP(B94,'La Calera II - RFSU 31.1.28'!B:B,'La Calera II - RFSU 31.1.28'!D:D,"No se encuentra",0,1)</f>
        <v>No se encuentra</v>
      </c>
      <c r="E94" s="151" t="str">
        <f>+_xlfn.XLOOKUP(B94,'La Calera II - RFSU 31.1.28'!B:B,'La Calera II - RFSU 31.1.28'!G:G,"No se encuentra",0,1)</f>
        <v>No se encuentra</v>
      </c>
      <c r="F94" s="153" t="str">
        <f>+_xlfn.XLOOKUP(B94,'La Calera II - RFSU 31.1.28'!B:B,'La Calera II - RFSU 31.1.28'!G:G,"No se encuentra",0,1)</f>
        <v>No se encuentra</v>
      </c>
      <c r="G94" s="154" t="str">
        <f>IF(+_xlfn.XLOOKUP(B94,'La Calera II - RFSU 31.1.28'!B:B,'La Calera II - RFSU 31.1.28'!H:H,"No se encuentra",0,1)&gt;0,+_xlfn.XLOOKUP(B94,'La Calera II - RFSU 31.1.28'!B:B,'La Calera II - RFSU 31.1.28'!H:H,"No se encuentra",0,1),"")</f>
        <v>No se encuentra</v>
      </c>
      <c r="H94" s="152" t="str">
        <f>+_xlfn.XLOOKUP(B94,'La Calera II - RFSU 31.1.28'!B:B,'La Calera II - RFSU 31.1.28'!W:W,"No se encuentra",0,1)</f>
        <v>No se encuentra</v>
      </c>
      <c r="I94" s="153" t="str">
        <f>+_xlfn.XLOOKUP(B94,'La Calera II - RFSU 31.1.28'!B:B,'La Calera II - RFSU 31.1.28'!W:W,"No se encuentra",0,1)</f>
        <v>No se encuentra</v>
      </c>
      <c r="J94" s="155" t="str">
        <f>IF(+_xlfn.XLOOKUP(B94,'La Calera II - RFSU 31.1.28'!B:B,'La Calera II - RFSU 31.1.28'!X:X,"No se encuentra",0,1)&gt;0,+_xlfn.XLOOKUP(B94,'La Calera II - RFSU 31.1.28'!B:B,'La Calera II - RFSU 31.1.28'!X:X,"No se encuentra",0,1),"")</f>
        <v>No se encuentra</v>
      </c>
      <c r="K94" s="141" t="str">
        <f>+IF(+_xlfn.XLOOKUP(B94,'La Calera II - RFSU 31.1.28'!B:B,'La Calera II - RFSU 31.1.28'!AG:AG,"No se encuentra",0,1)=0,"N/A","Sin iniciar")</f>
        <v>Sin iniciar</v>
      </c>
      <c r="L94" s="152" t="str">
        <f>+_xlfn.XLOOKUP(B94,'La Calera II - RFSU 31.1.28'!B:B,'La Calera II - RFSU 31.1.28'!AP:AP,"No se encuentra",0,1)</f>
        <v>No se encuentra</v>
      </c>
      <c r="M94" s="153" t="str">
        <f>+_xlfn.XLOOKUP(B94,'La Calera II - RFSU 31.1.28'!B:B,'La Calera II - RFSU 31.1.28'!AP:AP,"No se encuentra",0,1)</f>
        <v>No se encuentra</v>
      </c>
      <c r="N94" s="140" t="str">
        <f>IF(+_xlfn.XLOOKUP(B94,'La Calera II - RFSU 31.1.28'!B:B,'La Calera II - RFSU 31.1.28'!AQ:AQ,"No se encuentra",0,1)&gt;0,+_xlfn.XLOOKUP(B94,'La Calera II - RFSU 31.1.28'!B:B,'La Calera II - RFSU 31.1.28'!AQ:AQ,"No se encuentra",0,1),"")</f>
        <v>No se encuentra</v>
      </c>
      <c r="O94" s="201" t="str">
        <f>+_xlfn.XLOOKUP(B94,'La Calera II - RFSU 31.1.28'!B:B,'La Calera II - RFSU 31.1.28'!CA:CA,"No se encuentra",0,1)</f>
        <v>No se encuentra</v>
      </c>
      <c r="P94" s="35"/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>No se encuentra</v>
      </c>
      <c r="R94" s="202" t="e">
        <f t="shared" si="1"/>
        <v>#VALUE!</v>
      </c>
      <c r="S94" s="197"/>
      <c r="T94" t="str">
        <f>+_xlfn.XLOOKUP(B94,'La Calera II - RFSU 31.1.28'!B:B,'La Calera II - RFSU 31.1.28'!E:E,"",0,1)</f>
        <v/>
      </c>
    </row>
    <row r="95" spans="1:20" hidden="1" x14ac:dyDescent="0.25">
      <c r="A95" s="159" t="s">
        <v>1679</v>
      </c>
      <c r="B95" s="164" t="s">
        <v>1856</v>
      </c>
      <c r="C95" s="163" t="s">
        <v>1857</v>
      </c>
      <c r="D95" s="196" t="str">
        <f>+_xlfn.XLOOKUP(B95,'La Calera II - RFSU 31.1.28'!B:B,'La Calera II - RFSU 31.1.28'!D:D,"No se encuentra",0,1)</f>
        <v>No se encuentra</v>
      </c>
      <c r="E95" s="151" t="str">
        <f>+_xlfn.XLOOKUP(B95,'La Calera II - RFSU 31.1.28'!B:B,'La Calera II - RFSU 31.1.28'!G:G,"No se encuentra",0,1)</f>
        <v>No se encuentra</v>
      </c>
      <c r="F95" s="153" t="str">
        <f>+_xlfn.XLOOKUP(B95,'La Calera II - RFSU 31.1.28'!B:B,'La Calera II - RFSU 31.1.28'!G:G,"No se encuentra",0,1)</f>
        <v>No se encuentra</v>
      </c>
      <c r="G95" s="154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152" t="str">
        <f>+_xlfn.XLOOKUP(B95,'La Calera II - RFSU 31.1.28'!B:B,'La Calera II - RFSU 31.1.28'!W:W,"No se encuentra",0,1)</f>
        <v>No se encuentra</v>
      </c>
      <c r="I95" s="153" t="str">
        <f>+_xlfn.XLOOKUP(B95,'La Calera II - RFSU 31.1.28'!B:B,'La Calera II - RFSU 31.1.28'!W:W,"No se encuentra",0,1)</f>
        <v>No se encuentra</v>
      </c>
      <c r="J95" s="155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152" t="str">
        <f>+_xlfn.XLOOKUP(B95,'La Calera II - RFSU 31.1.28'!B:B,'La Calera II - RFSU 31.1.28'!AP:AP,"No se encuentra",0,1)</f>
        <v>No se encuentra</v>
      </c>
      <c r="M95" s="153" t="str">
        <f>+_xlfn.XLOOKUP(B95,'La Calera II - RFSU 31.1.28'!B:B,'La Calera II - RFSU 31.1.28'!AP:AP,"No se encuentra",0,1)</f>
        <v>No se encuentra</v>
      </c>
      <c r="N95" s="140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 t="str">
        <f>+_xlfn.XLOOKUP(B95,'La Calera II - RFSU 31.1.28'!B:B,'La Calera II - RFSU 31.1.28'!CA:CA,"No se encuentra",0,1)</f>
        <v>No se encuentra</v>
      </c>
      <c r="P95" s="35"/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202" t="e">
        <f t="shared" si="1"/>
        <v>#VALUE!</v>
      </c>
      <c r="S95" s="197"/>
      <c r="T95" t="str">
        <f>+_xlfn.XLOOKUP(B95,'La Calera II - RFSU 31.1.28'!B:B,'La Calera II - RFSU 31.1.28'!E:E,"",0,1)</f>
        <v/>
      </c>
    </row>
    <row r="96" spans="1:20" ht="135.75" hidden="1" customHeight="1" x14ac:dyDescent="0.25">
      <c r="A96" s="159" t="s">
        <v>1679</v>
      </c>
      <c r="B96" s="164" t="s">
        <v>1858</v>
      </c>
      <c r="C96" s="163" t="s">
        <v>1859</v>
      </c>
      <c r="D96" s="196" t="s">
        <v>3402</v>
      </c>
      <c r="E96" s="151">
        <f>+_xlfn.XLOOKUP(B96,'La Calera II - RFSU 31.1.28'!B:B,'La Calera II - RFSU 31.1.28'!G:G,"No se encuentra",0,1)</f>
        <v>46132</v>
      </c>
      <c r="F96" s="153">
        <f>+_xlfn.XLOOKUP(B96,'La Calera II - RFSU 31.1.28'!B:B,'La Calera II - RFSU 31.1.28'!G:G,"No se encuentra",0,1)</f>
        <v>46132</v>
      </c>
      <c r="G96" s="154">
        <f>IF(+_xlfn.XLOOKUP(B96,'La Calera II - RFSU 31.1.28'!B:B,'La Calera II - RFSU 31.1.28'!H:H,"No se encuentra",0,1)&gt;0,+_xlfn.XLOOKUP(B96,'La Calera II - RFSU 31.1.28'!B:B,'La Calera II - RFSU 31.1.28'!H:H,"No se encuentra",0,1),"")</f>
        <v>46132</v>
      </c>
      <c r="H96" s="152">
        <f>+_xlfn.XLOOKUP(B96,'La Calera II - RFSU 31.1.28'!B:B,'La Calera II - RFSU 31.1.28'!W:W,"No se encuentra",0,1)</f>
        <v>46170</v>
      </c>
      <c r="I96" s="153">
        <f>+_xlfn.XLOOKUP(B96,'La Calera II - RFSU 31.1.28'!B:B,'La Calera II - RFSU 31.1.28'!W:W,"No se encuentra",0,1)</f>
        <v>46170</v>
      </c>
      <c r="J96" s="155">
        <f>IF(+_xlfn.XLOOKUP(B96,'La Calera II - RFSU 31.1.28'!B:B,'La Calera II - RFSU 31.1.28'!X:X,"No se encuentra",0,1)&gt;0,+_xlfn.XLOOKUP(B96,'La Calera II - RFSU 31.1.28'!B:B,'La Calera II - RFSU 31.1.28'!X:X,"No se encuentra",0,1),"")</f>
        <v>46183</v>
      </c>
      <c r="K96" s="141" t="str">
        <f>+IF(+_xlfn.XLOOKUP(B96,'La Calera II - RFSU 31.1.28'!B:B,'La Calera II - RFSU 31.1.28'!AG:AG,"No se encuentra",0,1)=0,"N/A","Sin iniciar")</f>
        <v>Sin iniciar</v>
      </c>
      <c r="L96" s="152">
        <f>+_xlfn.XLOOKUP(B96,'La Calera II - RFSU 31.1.28'!B:B,'La Calera II - RFSU 31.1.28'!AP:AP,"No se encuentra",0,1)</f>
        <v>46263</v>
      </c>
      <c r="M96" s="153">
        <f>+_xlfn.XLOOKUP(B96,'La Calera II - RFSU 31.1.28'!B:B,'La Calera II - RFSU 31.1.28'!AP:AP,"No se encuentra",0,1)</f>
        <v>46263</v>
      </c>
      <c r="N96" s="140" t="str">
        <f>IF(+_xlfn.XLOOKUP(B96,'La Calera II - RFSU 31.1.28'!B:B,'La Calera II - RFSU 31.1.28'!AQ:AQ,"No se encuentra",0,1)&gt;0,+_xlfn.XLOOKUP(B96,'La Calera II - RFSU 31.1.28'!B:B,'La Calera II - RFSU 31.1.28'!AQ:AQ,"No se encuentra",0,1),"")</f>
        <v/>
      </c>
      <c r="O96" s="201">
        <f>+_xlfn.XLOOKUP(B96,'La Calera II - RFSU 31.1.28'!B:B,'La Calera II - RFSU 31.1.28'!CA:CA,"No se encuentra",0,1)</f>
        <v>46510</v>
      </c>
      <c r="P96" s="35"/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/>
      </c>
      <c r="R96" s="202" t="str">
        <f t="shared" si="1"/>
        <v/>
      </c>
      <c r="S96" s="224" t="s">
        <v>2782</v>
      </c>
      <c r="T96">
        <f>+_xlfn.XLOOKUP(B96,'La Calera II - RFSU 31.1.28'!B:B,'La Calera II - RFSU 31.1.28'!E:E,"",0,1)</f>
        <v>1183.5094950000002</v>
      </c>
    </row>
    <row r="97" spans="1:20" ht="56.25" hidden="1" x14ac:dyDescent="0.25">
      <c r="A97" s="159" t="s">
        <v>1679</v>
      </c>
      <c r="B97" s="164" t="s">
        <v>1860</v>
      </c>
      <c r="C97" s="163" t="s">
        <v>1861</v>
      </c>
      <c r="D97" s="196" t="str">
        <f>+_xlfn.XLOOKUP(B97,'La Calera II - RFSU 31.1.28'!B:B,'La Calera II - RFSU 31.1.28'!D:D,"No se encuentra",0,1)</f>
        <v>PAY-97110 A/B-BBAS SUMIDERO DE DRENAJES ABIERTOS VBH-97110</v>
      </c>
      <c r="E97" s="151">
        <f>+_xlfn.XLOOKUP(B97,'La Calera II - RFSU 31.1.28'!B:B,'La Calera II - RFSU 31.1.28'!G:G,"No se encuentra",0,1)</f>
        <v>46056</v>
      </c>
      <c r="F97" s="153">
        <f>+_xlfn.XLOOKUP(B97,'La Calera II - RFSU 31.1.28'!B:B,'La Calera II - RFSU 31.1.28'!G:G,"No se encuentra",0,1)</f>
        <v>46056</v>
      </c>
      <c r="G97" s="154">
        <f>IF(+_xlfn.XLOOKUP(B97,'La Calera II - RFSU 31.1.28'!B:B,'La Calera II - RFSU 31.1.28'!H:H,"No se encuentra",0,1)&gt;0,+_xlfn.XLOOKUP(B97,'La Calera II - RFSU 31.1.28'!B:B,'La Calera II - RFSU 31.1.28'!H:H,"No se encuentra",0,1),"")</f>
        <v>46056</v>
      </c>
      <c r="H97" s="152">
        <f>+_xlfn.XLOOKUP(B97,'La Calera II - RFSU 31.1.28'!B:B,'La Calera II - RFSU 31.1.28'!W:W,"No se encuentra",0,1)</f>
        <v>46095</v>
      </c>
      <c r="I97" s="153">
        <f>+_xlfn.XLOOKUP(B97,'La Calera II - RFSU 31.1.28'!B:B,'La Calera II - RFSU 31.1.28'!W:W,"No se encuentra",0,1)</f>
        <v>46095</v>
      </c>
      <c r="J97" s="155">
        <f>IF(+_xlfn.XLOOKUP(B97,'La Calera II - RFSU 31.1.28'!B:B,'La Calera II - RFSU 31.1.28'!X:X,"No se encuentra",0,1)&gt;0,+_xlfn.XLOOKUP(B97,'La Calera II - RFSU 31.1.28'!B:B,'La Calera II - RFSU 31.1.28'!X:X,"No se encuentra",0,1),"")</f>
        <v>46097</v>
      </c>
      <c r="K97" s="141" t="str">
        <f>+IF(+_xlfn.XLOOKUP(B97,'La Calera II - RFSU 31.1.28'!B:B,'La Calera II - RFSU 31.1.28'!AG:AG,"No se encuentra",0,1)=0,"N/A","Sin iniciar")</f>
        <v>Sin iniciar</v>
      </c>
      <c r="L97" s="152">
        <f>+_xlfn.XLOOKUP(B97,'La Calera II - RFSU 31.1.28'!B:B,'La Calera II - RFSU 31.1.28'!AP:AP,"No se encuentra",0,1)</f>
        <v>46177</v>
      </c>
      <c r="M97" s="153">
        <f>+_xlfn.XLOOKUP(B97,'La Calera II - RFSU 31.1.28'!B:B,'La Calera II - RFSU 31.1.28'!AP:AP,"No se encuentra",0,1)</f>
        <v>46177</v>
      </c>
      <c r="N97" s="140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f>+_xlfn.XLOOKUP(B97,'La Calera II - RFSU 31.1.28'!B:B,'La Calera II - RFSU 31.1.28'!CA:CA,"No se encuentra",0,1)</f>
        <v>46566</v>
      </c>
      <c r="P97" s="35"/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202" t="str">
        <f t="shared" si="1"/>
        <v/>
      </c>
      <c r="S97" s="197"/>
      <c r="T97">
        <f>+_xlfn.XLOOKUP(B97,'La Calera II - RFSU 31.1.28'!B:B,'La Calera II - RFSU 31.1.28'!E:E,"",0,1)</f>
        <v>501.167688</v>
      </c>
    </row>
    <row r="98" spans="1:20" hidden="1" x14ac:dyDescent="0.25">
      <c r="A98" s="159" t="s">
        <v>1679</v>
      </c>
      <c r="B98" s="164" t="s">
        <v>1862</v>
      </c>
      <c r="C98" s="163" t="s">
        <v>1863</v>
      </c>
      <c r="D98" s="196" t="str">
        <f>+_xlfn.XLOOKUP(B98,'La Calera II - RFSU 31.1.28'!B:B,'La Calera II - RFSU 31.1.28'!D:D,"No se encuentra",0,1)</f>
        <v>No se encuentra</v>
      </c>
      <c r="E98" s="151" t="str">
        <f>+_xlfn.XLOOKUP(B98,'La Calera II - RFSU 31.1.28'!B:B,'La Calera II - RFSU 31.1.28'!G:G,"No se encuentra",0,1)</f>
        <v>No se encuentra</v>
      </c>
      <c r="F98" s="153" t="str">
        <f>+_xlfn.XLOOKUP(B98,'La Calera II - RFSU 31.1.28'!B:B,'La Calera II - RFSU 31.1.28'!G:G,"No se encuentra",0,1)</f>
        <v>No se encuentra</v>
      </c>
      <c r="G98" s="154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152" t="str">
        <f>+_xlfn.XLOOKUP(B98,'La Calera II - RFSU 31.1.28'!B:B,'La Calera II - RFSU 31.1.28'!W:W,"No se encuentra",0,1)</f>
        <v>No se encuentra</v>
      </c>
      <c r="I98" s="153" t="str">
        <f>+_xlfn.XLOOKUP(B98,'La Calera II - RFSU 31.1.28'!B:B,'La Calera II - RFSU 31.1.28'!W:W,"No se encuentra",0,1)</f>
        <v>No se encuentra</v>
      </c>
      <c r="J98" s="155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152" t="str">
        <f>+_xlfn.XLOOKUP(B98,'La Calera II - RFSU 31.1.28'!B:B,'La Calera II - RFSU 31.1.28'!AP:AP,"No se encuentra",0,1)</f>
        <v>No se encuentra</v>
      </c>
      <c r="M98" s="153" t="str">
        <f>+_xlfn.XLOOKUP(B98,'La Calera II - RFSU 31.1.28'!B:B,'La Calera II - RFSU 31.1.28'!AP:AP,"No se encuentra",0,1)</f>
        <v>No se encuentra</v>
      </c>
      <c r="N98" s="140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 t="str">
        <f>+_xlfn.XLOOKUP(B98,'La Calera II - RFSU 31.1.28'!B:B,'La Calera II - RFSU 31.1.28'!CA:CA,"No se encuentra",0,1)</f>
        <v>No se encuentra</v>
      </c>
      <c r="P98" s="35"/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202" t="e">
        <f t="shared" si="1"/>
        <v>#VALUE!</v>
      </c>
      <c r="S98" s="197"/>
      <c r="T98" t="str">
        <f>+_xlfn.XLOOKUP(B98,'La Calera II - RFSU 31.1.28'!B:B,'La Calera II - RFSU 31.1.28'!E:E,"",0,1)</f>
        <v/>
      </c>
    </row>
    <row r="99" spans="1:20" ht="78.75" hidden="1" x14ac:dyDescent="0.25">
      <c r="A99" s="159" t="s">
        <v>1679</v>
      </c>
      <c r="B99" s="164" t="s">
        <v>1864</v>
      </c>
      <c r="C99" s="163" t="s">
        <v>1865</v>
      </c>
      <c r="D99" s="196" t="str">
        <f>+_xlfn.XLOOKUP(B99,'La Calera II - RFSU 31.1.28'!B:B,'La Calera II - RFSU 31.1.28'!D:D,"No se encuentra",0,1)</f>
        <v>PBE-94250-BOMBA DE TANQUE SUMIDERO DE HOT OIL
PBE-98130 -BOMBA DE TANQUE DE DRENAJE DE GLICOL</v>
      </c>
      <c r="E99" s="151">
        <f>+_xlfn.XLOOKUP(B99,'La Calera II - RFSU 31.1.28'!B:B,'La Calera II - RFSU 31.1.28'!G:G,"No se encuentra",0,1)</f>
        <v>46034</v>
      </c>
      <c r="F99" s="153">
        <f>+_xlfn.XLOOKUP(B99,'La Calera II - RFSU 31.1.28'!B:B,'La Calera II - RFSU 31.1.28'!G:G,"No se encuentra",0,1)</f>
        <v>46034</v>
      </c>
      <c r="G99" s="154">
        <f>IF(+_xlfn.XLOOKUP(B99,'La Calera II - RFSU 31.1.28'!B:B,'La Calera II - RFSU 31.1.28'!H:H,"No se encuentra",0,1)&gt;0,+_xlfn.XLOOKUP(B99,'La Calera II - RFSU 31.1.28'!B:B,'La Calera II - RFSU 31.1.28'!H:H,"No se encuentra",0,1),"")</f>
        <v>46037</v>
      </c>
      <c r="H99" s="152">
        <f>+_xlfn.XLOOKUP(B99,'La Calera II - RFSU 31.1.28'!B:B,'La Calera II - RFSU 31.1.28'!W:W,"No se encuentra",0,1)</f>
        <v>46063</v>
      </c>
      <c r="I99" s="153">
        <f>+_xlfn.XLOOKUP(B99,'La Calera II - RFSU 31.1.28'!B:B,'La Calera II - RFSU 31.1.28'!W:W,"No se encuentra",0,1)</f>
        <v>46063</v>
      </c>
      <c r="J99" s="155">
        <f>IF(+_xlfn.XLOOKUP(B99,'La Calera II - RFSU 31.1.28'!B:B,'La Calera II - RFSU 31.1.28'!X:X,"No se encuentra",0,1)&gt;0,+_xlfn.XLOOKUP(B99,'La Calera II - RFSU 31.1.28'!B:B,'La Calera II - RFSU 31.1.28'!X:X,"No se encuentra",0,1),"")</f>
        <v>46063</v>
      </c>
      <c r="K99" s="141" t="str">
        <f>+IF(+_xlfn.XLOOKUP(B99,'La Calera II - RFSU 31.1.28'!B:B,'La Calera II - RFSU 31.1.28'!AG:AG,"No se encuentra",0,1)=0,"N/A","Sin iniciar")</f>
        <v>Sin iniciar</v>
      </c>
      <c r="L99" s="152">
        <f>+_xlfn.XLOOKUP(B99,'La Calera II - RFSU 31.1.28'!B:B,'La Calera II - RFSU 31.1.28'!AP:AP,"No se encuentra",0,1)</f>
        <v>46171</v>
      </c>
      <c r="M99" s="153">
        <f>+_xlfn.XLOOKUP(B99,'La Calera II - RFSU 31.1.28'!B:B,'La Calera II - RFSU 31.1.28'!AP:AP,"No se encuentra",0,1)</f>
        <v>46171</v>
      </c>
      <c r="N99" s="140">
        <f>IF(+_xlfn.XLOOKUP(B99,'La Calera II - RFSU 31.1.28'!B:B,'La Calera II - RFSU 31.1.28'!AQ:AQ,"No se encuentra",0,1)&gt;0,+_xlfn.XLOOKUP(B99,'La Calera II - RFSU 31.1.28'!B:B,'La Calera II - RFSU 31.1.28'!AQ:AQ,"No se encuentra",0,1),"")</f>
        <v>46176</v>
      </c>
      <c r="O99" s="201">
        <f>+_xlfn.XLOOKUP(B99,'La Calera II - RFSU 31.1.28'!B:B,'La Calera II - RFSU 31.1.28'!CA:CA,"No se encuentra",0,1)</f>
        <v>46420</v>
      </c>
      <c r="P99" s="35"/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/>
      </c>
      <c r="R99" s="202">
        <f t="shared" si="1"/>
        <v>46420</v>
      </c>
      <c r="S99" s="197"/>
      <c r="T99">
        <f>+_xlfn.XLOOKUP(B99,'La Calera II - RFSU 31.1.28'!B:B,'La Calera II - RFSU 31.1.28'!E:E,"",0,1)</f>
        <v>113.43989999999999</v>
      </c>
    </row>
    <row r="100" spans="1:20" ht="78.75" hidden="1" x14ac:dyDescent="0.25">
      <c r="A100" s="159" t="s">
        <v>1679</v>
      </c>
      <c r="B100" s="164" t="s">
        <v>1866</v>
      </c>
      <c r="C100" s="163" t="s">
        <v>1867</v>
      </c>
      <c r="D100" s="196" t="str">
        <f>+_xlfn.XLOOKUP(B100,'La Calera II - RFSU 31.1.28'!B:B,'La Calera II - RFSU 31.1.28'!D:D,"No se encuentra",0,1)</f>
        <v>PBM-24340 A/B-BOMBA DE TRANSFERENCIA
PAZ-24390 A/B/C- BOMBA DE AGUA TRATADA A TANQUES</v>
      </c>
      <c r="E100" s="151">
        <f>+_xlfn.XLOOKUP(B100,'La Calera II - RFSU 31.1.28'!B:B,'La Calera II - RFSU 31.1.28'!G:G,"No se encuentra",0,1)</f>
        <v>46063</v>
      </c>
      <c r="F100" s="153">
        <f>+_xlfn.XLOOKUP(B100,'La Calera II - RFSU 31.1.28'!B:B,'La Calera II - RFSU 31.1.28'!G:G,"No se encuentra",0,1)</f>
        <v>46063</v>
      </c>
      <c r="G100" s="154">
        <f>IF(+_xlfn.XLOOKUP(B100,'La Calera II - RFSU 31.1.28'!B:B,'La Calera II - RFSU 31.1.28'!H:H,"No se encuentra",0,1)&gt;0,+_xlfn.XLOOKUP(B100,'La Calera II - RFSU 31.1.28'!B:B,'La Calera II - RFSU 31.1.28'!H:H,"No se encuentra",0,1),"")</f>
        <v>46063</v>
      </c>
      <c r="H100" s="152">
        <f>+_xlfn.XLOOKUP(B100,'La Calera II - RFSU 31.1.28'!B:B,'La Calera II - RFSU 31.1.28'!W:W,"No se encuentra",0,1)</f>
        <v>46119</v>
      </c>
      <c r="I100" s="153">
        <f>+_xlfn.XLOOKUP(B100,'La Calera II - RFSU 31.1.28'!B:B,'La Calera II - RFSU 31.1.28'!W:W,"No se encuentra",0,1)</f>
        <v>46119</v>
      </c>
      <c r="J100" s="155">
        <f>IF(+_xlfn.XLOOKUP(B100,'La Calera II - RFSU 31.1.28'!B:B,'La Calera II - RFSU 31.1.28'!X:X,"No se encuentra",0,1)&gt;0,+_xlfn.XLOOKUP(B100,'La Calera II - RFSU 31.1.28'!B:B,'La Calera II - RFSU 31.1.28'!X:X,"No se encuentra",0,1),"")</f>
        <v>46125</v>
      </c>
      <c r="K100" s="141" t="str">
        <f>+IF(+_xlfn.XLOOKUP(B100,'La Calera II - RFSU 31.1.28'!B:B,'La Calera II - RFSU 31.1.28'!AG:AG,"No se encuentra",0,1)=0,"N/A","Sin iniciar")</f>
        <v>Sin iniciar</v>
      </c>
      <c r="L100" s="152">
        <f>+_xlfn.XLOOKUP(B100,'La Calera II - RFSU 31.1.28'!B:B,'La Calera II - RFSU 31.1.28'!AP:AP,"No se encuentra",0,1)</f>
        <v>46205</v>
      </c>
      <c r="M100" s="153">
        <f>+_xlfn.XLOOKUP(B100,'La Calera II - RFSU 31.1.28'!B:B,'La Calera II - RFSU 31.1.28'!AP:AP,"No se encuentra",0,1)</f>
        <v>46205</v>
      </c>
      <c r="N100" s="140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f>+_xlfn.XLOOKUP(B100,'La Calera II - RFSU 31.1.28'!B:B,'La Calera II - RFSU 31.1.28'!CA:CA,"No se encuentra",0,1)</f>
        <v>46507</v>
      </c>
      <c r="P100" s="35"/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202" t="str">
        <f t="shared" si="1"/>
        <v/>
      </c>
      <c r="S100" s="224" t="s">
        <v>2783</v>
      </c>
      <c r="T100">
        <f>+_xlfn.XLOOKUP(B100,'La Calera II - RFSU 31.1.28'!B:B,'La Calera II - RFSU 31.1.28'!E:E,"",0,1)</f>
        <v>449.20480499999996</v>
      </c>
    </row>
    <row r="101" spans="1:20" ht="78.75" hidden="1" x14ac:dyDescent="0.25">
      <c r="A101" s="159" t="s">
        <v>1679</v>
      </c>
      <c r="B101" s="164" t="s">
        <v>1868</v>
      </c>
      <c r="C101" s="163" t="s">
        <v>1869</v>
      </c>
      <c r="D101" s="196" t="str">
        <f>+_xlfn.XLOOKUP(B101,'La Calera II - RFSU 31.1.28'!B:B,'La Calera II - RFSU 31.1.28'!D:D,"No se encuentra",0,1)</f>
        <v>SKZZ-93110 - SKID DE GAS COMBUSTIBLE CPF2
SKZZ-67040-SKID DE GAS COMBUSTIBLE GENERACIÓN</v>
      </c>
      <c r="E101" s="151">
        <f>+_xlfn.XLOOKUP(B101,'La Calera II - RFSU 31.1.28'!B:B,'La Calera II - RFSU 31.1.28'!G:G,"No se encuentra",0,1)</f>
        <v>46120</v>
      </c>
      <c r="F101" s="153">
        <f>+_xlfn.XLOOKUP(B101,'La Calera II - RFSU 31.1.28'!B:B,'La Calera II - RFSU 31.1.28'!G:G,"No se encuentra",0,1)</f>
        <v>46120</v>
      </c>
      <c r="G101" s="154">
        <f>IF(+_xlfn.XLOOKUP(B101,'La Calera II - RFSU 31.1.28'!B:B,'La Calera II - RFSU 31.1.28'!H:H,"No se encuentra",0,1)&gt;0,+_xlfn.XLOOKUP(B101,'La Calera II - RFSU 31.1.28'!B:B,'La Calera II - RFSU 31.1.28'!H:H,"No se encuentra",0,1),"")</f>
        <v>46092</v>
      </c>
      <c r="H101" s="152">
        <f>+_xlfn.XLOOKUP(B101,'La Calera II - RFSU 31.1.28'!B:B,'La Calera II - RFSU 31.1.28'!W:W,"No se encuentra",0,1)</f>
        <v>46142</v>
      </c>
      <c r="I101" s="153">
        <f>+_xlfn.XLOOKUP(B101,'La Calera II - RFSU 31.1.28'!B:B,'La Calera II - RFSU 31.1.28'!W:W,"No se encuentra",0,1)</f>
        <v>46142</v>
      </c>
      <c r="J101" s="155">
        <f>IF(+_xlfn.XLOOKUP(B101,'La Calera II - RFSU 31.1.28'!B:B,'La Calera II - RFSU 31.1.28'!X:X,"No se encuentra",0,1)&gt;0,+_xlfn.XLOOKUP(B101,'La Calera II - RFSU 31.1.28'!B:B,'La Calera II - RFSU 31.1.28'!X:X,"No se encuentra",0,1),"")</f>
        <v>46143</v>
      </c>
      <c r="K101" s="141" t="str">
        <f>+IF(+_xlfn.XLOOKUP(B101,'La Calera II - RFSU 31.1.28'!B:B,'La Calera II - RFSU 31.1.28'!AG:AG,"No se encuentra",0,1)=0,"N/A","Sin iniciar")</f>
        <v>Sin iniciar</v>
      </c>
      <c r="L101" s="152">
        <f>+_xlfn.XLOOKUP(B101,'La Calera II - RFSU 31.1.28'!B:B,'La Calera II - RFSU 31.1.28'!AP:AP,"No se encuentra",0,1)</f>
        <v>46223</v>
      </c>
      <c r="M101" s="153">
        <f>+_xlfn.XLOOKUP(B101,'La Calera II - RFSU 31.1.28'!B:B,'La Calera II - RFSU 31.1.28'!AP:AP,"No se encuentra",0,1)</f>
        <v>46223</v>
      </c>
      <c r="N101" s="140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f>+_xlfn.XLOOKUP(B101,'La Calera II - RFSU 31.1.28'!B:B,'La Calera II - RFSU 31.1.28'!CA:CA,"No se encuentra",0,1)</f>
        <v>46493</v>
      </c>
      <c r="P101" s="35"/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202" t="str">
        <f t="shared" si="1"/>
        <v/>
      </c>
      <c r="S101" s="197"/>
      <c r="T101">
        <f>+_xlfn.XLOOKUP(B101,'La Calera II - RFSU 31.1.28'!B:B,'La Calera II - RFSU 31.1.28'!E:E,"",0,1)</f>
        <v>2385.1800000000003</v>
      </c>
    </row>
    <row r="102" spans="1:20" ht="409.5" hidden="1" x14ac:dyDescent="0.25">
      <c r="A102" s="159" t="s">
        <v>1679</v>
      </c>
      <c r="B102" s="164" t="s">
        <v>1870</v>
      </c>
      <c r="C102" s="163" t="s">
        <v>1871</v>
      </c>
      <c r="D102" s="196" t="str">
        <f>+_xlfn.XLOOKUP(B102,'La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2" s="151">
        <f>+_xlfn.XLOOKUP(B102,'La Calera II - RFSU 31.1.28'!B:B,'La Calera II - RFSU 31.1.28'!G:G,"No se encuentra",0,1)</f>
        <v>46136</v>
      </c>
      <c r="F102" s="153">
        <f>+_xlfn.XLOOKUP(B102,'La Calera II - RFSU 31.1.28'!B:B,'La Calera II - RFSU 31.1.28'!G:G,"No se encuentra",0,1)</f>
        <v>46136</v>
      </c>
      <c r="G102" s="154">
        <f>IF(+_xlfn.XLOOKUP(B102,'La Calera II - RFSU 31.1.28'!B:B,'La Calera II - RFSU 31.1.28'!H:H,"No se encuentra",0,1)&gt;0,+_xlfn.XLOOKUP(B102,'La Calera II - RFSU 31.1.28'!B:B,'La Calera II - RFSU 31.1.28'!H:H,"No se encuentra",0,1),"")</f>
        <v>46140</v>
      </c>
      <c r="H102" s="152">
        <f>+_xlfn.XLOOKUP(B102,'La Calera II - RFSU 31.1.28'!B:B,'La Calera II - RFSU 31.1.28'!W:W,"No se encuentra",0,1)</f>
        <v>46185</v>
      </c>
      <c r="I102" s="153">
        <f>+_xlfn.XLOOKUP(B102,'La Calera II - RFSU 31.1.28'!B:B,'La Calera II - RFSU 31.1.28'!W:W,"No se encuentra",0,1)</f>
        <v>46185</v>
      </c>
      <c r="J102" s="155">
        <f>IF(+_xlfn.XLOOKUP(B102,'La Calera II - RFSU 31.1.28'!B:B,'La Calera II - RFSU 31.1.28'!X:X,"No se encuentra",0,1)&gt;0,+_xlfn.XLOOKUP(B102,'La Calera II - RFSU 31.1.28'!B:B,'La Calera II - RFSU 31.1.28'!X:X,"No se encuentra",0,1),"")</f>
        <v>46185</v>
      </c>
      <c r="K102" s="141" t="str">
        <f>+IF(+_xlfn.XLOOKUP(B102,'La Calera II - RFSU 31.1.28'!B:B,'La Calera II - RFSU 31.1.28'!AG:AG,"No se encuentra",0,1)=0,"N/A","Sin iniciar")</f>
        <v>Sin iniciar</v>
      </c>
      <c r="L102" s="152">
        <f>+_xlfn.XLOOKUP(B102,'La Calera II - RFSU 31.1.28'!B:B,'La Calera II - RFSU 31.1.28'!AP:AP,"No se encuentra",0,1)</f>
        <v>46265</v>
      </c>
      <c r="M102" s="153">
        <f>+_xlfn.XLOOKUP(B102,'La Calera II - RFSU 31.1.28'!B:B,'La Calera II - RFSU 31.1.28'!AP:AP,"No se encuentra",0,1)</f>
        <v>46265</v>
      </c>
      <c r="N102" s="140" t="str">
        <f>IF(+_xlfn.XLOOKUP(B102,'La Calera II - RFSU 31.1.28'!B:B,'La Calera II - RFSU 31.1.28'!AQ:AQ,"No se encuentra",0,1)&gt;0,+_xlfn.XLOOKUP(B102,'La Calera II - RFSU 31.1.28'!B:B,'La Calera II - RFSU 31.1.28'!AQ:AQ,"No se encuentra",0,1),"")</f>
        <v/>
      </c>
      <c r="O102" s="201">
        <f>+_xlfn.XLOOKUP(B102,'La Calera II - RFSU 31.1.28'!B:B,'La Calera II - RFSU 31.1.28'!CA:CA,"No se encuentra",0,1)</f>
        <v>46442</v>
      </c>
      <c r="P102" s="35"/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/>
      </c>
      <c r="R102" s="202" t="str">
        <f t="shared" si="1"/>
        <v/>
      </c>
      <c r="S102" s="197"/>
      <c r="T102">
        <f>+_xlfn.XLOOKUP(B102,'La Calera II - RFSU 31.1.28'!B:B,'La Calera II - RFSU 31.1.28'!E:E,"",0,1)</f>
        <v>340.77330000000001</v>
      </c>
    </row>
    <row r="103" spans="1:20" ht="45" hidden="1" x14ac:dyDescent="0.25">
      <c r="A103" s="159" t="s">
        <v>1679</v>
      </c>
      <c r="B103" s="164" t="s">
        <v>1872</v>
      </c>
      <c r="C103" s="163" t="s">
        <v>1873</v>
      </c>
      <c r="D103" s="196" t="str">
        <f>+_xlfn.XLOOKUP(B103,'La Calera II - RFSU 31.1.28'!B:B,'La Calera II - RFSU 31.1.28'!D:D,"No se encuentra",0,1)</f>
        <v>SKZZ-91040/91050-SKID DE COMPRESIÓN Y SECADO DE AIRE</v>
      </c>
      <c r="E103" s="151">
        <f>+_xlfn.XLOOKUP(B103,'La Calera II - RFSU 31.1.28'!B:B,'La Calera II - RFSU 31.1.28'!G:G,"No se encuentra",0,1)</f>
        <v>46120</v>
      </c>
      <c r="F103" s="153">
        <f>+_xlfn.XLOOKUP(B103,'La Calera II - RFSU 31.1.28'!B:B,'La Calera II - RFSU 31.1.28'!G:G,"No se encuentra",0,1)</f>
        <v>46120</v>
      </c>
      <c r="G103" s="154">
        <f>IF(+_xlfn.XLOOKUP(B103,'La Calera II - RFSU 31.1.28'!B:B,'La Calera II - RFSU 31.1.28'!H:H,"No se encuentra",0,1)&gt;0,+_xlfn.XLOOKUP(B103,'La Calera II - RFSU 31.1.28'!B:B,'La Calera II - RFSU 31.1.28'!H:H,"No se encuentra",0,1),"")</f>
        <v>46098</v>
      </c>
      <c r="H103" s="152">
        <f>+_xlfn.XLOOKUP(B103,'La Calera II - RFSU 31.1.28'!B:B,'La Calera II - RFSU 31.1.28'!W:W,"No se encuentra",0,1)</f>
        <v>46141</v>
      </c>
      <c r="I103" s="153">
        <f>+_xlfn.XLOOKUP(B103,'La Calera II - RFSU 31.1.28'!B:B,'La Calera II - RFSU 31.1.28'!W:W,"No se encuentra",0,1)</f>
        <v>46141</v>
      </c>
      <c r="J103" s="155">
        <f>IF(+_xlfn.XLOOKUP(B103,'La Calera II - RFSU 31.1.28'!B:B,'La Calera II - RFSU 31.1.28'!X:X,"No se encuentra",0,1)&gt;0,+_xlfn.XLOOKUP(B103,'La Calera II - RFSU 31.1.28'!B:B,'La Calera II - RFSU 31.1.28'!X:X,"No se encuentra",0,1),"")</f>
        <v>46135</v>
      </c>
      <c r="K103" s="141" t="str">
        <f>+IF(+_xlfn.XLOOKUP(B103,'La Calera II - RFSU 31.1.28'!B:B,'La Calera II - RFSU 31.1.28'!AG:AG,"No se encuentra",0,1)=0,"N/A","Sin iniciar")</f>
        <v>Sin iniciar</v>
      </c>
      <c r="L103" s="152">
        <f>+_xlfn.XLOOKUP(B103,'La Calera II - RFSU 31.1.28'!B:B,'La Calera II - RFSU 31.1.28'!AP:AP,"No se encuentra",0,1)</f>
        <v>46215</v>
      </c>
      <c r="M103" s="153">
        <f>+_xlfn.XLOOKUP(B103,'La Calera II - RFSU 31.1.28'!B:B,'La Calera II - RFSU 31.1.28'!AP:AP,"No se encuentra",0,1)</f>
        <v>46215</v>
      </c>
      <c r="N103" s="140" t="str">
        <f>IF(+_xlfn.XLOOKUP(B103,'La Calera II - RFSU 31.1.28'!B:B,'La Calera II - RFSU 31.1.28'!AQ:AQ,"No se encuentra",0,1)&gt;0,+_xlfn.XLOOKUP(B103,'La Calera II - RFSU 31.1.28'!B:B,'La Calera II - RFSU 31.1.28'!AQ:AQ,"No se encuentra",0,1),"")</f>
        <v/>
      </c>
      <c r="O103" s="201">
        <f>+_xlfn.XLOOKUP(B103,'La Calera II - RFSU 31.1.28'!B:B,'La Calera II - RFSU 31.1.28'!CA:CA,"No se encuentra",0,1)</f>
        <v>46515</v>
      </c>
      <c r="P103" s="35"/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202" t="str">
        <f t="shared" si="1"/>
        <v/>
      </c>
      <c r="S103" s="197"/>
      <c r="T103">
        <f>+_xlfn.XLOOKUP(B103,'La Calera II - RFSU 31.1.28'!B:B,'La Calera II - RFSU 31.1.28'!E:E,"",0,1)</f>
        <v>547.05000000000007</v>
      </c>
    </row>
    <row r="104" spans="1:20" ht="45" hidden="1" x14ac:dyDescent="0.25">
      <c r="A104" s="159" t="s">
        <v>1679</v>
      </c>
      <c r="B104" s="164" t="s">
        <v>1874</v>
      </c>
      <c r="C104" s="163" t="s">
        <v>1875</v>
      </c>
      <c r="D104" s="196" t="str">
        <f>+_xlfn.XLOOKUP(B104,'La Calera II - RFSU 31.1.28'!B:B,'La Calera II - RFSU 31.1.28'!D:D,"No se encuentra",0,1)</f>
        <v>SKZZ-92020/SKZZ-92030 - UNIDAD DE GENERACIÓN DE NITRÓGENO</v>
      </c>
      <c r="E104" s="151">
        <f>+_xlfn.XLOOKUP(B104,'La Calera II - RFSU 31.1.28'!B:B,'La Calera II - RFSU 31.1.28'!G:G,"No se encuentra",0,1)</f>
        <v>46086</v>
      </c>
      <c r="F104" s="153">
        <f>+_xlfn.XLOOKUP(B104,'La Calera II - RFSU 31.1.28'!B:B,'La Calera II - RFSU 31.1.28'!G:G,"No se encuentra",0,1)</f>
        <v>46086</v>
      </c>
      <c r="G104" s="154">
        <f>IF(+_xlfn.XLOOKUP(B104,'La Calera II - RFSU 31.1.28'!B:B,'La Calera II - RFSU 31.1.28'!H:H,"No se encuentra",0,1)&gt;0,+_xlfn.XLOOKUP(B104,'La Calera II - RFSU 31.1.28'!B:B,'La Calera II - RFSU 31.1.28'!H:H,"No se encuentra",0,1),"")</f>
        <v>46065</v>
      </c>
      <c r="H104" s="152">
        <f>+_xlfn.XLOOKUP(B104,'La Calera II - RFSU 31.1.28'!B:B,'La Calera II - RFSU 31.1.28'!W:W,"No se encuentra",0,1)</f>
        <v>46119</v>
      </c>
      <c r="I104" s="153">
        <f>+_xlfn.XLOOKUP(B104,'La Calera II - RFSU 31.1.28'!B:B,'La Calera II - RFSU 31.1.28'!W:W,"No se encuentra",0,1)</f>
        <v>46119</v>
      </c>
      <c r="J104" s="155">
        <f>IF(+_xlfn.XLOOKUP(B104,'La Calera II - RFSU 31.1.28'!B:B,'La Calera II - RFSU 31.1.28'!X:X,"No se encuentra",0,1)&gt;0,+_xlfn.XLOOKUP(B104,'La Calera II - RFSU 31.1.28'!B:B,'La Calera II - RFSU 31.1.28'!X:X,"No se encuentra",0,1),"")</f>
        <v>46120</v>
      </c>
      <c r="K104" s="141" t="str">
        <f>+IF(+_xlfn.XLOOKUP(B104,'La Calera II - RFSU 31.1.28'!B:B,'La Calera II - RFSU 31.1.28'!AG:AG,"No se encuentra",0,1)=0,"N/A","Sin iniciar")</f>
        <v>Sin iniciar</v>
      </c>
      <c r="L104" s="152">
        <f>+_xlfn.XLOOKUP(B104,'La Calera II - RFSU 31.1.28'!B:B,'La Calera II - RFSU 31.1.28'!AP:AP,"No se encuentra",0,1)</f>
        <v>46200</v>
      </c>
      <c r="M104" s="153">
        <f>+_xlfn.XLOOKUP(B104,'La Calera II - RFSU 31.1.28'!B:B,'La Calera II - RFSU 31.1.28'!AP:AP,"No se encuentra",0,1)</f>
        <v>46200</v>
      </c>
      <c r="N104" s="140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f>+_xlfn.XLOOKUP(B104,'La Calera II - RFSU 31.1.28'!B:B,'La Calera II - RFSU 31.1.28'!CA:CA,"No se encuentra",0,1)</f>
        <v>46412</v>
      </c>
      <c r="P104" s="35"/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202" t="str">
        <f t="shared" si="1"/>
        <v/>
      </c>
      <c r="S104" s="197"/>
      <c r="T104">
        <f>+_xlfn.XLOOKUP(B104,'La Calera II - RFSU 31.1.28'!B:B,'La Calera II - RFSU 31.1.28'!E:E,"",0,1)</f>
        <v>252</v>
      </c>
    </row>
    <row r="105" spans="1:20" ht="34.5" hidden="1" x14ac:dyDescent="0.25">
      <c r="A105" s="159" t="s">
        <v>2024</v>
      </c>
      <c r="B105" s="164" t="s">
        <v>2420</v>
      </c>
      <c r="C105" s="163" t="s">
        <v>2556</v>
      </c>
      <c r="D105" s="196"/>
      <c r="E105" s="151" t="str">
        <f>+_xlfn.XLOOKUP(B105,'La Calera II - RFSU 31.1.28'!B:B,'La Calera II - RFSU 31.1.28'!G:G,"No se encuentra",0,1)</f>
        <v>No se encuentra</v>
      </c>
      <c r="F105" s="153" t="str">
        <f>+_xlfn.XLOOKUP(B105,'La Calera II - RFSU 31.1.28'!B:B,'La Calera II - RFSU 31.1.28'!G:G,"No se encuentra",0,1)</f>
        <v>No se encuentra</v>
      </c>
      <c r="G105" s="154" t="str">
        <f>IF(+_xlfn.XLOOKUP(B105,'La Calera II - RFSU 31.1.28'!B:B,'La Calera II - RFSU 31.1.28'!H:H,"No se encuentra",0,1)&gt;0,+_xlfn.XLOOKUP(B105,'La Calera II - RFSU 31.1.28'!B:B,'La Calera II - RFSU 31.1.28'!H:H,"No se encuentra",0,1),"")</f>
        <v>No se encuentra</v>
      </c>
      <c r="H105" s="152" t="str">
        <f>+_xlfn.XLOOKUP(B105,'La Calera II - RFSU 31.1.28'!B:B,'La Calera II - RFSU 31.1.28'!W:W,"No se encuentra",0,1)</f>
        <v>No se encuentra</v>
      </c>
      <c r="I105" s="153" t="str">
        <f>+_xlfn.XLOOKUP(B105,'La Calera II - RFSU 31.1.28'!B:B,'La Calera II - RFSU 31.1.28'!W:W,"No se encuentra",0,1)</f>
        <v>No se encuentra</v>
      </c>
      <c r="J105" s="155" t="str">
        <f>IF(+_xlfn.XLOOKUP(B105,'La Calera II - RFSU 31.1.28'!B:B,'La Calera II - RFSU 31.1.28'!X:X,"No se encuentra",0,1)&gt;0,+_xlfn.XLOOKUP(B105,'La Calera II - RFSU 31.1.28'!B:B,'La Calera II - RFSU 31.1.28'!X:X,"No se encuentra",0,1),"")</f>
        <v>No se encuentra</v>
      </c>
      <c r="K105" s="141" t="str">
        <f>+IF(+_xlfn.XLOOKUP(B105,'La Calera II - RFSU 31.1.28'!B:B,'La Calera II - RFSU 31.1.28'!AG:AG,"No se encuentra",0,1)=0,"N/A","Sin iniciar")</f>
        <v>Sin iniciar</v>
      </c>
      <c r="L105" s="152" t="str">
        <f>+_xlfn.XLOOKUP(B105,'La Calera II - RFSU 31.1.28'!B:B,'La Calera II - RFSU 31.1.28'!AP:AP,"No se encuentra",0,1)</f>
        <v>No se encuentra</v>
      </c>
      <c r="M105" s="153" t="str">
        <f>+_xlfn.XLOOKUP(B105,'La Calera II - RFSU 31.1.28'!B:B,'La Calera II - RFSU 31.1.28'!AP:AP,"No se encuentra",0,1)</f>
        <v>No se encuentra</v>
      </c>
      <c r="N105" s="140" t="str">
        <f>IF(+_xlfn.XLOOKUP(B105,'La Calera II - RFSU 31.1.28'!B:B,'La Calera II - RFSU 31.1.28'!AQ:AQ,"No se encuentra",0,1)&gt;0,+_xlfn.XLOOKUP(B105,'La Calera II - RFSU 31.1.28'!B:B,'La Calera II - RFSU 31.1.28'!AQ:AQ,"No se encuentra",0,1),"")</f>
        <v>No se encuentra</v>
      </c>
      <c r="O105" s="201" t="str">
        <f>+_xlfn.XLOOKUP(B105,'La Calera II - RFSU 31.1.28'!B:B,'La Calera II - RFSU 31.1.28'!CA:CA,"No se encuentra",0,1)</f>
        <v>No se encuentra</v>
      </c>
      <c r="P105" s="35"/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>No se encuentra</v>
      </c>
      <c r="R105" s="202" t="e">
        <f t="shared" si="1"/>
        <v>#VALUE!</v>
      </c>
      <c r="S105" s="197"/>
      <c r="T105" s="652" t="str">
        <f>+_xlfn.XLOOKUP(B105,'La Calera II - RFSU 31.1.28'!B:B,'La Calera II - RFSU 31.1.28'!E:E,"",0,1)</f>
        <v/>
      </c>
    </row>
    <row r="106" spans="1:20" ht="34.5" hidden="1" x14ac:dyDescent="0.25">
      <c r="A106" s="159" t="s">
        <v>2024</v>
      </c>
      <c r="B106" s="164" t="s">
        <v>2558</v>
      </c>
      <c r="C106" s="163" t="s">
        <v>2559</v>
      </c>
      <c r="D106" s="196"/>
      <c r="E106" s="151" t="str">
        <f>+_xlfn.XLOOKUP(B106,'La Calera II - RFSU 31.1.28'!B:B,'La Calera II - RFSU 31.1.28'!G:G,"No se encuentra",0,1)</f>
        <v>No se encuentra</v>
      </c>
      <c r="F106" s="153" t="str">
        <f>+_xlfn.XLOOKUP(B106,'La Calera II - RFSU 31.1.28'!B:B,'La Calera II - RFSU 31.1.28'!G:G,"No se encuentra",0,1)</f>
        <v>No se encuentra</v>
      </c>
      <c r="G106" s="154" t="str">
        <f>IF(+_xlfn.XLOOKUP(B106,'La Calera II - RFSU 31.1.28'!B:B,'La Calera II - RFSU 31.1.28'!H:H,"No se encuentra",0,1)&gt;0,+_xlfn.XLOOKUP(B106,'La Calera II - RFSU 31.1.28'!B:B,'La Calera II - RFSU 31.1.28'!H:H,"No se encuentra",0,1),"")</f>
        <v>No se encuentra</v>
      </c>
      <c r="H106" s="152" t="str">
        <f>+_xlfn.XLOOKUP(B106,'La Calera II - RFSU 31.1.28'!B:B,'La Calera II - RFSU 31.1.28'!W:W,"No se encuentra",0,1)</f>
        <v>No se encuentra</v>
      </c>
      <c r="I106" s="153" t="str">
        <f>+_xlfn.XLOOKUP(B106,'La Calera II - RFSU 31.1.28'!B:B,'La Calera II - RFSU 31.1.28'!W:W,"No se encuentra",0,1)</f>
        <v>No se encuentra</v>
      </c>
      <c r="J106" s="155" t="str">
        <f>IF(+_xlfn.XLOOKUP(B106,'La Calera II - RFSU 31.1.28'!B:B,'La Calera II - RFSU 31.1.28'!X:X,"No se encuentra",0,1)&gt;0,+_xlfn.XLOOKUP(B106,'La Calera II - RFSU 31.1.28'!B:B,'La Calera II - RFSU 31.1.28'!X:X,"No se encuentra",0,1),"")</f>
        <v>No se encuentra</v>
      </c>
      <c r="K106" s="141" t="str">
        <f>+IF(+_xlfn.XLOOKUP(B106,'La Calera II - RFSU 31.1.28'!B:B,'La Calera II - RFSU 31.1.28'!AG:AG,"No se encuentra",0,1)=0,"N/A","Sin iniciar")</f>
        <v>Sin iniciar</v>
      </c>
      <c r="L106" s="152" t="str">
        <f>+_xlfn.XLOOKUP(B106,'La Calera II - RFSU 31.1.28'!B:B,'La Calera II - RFSU 31.1.28'!AP:AP,"No se encuentra",0,1)</f>
        <v>No se encuentra</v>
      </c>
      <c r="M106" s="153" t="str">
        <f>+_xlfn.XLOOKUP(B106,'La Calera II - RFSU 31.1.28'!B:B,'La Calera II - RFSU 31.1.28'!AP:AP,"No se encuentra",0,1)</f>
        <v>No se encuentra</v>
      </c>
      <c r="N106" s="140" t="str">
        <f>IF(+_xlfn.XLOOKUP(B106,'La Calera II - RFSU 31.1.28'!B:B,'La Calera II - RFSU 31.1.28'!AQ:AQ,"No se encuentra",0,1)&gt;0,+_xlfn.XLOOKUP(B106,'La Calera II - RFSU 31.1.28'!B:B,'La Calera II - RFSU 31.1.28'!AQ:AQ,"No se encuentra",0,1),"")</f>
        <v>No se encuentra</v>
      </c>
      <c r="O106" s="201" t="str">
        <f>+_xlfn.XLOOKUP(B106,'La Calera II - RFSU 31.1.28'!B:B,'La Calera II - RFSU 31.1.28'!CA:CA,"No se encuentra",0,1)</f>
        <v>No se encuentra</v>
      </c>
      <c r="P106" s="35"/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>No se encuentra</v>
      </c>
      <c r="R106" s="202" t="e">
        <f t="shared" si="1"/>
        <v>#VALUE!</v>
      </c>
      <c r="S106" s="197"/>
      <c r="T106" s="652"/>
    </row>
    <row r="107" spans="1:20" ht="34.5" hidden="1" x14ac:dyDescent="0.25">
      <c r="A107" s="159" t="s">
        <v>2024</v>
      </c>
      <c r="B107" s="164" t="s">
        <v>2561</v>
      </c>
      <c r="C107" s="163" t="s">
        <v>2562</v>
      </c>
      <c r="D107" s="196"/>
      <c r="E107" s="151" t="str">
        <f>+_xlfn.XLOOKUP(B107,'La Calera II - RFSU 31.1.28'!B:B,'La Calera II - RFSU 31.1.28'!G:G,"No se encuentra",0,1)</f>
        <v>No se encuentra</v>
      </c>
      <c r="F107" s="153" t="str">
        <f>+_xlfn.XLOOKUP(B107,'La Calera II - RFSU 31.1.28'!B:B,'La Calera II - RFSU 31.1.28'!G:G,"No se encuentra",0,1)</f>
        <v>No se encuentra</v>
      </c>
      <c r="G107" s="154" t="str">
        <f>IF(+_xlfn.XLOOKUP(B107,'La Calera II - RFSU 31.1.28'!B:B,'La Calera II - RFSU 31.1.28'!H:H,"No se encuentra",0,1)&gt;0,+_xlfn.XLOOKUP(B107,'La Calera II - RFSU 31.1.28'!B:B,'La Calera II - RFSU 31.1.28'!H:H,"No se encuentra",0,1),"")</f>
        <v>No se encuentra</v>
      </c>
      <c r="H107" s="152" t="str">
        <f>+_xlfn.XLOOKUP(B107,'La Calera II - RFSU 31.1.28'!B:B,'La Calera II - RFSU 31.1.28'!W:W,"No se encuentra",0,1)</f>
        <v>No se encuentra</v>
      </c>
      <c r="I107" s="153" t="str">
        <f>+_xlfn.XLOOKUP(B107,'La Calera II - RFSU 31.1.28'!B:B,'La Calera II - RFSU 31.1.28'!W:W,"No se encuentra",0,1)</f>
        <v>No se encuentra</v>
      </c>
      <c r="J107" s="155" t="str">
        <f>IF(+_xlfn.XLOOKUP(B107,'La Calera II - RFSU 31.1.28'!B:B,'La Calera II - RFSU 31.1.28'!X:X,"No se encuentra",0,1)&gt;0,+_xlfn.XLOOKUP(B107,'La Calera II - RFSU 31.1.28'!B:B,'La Calera II - RFSU 31.1.28'!X:X,"No se encuentra",0,1),"")</f>
        <v>No se encuentra</v>
      </c>
      <c r="K107" s="141" t="str">
        <f>+IF(+_xlfn.XLOOKUP(B107,'La Calera II - RFSU 31.1.28'!B:B,'La Calera II - RFSU 31.1.28'!AG:AG,"No se encuentra",0,1)=0,"N/A","Sin iniciar")</f>
        <v>Sin iniciar</v>
      </c>
      <c r="L107" s="152" t="str">
        <f>+_xlfn.XLOOKUP(B107,'La Calera II - RFSU 31.1.28'!B:B,'La Calera II - RFSU 31.1.28'!AP:AP,"No se encuentra",0,1)</f>
        <v>No se encuentra</v>
      </c>
      <c r="M107" s="153" t="str">
        <f>+_xlfn.XLOOKUP(B107,'La Calera II - RFSU 31.1.28'!B:B,'La Calera II - RFSU 31.1.28'!AP:AP,"No se encuentra",0,1)</f>
        <v>No se encuentra</v>
      </c>
      <c r="N107" s="140" t="str">
        <f>IF(+_xlfn.XLOOKUP(B107,'La Calera II - RFSU 31.1.28'!B:B,'La Calera II - RFSU 31.1.28'!AQ:AQ,"No se encuentra",0,1)&gt;0,+_xlfn.XLOOKUP(B107,'La Calera II - RFSU 31.1.28'!B:B,'La Calera II - RFSU 31.1.28'!AQ:AQ,"No se encuentra",0,1),"")</f>
        <v>No se encuentra</v>
      </c>
      <c r="O107" s="201" t="str">
        <f>+_xlfn.XLOOKUP(B107,'La Calera II - RFSU 31.1.28'!B:B,'La Calera II - RFSU 31.1.28'!CA:CA,"No se encuentra",0,1)</f>
        <v>No se encuentra</v>
      </c>
      <c r="P107" s="35"/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>No se encuentra</v>
      </c>
      <c r="R107" s="202" t="e">
        <f t="shared" si="1"/>
        <v>#VALUE!</v>
      </c>
      <c r="S107" s="197"/>
      <c r="T107" s="652"/>
    </row>
    <row r="108" spans="1:20" ht="34.5" hidden="1" x14ac:dyDescent="0.25">
      <c r="A108" s="159" t="s">
        <v>2024</v>
      </c>
      <c r="B108" s="164" t="s">
        <v>2564</v>
      </c>
      <c r="C108" s="163" t="s">
        <v>2565</v>
      </c>
      <c r="D108" s="196"/>
      <c r="E108" s="151" t="str">
        <f>+_xlfn.XLOOKUP(B108,'La Calera II - RFSU 31.1.28'!B:B,'La Calera II - RFSU 31.1.28'!G:G,"No se encuentra",0,1)</f>
        <v>No se encuentra</v>
      </c>
      <c r="F108" s="153" t="str">
        <f>+_xlfn.XLOOKUP(B108,'La Calera II - RFSU 31.1.28'!B:B,'La Calera II - RFSU 31.1.28'!G:G,"No se encuentra",0,1)</f>
        <v>No se encuentra</v>
      </c>
      <c r="G108" s="154" t="str">
        <f>IF(+_xlfn.XLOOKUP(B108,'La Calera II - RFSU 31.1.28'!B:B,'La Calera II - RFSU 31.1.28'!H:H,"No se encuentra",0,1)&gt;0,+_xlfn.XLOOKUP(B108,'La Calera II - RFSU 31.1.28'!B:B,'La Calera II - RFSU 31.1.28'!H:H,"No se encuentra",0,1),"")</f>
        <v>No se encuentra</v>
      </c>
      <c r="H108" s="152" t="str">
        <f>+_xlfn.XLOOKUP(B108,'La Calera II - RFSU 31.1.28'!B:B,'La Calera II - RFSU 31.1.28'!W:W,"No se encuentra",0,1)</f>
        <v>No se encuentra</v>
      </c>
      <c r="I108" s="153" t="str">
        <f>+_xlfn.XLOOKUP(B108,'La Calera II - RFSU 31.1.28'!B:B,'La Calera II - RFSU 31.1.28'!W:W,"No se encuentra",0,1)</f>
        <v>No se encuentra</v>
      </c>
      <c r="J108" s="155" t="str">
        <f>IF(+_xlfn.XLOOKUP(B108,'La Calera II - RFSU 31.1.28'!B:B,'La Calera II - RFSU 31.1.28'!X:X,"No se encuentra",0,1)&gt;0,+_xlfn.XLOOKUP(B108,'La Calera II - RFSU 31.1.28'!B:B,'La Calera II - RFSU 31.1.28'!X:X,"No se encuentra",0,1),"")</f>
        <v>No se encuentra</v>
      </c>
      <c r="K108" s="141" t="str">
        <f>+IF(+_xlfn.XLOOKUP(B108,'La Calera II - RFSU 31.1.28'!B:B,'La Calera II - RFSU 31.1.28'!AG:AG,"No se encuentra",0,1)=0,"N/A","Sin iniciar")</f>
        <v>Sin iniciar</v>
      </c>
      <c r="L108" s="152" t="str">
        <f>+_xlfn.XLOOKUP(B108,'La Calera II - RFSU 31.1.28'!B:B,'La Calera II - RFSU 31.1.28'!AP:AP,"No se encuentra",0,1)</f>
        <v>No se encuentra</v>
      </c>
      <c r="M108" s="153" t="str">
        <f>+_xlfn.XLOOKUP(B108,'La Calera II - RFSU 31.1.28'!B:B,'La Calera II - RFSU 31.1.28'!AP:AP,"No se encuentra",0,1)</f>
        <v>No se encuentra</v>
      </c>
      <c r="N108" s="140" t="str">
        <f>IF(+_xlfn.XLOOKUP(B108,'La Calera II - RFSU 31.1.28'!B:B,'La Calera II - RFSU 31.1.28'!AQ:AQ,"No se encuentra",0,1)&gt;0,+_xlfn.XLOOKUP(B108,'La Calera II - RFSU 31.1.28'!B:B,'La Calera II - RFSU 31.1.28'!AQ:AQ,"No se encuentra",0,1),"")</f>
        <v>No se encuentra</v>
      </c>
      <c r="O108" s="201" t="str">
        <f>+_xlfn.XLOOKUP(B108,'La Calera II - RFSU 31.1.28'!B:B,'La Calera II - RFSU 31.1.28'!CA:CA,"No se encuentra",0,1)</f>
        <v>No se encuentra</v>
      </c>
      <c r="P108" s="35"/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>No se encuentra</v>
      </c>
      <c r="R108" s="202" t="e">
        <f t="shared" si="1"/>
        <v>#VALUE!</v>
      </c>
      <c r="S108" s="197"/>
      <c r="T108" s="652"/>
    </row>
    <row r="109" spans="1:20" ht="23.25" hidden="1" x14ac:dyDescent="0.25">
      <c r="A109" s="159" t="s">
        <v>2024</v>
      </c>
      <c r="B109" s="164" t="s">
        <v>2747</v>
      </c>
      <c r="C109" s="163" t="s">
        <v>2423</v>
      </c>
      <c r="D109" s="196"/>
      <c r="E109" s="151">
        <f>+_xlfn.XLOOKUP(B109,'La Calera II - RFSU 31.1.28'!B:B,'La Calera II - RFSU 31.1.28'!G:G,"No se encuentra",0,1)</f>
        <v>46122</v>
      </c>
      <c r="F109" s="153">
        <f>+_xlfn.XLOOKUP(B109,'La Calera II - RFSU 31.1.28'!B:B,'La Calera II - RFSU 31.1.28'!G:G,"No se encuentra",0,1)</f>
        <v>46122</v>
      </c>
      <c r="G109" s="154">
        <f>IF(+_xlfn.XLOOKUP(B109,'La Calera II - RFSU 31.1.28'!B:B,'La Calera II - RFSU 31.1.28'!H:H,"No se encuentra",0,1)&gt;0,+_xlfn.XLOOKUP(B109,'La Calera II - RFSU 31.1.28'!B:B,'La Calera II - RFSU 31.1.28'!H:H,"No se encuentra",0,1),"")</f>
        <v>46122</v>
      </c>
      <c r="H109" s="152">
        <f>+_xlfn.XLOOKUP(B109,'La Calera II - RFSU 31.1.28'!B:B,'La Calera II - RFSU 31.1.28'!W:W,"No se encuentra",0,1)</f>
        <v>46233</v>
      </c>
      <c r="I109" s="153">
        <f>+_xlfn.XLOOKUP(B109,'La Calera II - RFSU 31.1.28'!B:B,'La Calera II - RFSU 31.1.28'!W:W,"No se encuentra",0,1)</f>
        <v>46233</v>
      </c>
      <c r="J109" s="155" t="str">
        <f>IF(+_xlfn.XLOOKUP(B109,'La Calera II - RFSU 31.1.28'!B:B,'La Calera II - RFSU 31.1.28'!X:X,"No se encuentra",0,1)&gt;0,+_xlfn.XLOOKUP(B109,'La Calera II - RFSU 31.1.28'!B:B,'La Calera II - RFSU 31.1.28'!X:X,"No se encuentra",0,1),"")</f>
        <v/>
      </c>
      <c r="K109" s="141" t="str">
        <f>+IF(+_xlfn.XLOOKUP(B109,'La Calera II - RFSU 31.1.28'!B:B,'La Calera II - RFSU 31.1.28'!AG:AG,"No se encuentra",0,1)=0,"N/A","Sin iniciar")</f>
        <v>Sin iniciar</v>
      </c>
      <c r="L109" s="152">
        <f>+_xlfn.XLOOKUP(B109,'La Calera II - RFSU 31.1.28'!B:B,'La Calera II - RFSU 31.1.28'!AP:AP,"No se encuentra",0,1)</f>
        <v>46283</v>
      </c>
      <c r="M109" s="153">
        <f>+_xlfn.XLOOKUP(B109,'La Calera II - RFSU 31.1.28'!B:B,'La Calera II - RFSU 31.1.28'!AP:AP,"No se encuentra",0,1)</f>
        <v>46283</v>
      </c>
      <c r="N109" s="140" t="str">
        <f>IF(+_xlfn.XLOOKUP(B109,'La Calera II - RFSU 31.1.28'!B:B,'La Calera II - RFSU 31.1.28'!AQ:AQ,"No se encuentra",0,1)&gt;0,+_xlfn.XLOOKUP(B109,'La Calera II - RFSU 31.1.28'!B:B,'La Calera II - RFSU 31.1.28'!AQ:AQ,"No se encuentra",0,1),"")</f>
        <v/>
      </c>
      <c r="O109" s="201">
        <f>+_xlfn.XLOOKUP(B109,'La Calera II - RFSU 31.1.28'!B:B,'La Calera II - RFSU 31.1.28'!CA:CA,"No se encuentra",0,1)</f>
        <v>46532</v>
      </c>
      <c r="P109" s="35"/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/>
      </c>
      <c r="R109" s="202" t="str">
        <f t="shared" si="1"/>
        <v/>
      </c>
      <c r="S109" s="197"/>
      <c r="T109" t="str">
        <f>+_xlfn.XLOOKUP(B109,'La Calera II - RFSU 31.1.28'!B:B,'La Calera II - RFSU 31.1.28'!E:E,"",0,1)</f>
        <v/>
      </c>
    </row>
    <row r="110" spans="1:20" ht="23.25" hidden="1" x14ac:dyDescent="0.25">
      <c r="A110" s="159" t="s">
        <v>2024</v>
      </c>
      <c r="B110" s="164" t="s">
        <v>2749</v>
      </c>
      <c r="C110" s="163" t="s">
        <v>2425</v>
      </c>
      <c r="D110" s="196"/>
      <c r="E110" s="151">
        <f>+_xlfn.XLOOKUP(B110,'La Calera II - RFSU 31.1.28'!B:B,'La Calera II - RFSU 31.1.28'!G:G,"No se encuentra",0,1)</f>
        <v>46172</v>
      </c>
      <c r="F110" s="153">
        <f>+_xlfn.XLOOKUP(B110,'La Calera II - RFSU 31.1.28'!B:B,'La Calera II - RFSU 31.1.28'!G:G,"No se encuentra",0,1)</f>
        <v>46172</v>
      </c>
      <c r="G110" s="154">
        <f>IF(+_xlfn.XLOOKUP(B110,'La Calera II - RFSU 31.1.28'!B:B,'La Calera II - RFSU 31.1.28'!H:H,"No se encuentra",0,1)&gt;0,+_xlfn.XLOOKUP(B110,'La Calera II - RFSU 31.1.28'!B:B,'La Calera II - RFSU 31.1.28'!H:H,"No se encuentra",0,1),"")</f>
        <v>46155</v>
      </c>
      <c r="H110" s="152">
        <f>+_xlfn.XLOOKUP(B110,'La Calera II - RFSU 31.1.28'!B:B,'La Calera II - RFSU 31.1.28'!W:W,"No se encuentra",0,1)</f>
        <v>46208</v>
      </c>
      <c r="I110" s="153">
        <f>+_xlfn.XLOOKUP(B110,'La Calera II - RFSU 31.1.28'!B:B,'La Calera II - RFSU 31.1.28'!W:W,"No se encuentra",0,1)</f>
        <v>46208</v>
      </c>
      <c r="J110" s="155" t="str">
        <f>IF(+_xlfn.XLOOKUP(B110,'La Calera II - RFSU 31.1.28'!B:B,'La Calera II - RFSU 31.1.28'!X:X,"No se encuentra",0,1)&gt;0,+_xlfn.XLOOKUP(B110,'La Calera II - RFSU 31.1.28'!B:B,'La Calera II - RFSU 31.1.28'!X:X,"No se encuentra",0,1),"")</f>
        <v/>
      </c>
      <c r="K110" s="141" t="str">
        <f>+IF(+_xlfn.XLOOKUP(B110,'La Calera II - RFSU 31.1.28'!B:B,'La Calera II - RFSU 31.1.28'!AG:AG,"No se encuentra",0,1)=0,"N/A","Sin iniciar")</f>
        <v>Sin iniciar</v>
      </c>
      <c r="L110" s="152">
        <f>+_xlfn.XLOOKUP(B110,'La Calera II - RFSU 31.1.28'!B:B,'La Calera II - RFSU 31.1.28'!AP:AP,"No se encuentra",0,1)</f>
        <v>46273</v>
      </c>
      <c r="M110" s="153">
        <f>+_xlfn.XLOOKUP(B110,'La Calera II - RFSU 31.1.28'!B:B,'La Calera II - RFSU 31.1.28'!AP:AP,"No se encuentra",0,1)</f>
        <v>46273</v>
      </c>
      <c r="N110" s="140" t="str">
        <f>IF(+_xlfn.XLOOKUP(B110,'La Calera II - RFSU 31.1.28'!B:B,'La Calera II - RFSU 31.1.28'!AQ:AQ,"No se encuentra",0,1)&gt;0,+_xlfn.XLOOKUP(B110,'La Calera II - RFSU 31.1.28'!B:B,'La Calera II - RFSU 31.1.28'!AQ:AQ,"No se encuentra",0,1),"")</f>
        <v/>
      </c>
      <c r="O110" s="201">
        <f>+_xlfn.XLOOKUP(B110,'La Calera II - RFSU 31.1.28'!B:B,'La Calera II - RFSU 31.1.28'!CA:CA,"No se encuentra",0,1)</f>
        <v>46449</v>
      </c>
      <c r="P110" s="35"/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/>
      </c>
      <c r="R110" s="202" t="str">
        <f t="shared" si="1"/>
        <v/>
      </c>
      <c r="S110" s="197"/>
      <c r="T110" t="str">
        <f>+_xlfn.XLOOKUP(B110,'La Calera II - RFSU 31.1.28'!B:B,'La Calera II - RFSU 31.1.28'!E:E,"",0,1)</f>
        <v/>
      </c>
    </row>
    <row r="111" spans="1:20" ht="34.5" hidden="1" x14ac:dyDescent="0.25">
      <c r="A111" s="159" t="s">
        <v>2024</v>
      </c>
      <c r="B111" s="164" t="s">
        <v>2753</v>
      </c>
      <c r="C111" s="163" t="s">
        <v>2754</v>
      </c>
      <c r="D111" s="196"/>
      <c r="E111" s="151" t="str">
        <f>+_xlfn.XLOOKUP(B111,'La Calera II - RFSU 31.1.28'!B:B,'La Calera II - RFSU 31.1.28'!G:G,"No se encuentra",0,1)</f>
        <v>No se encuentra</v>
      </c>
      <c r="F111" s="153" t="str">
        <f>+_xlfn.XLOOKUP(B111,'La Calera II - RFSU 31.1.28'!B:B,'La Calera II - RFSU 31.1.28'!G:G,"No se encuentra",0,1)</f>
        <v>No se encuentra</v>
      </c>
      <c r="G111" s="154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152" t="str">
        <f>+_xlfn.XLOOKUP(B111,'La Calera II - RFSU 31.1.28'!B:B,'La Calera II - RFSU 31.1.28'!W:W,"No se encuentra",0,1)</f>
        <v>No se encuentra</v>
      </c>
      <c r="I111" s="153" t="str">
        <f>+_xlfn.XLOOKUP(B111,'La Calera II - RFSU 31.1.28'!B:B,'La Calera II - RFSU 31.1.28'!W:W,"No se encuentra",0,1)</f>
        <v>No se encuentra</v>
      </c>
      <c r="J111" s="155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152" t="str">
        <f>+_xlfn.XLOOKUP(B111,'La Calera II - RFSU 31.1.28'!B:B,'La Calera II - RFSU 31.1.28'!AP:AP,"No se encuentra",0,1)</f>
        <v>No se encuentra</v>
      </c>
      <c r="M111" s="153" t="str">
        <f>+_xlfn.XLOOKUP(B111,'La Calera II - RFSU 31.1.28'!B:B,'La Calera II - RFSU 31.1.28'!AP:AP,"No se encuentra",0,1)</f>
        <v>No se encuentra</v>
      </c>
      <c r="N111" s="140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 t="str">
        <f>+_xlfn.XLOOKUP(B111,'La Calera II - RFSU 31.1.28'!B:B,'La Calera II - RFSU 31.1.28'!CA:CA,"No se encuentra",0,1)</f>
        <v>No se encuentra</v>
      </c>
      <c r="P111" s="35"/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202" t="e">
        <f t="shared" si="1"/>
        <v>#VALUE!</v>
      </c>
      <c r="S111" s="197"/>
      <c r="T111" s="652" t="str">
        <f>+_xlfn.XLOOKUP(B111,'La Calera II - RFSU 31.1.28'!B:B,'La Calera II - RFSU 31.1.28'!E:E,"",0,1)</f>
        <v/>
      </c>
    </row>
    <row r="112" spans="1:20" ht="34.5" hidden="1" x14ac:dyDescent="0.25">
      <c r="A112" s="159" t="s">
        <v>2024</v>
      </c>
      <c r="B112" s="164" t="s">
        <v>2755</v>
      </c>
      <c r="C112" s="163" t="s">
        <v>2756</v>
      </c>
      <c r="D112" s="196"/>
      <c r="E112" s="151" t="str">
        <f>+_xlfn.XLOOKUP(B112,'La Calera II - RFSU 31.1.28'!B:B,'La Calera II - RFSU 31.1.28'!G:G,"No se encuentra",0,1)</f>
        <v>No se encuentra</v>
      </c>
      <c r="F112" s="153" t="str">
        <f>+_xlfn.XLOOKUP(B112,'La Calera II - RFSU 31.1.28'!B:B,'La Calera II - RFSU 31.1.28'!G:G,"No se encuentra",0,1)</f>
        <v>No se encuentra</v>
      </c>
      <c r="G112" s="154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152" t="str">
        <f>+_xlfn.XLOOKUP(B112,'La Calera II - RFSU 31.1.28'!B:B,'La Calera II - RFSU 31.1.28'!W:W,"No se encuentra",0,1)</f>
        <v>No se encuentra</v>
      </c>
      <c r="I112" s="153" t="str">
        <f>+_xlfn.XLOOKUP(B112,'La Calera II - RFSU 31.1.28'!B:B,'La Calera II - RFSU 31.1.28'!W:W,"No se encuentra",0,1)</f>
        <v>No se encuentra</v>
      </c>
      <c r="J112" s="155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152" t="str">
        <f>+_xlfn.XLOOKUP(B112,'La Calera II - RFSU 31.1.28'!B:B,'La Calera II - RFSU 31.1.28'!AP:AP,"No se encuentra",0,1)</f>
        <v>No se encuentra</v>
      </c>
      <c r="M112" s="153" t="str">
        <f>+_xlfn.XLOOKUP(B112,'La Calera II - RFSU 31.1.28'!B:B,'La Calera II - RFSU 31.1.28'!AP:AP,"No se encuentra",0,1)</f>
        <v>No se encuentra</v>
      </c>
      <c r="N112" s="140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 t="str">
        <f>+_xlfn.XLOOKUP(B112,'La Calera II - RFSU 31.1.28'!B:B,'La Calera II - RFSU 31.1.28'!CA:CA,"No se encuentra",0,1)</f>
        <v>No se encuentra</v>
      </c>
      <c r="P112" s="35"/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202" t="e">
        <f t="shared" si="1"/>
        <v>#VALUE!</v>
      </c>
      <c r="S112" s="197" t="s">
        <v>2573</v>
      </c>
      <c r="T112" s="652"/>
    </row>
    <row r="113" spans="1:20" ht="35.25" hidden="1" thickBot="1" x14ac:dyDescent="0.3">
      <c r="A113" s="231" t="s">
        <v>2024</v>
      </c>
      <c r="B113" s="232" t="s">
        <v>2757</v>
      </c>
      <c r="C113" s="233" t="s">
        <v>2758</v>
      </c>
      <c r="D113" s="234"/>
      <c r="E113" s="235" t="str">
        <f>+_xlfn.XLOOKUP(B113,'La Calera II - RFSU 31.1.28'!B:B,'La Calera II - RFSU 31.1.28'!G:G,"No se encuentra",0,1)</f>
        <v>No se encuentra</v>
      </c>
      <c r="F113" s="236" t="str">
        <f>+_xlfn.XLOOKUP(B113,'La Calera II - RFSU 31.1.28'!B:B,'La Calera II - RFSU 31.1.28'!G:G,"No se encuentra",0,1)</f>
        <v>No se encuentra</v>
      </c>
      <c r="G113" s="237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38" t="str">
        <f>+_xlfn.XLOOKUP(B113,'La Calera II - RFSU 31.1.28'!B:B,'La Calera II - RFSU 31.1.28'!W:W,"No se encuentra",0,1)</f>
        <v>No se encuentra</v>
      </c>
      <c r="I113" s="236" t="str">
        <f>+_xlfn.XLOOKUP(B113,'La Calera II - RFSU 31.1.28'!B:B,'La Calera II - RFSU 31.1.28'!W:W,"No se encuentra",0,1)</f>
        <v>No se encuentra</v>
      </c>
      <c r="J113" s="23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240" t="str">
        <f>+IF(+_xlfn.XLOOKUP(B113,'La Calera II - RFSU 31.1.28'!B:B,'La Calera II - RFSU 31.1.28'!AG:AG,"No se encuentra",0,1)=0,"N/A","Sin iniciar")</f>
        <v>Sin iniciar</v>
      </c>
      <c r="L113" s="238" t="str">
        <f>+_xlfn.XLOOKUP(B113,'La Calera II - RFSU 31.1.28'!B:B,'La Calera II - RFSU 31.1.28'!AP:AP,"No se encuentra",0,1)</f>
        <v>No se encuentra</v>
      </c>
      <c r="M113" s="236" t="str">
        <f>+_xlfn.XLOOKUP(B113,'La Calera II - RFSU 31.1.28'!B:B,'La Calera II - RFSU 31.1.28'!AP:AP,"No se encuentra",0,1)</f>
        <v>No se encuentra</v>
      </c>
      <c r="N113" s="241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3" t="str">
        <f>+_xlfn.XLOOKUP(B113,'La Calera II - RFSU 31.1.28'!B:B,'La Calera II - RFSU 31.1.28'!CA:CA,"No se encuentra",0,1)</f>
        <v>No se encuentra</v>
      </c>
      <c r="P113" s="139"/>
      <c r="Q113" s="139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204" t="e">
        <f t="shared" si="1"/>
        <v>#VALUE!</v>
      </c>
      <c r="S113" s="242" t="s">
        <v>2576</v>
      </c>
      <c r="T113" s="652"/>
    </row>
    <row r="120" spans="1:20" ht="15.75" thickBot="1" x14ac:dyDescent="0.3">
      <c r="D120" t="s">
        <v>2784</v>
      </c>
      <c r="E120" s="151" t="str">
        <f>+_xlfn.XLOOKUP(B120,'La Calera II - RFSU 31.1.28'!B:B,'La Calera II - RFSU 31.1.28'!G:G,"No se encuentra",0,1)</f>
        <v>No se encuentra</v>
      </c>
      <c r="F120" s="153" t="str">
        <f t="shared" ref="F120" si="5">+E120</f>
        <v>No se encuentra</v>
      </c>
      <c r="G120" s="154" t="str">
        <f>IF(+_xlfn.XLOOKUP(B120,'La Calera II - RFSU 31.1.28'!B:B,'La Calera II - RFSU 31.1.28'!H:H,"No se encuentra",0,1)&gt;0,+_xlfn.XLOOKUP(B120,'La Calera II - RFSU 31.1.28'!B:B,'La Calera II - RFSU 31.1.28'!H:H,"No se encuentra",0,1),"")</f>
        <v>No se encuentra</v>
      </c>
      <c r="H120" s="152" t="str">
        <f>+_xlfn.XLOOKUP(B120,'La Calera II - RFSU 31.1.28'!B:B,'La Calera II - RFSU 31.1.28'!W:W,"No se encuentra",0,1)</f>
        <v>No se encuentra</v>
      </c>
      <c r="I120" s="153" t="str">
        <f t="shared" ref="I120" si="6">+H120</f>
        <v>No se encuentra</v>
      </c>
      <c r="J120" s="155" t="str">
        <f>IF(+_xlfn.XLOOKUP(B120,'La Calera II - RFSU 31.1.28'!B:B,'La Calera II - RFSU 31.1.28'!X:X,"No se encuentra",0,1)&gt;0,+_xlfn.XLOOKUP(B120,'La Calera II - RFSU 31.1.28'!B:B,'La Calera II - RFSU 31.1.28'!X:X,"No se encuentra",0,1),"")</f>
        <v>No se encuentra</v>
      </c>
      <c r="K120" s="141" t="str">
        <f>+IF(+_xlfn.XLOOKUP(B120,'La Calera II - RFSU 31.1.28'!B:B,'La Calera II - RFSU 31.1.28'!AG:AG,"No se encuentra",0,1)=0,"N/A","Sin iniciar")</f>
        <v>Sin iniciar</v>
      </c>
      <c r="L120" s="152" t="str">
        <f>+_xlfn.XLOOKUP(B120,'La Calera II - RFSU 31.1.28'!B:B,'La Calera II - RFSU 31.1.28'!AP:AP,"No se encuentra",0,1)</f>
        <v>No se encuentra</v>
      </c>
      <c r="M120" s="153" t="str">
        <f t="shared" ref="M120" si="7">+L120</f>
        <v>No se encuentra</v>
      </c>
      <c r="N120" s="140" t="str">
        <f>IF(+_xlfn.XLOOKUP(B120,'La Calera II - RFSU 31.1.28'!B:B,'La Calera II - RFSU 31.1.28'!AQ:AQ,"No se encuentra",0,1)&gt;0,+_xlfn.XLOOKUP(B120,'La Calera II - RFSU 31.1.28'!B:B,'La Calera II - RFSU 31.1.28'!AQ:AQ,"No se encuentra",0,1),"")</f>
        <v>No se encuentra</v>
      </c>
      <c r="O120" s="203" t="str">
        <f>+_xlfn.XLOOKUP(B120,'La Calera II - RFSU 31.1.28'!B:B,'La Calera II - RFSU 31.1.28'!CA:CA,"No se encuentra",0,1)</f>
        <v>No se encuentra</v>
      </c>
      <c r="P120" s="139"/>
      <c r="Q120" s="139" t="str">
        <f>+IF(+_xlfn.XLOOKUP(B120,'La Calera II - RFSU 31.1.28'!B:B,'La Calera II - RFSU 31.1.28'!BX:BX,"No se encuentra",0,1)&gt;0,+_xlfn.XLOOKUP(B120,'La Calera II - RFSU 31.1.28'!B:B,'La Calera II - RFSU 31.1.28'!BX:BX,"No se encuentra",0,1),"")</f>
        <v>No se encuentra</v>
      </c>
      <c r="R120" s="204" t="e">
        <f t="shared" ref="R120" si="8">IF(N120="","",+IF(Q120="",+O120-P120,+O120-Q120))</f>
        <v>#VALUE!</v>
      </c>
      <c r="S120" s="197"/>
    </row>
  </sheetData>
  <autoFilter ref="A2:S113" xr:uid="{56EEB915-37A8-421E-A7E2-B5260B766ED7}">
    <filterColumn colId="1">
      <filters>
        <filter val="5155-00-2100-IG-EM-RI-001"/>
      </filters>
    </filterColumn>
  </autoFilter>
  <mergeCells count="20">
    <mergeCell ref="S1:S2"/>
    <mergeCell ref="A74:A75"/>
    <mergeCell ref="B74:B75"/>
    <mergeCell ref="C74:C75"/>
    <mergeCell ref="A1:D1"/>
    <mergeCell ref="E1:G1"/>
    <mergeCell ref="H1:J1"/>
    <mergeCell ref="K1:K2"/>
    <mergeCell ref="L1:N1"/>
    <mergeCell ref="O1:R1"/>
    <mergeCell ref="T105:T108"/>
    <mergeCell ref="T111:T113"/>
    <mergeCell ref="T76:T78"/>
    <mergeCell ref="T74:T75"/>
    <mergeCell ref="A76:A78"/>
    <mergeCell ref="B76:B78"/>
    <mergeCell ref="C76:C78"/>
    <mergeCell ref="A84:A89"/>
    <mergeCell ref="B84:B89"/>
    <mergeCell ref="C84:C89"/>
  </mergeCells>
  <conditionalFormatting sqref="K1 K3:K1048576">
    <cfRule type="containsText" dxfId="13" priority="5" operator="containsText" text="Sin iniciar">
      <formula>NOT(ISERROR(SEARCH("Sin iniciar",K1)))</formula>
    </cfRule>
    <cfRule type="containsText" dxfId="12" priority="6" operator="containsText" text="Finalizado">
      <formula>NOT(ISERROR(SEARCH("Finalizado",K1)))</formula>
    </cfRule>
    <cfRule type="containsText" dxfId="11" priority="7" operator="containsText" text="En curso">
      <formula>NOT(ISERROR(SEARCH("En curso",K1)))</formula>
    </cfRule>
  </conditionalFormatting>
  <conditionalFormatting sqref="R1:R113">
    <cfRule type="cellIs" dxfId="10" priority="3" operator="lessThan">
      <formula>0</formula>
    </cfRule>
    <cfRule type="cellIs" dxfId="9" priority="4" operator="lessThan">
      <formula>15</formula>
    </cfRule>
  </conditionalFormatting>
  <conditionalFormatting sqref="R120">
    <cfRule type="cellIs" dxfId="8" priority="1" operator="lessThan">
      <formula>0</formula>
    </cfRule>
    <cfRule type="cellIs" dxfId="7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46E-9A99-4A1B-B87C-EEBE05F81744}">
  <dimension ref="A1:I850"/>
  <sheetViews>
    <sheetView workbookViewId="0">
      <selection activeCell="E15" sqref="E15"/>
    </sheetView>
  </sheetViews>
  <sheetFormatPr baseColWidth="10" defaultColWidth="11.42578125" defaultRowHeight="15" x14ac:dyDescent="0.25"/>
  <cols>
    <col min="1" max="2" width="14.5703125" customWidth="1"/>
    <col min="3" max="3" width="69.85546875" customWidth="1"/>
    <col min="4" max="4" width="12.5703125" style="2" customWidth="1"/>
    <col min="5" max="5" width="18.28515625" style="309" customWidth="1"/>
    <col min="6" max="9" width="18.28515625" style="2" customWidth="1"/>
  </cols>
  <sheetData>
    <row r="1" spans="1:9" ht="30" x14ac:dyDescent="0.25">
      <c r="A1" s="299" t="s">
        <v>3403</v>
      </c>
      <c r="B1" s="299" t="s">
        <v>3404</v>
      </c>
      <c r="C1" s="299" t="s">
        <v>3405</v>
      </c>
      <c r="D1" s="298" t="s">
        <v>3406</v>
      </c>
      <c r="E1" s="308" t="s">
        <v>3407</v>
      </c>
      <c r="F1" s="299" t="s">
        <v>3408</v>
      </c>
      <c r="G1" s="299" t="s">
        <v>3409</v>
      </c>
      <c r="H1" s="299" t="s">
        <v>3410</v>
      </c>
      <c r="I1" s="299" t="s">
        <v>3411</v>
      </c>
    </row>
    <row r="2" spans="1:9" x14ac:dyDescent="0.25">
      <c r="A2" t="s">
        <v>3412</v>
      </c>
      <c r="D2" s="2">
        <v>807</v>
      </c>
      <c r="E2" s="309" t="s">
        <v>3413</v>
      </c>
      <c r="F2" s="2" t="s">
        <v>3414</v>
      </c>
      <c r="G2" s="300">
        <v>45838</v>
      </c>
      <c r="H2" s="2" t="s">
        <v>3414</v>
      </c>
      <c r="I2" s="2">
        <v>0</v>
      </c>
    </row>
    <row r="3" spans="1:9" x14ac:dyDescent="0.25">
      <c r="A3" t="s">
        <v>3415</v>
      </c>
      <c r="D3" s="2">
        <v>730</v>
      </c>
      <c r="E3" s="309">
        <v>45838</v>
      </c>
      <c r="F3" s="300">
        <v>46688</v>
      </c>
      <c r="G3" s="300">
        <v>45838</v>
      </c>
      <c r="H3" s="300">
        <v>45838</v>
      </c>
      <c r="I3" s="2">
        <v>77</v>
      </c>
    </row>
    <row r="4" spans="1:9" x14ac:dyDescent="0.25">
      <c r="A4" t="s">
        <v>3416</v>
      </c>
      <c r="D4" s="2">
        <v>642</v>
      </c>
      <c r="E4" s="309">
        <v>45838</v>
      </c>
      <c r="F4" s="300">
        <v>46585</v>
      </c>
      <c r="G4" s="300">
        <v>45838</v>
      </c>
      <c r="H4" s="300">
        <v>45838</v>
      </c>
      <c r="I4" s="2">
        <v>165</v>
      </c>
    </row>
    <row r="5" spans="1:9" x14ac:dyDescent="0.25">
      <c r="A5" t="s">
        <v>3417</v>
      </c>
      <c r="B5" t="str">
        <f>+RIGHT(A5,7)</f>
        <v xml:space="preserve"> MG1000</v>
      </c>
      <c r="C5" t="s">
        <v>3418</v>
      </c>
      <c r="D5" s="2">
        <v>0</v>
      </c>
      <c r="E5" s="309">
        <v>45838</v>
      </c>
      <c r="I5" s="2">
        <v>0</v>
      </c>
    </row>
    <row r="6" spans="1:9" x14ac:dyDescent="0.25">
      <c r="A6" t="s">
        <v>3419</v>
      </c>
      <c r="B6" t="str">
        <f t="shared" ref="B6:B69" si="0">+RIGHT(A6,7)</f>
        <v xml:space="preserve"> MI1000</v>
      </c>
      <c r="C6" t="s">
        <v>3420</v>
      </c>
      <c r="D6" s="2">
        <v>0</v>
      </c>
      <c r="E6" s="309">
        <v>45838</v>
      </c>
      <c r="G6" s="300">
        <v>45838</v>
      </c>
      <c r="I6" s="2">
        <v>27</v>
      </c>
    </row>
    <row r="7" spans="1:9" x14ac:dyDescent="0.25">
      <c r="A7" t="s">
        <v>3421</v>
      </c>
      <c r="B7" t="str">
        <f t="shared" si="0"/>
        <v xml:space="preserve"> MI1005</v>
      </c>
      <c r="C7" t="s">
        <v>3422</v>
      </c>
      <c r="D7" s="2">
        <v>0</v>
      </c>
      <c r="E7" s="309">
        <v>45838</v>
      </c>
      <c r="G7" s="300">
        <v>45838</v>
      </c>
      <c r="I7" s="2">
        <v>27</v>
      </c>
    </row>
    <row r="8" spans="1:9" x14ac:dyDescent="0.25">
      <c r="A8" t="s">
        <v>3423</v>
      </c>
      <c r="B8" t="str">
        <f t="shared" si="0"/>
        <v xml:space="preserve"> MG1010</v>
      </c>
      <c r="C8" t="s">
        <v>3424</v>
      </c>
      <c r="D8" s="2">
        <v>0</v>
      </c>
      <c r="E8" s="309" t="s">
        <v>3425</v>
      </c>
      <c r="I8" s="2">
        <v>0</v>
      </c>
    </row>
    <row r="9" spans="1:9" x14ac:dyDescent="0.25">
      <c r="A9" t="s">
        <v>3426</v>
      </c>
      <c r="B9" t="str">
        <f t="shared" si="0"/>
        <v xml:space="preserve"> MG1030</v>
      </c>
      <c r="C9" t="s">
        <v>3427</v>
      </c>
      <c r="D9" s="2">
        <v>0</v>
      </c>
      <c r="F9" s="300">
        <v>45961</v>
      </c>
      <c r="I9" s="2">
        <v>701</v>
      </c>
    </row>
    <row r="10" spans="1:9" x14ac:dyDescent="0.25">
      <c r="A10" t="s">
        <v>3428</v>
      </c>
      <c r="B10" t="str">
        <f t="shared" si="0"/>
        <v xml:space="preserve"> MG1020</v>
      </c>
      <c r="C10" t="s">
        <v>3429</v>
      </c>
      <c r="D10" s="2">
        <v>0</v>
      </c>
      <c r="F10" s="300">
        <v>45988</v>
      </c>
      <c r="I10" s="2">
        <v>77</v>
      </c>
    </row>
    <row r="11" spans="1:9" x14ac:dyDescent="0.25">
      <c r="A11" t="s">
        <v>3430</v>
      </c>
      <c r="B11" t="str">
        <f t="shared" si="0"/>
        <v xml:space="preserve"> MG1040</v>
      </c>
      <c r="C11" t="s">
        <v>3431</v>
      </c>
      <c r="D11" s="2">
        <v>0</v>
      </c>
      <c r="F11" s="2" t="s">
        <v>3432</v>
      </c>
      <c r="I11" s="2">
        <v>350</v>
      </c>
    </row>
    <row r="12" spans="1:9" x14ac:dyDescent="0.25">
      <c r="A12" t="s">
        <v>3433</v>
      </c>
      <c r="B12" t="str">
        <f t="shared" si="0"/>
        <v>PARO001</v>
      </c>
      <c r="C12" t="s">
        <v>3434</v>
      </c>
      <c r="D12" s="2">
        <v>0</v>
      </c>
      <c r="E12" s="309">
        <v>46584</v>
      </c>
      <c r="I12" s="2">
        <v>56</v>
      </c>
    </row>
    <row r="13" spans="1:9" x14ac:dyDescent="0.25">
      <c r="A13" t="s">
        <v>3435</v>
      </c>
      <c r="B13" t="str">
        <f t="shared" si="0"/>
        <v>PARO002</v>
      </c>
      <c r="C13" t="s">
        <v>3436</v>
      </c>
      <c r="D13" s="2">
        <v>2</v>
      </c>
      <c r="E13" s="309">
        <v>46584</v>
      </c>
      <c r="F13" s="300">
        <v>46585</v>
      </c>
      <c r="I13" s="2">
        <v>56</v>
      </c>
    </row>
    <row r="14" spans="1:9" x14ac:dyDescent="0.25">
      <c r="A14" t="s">
        <v>3437</v>
      </c>
      <c r="B14" t="str">
        <f t="shared" si="0"/>
        <v>PARO003</v>
      </c>
      <c r="C14" t="s">
        <v>3438</v>
      </c>
      <c r="D14" s="2">
        <v>0</v>
      </c>
      <c r="F14" s="300">
        <v>46585</v>
      </c>
      <c r="I14" s="2">
        <v>56</v>
      </c>
    </row>
    <row r="15" spans="1:9" x14ac:dyDescent="0.25">
      <c r="A15" t="s">
        <v>3439</v>
      </c>
      <c r="B15" t="str">
        <f t="shared" si="0"/>
        <v>royecto</v>
      </c>
      <c r="D15" s="2">
        <v>759</v>
      </c>
      <c r="E15" s="309">
        <v>45929</v>
      </c>
      <c r="F15" s="300">
        <v>46688</v>
      </c>
      <c r="I15" s="2">
        <v>0</v>
      </c>
    </row>
    <row r="16" spans="1:9" x14ac:dyDescent="0.25">
      <c r="A16" t="s">
        <v>3440</v>
      </c>
      <c r="B16" t="str">
        <f t="shared" si="0"/>
        <v xml:space="preserve"> A10200</v>
      </c>
      <c r="C16" t="s">
        <v>3441</v>
      </c>
      <c r="D16" s="2">
        <v>0</v>
      </c>
      <c r="F16" s="2" t="s">
        <v>3442</v>
      </c>
      <c r="I16" s="2">
        <v>0</v>
      </c>
    </row>
    <row r="17" spans="1:9" x14ac:dyDescent="0.25">
      <c r="A17" t="s">
        <v>3443</v>
      </c>
      <c r="B17" t="str">
        <f t="shared" si="0"/>
        <v xml:space="preserve"> A10180</v>
      </c>
      <c r="C17" t="s">
        <v>3444</v>
      </c>
      <c r="D17" s="2">
        <v>0</v>
      </c>
      <c r="F17" s="2" t="s">
        <v>3445</v>
      </c>
      <c r="I17" s="2">
        <v>0</v>
      </c>
    </row>
    <row r="18" spans="1:9" x14ac:dyDescent="0.25">
      <c r="A18" t="s">
        <v>3446</v>
      </c>
      <c r="B18" t="str">
        <f t="shared" si="0"/>
        <v xml:space="preserve"> A10190</v>
      </c>
      <c r="C18" t="s">
        <v>3447</v>
      </c>
      <c r="D18" s="2">
        <v>0</v>
      </c>
      <c r="F18" s="2" t="s">
        <v>3448</v>
      </c>
      <c r="I18" s="2">
        <v>0</v>
      </c>
    </row>
    <row r="19" spans="1:9" x14ac:dyDescent="0.25">
      <c r="A19" t="s">
        <v>3449</v>
      </c>
      <c r="B19" t="str">
        <f t="shared" si="0"/>
        <v xml:space="preserve"> A10210</v>
      </c>
      <c r="C19" t="s">
        <v>3450</v>
      </c>
      <c r="D19" s="2">
        <v>0</v>
      </c>
      <c r="F19" s="2" t="s">
        <v>3451</v>
      </c>
      <c r="I19" s="2">
        <v>61</v>
      </c>
    </row>
    <row r="20" spans="1:9" x14ac:dyDescent="0.25">
      <c r="A20" t="s">
        <v>3452</v>
      </c>
      <c r="B20" t="str">
        <f t="shared" si="0"/>
        <v xml:space="preserve"> A10240</v>
      </c>
      <c r="C20" t="s">
        <v>3453</v>
      </c>
      <c r="D20" s="2">
        <v>0</v>
      </c>
      <c r="F20" s="2" t="s">
        <v>3454</v>
      </c>
      <c r="I20" s="2">
        <v>84</v>
      </c>
    </row>
    <row r="21" spans="1:9" x14ac:dyDescent="0.25">
      <c r="A21" t="s">
        <v>3455</v>
      </c>
      <c r="B21" t="str">
        <f t="shared" si="0"/>
        <v xml:space="preserve"> A10230</v>
      </c>
      <c r="C21" t="s">
        <v>3456</v>
      </c>
      <c r="D21" s="2">
        <v>0</v>
      </c>
      <c r="F21" s="2" t="s">
        <v>3457</v>
      </c>
      <c r="I21" s="2">
        <v>100</v>
      </c>
    </row>
    <row r="22" spans="1:9" x14ac:dyDescent="0.25">
      <c r="A22" t="s">
        <v>3458</v>
      </c>
      <c r="B22" t="str">
        <f t="shared" si="0"/>
        <v xml:space="preserve"> A10220</v>
      </c>
      <c r="C22" t="s">
        <v>3459</v>
      </c>
      <c r="D22" s="2">
        <v>0</v>
      </c>
      <c r="F22" s="2" t="s">
        <v>3460</v>
      </c>
      <c r="I22" s="2">
        <v>22</v>
      </c>
    </row>
    <row r="23" spans="1:9" x14ac:dyDescent="0.25">
      <c r="A23" t="s">
        <v>3461</v>
      </c>
      <c r="B23" t="str">
        <f t="shared" si="0"/>
        <v xml:space="preserve"> A10270</v>
      </c>
      <c r="C23" t="s">
        <v>3462</v>
      </c>
      <c r="D23" s="2">
        <v>0</v>
      </c>
      <c r="F23" s="2" t="s">
        <v>3463</v>
      </c>
      <c r="I23" s="2">
        <v>0</v>
      </c>
    </row>
    <row r="24" spans="1:9" x14ac:dyDescent="0.25">
      <c r="A24" t="s">
        <v>3464</v>
      </c>
      <c r="B24" t="str">
        <f t="shared" si="0"/>
        <v xml:space="preserve"> A10275</v>
      </c>
      <c r="C24" t="s">
        <v>3465</v>
      </c>
      <c r="D24" s="2">
        <v>0</v>
      </c>
      <c r="F24" s="2" t="s">
        <v>3466</v>
      </c>
      <c r="I24" s="2">
        <v>0</v>
      </c>
    </row>
    <row r="25" spans="1:9" x14ac:dyDescent="0.25">
      <c r="A25" t="s">
        <v>3467</v>
      </c>
      <c r="B25" t="str">
        <f t="shared" si="0"/>
        <v xml:space="preserve"> A10280</v>
      </c>
      <c r="C25" t="s">
        <v>3468</v>
      </c>
      <c r="D25" s="2">
        <v>0</v>
      </c>
      <c r="F25" s="2" t="s">
        <v>3469</v>
      </c>
      <c r="I25" s="2">
        <v>0</v>
      </c>
    </row>
    <row r="26" spans="1:9" x14ac:dyDescent="0.25">
      <c r="A26" t="s">
        <v>3470</v>
      </c>
      <c r="B26" t="str">
        <f t="shared" si="0"/>
        <v xml:space="preserve"> A10290</v>
      </c>
      <c r="C26" t="s">
        <v>3471</v>
      </c>
      <c r="D26" s="2">
        <v>0</v>
      </c>
      <c r="F26" s="2" t="s">
        <v>3472</v>
      </c>
      <c r="I26" s="2">
        <v>0</v>
      </c>
    </row>
    <row r="27" spans="1:9" x14ac:dyDescent="0.25">
      <c r="A27" t="s">
        <v>3473</v>
      </c>
      <c r="B27" t="str">
        <f t="shared" si="0"/>
        <v>Detalle</v>
      </c>
      <c r="D27" s="2">
        <v>697</v>
      </c>
      <c r="E27" s="309" t="s">
        <v>3425</v>
      </c>
      <c r="F27" s="300">
        <v>46688</v>
      </c>
      <c r="G27" s="2" t="s">
        <v>3474</v>
      </c>
      <c r="H27" s="300">
        <v>46175</v>
      </c>
      <c r="I27" s="2">
        <v>77</v>
      </c>
    </row>
    <row r="28" spans="1:9" x14ac:dyDescent="0.25">
      <c r="A28" t="s">
        <v>3475</v>
      </c>
      <c r="B28" t="str">
        <f t="shared" si="0"/>
        <v xml:space="preserve"> A10310</v>
      </c>
      <c r="C28" t="s">
        <v>3476</v>
      </c>
      <c r="D28" s="2">
        <v>4</v>
      </c>
      <c r="E28" s="309" t="s">
        <v>3477</v>
      </c>
      <c r="F28" s="300">
        <v>46178</v>
      </c>
      <c r="I28" s="2">
        <v>52</v>
      </c>
    </row>
    <row r="29" spans="1:9" x14ac:dyDescent="0.25">
      <c r="A29" t="s">
        <v>3478</v>
      </c>
      <c r="B29" t="str">
        <f t="shared" si="0"/>
        <v xml:space="preserve"> A10300</v>
      </c>
      <c r="C29" t="s">
        <v>3479</v>
      </c>
      <c r="D29" s="2">
        <v>135</v>
      </c>
      <c r="E29" s="309">
        <v>46554</v>
      </c>
      <c r="F29" s="300">
        <v>46688</v>
      </c>
      <c r="I29" s="2">
        <v>90</v>
      </c>
    </row>
    <row r="30" spans="1:9" x14ac:dyDescent="0.25">
      <c r="A30" t="s">
        <v>3480</v>
      </c>
      <c r="B30" t="str">
        <f t="shared" si="0"/>
        <v>ALLERES</v>
      </c>
      <c r="D30" s="2">
        <v>657</v>
      </c>
      <c r="E30" s="309">
        <v>45915</v>
      </c>
      <c r="F30" s="300">
        <v>46681</v>
      </c>
      <c r="I30" s="2">
        <v>84</v>
      </c>
    </row>
    <row r="31" spans="1:9" x14ac:dyDescent="0.25">
      <c r="A31" t="s">
        <v>3481</v>
      </c>
      <c r="B31" t="str">
        <f t="shared" si="0"/>
        <v xml:space="preserve"> TA1100</v>
      </c>
      <c r="C31" t="s">
        <v>3482</v>
      </c>
      <c r="D31" s="2">
        <v>4</v>
      </c>
      <c r="E31" s="309">
        <v>45915</v>
      </c>
      <c r="F31" s="2" t="s">
        <v>3483</v>
      </c>
      <c r="I31" s="2">
        <v>590</v>
      </c>
    </row>
    <row r="32" spans="1:9" x14ac:dyDescent="0.25">
      <c r="A32" t="s">
        <v>3484</v>
      </c>
      <c r="B32" t="str">
        <f t="shared" si="0"/>
        <v xml:space="preserve"> TA1090</v>
      </c>
      <c r="C32" t="s">
        <v>3485</v>
      </c>
      <c r="D32" s="2">
        <v>0</v>
      </c>
      <c r="F32" s="2" t="s">
        <v>3486</v>
      </c>
      <c r="I32" s="2">
        <v>560</v>
      </c>
    </row>
    <row r="33" spans="1:9" x14ac:dyDescent="0.25">
      <c r="A33" t="s">
        <v>3487</v>
      </c>
      <c r="B33" t="str">
        <f t="shared" si="0"/>
        <v xml:space="preserve"> TA1060</v>
      </c>
      <c r="C33" t="s">
        <v>3488</v>
      </c>
      <c r="D33" s="2">
        <v>4</v>
      </c>
      <c r="E33" s="309" t="s">
        <v>3489</v>
      </c>
      <c r="F33" s="2" t="s">
        <v>3490</v>
      </c>
      <c r="I33" s="2">
        <v>104</v>
      </c>
    </row>
    <row r="34" spans="1:9" x14ac:dyDescent="0.25">
      <c r="A34" t="s">
        <v>3491</v>
      </c>
      <c r="B34" t="str">
        <f t="shared" si="0"/>
        <v xml:space="preserve"> TA1110</v>
      </c>
      <c r="C34" t="s">
        <v>3492</v>
      </c>
      <c r="D34" s="2">
        <v>14</v>
      </c>
      <c r="E34" s="309" t="s">
        <v>3493</v>
      </c>
      <c r="F34" s="2" t="s">
        <v>3494</v>
      </c>
      <c r="I34" s="2">
        <v>523</v>
      </c>
    </row>
    <row r="35" spans="1:9" x14ac:dyDescent="0.25">
      <c r="A35" t="s">
        <v>3495</v>
      </c>
      <c r="B35" t="str">
        <f t="shared" si="0"/>
        <v xml:space="preserve"> TA1120</v>
      </c>
      <c r="C35" t="s">
        <v>3496</v>
      </c>
      <c r="D35" s="2">
        <v>9</v>
      </c>
      <c r="E35" s="309" t="s">
        <v>3497</v>
      </c>
      <c r="F35" s="2" t="s">
        <v>3498</v>
      </c>
      <c r="I35" s="2">
        <v>524</v>
      </c>
    </row>
    <row r="36" spans="1:9" x14ac:dyDescent="0.25">
      <c r="A36" t="s">
        <v>3499</v>
      </c>
      <c r="B36" t="str">
        <f t="shared" si="0"/>
        <v xml:space="preserve"> TA1010</v>
      </c>
      <c r="C36" t="s">
        <v>3500</v>
      </c>
      <c r="D36" s="2">
        <v>0</v>
      </c>
      <c r="F36" s="2" t="s">
        <v>3501</v>
      </c>
      <c r="I36" s="2">
        <v>11</v>
      </c>
    </row>
    <row r="37" spans="1:9" x14ac:dyDescent="0.25">
      <c r="A37" t="s">
        <v>3502</v>
      </c>
      <c r="B37" t="str">
        <f t="shared" si="0"/>
        <v xml:space="preserve"> TA1130</v>
      </c>
      <c r="C37" t="s">
        <v>3503</v>
      </c>
      <c r="D37" s="2">
        <v>0</v>
      </c>
      <c r="F37" s="300">
        <v>46157</v>
      </c>
      <c r="I37" s="2">
        <v>430</v>
      </c>
    </row>
    <row r="38" spans="1:9" x14ac:dyDescent="0.25">
      <c r="A38" t="s">
        <v>3504</v>
      </c>
      <c r="B38" t="str">
        <f t="shared" si="0"/>
        <v xml:space="preserve"> TA1020</v>
      </c>
      <c r="C38" t="s">
        <v>3505</v>
      </c>
      <c r="D38" s="2">
        <v>0</v>
      </c>
      <c r="F38" s="300">
        <v>46160</v>
      </c>
      <c r="I38" s="2">
        <v>12</v>
      </c>
    </row>
    <row r="39" spans="1:9" x14ac:dyDescent="0.25">
      <c r="A39" t="s">
        <v>3506</v>
      </c>
      <c r="B39" t="str">
        <f t="shared" si="0"/>
        <v xml:space="preserve"> TA1070</v>
      </c>
      <c r="C39" t="s">
        <v>3507</v>
      </c>
      <c r="D39" s="2">
        <v>5</v>
      </c>
      <c r="E39" s="309">
        <v>46227</v>
      </c>
      <c r="F39" s="300">
        <v>46233</v>
      </c>
      <c r="I39" s="2">
        <v>378</v>
      </c>
    </row>
    <row r="40" spans="1:9" x14ac:dyDescent="0.25">
      <c r="A40" t="s">
        <v>3508</v>
      </c>
      <c r="B40" t="str">
        <f t="shared" si="0"/>
        <v xml:space="preserve"> TA1040</v>
      </c>
      <c r="C40" t="s">
        <v>3509</v>
      </c>
      <c r="D40" s="2">
        <v>5</v>
      </c>
      <c r="E40" s="309" t="s">
        <v>3510</v>
      </c>
      <c r="F40" s="2" t="s">
        <v>3511</v>
      </c>
      <c r="I40" s="2">
        <v>358</v>
      </c>
    </row>
    <row r="41" spans="1:9" x14ac:dyDescent="0.25">
      <c r="A41" t="s">
        <v>3512</v>
      </c>
      <c r="B41" t="str">
        <f t="shared" si="0"/>
        <v xml:space="preserve"> TA1030</v>
      </c>
      <c r="C41" t="s">
        <v>3513</v>
      </c>
      <c r="D41" s="2">
        <v>0</v>
      </c>
      <c r="F41" s="300">
        <v>46280</v>
      </c>
      <c r="I41" s="2">
        <v>12</v>
      </c>
    </row>
    <row r="42" spans="1:9" x14ac:dyDescent="0.25">
      <c r="A42" t="s">
        <v>3514</v>
      </c>
      <c r="B42" t="str">
        <f t="shared" si="0"/>
        <v xml:space="preserve"> TA1080</v>
      </c>
      <c r="C42" t="s">
        <v>3515</v>
      </c>
      <c r="D42" s="2">
        <v>5</v>
      </c>
      <c r="E42" s="309">
        <v>46322</v>
      </c>
      <c r="F42" s="300">
        <v>46328</v>
      </c>
      <c r="I42" s="2">
        <v>313</v>
      </c>
    </row>
    <row r="43" spans="1:9" x14ac:dyDescent="0.25">
      <c r="A43" t="s">
        <v>3516</v>
      </c>
      <c r="B43" t="str">
        <f t="shared" si="0"/>
        <v xml:space="preserve"> TA1041</v>
      </c>
      <c r="C43" t="s">
        <v>3517</v>
      </c>
      <c r="D43" s="2">
        <v>0</v>
      </c>
      <c r="E43" s="309" t="s">
        <v>3518</v>
      </c>
      <c r="I43" s="2">
        <v>283</v>
      </c>
    </row>
    <row r="44" spans="1:9" x14ac:dyDescent="0.25">
      <c r="A44" t="s">
        <v>3519</v>
      </c>
      <c r="B44" t="str">
        <f t="shared" si="0"/>
        <v xml:space="preserve"> TA1124</v>
      </c>
      <c r="C44" t="s">
        <v>3520</v>
      </c>
      <c r="D44" s="2">
        <v>0</v>
      </c>
      <c r="F44" s="300">
        <v>46429</v>
      </c>
      <c r="I44" s="2">
        <v>7</v>
      </c>
    </row>
    <row r="45" spans="1:9" x14ac:dyDescent="0.25">
      <c r="A45" t="s">
        <v>3521</v>
      </c>
      <c r="B45" t="str">
        <f t="shared" si="0"/>
        <v xml:space="preserve"> TA1050</v>
      </c>
      <c r="C45" t="s">
        <v>3522</v>
      </c>
      <c r="D45" s="2">
        <v>20</v>
      </c>
      <c r="E45" s="309">
        <v>46435</v>
      </c>
      <c r="F45" s="300">
        <v>46454</v>
      </c>
      <c r="I45" s="2">
        <v>15</v>
      </c>
    </row>
    <row r="46" spans="1:9" x14ac:dyDescent="0.25">
      <c r="A46" t="s">
        <v>3523</v>
      </c>
      <c r="B46" t="str">
        <f t="shared" si="0"/>
        <v xml:space="preserve"> TA1000</v>
      </c>
      <c r="C46" t="s">
        <v>3524</v>
      </c>
      <c r="D46" s="2">
        <v>0</v>
      </c>
      <c r="F46" s="300">
        <v>46681</v>
      </c>
      <c r="I46" s="2">
        <v>70</v>
      </c>
    </row>
    <row r="47" spans="1:9" x14ac:dyDescent="0.25">
      <c r="A47" t="s">
        <v>3525</v>
      </c>
      <c r="B47" t="str">
        <f t="shared" si="0"/>
        <v>rocesos</v>
      </c>
      <c r="D47" s="2">
        <v>191</v>
      </c>
      <c r="E47" s="309" t="s">
        <v>3425</v>
      </c>
      <c r="F47" s="300">
        <v>46157</v>
      </c>
      <c r="I47" s="2">
        <v>430</v>
      </c>
    </row>
    <row r="48" spans="1:9" x14ac:dyDescent="0.25">
      <c r="A48" t="s">
        <v>3526</v>
      </c>
      <c r="B48" t="str">
        <f t="shared" si="0"/>
        <v>QPRLY20</v>
      </c>
      <c r="C48" t="s">
        <v>3527</v>
      </c>
      <c r="D48" s="2">
        <v>30</v>
      </c>
      <c r="E48" s="309" t="s">
        <v>3425</v>
      </c>
      <c r="F48" s="300">
        <v>45917</v>
      </c>
      <c r="I48" s="2">
        <v>12</v>
      </c>
    </row>
    <row r="49" spans="1:9" x14ac:dyDescent="0.25">
      <c r="A49" t="s">
        <v>3528</v>
      </c>
      <c r="B49" t="str">
        <f t="shared" si="0"/>
        <v>NPROC01</v>
      </c>
      <c r="C49" t="s">
        <v>3529</v>
      </c>
      <c r="D49" s="2">
        <v>20</v>
      </c>
      <c r="E49" s="309" t="s">
        <v>3425</v>
      </c>
      <c r="F49" s="300">
        <v>45903</v>
      </c>
      <c r="I49" s="2">
        <v>11</v>
      </c>
    </row>
    <row r="50" spans="1:9" x14ac:dyDescent="0.25">
      <c r="A50" t="s">
        <v>3530</v>
      </c>
      <c r="B50" t="str">
        <f t="shared" si="0"/>
        <v>QPRLY60</v>
      </c>
      <c r="C50" t="s">
        <v>3531</v>
      </c>
      <c r="D50" s="2">
        <v>96</v>
      </c>
      <c r="E50" s="309">
        <v>45905</v>
      </c>
      <c r="F50" s="2" t="s">
        <v>3532</v>
      </c>
      <c r="I50" s="2">
        <v>50</v>
      </c>
    </row>
    <row r="51" spans="1:9" x14ac:dyDescent="0.25">
      <c r="A51" t="s">
        <v>3533</v>
      </c>
      <c r="B51" t="str">
        <f t="shared" si="0"/>
        <v>QPRLY30</v>
      </c>
      <c r="C51" t="s">
        <v>3534</v>
      </c>
      <c r="D51" s="2">
        <v>62</v>
      </c>
      <c r="E51" s="309">
        <v>45905</v>
      </c>
      <c r="F51" s="2" t="s">
        <v>3535</v>
      </c>
      <c r="I51" s="2">
        <v>11</v>
      </c>
    </row>
    <row r="52" spans="1:9" x14ac:dyDescent="0.25">
      <c r="A52" t="s">
        <v>3536</v>
      </c>
      <c r="B52" t="str">
        <f t="shared" si="0"/>
        <v>QPRLY40</v>
      </c>
      <c r="C52" t="s">
        <v>3537</v>
      </c>
      <c r="D52" s="2">
        <v>57</v>
      </c>
      <c r="E52" s="309">
        <v>45909</v>
      </c>
      <c r="F52" s="300">
        <v>45988</v>
      </c>
      <c r="I52" s="2">
        <v>19</v>
      </c>
    </row>
    <row r="53" spans="1:9" x14ac:dyDescent="0.25">
      <c r="A53" t="s">
        <v>3538</v>
      </c>
      <c r="B53" t="str">
        <f t="shared" si="0"/>
        <v>QPRLY00</v>
      </c>
      <c r="C53" t="s">
        <v>3539</v>
      </c>
      <c r="D53" s="2">
        <v>31</v>
      </c>
      <c r="E53" s="309">
        <v>45918</v>
      </c>
      <c r="F53" s="300">
        <v>45960</v>
      </c>
      <c r="I53" s="2">
        <v>12</v>
      </c>
    </row>
    <row r="54" spans="1:9" x14ac:dyDescent="0.25">
      <c r="A54" t="s">
        <v>3540</v>
      </c>
      <c r="B54" t="str">
        <f t="shared" si="0"/>
        <v>QPRLY10</v>
      </c>
      <c r="C54" t="s">
        <v>3541</v>
      </c>
      <c r="D54" s="2">
        <v>125</v>
      </c>
      <c r="E54" s="309">
        <v>45961</v>
      </c>
      <c r="F54" s="300">
        <v>46150</v>
      </c>
      <c r="I54" s="2">
        <v>12</v>
      </c>
    </row>
    <row r="55" spans="1:9" x14ac:dyDescent="0.25">
      <c r="A55" t="s">
        <v>3542</v>
      </c>
      <c r="B55" t="str">
        <f t="shared" si="0"/>
        <v>QPRLY50</v>
      </c>
      <c r="C55" t="s">
        <v>3543</v>
      </c>
      <c r="D55" s="2">
        <v>116</v>
      </c>
      <c r="E55" s="309">
        <v>45982</v>
      </c>
      <c r="F55" s="300">
        <v>46157</v>
      </c>
      <c r="I55" s="2">
        <v>430</v>
      </c>
    </row>
    <row r="56" spans="1:9" x14ac:dyDescent="0.25">
      <c r="A56" t="s">
        <v>3544</v>
      </c>
      <c r="B56" t="str">
        <f t="shared" si="0"/>
        <v xml:space="preserve"> diseño</v>
      </c>
      <c r="D56" s="2">
        <v>126</v>
      </c>
      <c r="E56" s="309" t="s">
        <v>3425</v>
      </c>
      <c r="F56" s="300">
        <v>46058</v>
      </c>
      <c r="I56" s="2">
        <v>51</v>
      </c>
    </row>
    <row r="57" spans="1:9" x14ac:dyDescent="0.25">
      <c r="A57" t="s">
        <v>3545</v>
      </c>
      <c r="B57" t="str">
        <f t="shared" si="0"/>
        <v>ONSDD01</v>
      </c>
      <c r="C57" t="s">
        <v>3529</v>
      </c>
      <c r="D57" s="2">
        <v>20</v>
      </c>
      <c r="E57" s="309" t="s">
        <v>3425</v>
      </c>
      <c r="F57" s="300">
        <v>45903</v>
      </c>
      <c r="I57" s="2">
        <v>46</v>
      </c>
    </row>
    <row r="58" spans="1:9" x14ac:dyDescent="0.25">
      <c r="A58" t="s">
        <v>3546</v>
      </c>
      <c r="B58" t="str">
        <f t="shared" si="0"/>
        <v>QSDLY70</v>
      </c>
      <c r="C58" t="s">
        <v>3547</v>
      </c>
      <c r="D58" s="2">
        <v>100</v>
      </c>
      <c r="E58" s="309">
        <v>45905</v>
      </c>
      <c r="F58" s="2" t="s">
        <v>3548</v>
      </c>
      <c r="I58" s="2">
        <v>46</v>
      </c>
    </row>
    <row r="59" spans="1:9" x14ac:dyDescent="0.25">
      <c r="A59" t="s">
        <v>3549</v>
      </c>
      <c r="B59" t="str">
        <f t="shared" si="0"/>
        <v>QSDLY30</v>
      </c>
      <c r="C59" t="s">
        <v>3550</v>
      </c>
      <c r="D59" s="2">
        <v>54</v>
      </c>
      <c r="E59" s="309">
        <v>45918</v>
      </c>
      <c r="F59" s="2" t="s">
        <v>3489</v>
      </c>
      <c r="I59" s="2">
        <v>52</v>
      </c>
    </row>
    <row r="60" spans="1:9" x14ac:dyDescent="0.25">
      <c r="A60" t="s">
        <v>3551</v>
      </c>
      <c r="B60" t="str">
        <f t="shared" si="0"/>
        <v>QSDLY10</v>
      </c>
      <c r="C60" t="s">
        <v>3552</v>
      </c>
      <c r="D60" s="2">
        <v>69</v>
      </c>
      <c r="E60" s="309">
        <v>45933</v>
      </c>
      <c r="F60" s="2" t="s">
        <v>3553</v>
      </c>
      <c r="I60" s="2">
        <v>63</v>
      </c>
    </row>
    <row r="61" spans="1:9" x14ac:dyDescent="0.25">
      <c r="A61" t="s">
        <v>3554</v>
      </c>
      <c r="B61" t="str">
        <f t="shared" si="0"/>
        <v>QSDLY60</v>
      </c>
      <c r="C61" t="s">
        <v>3555</v>
      </c>
      <c r="D61" s="2">
        <v>85</v>
      </c>
      <c r="E61" s="309">
        <v>45933</v>
      </c>
      <c r="F61" s="300">
        <v>46058</v>
      </c>
      <c r="I61" s="2">
        <v>51</v>
      </c>
    </row>
    <row r="62" spans="1:9" x14ac:dyDescent="0.25">
      <c r="A62" t="s">
        <v>3556</v>
      </c>
      <c r="B62" t="str">
        <f t="shared" si="0"/>
        <v>QSDLY50</v>
      </c>
      <c r="C62" t="s">
        <v>3557</v>
      </c>
      <c r="D62" s="2">
        <v>75</v>
      </c>
      <c r="E62" s="309">
        <v>45940</v>
      </c>
      <c r="F62" s="2" t="s">
        <v>3548</v>
      </c>
      <c r="I62" s="2">
        <v>46</v>
      </c>
    </row>
    <row r="63" spans="1:9" x14ac:dyDescent="0.25">
      <c r="A63" t="s">
        <v>3558</v>
      </c>
      <c r="B63" t="str">
        <f t="shared" si="0"/>
        <v>QSDLY40</v>
      </c>
      <c r="C63" t="s">
        <v>3559</v>
      </c>
      <c r="D63" s="2">
        <v>31</v>
      </c>
      <c r="E63" s="309" t="s">
        <v>3560</v>
      </c>
      <c r="F63" s="2" t="s">
        <v>3548</v>
      </c>
      <c r="I63" s="2">
        <v>46</v>
      </c>
    </row>
    <row r="64" spans="1:9" x14ac:dyDescent="0.25">
      <c r="A64" t="s">
        <v>3561</v>
      </c>
      <c r="B64" t="str">
        <f t="shared" si="0"/>
        <v>ecánica</v>
      </c>
      <c r="D64" s="2">
        <v>192</v>
      </c>
      <c r="E64" s="309" t="s">
        <v>3425</v>
      </c>
      <c r="F64" s="300">
        <v>46160</v>
      </c>
      <c r="G64" s="300">
        <v>45904</v>
      </c>
      <c r="H64" s="300">
        <v>46160</v>
      </c>
      <c r="I64" s="2">
        <v>11</v>
      </c>
    </row>
    <row r="65" spans="1:9" x14ac:dyDescent="0.25">
      <c r="A65" t="s">
        <v>3562</v>
      </c>
      <c r="B65" t="str">
        <f t="shared" si="0"/>
        <v>ONMEC01</v>
      </c>
      <c r="C65" t="s">
        <v>3529</v>
      </c>
      <c r="D65" s="2">
        <v>21</v>
      </c>
      <c r="E65" s="309" t="s">
        <v>3425</v>
      </c>
      <c r="F65" s="300">
        <v>45904</v>
      </c>
      <c r="I65" s="2">
        <v>7</v>
      </c>
    </row>
    <row r="66" spans="1:9" x14ac:dyDescent="0.25">
      <c r="A66" t="s">
        <v>3563</v>
      </c>
      <c r="B66" t="str">
        <f t="shared" si="0"/>
        <v>RIM1050</v>
      </c>
      <c r="C66" t="s">
        <v>3564</v>
      </c>
      <c r="D66" s="2">
        <v>0</v>
      </c>
      <c r="E66" s="309">
        <v>45905</v>
      </c>
      <c r="G66" s="300">
        <v>45904</v>
      </c>
      <c r="I66" s="2">
        <v>16</v>
      </c>
    </row>
    <row r="67" spans="1:9" x14ac:dyDescent="0.25">
      <c r="A67" t="s">
        <v>3565</v>
      </c>
      <c r="B67" t="str">
        <f t="shared" si="0"/>
        <v>RIM1090</v>
      </c>
      <c r="C67" t="s">
        <v>3566</v>
      </c>
      <c r="D67" s="2">
        <v>71</v>
      </c>
      <c r="E67" s="309">
        <v>45905</v>
      </c>
      <c r="F67" s="2" t="s">
        <v>3567</v>
      </c>
      <c r="I67" s="2">
        <v>12</v>
      </c>
    </row>
    <row r="68" spans="1:9" x14ac:dyDescent="0.25">
      <c r="A68" t="s">
        <v>3568</v>
      </c>
      <c r="B68" t="str">
        <f t="shared" si="0"/>
        <v>RIM1070</v>
      </c>
      <c r="C68" t="s">
        <v>3569</v>
      </c>
      <c r="D68" s="2">
        <v>0</v>
      </c>
      <c r="F68" s="300">
        <v>45916</v>
      </c>
      <c r="I68" s="2">
        <v>15</v>
      </c>
    </row>
    <row r="69" spans="1:9" x14ac:dyDescent="0.25">
      <c r="A69" t="s">
        <v>3570</v>
      </c>
      <c r="B69" t="str">
        <f t="shared" si="0"/>
        <v>RIM1010</v>
      </c>
      <c r="C69" t="s">
        <v>3571</v>
      </c>
      <c r="D69" s="2">
        <v>121</v>
      </c>
      <c r="E69" s="309">
        <v>45975</v>
      </c>
      <c r="F69" s="300">
        <v>46160</v>
      </c>
      <c r="G69" s="300">
        <v>45978</v>
      </c>
      <c r="H69" s="300">
        <v>46160</v>
      </c>
      <c r="I69" s="2">
        <v>7</v>
      </c>
    </row>
    <row r="70" spans="1:9" x14ac:dyDescent="0.25">
      <c r="A70" t="s">
        <v>3572</v>
      </c>
      <c r="B70" t="str">
        <f t="shared" ref="B70:B133" si="1">+RIGHT(A70,7)</f>
        <v>RIM1020</v>
      </c>
      <c r="C70" t="s">
        <v>3573</v>
      </c>
      <c r="D70" s="2">
        <v>91</v>
      </c>
      <c r="E70" s="309" t="s">
        <v>3567</v>
      </c>
      <c r="F70" s="300">
        <v>46146</v>
      </c>
      <c r="G70" s="2" t="s">
        <v>3574</v>
      </c>
      <c r="H70" s="300">
        <v>46146</v>
      </c>
      <c r="I70" s="2">
        <v>21</v>
      </c>
    </row>
    <row r="71" spans="1:9" x14ac:dyDescent="0.25">
      <c r="A71" t="s">
        <v>3575</v>
      </c>
      <c r="B71" t="str">
        <f t="shared" si="1"/>
        <v>RIM1060</v>
      </c>
      <c r="C71" t="s">
        <v>3576</v>
      </c>
      <c r="D71" s="2">
        <v>0</v>
      </c>
      <c r="F71" s="2" t="s">
        <v>3567</v>
      </c>
      <c r="H71" s="2" t="s">
        <v>3567</v>
      </c>
      <c r="I71" s="2">
        <v>12</v>
      </c>
    </row>
    <row r="72" spans="1:9" x14ac:dyDescent="0.25">
      <c r="A72" t="s">
        <v>3577</v>
      </c>
      <c r="B72" t="str">
        <f t="shared" si="1"/>
        <v>RIM1100</v>
      </c>
      <c r="C72" t="s">
        <v>3578</v>
      </c>
      <c r="D72" s="2">
        <v>79</v>
      </c>
      <c r="E72" s="309" t="s">
        <v>3574</v>
      </c>
      <c r="F72" s="2" t="s">
        <v>3579</v>
      </c>
      <c r="I72" s="2">
        <v>25</v>
      </c>
    </row>
    <row r="73" spans="1:9" x14ac:dyDescent="0.25">
      <c r="A73" t="s">
        <v>3580</v>
      </c>
      <c r="B73" t="str">
        <f t="shared" si="1"/>
        <v>RIM1030</v>
      </c>
      <c r="C73" t="s">
        <v>3581</v>
      </c>
      <c r="D73" s="2">
        <v>0</v>
      </c>
      <c r="F73" s="2" t="s">
        <v>3579</v>
      </c>
      <c r="H73" s="2" t="s">
        <v>3582</v>
      </c>
      <c r="I73" s="2">
        <v>25</v>
      </c>
    </row>
    <row r="74" spans="1:9" x14ac:dyDescent="0.25">
      <c r="A74" t="s">
        <v>3583</v>
      </c>
      <c r="B74" t="str">
        <f t="shared" si="1"/>
        <v xml:space="preserve"> Piping</v>
      </c>
      <c r="D74" s="2">
        <v>295</v>
      </c>
      <c r="E74" s="309" t="s">
        <v>3425</v>
      </c>
      <c r="F74" s="300">
        <v>46309</v>
      </c>
      <c r="G74" s="300">
        <v>45961</v>
      </c>
      <c r="H74" s="300">
        <v>46066</v>
      </c>
      <c r="I74" s="2">
        <v>50</v>
      </c>
    </row>
    <row r="75" spans="1:9" x14ac:dyDescent="0.25">
      <c r="A75" t="s">
        <v>3584</v>
      </c>
      <c r="B75" t="str">
        <f t="shared" si="1"/>
        <v>ONPIP01</v>
      </c>
      <c r="C75" t="s">
        <v>3529</v>
      </c>
      <c r="D75" s="2">
        <v>20</v>
      </c>
      <c r="E75" s="309" t="s">
        <v>3425</v>
      </c>
      <c r="F75" s="300">
        <v>45903</v>
      </c>
      <c r="I75" s="2">
        <v>0</v>
      </c>
    </row>
    <row r="76" spans="1:9" x14ac:dyDescent="0.25">
      <c r="A76" t="s">
        <v>3585</v>
      </c>
      <c r="B76" t="str">
        <f t="shared" si="1"/>
        <v>QPILY95</v>
      </c>
      <c r="C76" t="s">
        <v>3586</v>
      </c>
      <c r="D76" s="2">
        <v>157</v>
      </c>
      <c r="E76" s="309" t="s">
        <v>3587</v>
      </c>
      <c r="F76" s="2" t="s">
        <v>3588</v>
      </c>
      <c r="I76" s="2">
        <v>93</v>
      </c>
    </row>
    <row r="77" spans="1:9" x14ac:dyDescent="0.25">
      <c r="A77" t="s">
        <v>3589</v>
      </c>
      <c r="B77" t="str">
        <f t="shared" si="1"/>
        <v>RIP1000</v>
      </c>
      <c r="C77" t="s">
        <v>3590</v>
      </c>
      <c r="D77" s="2">
        <v>0</v>
      </c>
      <c r="F77" s="2" t="s">
        <v>3591</v>
      </c>
      <c r="H77" s="300">
        <v>45961</v>
      </c>
      <c r="I77" s="2">
        <v>0</v>
      </c>
    </row>
    <row r="78" spans="1:9" x14ac:dyDescent="0.25">
      <c r="A78" t="s">
        <v>3592</v>
      </c>
      <c r="B78" t="str">
        <f t="shared" si="1"/>
        <v>PILY120</v>
      </c>
      <c r="C78" t="s">
        <v>3593</v>
      </c>
      <c r="D78" s="2">
        <v>242</v>
      </c>
      <c r="E78" s="309">
        <v>45904</v>
      </c>
      <c r="F78" s="2" t="s">
        <v>3594</v>
      </c>
      <c r="I78" s="2">
        <v>83</v>
      </c>
    </row>
    <row r="79" spans="1:9" x14ac:dyDescent="0.25">
      <c r="A79" t="s">
        <v>3595</v>
      </c>
      <c r="B79" t="str">
        <f t="shared" si="1"/>
        <v>PILY130</v>
      </c>
      <c r="C79" t="s">
        <v>3596</v>
      </c>
      <c r="D79" s="2">
        <v>57</v>
      </c>
      <c r="E79" s="309">
        <v>45904</v>
      </c>
      <c r="F79" s="300">
        <v>45985</v>
      </c>
      <c r="I79" s="2">
        <v>36</v>
      </c>
    </row>
    <row r="80" spans="1:9" x14ac:dyDescent="0.25">
      <c r="A80" t="s">
        <v>3597</v>
      </c>
      <c r="B80" t="str">
        <f t="shared" si="1"/>
        <v>PILY100</v>
      </c>
      <c r="C80" t="s">
        <v>3598</v>
      </c>
      <c r="D80" s="2">
        <v>44</v>
      </c>
      <c r="E80" s="309">
        <v>45905</v>
      </c>
      <c r="F80" s="300">
        <v>45966</v>
      </c>
      <c r="I80" s="2">
        <v>11</v>
      </c>
    </row>
    <row r="81" spans="1:9" x14ac:dyDescent="0.25">
      <c r="A81" t="s">
        <v>3599</v>
      </c>
      <c r="B81" t="str">
        <f t="shared" si="1"/>
        <v>RIP1030</v>
      </c>
      <c r="C81" t="s">
        <v>3600</v>
      </c>
      <c r="D81" s="2">
        <v>0</v>
      </c>
      <c r="F81" s="2" t="s">
        <v>3601</v>
      </c>
      <c r="H81" s="2" t="s">
        <v>3567</v>
      </c>
      <c r="I81" s="2">
        <v>30</v>
      </c>
    </row>
    <row r="82" spans="1:9" x14ac:dyDescent="0.25">
      <c r="A82" t="s">
        <v>3602</v>
      </c>
      <c r="B82" t="str">
        <f t="shared" si="1"/>
        <v>PILY105</v>
      </c>
      <c r="C82" t="s">
        <v>3603</v>
      </c>
      <c r="D82" s="2">
        <v>20</v>
      </c>
      <c r="E82" s="309">
        <v>45967</v>
      </c>
      <c r="F82" s="2" t="s">
        <v>3493</v>
      </c>
      <c r="I82" s="2">
        <v>11</v>
      </c>
    </row>
    <row r="83" spans="1:9" x14ac:dyDescent="0.25">
      <c r="A83" t="s">
        <v>3604</v>
      </c>
      <c r="B83" t="str">
        <f t="shared" si="1"/>
        <v>PILY106</v>
      </c>
      <c r="C83" t="s">
        <v>3605</v>
      </c>
      <c r="D83" s="2">
        <v>35</v>
      </c>
      <c r="E83" s="309" t="s">
        <v>3560</v>
      </c>
      <c r="F83" s="300">
        <v>46057</v>
      </c>
      <c r="I83" s="2">
        <v>11</v>
      </c>
    </row>
    <row r="84" spans="1:9" x14ac:dyDescent="0.25">
      <c r="A84" t="s">
        <v>3606</v>
      </c>
      <c r="B84" t="str">
        <f t="shared" si="1"/>
        <v>RIP1005</v>
      </c>
      <c r="C84" t="s">
        <v>3607</v>
      </c>
      <c r="D84" s="2">
        <v>0</v>
      </c>
      <c r="F84" s="2" t="s">
        <v>3608</v>
      </c>
      <c r="H84" s="300">
        <v>46066</v>
      </c>
      <c r="I84" s="2">
        <v>12</v>
      </c>
    </row>
    <row r="85" spans="1:9" x14ac:dyDescent="0.25">
      <c r="A85" t="s">
        <v>3609</v>
      </c>
      <c r="B85" t="str">
        <f t="shared" si="1"/>
        <v>QPILY00</v>
      </c>
      <c r="C85" t="s">
        <v>3610</v>
      </c>
      <c r="D85" s="2">
        <v>84</v>
      </c>
      <c r="E85" s="309" t="s">
        <v>3574</v>
      </c>
      <c r="F85" s="2" t="s">
        <v>3611</v>
      </c>
      <c r="I85" s="2">
        <v>12</v>
      </c>
    </row>
    <row r="86" spans="1:9" x14ac:dyDescent="0.25">
      <c r="A86" t="s">
        <v>3612</v>
      </c>
      <c r="B86" t="str">
        <f t="shared" si="1"/>
        <v>QPILY10</v>
      </c>
      <c r="C86" t="s">
        <v>3613</v>
      </c>
      <c r="D86" s="2">
        <v>141</v>
      </c>
      <c r="E86" s="309" t="s">
        <v>3574</v>
      </c>
      <c r="F86" s="300">
        <v>46219</v>
      </c>
      <c r="I86" s="2">
        <v>12</v>
      </c>
    </row>
    <row r="87" spans="1:9" x14ac:dyDescent="0.25">
      <c r="A87" t="s">
        <v>3614</v>
      </c>
      <c r="B87" t="str">
        <f t="shared" si="1"/>
        <v>QPILY20</v>
      </c>
      <c r="C87" t="s">
        <v>3615</v>
      </c>
      <c r="D87" s="2">
        <v>56</v>
      </c>
      <c r="E87" s="309" t="s">
        <v>3574</v>
      </c>
      <c r="F87" s="300">
        <v>46092</v>
      </c>
      <c r="I87" s="2">
        <v>12</v>
      </c>
    </row>
    <row r="88" spans="1:9" x14ac:dyDescent="0.25">
      <c r="A88" t="s">
        <v>3616</v>
      </c>
      <c r="B88" t="str">
        <f t="shared" si="1"/>
        <v>QPILY30</v>
      </c>
      <c r="C88" t="s">
        <v>3617</v>
      </c>
      <c r="D88" s="2">
        <v>103</v>
      </c>
      <c r="E88" s="309" t="s">
        <v>3574</v>
      </c>
      <c r="F88" s="300">
        <v>46163</v>
      </c>
      <c r="I88" s="2">
        <v>12</v>
      </c>
    </row>
    <row r="89" spans="1:9" x14ac:dyDescent="0.25">
      <c r="A89" t="s">
        <v>3618</v>
      </c>
      <c r="B89" t="str">
        <f t="shared" si="1"/>
        <v>QPILY40</v>
      </c>
      <c r="C89" t="s">
        <v>3619</v>
      </c>
      <c r="D89" s="2">
        <v>97</v>
      </c>
      <c r="E89" s="309" t="s">
        <v>3574</v>
      </c>
      <c r="F89" s="300">
        <v>46155</v>
      </c>
      <c r="I89" s="2">
        <v>12</v>
      </c>
    </row>
    <row r="90" spans="1:9" x14ac:dyDescent="0.25">
      <c r="A90" t="s">
        <v>3620</v>
      </c>
      <c r="B90" t="str">
        <f t="shared" si="1"/>
        <v>QPILY50</v>
      </c>
      <c r="C90" t="s">
        <v>3621</v>
      </c>
      <c r="D90" s="2">
        <v>52</v>
      </c>
      <c r="E90" s="309" t="s">
        <v>3574</v>
      </c>
      <c r="F90" s="300">
        <v>46086</v>
      </c>
      <c r="I90" s="2">
        <v>12</v>
      </c>
    </row>
    <row r="91" spans="1:9" x14ac:dyDescent="0.25">
      <c r="A91" t="s">
        <v>3622</v>
      </c>
      <c r="B91" t="str">
        <f t="shared" si="1"/>
        <v>QPILY60</v>
      </c>
      <c r="C91" t="s">
        <v>3623</v>
      </c>
      <c r="D91" s="2">
        <v>136</v>
      </c>
      <c r="E91" s="309" t="s">
        <v>3574</v>
      </c>
      <c r="F91" s="300">
        <v>46211</v>
      </c>
      <c r="I91" s="2">
        <v>12</v>
      </c>
    </row>
    <row r="92" spans="1:9" x14ac:dyDescent="0.25">
      <c r="A92" t="s">
        <v>3624</v>
      </c>
      <c r="B92" t="str">
        <f t="shared" si="1"/>
        <v>QPILY70</v>
      </c>
      <c r="C92" t="s">
        <v>3625</v>
      </c>
      <c r="D92" s="2">
        <v>132</v>
      </c>
      <c r="E92" s="309" t="s">
        <v>3574</v>
      </c>
      <c r="F92" s="300">
        <v>46205</v>
      </c>
      <c r="I92" s="2">
        <v>12</v>
      </c>
    </row>
    <row r="93" spans="1:9" x14ac:dyDescent="0.25">
      <c r="A93" t="s">
        <v>3626</v>
      </c>
      <c r="B93" t="str">
        <f t="shared" si="1"/>
        <v>QPILY90</v>
      </c>
      <c r="C93" t="s">
        <v>3627</v>
      </c>
      <c r="D93" s="2">
        <v>186</v>
      </c>
      <c r="E93" s="309" t="s">
        <v>3574</v>
      </c>
      <c r="F93" s="300">
        <v>46283</v>
      </c>
      <c r="I93" s="2">
        <v>12</v>
      </c>
    </row>
    <row r="94" spans="1:9" x14ac:dyDescent="0.25">
      <c r="A94" t="s">
        <v>3628</v>
      </c>
      <c r="B94" t="str">
        <f t="shared" si="1"/>
        <v>QPILY80</v>
      </c>
      <c r="C94" t="s">
        <v>3629</v>
      </c>
      <c r="D94" s="2">
        <v>34</v>
      </c>
      <c r="E94" s="309" t="s">
        <v>3574</v>
      </c>
      <c r="F94" s="300">
        <v>46058</v>
      </c>
      <c r="I94" s="2">
        <v>12</v>
      </c>
    </row>
    <row r="95" spans="1:9" x14ac:dyDescent="0.25">
      <c r="A95" t="s">
        <v>3630</v>
      </c>
      <c r="B95" t="str">
        <f t="shared" si="1"/>
        <v>PILY125</v>
      </c>
      <c r="C95" t="s">
        <v>3631</v>
      </c>
      <c r="D95" s="2">
        <v>41</v>
      </c>
      <c r="E95" s="309" t="s">
        <v>3632</v>
      </c>
      <c r="F95" s="300">
        <v>46091</v>
      </c>
      <c r="I95" s="2">
        <v>58</v>
      </c>
    </row>
    <row r="96" spans="1:9" x14ac:dyDescent="0.25">
      <c r="A96" t="s">
        <v>3633</v>
      </c>
      <c r="B96" t="str">
        <f t="shared" si="1"/>
        <v>PILY110</v>
      </c>
      <c r="C96" t="s">
        <v>3634</v>
      </c>
      <c r="D96" s="2">
        <v>62</v>
      </c>
      <c r="E96" s="309">
        <v>46058</v>
      </c>
      <c r="F96" s="300">
        <v>46153</v>
      </c>
      <c r="I96" s="2">
        <v>11</v>
      </c>
    </row>
    <row r="97" spans="1:9" x14ac:dyDescent="0.25">
      <c r="A97" t="s">
        <v>3635</v>
      </c>
      <c r="B97" t="str">
        <f t="shared" si="1"/>
        <v>RIP1015</v>
      </c>
      <c r="C97" t="s">
        <v>3636</v>
      </c>
      <c r="D97" s="2">
        <v>0</v>
      </c>
      <c r="F97" s="2" t="s">
        <v>3637</v>
      </c>
      <c r="I97" s="2">
        <v>11</v>
      </c>
    </row>
    <row r="98" spans="1:9" x14ac:dyDescent="0.25">
      <c r="A98" t="s">
        <v>3638</v>
      </c>
      <c r="B98" t="str">
        <f t="shared" si="1"/>
        <v>PILY111</v>
      </c>
      <c r="C98" t="s">
        <v>3639</v>
      </c>
      <c r="D98" s="2">
        <v>37</v>
      </c>
      <c r="E98" s="309">
        <v>46161</v>
      </c>
      <c r="F98" s="300">
        <v>46213</v>
      </c>
      <c r="I98" s="2">
        <v>12</v>
      </c>
    </row>
    <row r="99" spans="1:9" x14ac:dyDescent="0.25">
      <c r="A99" t="s">
        <v>3640</v>
      </c>
      <c r="B99" t="str">
        <f t="shared" si="1"/>
        <v>PILY115</v>
      </c>
      <c r="C99" t="s">
        <v>3641</v>
      </c>
      <c r="D99" s="2">
        <v>41</v>
      </c>
      <c r="E99" s="309">
        <v>46216</v>
      </c>
      <c r="F99" s="300">
        <v>46273</v>
      </c>
      <c r="I99" s="2">
        <v>12</v>
      </c>
    </row>
    <row r="100" spans="1:9" x14ac:dyDescent="0.25">
      <c r="A100" t="s">
        <v>3642</v>
      </c>
      <c r="B100" t="str">
        <f t="shared" si="1"/>
        <v>RIP1025</v>
      </c>
      <c r="C100" t="s">
        <v>3643</v>
      </c>
      <c r="D100" s="2">
        <v>0</v>
      </c>
      <c r="F100" s="2" t="s">
        <v>3644</v>
      </c>
      <c r="I100" s="2">
        <v>12</v>
      </c>
    </row>
    <row r="101" spans="1:9" x14ac:dyDescent="0.25">
      <c r="A101" t="s">
        <v>3645</v>
      </c>
      <c r="B101" t="str">
        <f t="shared" si="1"/>
        <v>PILY116</v>
      </c>
      <c r="C101" t="s">
        <v>3646</v>
      </c>
      <c r="D101" s="2">
        <v>20</v>
      </c>
      <c r="E101" s="309">
        <v>46281</v>
      </c>
      <c r="F101" s="300">
        <v>46309</v>
      </c>
      <c r="I101" s="2">
        <v>12</v>
      </c>
    </row>
    <row r="102" spans="1:9" x14ac:dyDescent="0.25">
      <c r="A102" t="s">
        <v>3647</v>
      </c>
      <c r="B102" t="str">
        <f t="shared" si="1"/>
        <v xml:space="preserve">  Civil</v>
      </c>
      <c r="D102" s="2">
        <v>288</v>
      </c>
      <c r="E102" s="309" t="s">
        <v>3425</v>
      </c>
      <c r="F102" s="300">
        <v>46297</v>
      </c>
      <c r="G102" s="2" t="s">
        <v>3474</v>
      </c>
      <c r="H102" s="300">
        <v>46175</v>
      </c>
      <c r="I102" s="2">
        <v>227</v>
      </c>
    </row>
    <row r="103" spans="1:9" x14ac:dyDescent="0.25">
      <c r="A103" t="s">
        <v>3648</v>
      </c>
      <c r="B103" t="str">
        <f t="shared" si="1"/>
        <v>ONCIV01</v>
      </c>
      <c r="C103" t="s">
        <v>3529</v>
      </c>
      <c r="D103" s="2">
        <v>20</v>
      </c>
      <c r="E103" s="309" t="s">
        <v>3425</v>
      </c>
      <c r="F103" s="300">
        <v>45903</v>
      </c>
      <c r="I103" s="2">
        <v>0</v>
      </c>
    </row>
    <row r="104" spans="1:9" x14ac:dyDescent="0.25">
      <c r="A104" t="s">
        <v>3649</v>
      </c>
      <c r="B104" t="str">
        <f t="shared" si="1"/>
        <v>DC10110</v>
      </c>
      <c r="C104" t="s">
        <v>3650</v>
      </c>
      <c r="D104" s="2">
        <v>0</v>
      </c>
      <c r="F104" s="2" t="s">
        <v>3651</v>
      </c>
      <c r="H104" s="2" t="s">
        <v>3474</v>
      </c>
      <c r="I104" s="2">
        <v>0</v>
      </c>
    </row>
    <row r="105" spans="1:9" x14ac:dyDescent="0.25">
      <c r="A105" t="s">
        <v>3652</v>
      </c>
      <c r="B105" t="str">
        <f t="shared" si="1"/>
        <v>QCILY20</v>
      </c>
      <c r="C105" t="s">
        <v>3653</v>
      </c>
      <c r="D105" s="2">
        <v>54</v>
      </c>
      <c r="E105" s="309">
        <v>45904</v>
      </c>
      <c r="F105" s="300">
        <v>45979</v>
      </c>
      <c r="I105" s="2">
        <v>30</v>
      </c>
    </row>
    <row r="106" spans="1:9" x14ac:dyDescent="0.25">
      <c r="A106" t="s">
        <v>3654</v>
      </c>
      <c r="B106" t="str">
        <f t="shared" si="1"/>
        <v>QCILY30</v>
      </c>
      <c r="C106" t="s">
        <v>3655</v>
      </c>
      <c r="D106" s="2">
        <v>37</v>
      </c>
      <c r="E106" s="309">
        <v>45904</v>
      </c>
      <c r="F106" s="300">
        <v>45954</v>
      </c>
      <c r="I106" s="2">
        <v>111</v>
      </c>
    </row>
    <row r="107" spans="1:9" x14ac:dyDescent="0.25">
      <c r="A107" t="s">
        <v>3656</v>
      </c>
      <c r="B107" t="str">
        <f t="shared" si="1"/>
        <v>QCILY82</v>
      </c>
      <c r="C107" t="s">
        <v>3657</v>
      </c>
      <c r="D107" s="2">
        <v>256</v>
      </c>
      <c r="E107" s="309">
        <v>45904</v>
      </c>
      <c r="F107" s="300">
        <v>46281</v>
      </c>
      <c r="I107" s="2">
        <v>53</v>
      </c>
    </row>
    <row r="108" spans="1:9" x14ac:dyDescent="0.25">
      <c r="A108" t="s">
        <v>3658</v>
      </c>
      <c r="B108" t="str">
        <f t="shared" si="1"/>
        <v>QCILY31</v>
      </c>
      <c r="C108" t="s">
        <v>3659</v>
      </c>
      <c r="D108" s="2">
        <v>134</v>
      </c>
      <c r="E108" s="309">
        <v>45908</v>
      </c>
      <c r="F108" s="300">
        <v>46104</v>
      </c>
      <c r="I108" s="2">
        <v>116</v>
      </c>
    </row>
    <row r="109" spans="1:9" x14ac:dyDescent="0.25">
      <c r="A109" t="s">
        <v>3660</v>
      </c>
      <c r="B109" t="str">
        <f t="shared" si="1"/>
        <v>QCILY11</v>
      </c>
      <c r="C109" t="s">
        <v>3661</v>
      </c>
      <c r="D109" s="2">
        <v>149</v>
      </c>
      <c r="E109" s="309">
        <v>45916</v>
      </c>
      <c r="F109" s="2" t="s">
        <v>3662</v>
      </c>
      <c r="I109" s="2">
        <v>174</v>
      </c>
    </row>
    <row r="110" spans="1:9" x14ac:dyDescent="0.25">
      <c r="A110" t="s">
        <v>3663</v>
      </c>
      <c r="B110" t="str">
        <f t="shared" si="1"/>
        <v>QCILY21</v>
      </c>
      <c r="C110" t="s">
        <v>3664</v>
      </c>
      <c r="D110" s="2">
        <v>155</v>
      </c>
      <c r="E110" s="309">
        <v>45918</v>
      </c>
      <c r="F110" s="300">
        <v>46149</v>
      </c>
      <c r="I110" s="2">
        <v>111</v>
      </c>
    </row>
    <row r="111" spans="1:9" x14ac:dyDescent="0.25">
      <c r="A111" t="s">
        <v>3665</v>
      </c>
      <c r="B111" t="str">
        <f t="shared" si="1"/>
        <v>DC10100</v>
      </c>
      <c r="C111" t="s">
        <v>3666</v>
      </c>
      <c r="D111" s="2">
        <v>0</v>
      </c>
      <c r="F111" s="300">
        <v>45919</v>
      </c>
      <c r="H111" s="300">
        <v>45975</v>
      </c>
      <c r="I111" s="2">
        <v>5</v>
      </c>
    </row>
    <row r="112" spans="1:9" x14ac:dyDescent="0.25">
      <c r="A112" t="s">
        <v>3667</v>
      </c>
      <c r="B112" t="str">
        <f t="shared" si="1"/>
        <v>QCILY70</v>
      </c>
      <c r="C112" t="s">
        <v>3668</v>
      </c>
      <c r="D112" s="2">
        <v>216</v>
      </c>
      <c r="E112" s="309">
        <v>45929</v>
      </c>
      <c r="F112" s="2" t="s">
        <v>3669</v>
      </c>
      <c r="I112" s="2">
        <v>59</v>
      </c>
    </row>
    <row r="113" spans="1:9" x14ac:dyDescent="0.25">
      <c r="A113" t="s">
        <v>3670</v>
      </c>
      <c r="B113" t="str">
        <f t="shared" si="1"/>
        <v>QCILY50</v>
      </c>
      <c r="C113" t="s">
        <v>3671</v>
      </c>
      <c r="D113" s="2">
        <v>239</v>
      </c>
      <c r="E113" s="309">
        <v>45932</v>
      </c>
      <c r="F113" s="300">
        <v>46286</v>
      </c>
      <c r="I113" s="2">
        <v>48</v>
      </c>
    </row>
    <row r="114" spans="1:9" x14ac:dyDescent="0.25">
      <c r="A114" t="s">
        <v>3672</v>
      </c>
      <c r="B114" t="str">
        <f t="shared" si="1"/>
        <v>QCILY90</v>
      </c>
      <c r="C114" t="s">
        <v>3673</v>
      </c>
      <c r="D114" s="2">
        <v>58</v>
      </c>
      <c r="E114" s="309">
        <v>45932</v>
      </c>
      <c r="F114" s="2" t="s">
        <v>3494</v>
      </c>
      <c r="I114" s="2">
        <v>12</v>
      </c>
    </row>
    <row r="115" spans="1:9" x14ac:dyDescent="0.25">
      <c r="A115" t="s">
        <v>3674</v>
      </c>
      <c r="B115" t="str">
        <f t="shared" si="1"/>
        <v>QCILY15</v>
      </c>
      <c r="C115" t="s">
        <v>3675</v>
      </c>
      <c r="D115" s="2">
        <v>144</v>
      </c>
      <c r="E115" s="309">
        <v>45933</v>
      </c>
      <c r="F115" s="300">
        <v>46149</v>
      </c>
      <c r="I115" s="2">
        <v>56</v>
      </c>
    </row>
    <row r="116" spans="1:9" x14ac:dyDescent="0.25">
      <c r="A116" t="s">
        <v>3676</v>
      </c>
      <c r="B116" t="str">
        <f t="shared" si="1"/>
        <v>RIC1020</v>
      </c>
      <c r="C116" t="s">
        <v>3677</v>
      </c>
      <c r="D116" s="2">
        <v>0</v>
      </c>
      <c r="F116" s="300">
        <v>45933</v>
      </c>
      <c r="H116" s="300">
        <v>45975</v>
      </c>
      <c r="I116" s="2">
        <v>15</v>
      </c>
    </row>
    <row r="117" spans="1:9" x14ac:dyDescent="0.25">
      <c r="A117" t="s">
        <v>3678</v>
      </c>
      <c r="B117" t="str">
        <f t="shared" si="1"/>
        <v>QCILY00</v>
      </c>
      <c r="C117" t="s">
        <v>3679</v>
      </c>
      <c r="D117" s="2">
        <v>67</v>
      </c>
      <c r="E117" s="309">
        <v>45936</v>
      </c>
      <c r="F117" s="2" t="s">
        <v>3680</v>
      </c>
      <c r="I117" s="2">
        <v>406</v>
      </c>
    </row>
    <row r="118" spans="1:9" x14ac:dyDescent="0.25">
      <c r="A118" t="s">
        <v>3681</v>
      </c>
      <c r="B118" t="str">
        <f t="shared" si="1"/>
        <v>QCILY60</v>
      </c>
      <c r="C118" t="s">
        <v>3682</v>
      </c>
      <c r="D118" s="2">
        <v>112</v>
      </c>
      <c r="E118" s="309">
        <v>45939</v>
      </c>
      <c r="F118" s="300">
        <v>46106</v>
      </c>
      <c r="I118" s="2">
        <v>89</v>
      </c>
    </row>
    <row r="119" spans="1:9" x14ac:dyDescent="0.25">
      <c r="A119" t="s">
        <v>3683</v>
      </c>
      <c r="B119" t="str">
        <f t="shared" si="1"/>
        <v>QCILY10</v>
      </c>
      <c r="C119" t="s">
        <v>3684</v>
      </c>
      <c r="D119" s="2">
        <v>131</v>
      </c>
      <c r="E119" s="309">
        <v>45940</v>
      </c>
      <c r="F119" s="2" t="s">
        <v>3662</v>
      </c>
      <c r="I119" s="2">
        <v>84</v>
      </c>
    </row>
    <row r="120" spans="1:9" x14ac:dyDescent="0.25">
      <c r="A120" t="s">
        <v>3685</v>
      </c>
      <c r="B120" t="str">
        <f t="shared" si="1"/>
        <v>QCILY80</v>
      </c>
      <c r="C120" t="s">
        <v>3686</v>
      </c>
      <c r="D120" s="2">
        <v>234</v>
      </c>
      <c r="E120" s="309">
        <v>45940</v>
      </c>
      <c r="F120" s="300">
        <v>46287</v>
      </c>
      <c r="I120" s="2">
        <v>72</v>
      </c>
    </row>
    <row r="121" spans="1:9" x14ac:dyDescent="0.25">
      <c r="A121" t="s">
        <v>3687</v>
      </c>
      <c r="B121" t="str">
        <f t="shared" si="1"/>
        <v>DC10150</v>
      </c>
      <c r="C121" t="s">
        <v>3688</v>
      </c>
      <c r="D121" s="2">
        <v>110</v>
      </c>
      <c r="E121" s="309">
        <v>45964</v>
      </c>
      <c r="F121" s="2" t="s">
        <v>3582</v>
      </c>
      <c r="G121" s="2" t="s">
        <v>3574</v>
      </c>
      <c r="H121" s="300">
        <v>46175</v>
      </c>
      <c r="I121" s="2">
        <v>45</v>
      </c>
    </row>
    <row r="122" spans="1:9" x14ac:dyDescent="0.25">
      <c r="A122" t="s">
        <v>3689</v>
      </c>
      <c r="B122" t="str">
        <f t="shared" si="1"/>
        <v>QCILY62</v>
      </c>
      <c r="C122" t="s">
        <v>3690</v>
      </c>
      <c r="D122" s="2">
        <v>198</v>
      </c>
      <c r="E122" s="309">
        <v>45974</v>
      </c>
      <c r="F122" s="300">
        <v>46269</v>
      </c>
      <c r="I122" s="2">
        <v>48</v>
      </c>
    </row>
    <row r="123" spans="1:9" x14ac:dyDescent="0.25">
      <c r="A123" t="s">
        <v>3691</v>
      </c>
      <c r="B123" t="str">
        <f t="shared" si="1"/>
        <v>RIC1060</v>
      </c>
      <c r="C123" t="s">
        <v>3692</v>
      </c>
      <c r="D123" s="2">
        <v>0</v>
      </c>
      <c r="F123" s="2" t="s">
        <v>3693</v>
      </c>
      <c r="H123" s="300">
        <v>46077</v>
      </c>
      <c r="I123" s="2">
        <v>115</v>
      </c>
    </row>
    <row r="124" spans="1:9" x14ac:dyDescent="0.25">
      <c r="A124" t="s">
        <v>3694</v>
      </c>
      <c r="B124" t="str">
        <f t="shared" si="1"/>
        <v>DC10010</v>
      </c>
      <c r="C124" t="s">
        <v>3695</v>
      </c>
      <c r="D124" s="2">
        <v>0</v>
      </c>
      <c r="F124" s="2" t="s">
        <v>3567</v>
      </c>
      <c r="H124" s="2" t="s">
        <v>3567</v>
      </c>
      <c r="I124" s="2">
        <v>10</v>
      </c>
    </row>
    <row r="125" spans="1:9" x14ac:dyDescent="0.25">
      <c r="A125" t="s">
        <v>3696</v>
      </c>
      <c r="B125" t="str">
        <f t="shared" si="1"/>
        <v>DC10050</v>
      </c>
      <c r="C125" t="s">
        <v>3697</v>
      </c>
      <c r="D125" s="2">
        <v>0</v>
      </c>
      <c r="F125" s="2" t="s">
        <v>3567</v>
      </c>
      <c r="H125" s="2" t="s">
        <v>3567</v>
      </c>
      <c r="I125" s="2">
        <v>21</v>
      </c>
    </row>
    <row r="126" spans="1:9" x14ac:dyDescent="0.25">
      <c r="A126" t="s">
        <v>3698</v>
      </c>
      <c r="B126" t="str">
        <f t="shared" si="1"/>
        <v>DC10020</v>
      </c>
      <c r="C126" t="s">
        <v>3699</v>
      </c>
      <c r="D126" s="2">
        <v>0</v>
      </c>
      <c r="F126" s="2" t="s">
        <v>3567</v>
      </c>
      <c r="H126" s="2" t="s">
        <v>3567</v>
      </c>
      <c r="I126" s="2">
        <v>10</v>
      </c>
    </row>
    <row r="127" spans="1:9" x14ac:dyDescent="0.25">
      <c r="A127" t="s">
        <v>3700</v>
      </c>
      <c r="B127" t="str">
        <f t="shared" si="1"/>
        <v>DC10030</v>
      </c>
      <c r="C127" t="s">
        <v>3701</v>
      </c>
      <c r="D127" s="2">
        <v>0</v>
      </c>
      <c r="F127" s="2" t="s">
        <v>3702</v>
      </c>
      <c r="H127" s="300">
        <v>46098</v>
      </c>
      <c r="I127" s="2">
        <v>29</v>
      </c>
    </row>
    <row r="128" spans="1:9" x14ac:dyDescent="0.25">
      <c r="A128" t="s">
        <v>3703</v>
      </c>
      <c r="B128" t="str">
        <f t="shared" si="1"/>
        <v>DC10040</v>
      </c>
      <c r="C128" t="s">
        <v>3704</v>
      </c>
      <c r="D128" s="2">
        <v>0</v>
      </c>
      <c r="F128" s="2" t="s">
        <v>3702</v>
      </c>
      <c r="H128" s="300">
        <v>46098</v>
      </c>
      <c r="I128" s="2">
        <v>29</v>
      </c>
    </row>
    <row r="129" spans="1:9" x14ac:dyDescent="0.25">
      <c r="A129" t="s">
        <v>3705</v>
      </c>
      <c r="B129" t="str">
        <f t="shared" si="1"/>
        <v>QCILY81</v>
      </c>
      <c r="C129" t="s">
        <v>3706</v>
      </c>
      <c r="D129" s="2">
        <v>160</v>
      </c>
      <c r="E129" s="309" t="s">
        <v>3707</v>
      </c>
      <c r="F129" s="2" t="s">
        <v>3511</v>
      </c>
      <c r="I129" s="2">
        <v>35</v>
      </c>
    </row>
    <row r="130" spans="1:9" x14ac:dyDescent="0.25">
      <c r="A130" t="s">
        <v>3708</v>
      </c>
      <c r="B130" t="str">
        <f t="shared" si="1"/>
        <v>QCILY32</v>
      </c>
      <c r="C130" t="s">
        <v>3709</v>
      </c>
      <c r="D130" s="2">
        <v>108</v>
      </c>
      <c r="E130" s="309" t="s">
        <v>3710</v>
      </c>
      <c r="F130" s="300">
        <v>46206</v>
      </c>
      <c r="I130" s="2">
        <v>139</v>
      </c>
    </row>
    <row r="131" spans="1:9" x14ac:dyDescent="0.25">
      <c r="A131" t="s">
        <v>3711</v>
      </c>
      <c r="B131" t="str">
        <f t="shared" si="1"/>
        <v>QCILY22</v>
      </c>
      <c r="C131" t="s">
        <v>3712</v>
      </c>
      <c r="D131" s="2">
        <v>154</v>
      </c>
      <c r="E131" s="309">
        <v>46057</v>
      </c>
      <c r="F131" s="300">
        <v>46283</v>
      </c>
      <c r="I131" s="2">
        <v>30</v>
      </c>
    </row>
    <row r="132" spans="1:9" x14ac:dyDescent="0.25">
      <c r="A132" t="s">
        <v>3713</v>
      </c>
      <c r="B132" t="str">
        <f t="shared" si="1"/>
        <v>QCILY45</v>
      </c>
      <c r="C132" t="s">
        <v>3714</v>
      </c>
      <c r="D132" s="2">
        <v>29</v>
      </c>
      <c r="E132" s="309">
        <v>46062</v>
      </c>
      <c r="F132" s="300">
        <v>46104</v>
      </c>
      <c r="I132" s="2">
        <v>66</v>
      </c>
    </row>
    <row r="133" spans="1:9" x14ac:dyDescent="0.25">
      <c r="A133" t="s">
        <v>3715</v>
      </c>
      <c r="B133" t="str">
        <f t="shared" si="1"/>
        <v>QCILY61</v>
      </c>
      <c r="C133" t="s">
        <v>3716</v>
      </c>
      <c r="D133" s="2">
        <v>137</v>
      </c>
      <c r="E133" s="309">
        <v>46066</v>
      </c>
      <c r="F133" s="300">
        <v>46269</v>
      </c>
      <c r="I133" s="2">
        <v>108</v>
      </c>
    </row>
    <row r="134" spans="1:9" x14ac:dyDescent="0.25">
      <c r="A134" t="s">
        <v>3717</v>
      </c>
      <c r="B134" t="str">
        <f t="shared" ref="B134:B197" si="2">+RIGHT(A134,7)</f>
        <v>QCILY41</v>
      </c>
      <c r="C134" t="s">
        <v>3718</v>
      </c>
      <c r="D134" s="2">
        <v>7</v>
      </c>
      <c r="E134" s="309" t="s">
        <v>3719</v>
      </c>
      <c r="F134" s="2" t="s">
        <v>3720</v>
      </c>
      <c r="I134" s="2">
        <v>106</v>
      </c>
    </row>
    <row r="135" spans="1:9" x14ac:dyDescent="0.25">
      <c r="A135" t="s">
        <v>3721</v>
      </c>
      <c r="B135" t="str">
        <f t="shared" si="2"/>
        <v>QCILY40</v>
      </c>
      <c r="C135" t="s">
        <v>3722</v>
      </c>
      <c r="D135" s="2">
        <v>66</v>
      </c>
      <c r="E135" s="309" t="s">
        <v>3720</v>
      </c>
      <c r="F135" s="300">
        <v>46230</v>
      </c>
      <c r="I135" s="2">
        <v>47</v>
      </c>
    </row>
    <row r="136" spans="1:9" x14ac:dyDescent="0.25">
      <c r="A136" t="s">
        <v>3723</v>
      </c>
      <c r="B136" t="str">
        <f t="shared" si="2"/>
        <v>QCILY16</v>
      </c>
      <c r="C136" t="s">
        <v>3724</v>
      </c>
      <c r="D136" s="2">
        <v>92</v>
      </c>
      <c r="E136" s="309">
        <v>46150</v>
      </c>
      <c r="F136" s="300">
        <v>46282</v>
      </c>
      <c r="I136" s="2">
        <v>56</v>
      </c>
    </row>
    <row r="137" spans="1:9" x14ac:dyDescent="0.25">
      <c r="A137" t="s">
        <v>3725</v>
      </c>
      <c r="B137" t="str">
        <f t="shared" si="2"/>
        <v>QCILY71</v>
      </c>
      <c r="C137" t="s">
        <v>3726</v>
      </c>
      <c r="D137" s="2">
        <v>12</v>
      </c>
      <c r="E137" s="309">
        <v>46183</v>
      </c>
      <c r="F137" s="300">
        <v>46198</v>
      </c>
      <c r="I137" s="2">
        <v>92</v>
      </c>
    </row>
    <row r="138" spans="1:9" x14ac:dyDescent="0.25">
      <c r="A138" t="s">
        <v>3727</v>
      </c>
      <c r="B138" t="str">
        <f t="shared" si="2"/>
        <v>QCILY23</v>
      </c>
      <c r="C138" t="s">
        <v>3728</v>
      </c>
      <c r="D138" s="2">
        <v>44</v>
      </c>
      <c r="E138" s="309" t="s">
        <v>3729</v>
      </c>
      <c r="F138" s="300">
        <v>46297</v>
      </c>
      <c r="I138" s="2">
        <v>30</v>
      </c>
    </row>
    <row r="139" spans="1:9" x14ac:dyDescent="0.25">
      <c r="A139" t="s">
        <v>3730</v>
      </c>
      <c r="B139" t="str">
        <f t="shared" si="2"/>
        <v>ricidad</v>
      </c>
      <c r="D139" s="2">
        <v>341</v>
      </c>
      <c r="E139" s="309" t="s">
        <v>3425</v>
      </c>
      <c r="F139" s="2" t="s">
        <v>3731</v>
      </c>
      <c r="G139" s="2" t="s">
        <v>3474</v>
      </c>
      <c r="H139" s="300">
        <v>46160</v>
      </c>
      <c r="I139" s="2">
        <v>94</v>
      </c>
    </row>
    <row r="140" spans="1:9" x14ac:dyDescent="0.25">
      <c r="A140" t="s">
        <v>3732</v>
      </c>
      <c r="B140" t="str">
        <f t="shared" si="2"/>
        <v>ONELE01</v>
      </c>
      <c r="C140" t="s">
        <v>3529</v>
      </c>
      <c r="D140" s="2">
        <v>20</v>
      </c>
      <c r="E140" s="309" t="s">
        <v>3425</v>
      </c>
      <c r="F140" s="300">
        <v>45903</v>
      </c>
      <c r="I140" s="2">
        <v>0</v>
      </c>
    </row>
    <row r="141" spans="1:9" x14ac:dyDescent="0.25">
      <c r="A141" t="s">
        <v>3733</v>
      </c>
      <c r="B141" t="str">
        <f t="shared" si="2"/>
        <v>QELLY03</v>
      </c>
      <c r="C141" t="s">
        <v>3734</v>
      </c>
      <c r="D141" s="2">
        <v>258</v>
      </c>
      <c r="E141" s="309" t="s">
        <v>3735</v>
      </c>
      <c r="F141" s="300">
        <v>46279</v>
      </c>
      <c r="I141" s="2">
        <v>147</v>
      </c>
    </row>
    <row r="142" spans="1:9" x14ac:dyDescent="0.25">
      <c r="A142" t="s">
        <v>3736</v>
      </c>
      <c r="B142" t="str">
        <f t="shared" si="2"/>
        <v>RIE1042</v>
      </c>
      <c r="C142" t="s">
        <v>3737</v>
      </c>
      <c r="D142" s="2">
        <v>0</v>
      </c>
      <c r="F142" s="2" t="s">
        <v>3735</v>
      </c>
      <c r="H142" s="2" t="s">
        <v>3474</v>
      </c>
      <c r="I142" s="2">
        <v>0</v>
      </c>
    </row>
    <row r="143" spans="1:9" x14ac:dyDescent="0.25">
      <c r="A143" t="s">
        <v>3738</v>
      </c>
      <c r="B143" t="str">
        <f t="shared" si="2"/>
        <v>QELLY01</v>
      </c>
      <c r="C143" t="s">
        <v>3739</v>
      </c>
      <c r="D143" s="2">
        <v>245</v>
      </c>
      <c r="E143" s="309">
        <v>45904</v>
      </c>
      <c r="F143" s="300">
        <v>46266</v>
      </c>
      <c r="I143" s="2">
        <v>95</v>
      </c>
    </row>
    <row r="144" spans="1:9" x14ac:dyDescent="0.25">
      <c r="A144" t="s">
        <v>3740</v>
      </c>
      <c r="B144" t="str">
        <f t="shared" si="2"/>
        <v>QELLY04</v>
      </c>
      <c r="C144" t="s">
        <v>3741</v>
      </c>
      <c r="D144" s="2">
        <v>87</v>
      </c>
      <c r="E144" s="309">
        <v>45904</v>
      </c>
      <c r="F144" s="2" t="s">
        <v>3632</v>
      </c>
      <c r="I144" s="2">
        <v>143</v>
      </c>
    </row>
    <row r="145" spans="1:9" x14ac:dyDescent="0.25">
      <c r="A145" t="s">
        <v>3742</v>
      </c>
      <c r="B145" t="str">
        <f t="shared" si="2"/>
        <v>QELLY95</v>
      </c>
      <c r="C145" t="s">
        <v>3743</v>
      </c>
      <c r="D145" s="2">
        <v>29</v>
      </c>
      <c r="E145" s="309">
        <v>45905</v>
      </c>
      <c r="F145" s="300">
        <v>45945</v>
      </c>
      <c r="I145" s="2">
        <v>197</v>
      </c>
    </row>
    <row r="146" spans="1:9" x14ac:dyDescent="0.25">
      <c r="A146" t="s">
        <v>3744</v>
      </c>
      <c r="B146" t="str">
        <f t="shared" si="2"/>
        <v>QELLY11</v>
      </c>
      <c r="C146" t="s">
        <v>3745</v>
      </c>
      <c r="D146" s="2">
        <v>28</v>
      </c>
      <c r="E146" s="309">
        <v>45905</v>
      </c>
      <c r="F146" s="300">
        <v>45944</v>
      </c>
      <c r="I146" s="2">
        <v>105</v>
      </c>
    </row>
    <row r="147" spans="1:9" x14ac:dyDescent="0.25">
      <c r="A147" t="s">
        <v>3746</v>
      </c>
      <c r="B147" t="str">
        <f t="shared" si="2"/>
        <v>QELLY21</v>
      </c>
      <c r="C147" t="s">
        <v>3747</v>
      </c>
      <c r="D147" s="2">
        <v>28</v>
      </c>
      <c r="E147" s="309">
        <v>45905</v>
      </c>
      <c r="F147" s="300">
        <v>45944</v>
      </c>
      <c r="I147" s="2">
        <v>113</v>
      </c>
    </row>
    <row r="148" spans="1:9" x14ac:dyDescent="0.25">
      <c r="A148" t="s">
        <v>3748</v>
      </c>
      <c r="B148" t="str">
        <f t="shared" si="2"/>
        <v>QELLY31</v>
      </c>
      <c r="C148" t="s">
        <v>3749</v>
      </c>
      <c r="D148" s="2">
        <v>28</v>
      </c>
      <c r="E148" s="309">
        <v>45905</v>
      </c>
      <c r="F148" s="300">
        <v>45944</v>
      </c>
      <c r="I148" s="2">
        <v>115</v>
      </c>
    </row>
    <row r="149" spans="1:9" x14ac:dyDescent="0.25">
      <c r="A149" t="s">
        <v>3750</v>
      </c>
      <c r="B149" t="str">
        <f t="shared" si="2"/>
        <v>QELLY41</v>
      </c>
      <c r="C149" t="s">
        <v>3751</v>
      </c>
      <c r="D149" s="2">
        <v>28</v>
      </c>
      <c r="E149" s="309">
        <v>45905</v>
      </c>
      <c r="F149" s="300">
        <v>45944</v>
      </c>
      <c r="I149" s="2">
        <v>119</v>
      </c>
    </row>
    <row r="150" spans="1:9" x14ac:dyDescent="0.25">
      <c r="A150" t="s">
        <v>3752</v>
      </c>
      <c r="B150" t="str">
        <f t="shared" si="2"/>
        <v>QELLY51</v>
      </c>
      <c r="C150" t="s">
        <v>3753</v>
      </c>
      <c r="D150" s="2">
        <v>31</v>
      </c>
      <c r="E150" s="309">
        <v>45905</v>
      </c>
      <c r="F150" s="300">
        <v>45947</v>
      </c>
      <c r="I150" s="2">
        <v>82</v>
      </c>
    </row>
    <row r="151" spans="1:9" x14ac:dyDescent="0.25">
      <c r="A151" t="s">
        <v>3754</v>
      </c>
      <c r="B151" t="str">
        <f t="shared" si="2"/>
        <v>QELLY61</v>
      </c>
      <c r="C151" t="s">
        <v>3755</v>
      </c>
      <c r="D151" s="2">
        <v>31</v>
      </c>
      <c r="E151" s="309">
        <v>45905</v>
      </c>
      <c r="F151" s="300">
        <v>45947</v>
      </c>
      <c r="I151" s="2">
        <v>72</v>
      </c>
    </row>
    <row r="152" spans="1:9" x14ac:dyDescent="0.25">
      <c r="A152" t="s">
        <v>3756</v>
      </c>
      <c r="B152" t="str">
        <f t="shared" si="2"/>
        <v>QELLY71</v>
      </c>
      <c r="C152" t="s">
        <v>3757</v>
      </c>
      <c r="D152" s="2">
        <v>31</v>
      </c>
      <c r="E152" s="309">
        <v>45905</v>
      </c>
      <c r="F152" s="300">
        <v>45947</v>
      </c>
      <c r="I152" s="2">
        <v>121</v>
      </c>
    </row>
    <row r="153" spans="1:9" x14ac:dyDescent="0.25">
      <c r="A153" t="s">
        <v>3758</v>
      </c>
      <c r="B153" t="str">
        <f t="shared" si="2"/>
        <v>QELLY81</v>
      </c>
      <c r="C153" t="s">
        <v>3759</v>
      </c>
      <c r="D153" s="2">
        <v>31</v>
      </c>
      <c r="E153" s="309">
        <v>45905</v>
      </c>
      <c r="F153" s="300">
        <v>45947</v>
      </c>
      <c r="I153" s="2">
        <v>83</v>
      </c>
    </row>
    <row r="154" spans="1:9" x14ac:dyDescent="0.25">
      <c r="A154" t="s">
        <v>3760</v>
      </c>
      <c r="B154" t="str">
        <f t="shared" si="2"/>
        <v>QELLY86</v>
      </c>
      <c r="C154" t="s">
        <v>3761</v>
      </c>
      <c r="D154" s="2">
        <v>31</v>
      </c>
      <c r="E154" s="309">
        <v>45905</v>
      </c>
      <c r="F154" s="300">
        <v>45947</v>
      </c>
      <c r="I154" s="2">
        <v>139</v>
      </c>
    </row>
    <row r="155" spans="1:9" x14ac:dyDescent="0.25">
      <c r="A155" t="s">
        <v>3762</v>
      </c>
      <c r="B155" t="str">
        <f t="shared" si="2"/>
        <v>QELLY91</v>
      </c>
      <c r="C155" t="s">
        <v>3763</v>
      </c>
      <c r="D155" s="2">
        <v>31</v>
      </c>
      <c r="E155" s="309">
        <v>45905</v>
      </c>
      <c r="F155" s="300">
        <v>45947</v>
      </c>
      <c r="I155" s="2">
        <v>113</v>
      </c>
    </row>
    <row r="156" spans="1:9" x14ac:dyDescent="0.25">
      <c r="A156" t="s">
        <v>3764</v>
      </c>
      <c r="B156" t="str">
        <f t="shared" si="2"/>
        <v>QELLY12</v>
      </c>
      <c r="C156" t="s">
        <v>3765</v>
      </c>
      <c r="D156" s="2">
        <v>135</v>
      </c>
      <c r="E156" s="309">
        <v>45905</v>
      </c>
      <c r="F156" s="300">
        <v>46104</v>
      </c>
      <c r="I156" s="2">
        <v>93</v>
      </c>
    </row>
    <row r="157" spans="1:9" x14ac:dyDescent="0.25">
      <c r="A157" t="s">
        <v>3766</v>
      </c>
      <c r="B157" t="str">
        <f t="shared" si="2"/>
        <v>RIE1040</v>
      </c>
      <c r="C157" t="s">
        <v>3767</v>
      </c>
      <c r="D157" s="2">
        <v>0</v>
      </c>
      <c r="F157" s="300">
        <v>45925</v>
      </c>
      <c r="H157" s="300">
        <v>45919</v>
      </c>
      <c r="I157" s="2">
        <v>28</v>
      </c>
    </row>
    <row r="158" spans="1:9" x14ac:dyDescent="0.25">
      <c r="A158" t="s">
        <v>3768</v>
      </c>
      <c r="B158" t="str">
        <f t="shared" si="2"/>
        <v>RIE1060</v>
      </c>
      <c r="C158" t="s">
        <v>3769</v>
      </c>
      <c r="D158" s="2">
        <v>0</v>
      </c>
      <c r="F158" s="300">
        <v>45925</v>
      </c>
      <c r="I158" s="2">
        <v>29</v>
      </c>
    </row>
    <row r="159" spans="1:9" x14ac:dyDescent="0.25">
      <c r="A159" t="s">
        <v>3770</v>
      </c>
      <c r="B159" t="str">
        <f t="shared" si="2"/>
        <v>RIE1041</v>
      </c>
      <c r="C159" t="s">
        <v>3771</v>
      </c>
      <c r="D159" s="2">
        <v>0</v>
      </c>
      <c r="F159" s="300">
        <v>45925</v>
      </c>
      <c r="I159" s="2">
        <v>20</v>
      </c>
    </row>
    <row r="160" spans="1:9" x14ac:dyDescent="0.25">
      <c r="A160" t="s">
        <v>3772</v>
      </c>
      <c r="B160" t="str">
        <f t="shared" si="2"/>
        <v>RIE1050</v>
      </c>
      <c r="C160" t="s">
        <v>3773</v>
      </c>
      <c r="D160" s="2">
        <v>0</v>
      </c>
      <c r="F160" s="300">
        <v>45929</v>
      </c>
      <c r="H160" s="300">
        <v>45947</v>
      </c>
      <c r="I160" s="2">
        <v>43</v>
      </c>
    </row>
    <row r="161" spans="1:9" x14ac:dyDescent="0.25">
      <c r="A161" t="s">
        <v>3774</v>
      </c>
      <c r="B161" t="str">
        <f t="shared" si="2"/>
        <v>QELLY00</v>
      </c>
      <c r="C161" t="s">
        <v>3775</v>
      </c>
      <c r="D161" s="2">
        <v>197</v>
      </c>
      <c r="E161" s="309">
        <v>46058</v>
      </c>
      <c r="F161" s="300">
        <v>46346</v>
      </c>
      <c r="I161" s="2">
        <v>113</v>
      </c>
    </row>
    <row r="162" spans="1:9" x14ac:dyDescent="0.25">
      <c r="A162" t="s">
        <v>3776</v>
      </c>
      <c r="B162" t="str">
        <f t="shared" si="2"/>
        <v>RIE1000</v>
      </c>
      <c r="C162" t="s">
        <v>3777</v>
      </c>
      <c r="D162" s="2">
        <v>0</v>
      </c>
      <c r="F162" s="300">
        <v>46058</v>
      </c>
      <c r="H162" s="300">
        <v>46084</v>
      </c>
      <c r="I162" s="2">
        <v>23</v>
      </c>
    </row>
    <row r="163" spans="1:9" x14ac:dyDescent="0.25">
      <c r="A163" t="s">
        <v>3778</v>
      </c>
      <c r="B163" t="str">
        <f t="shared" si="2"/>
        <v>RIE1090</v>
      </c>
      <c r="C163" t="s">
        <v>3779</v>
      </c>
      <c r="D163" s="2">
        <v>0</v>
      </c>
      <c r="F163" s="300">
        <v>46059</v>
      </c>
      <c r="H163" s="300">
        <v>46084</v>
      </c>
      <c r="I163" s="2">
        <v>12</v>
      </c>
    </row>
    <row r="164" spans="1:9" x14ac:dyDescent="0.25">
      <c r="A164" t="s">
        <v>3780</v>
      </c>
      <c r="B164" t="str">
        <f t="shared" si="2"/>
        <v>RIE1080</v>
      </c>
      <c r="C164" t="s">
        <v>3781</v>
      </c>
      <c r="D164" s="2">
        <v>0</v>
      </c>
      <c r="F164" s="300">
        <v>46101</v>
      </c>
      <c r="H164" s="300">
        <v>46160</v>
      </c>
      <c r="I164" s="2">
        <v>22</v>
      </c>
    </row>
    <row r="165" spans="1:9" x14ac:dyDescent="0.25">
      <c r="A165" t="s">
        <v>3782</v>
      </c>
      <c r="B165" t="str">
        <f t="shared" si="2"/>
        <v>RIE1020</v>
      </c>
      <c r="C165" t="s">
        <v>3783</v>
      </c>
      <c r="D165" s="2">
        <v>0</v>
      </c>
      <c r="F165" s="300">
        <v>46104</v>
      </c>
      <c r="H165" s="2" t="s">
        <v>3582</v>
      </c>
      <c r="I165" s="2">
        <v>23</v>
      </c>
    </row>
    <row r="166" spans="1:9" x14ac:dyDescent="0.25">
      <c r="A166" t="s">
        <v>3784</v>
      </c>
      <c r="B166" t="str">
        <f t="shared" si="2"/>
        <v>QELLY02</v>
      </c>
      <c r="C166" t="s">
        <v>3785</v>
      </c>
      <c r="D166" s="2">
        <v>184</v>
      </c>
      <c r="E166" s="309">
        <v>46107</v>
      </c>
      <c r="F166" s="2" t="s">
        <v>3731</v>
      </c>
      <c r="I166" s="2">
        <v>93</v>
      </c>
    </row>
    <row r="167" spans="1:9" x14ac:dyDescent="0.25">
      <c r="A167" t="s">
        <v>3786</v>
      </c>
      <c r="B167" t="str">
        <f t="shared" si="2"/>
        <v>QELLY10</v>
      </c>
      <c r="C167" t="s">
        <v>3787</v>
      </c>
      <c r="D167" s="2">
        <v>16</v>
      </c>
      <c r="E167" s="309">
        <v>46213</v>
      </c>
      <c r="F167" s="300">
        <v>46234</v>
      </c>
      <c r="I167" s="2">
        <v>105</v>
      </c>
    </row>
    <row r="168" spans="1:9" x14ac:dyDescent="0.25">
      <c r="A168" t="s">
        <v>3788</v>
      </c>
      <c r="B168" t="str">
        <f t="shared" si="2"/>
        <v>QELLY20</v>
      </c>
      <c r="C168" t="s">
        <v>3789</v>
      </c>
      <c r="D168" s="2">
        <v>20</v>
      </c>
      <c r="E168" s="309">
        <v>46213</v>
      </c>
      <c r="F168" s="2" t="s">
        <v>3790</v>
      </c>
      <c r="I168" s="2">
        <v>113</v>
      </c>
    </row>
    <row r="169" spans="1:9" x14ac:dyDescent="0.25">
      <c r="A169" t="s">
        <v>3791</v>
      </c>
      <c r="B169" t="str">
        <f t="shared" si="2"/>
        <v>QELLY30</v>
      </c>
      <c r="C169" t="s">
        <v>3792</v>
      </c>
      <c r="D169" s="2">
        <v>17</v>
      </c>
      <c r="E169" s="309">
        <v>46213</v>
      </c>
      <c r="F169" s="2" t="s">
        <v>3729</v>
      </c>
      <c r="I169" s="2">
        <v>115</v>
      </c>
    </row>
    <row r="170" spans="1:9" x14ac:dyDescent="0.25">
      <c r="A170" t="s">
        <v>3793</v>
      </c>
      <c r="B170" t="str">
        <f t="shared" si="2"/>
        <v>QELLY40</v>
      </c>
      <c r="C170" t="s">
        <v>3794</v>
      </c>
      <c r="D170" s="2">
        <v>17</v>
      </c>
      <c r="E170" s="309">
        <v>46213</v>
      </c>
      <c r="F170" s="2" t="s">
        <v>3729</v>
      </c>
      <c r="I170" s="2">
        <v>119</v>
      </c>
    </row>
    <row r="171" spans="1:9" x14ac:dyDescent="0.25">
      <c r="A171" t="s">
        <v>3795</v>
      </c>
      <c r="B171" t="str">
        <f t="shared" si="2"/>
        <v>QELLY50</v>
      </c>
      <c r="C171" t="s">
        <v>3796</v>
      </c>
      <c r="D171" s="2">
        <v>17</v>
      </c>
      <c r="E171" s="309">
        <v>46213</v>
      </c>
      <c r="F171" s="2" t="s">
        <v>3729</v>
      </c>
      <c r="I171" s="2">
        <v>82</v>
      </c>
    </row>
    <row r="172" spans="1:9" x14ac:dyDescent="0.25">
      <c r="A172" t="s">
        <v>3797</v>
      </c>
      <c r="B172" t="str">
        <f t="shared" si="2"/>
        <v>QELLY60</v>
      </c>
      <c r="C172" t="s">
        <v>3798</v>
      </c>
      <c r="D172" s="2">
        <v>17</v>
      </c>
      <c r="E172" s="309">
        <v>46213</v>
      </c>
      <c r="F172" s="2" t="s">
        <v>3729</v>
      </c>
      <c r="I172" s="2">
        <v>72</v>
      </c>
    </row>
    <row r="173" spans="1:9" x14ac:dyDescent="0.25">
      <c r="A173" t="s">
        <v>3799</v>
      </c>
      <c r="B173" t="str">
        <f t="shared" si="2"/>
        <v>QELLY70</v>
      </c>
      <c r="C173" t="s">
        <v>3800</v>
      </c>
      <c r="D173" s="2">
        <v>17</v>
      </c>
      <c r="E173" s="309">
        <v>46213</v>
      </c>
      <c r="F173" s="2" t="s">
        <v>3729</v>
      </c>
      <c r="I173" s="2">
        <v>121</v>
      </c>
    </row>
    <row r="174" spans="1:9" x14ac:dyDescent="0.25">
      <c r="A174" t="s">
        <v>3801</v>
      </c>
      <c r="B174" t="str">
        <f t="shared" si="2"/>
        <v>QELLY80</v>
      </c>
      <c r="C174" t="s">
        <v>3802</v>
      </c>
      <c r="D174" s="2">
        <v>16</v>
      </c>
      <c r="E174" s="309">
        <v>46213</v>
      </c>
      <c r="F174" s="300">
        <v>46234</v>
      </c>
      <c r="I174" s="2">
        <v>83</v>
      </c>
    </row>
    <row r="175" spans="1:9" x14ac:dyDescent="0.25">
      <c r="A175" t="s">
        <v>3803</v>
      </c>
      <c r="B175" t="str">
        <f t="shared" si="2"/>
        <v>QELLY85</v>
      </c>
      <c r="C175" t="s">
        <v>3804</v>
      </c>
      <c r="D175" s="2">
        <v>16</v>
      </c>
      <c r="E175" s="309">
        <v>46213</v>
      </c>
      <c r="F175" s="300">
        <v>46234</v>
      </c>
      <c r="I175" s="2">
        <v>145</v>
      </c>
    </row>
    <row r="176" spans="1:9" x14ac:dyDescent="0.25">
      <c r="A176" t="s">
        <v>3805</v>
      </c>
      <c r="B176" t="str">
        <f t="shared" si="2"/>
        <v>QELLY90</v>
      </c>
      <c r="C176" t="s">
        <v>3806</v>
      </c>
      <c r="D176" s="2">
        <v>16</v>
      </c>
      <c r="E176" s="309">
        <v>46213</v>
      </c>
      <c r="F176" s="300">
        <v>46234</v>
      </c>
      <c r="I176" s="2">
        <v>113</v>
      </c>
    </row>
    <row r="177" spans="1:9" x14ac:dyDescent="0.25">
      <c r="A177" t="s">
        <v>3807</v>
      </c>
      <c r="B177" t="str">
        <f t="shared" si="2"/>
        <v>control</v>
      </c>
      <c r="D177" s="2">
        <v>308</v>
      </c>
      <c r="E177" s="309" t="s">
        <v>3425</v>
      </c>
      <c r="F177" s="300">
        <v>46328</v>
      </c>
      <c r="G177" s="2" t="s">
        <v>3567</v>
      </c>
      <c r="H177" s="2" t="s">
        <v>3808</v>
      </c>
      <c r="I177" s="2">
        <v>93</v>
      </c>
    </row>
    <row r="178" spans="1:9" x14ac:dyDescent="0.25">
      <c r="A178" t="s">
        <v>3809</v>
      </c>
      <c r="B178" t="str">
        <f t="shared" si="2"/>
        <v>ONINS01</v>
      </c>
      <c r="C178" t="s">
        <v>3529</v>
      </c>
      <c r="D178" s="2">
        <v>20</v>
      </c>
      <c r="E178" s="309" t="s">
        <v>3425</v>
      </c>
      <c r="F178" s="300">
        <v>45903</v>
      </c>
      <c r="I178" s="2">
        <v>8</v>
      </c>
    </row>
    <row r="179" spans="1:9" x14ac:dyDescent="0.25">
      <c r="A179" t="s">
        <v>3810</v>
      </c>
      <c r="B179" t="str">
        <f t="shared" si="2"/>
        <v>INLY110</v>
      </c>
      <c r="C179" t="s">
        <v>3811</v>
      </c>
      <c r="D179" s="2">
        <v>190</v>
      </c>
      <c r="E179" s="309">
        <v>45904</v>
      </c>
      <c r="F179" s="300">
        <v>46185</v>
      </c>
      <c r="I179" s="2">
        <v>10</v>
      </c>
    </row>
    <row r="180" spans="1:9" x14ac:dyDescent="0.25">
      <c r="A180" t="s">
        <v>3812</v>
      </c>
      <c r="B180" t="str">
        <f t="shared" si="2"/>
        <v>INLY100</v>
      </c>
      <c r="C180" t="s">
        <v>3813</v>
      </c>
      <c r="D180" s="2">
        <v>189</v>
      </c>
      <c r="E180" s="309">
        <v>45905</v>
      </c>
      <c r="F180" s="300">
        <v>46185</v>
      </c>
      <c r="I180" s="2">
        <v>10</v>
      </c>
    </row>
    <row r="181" spans="1:9" x14ac:dyDescent="0.25">
      <c r="A181" t="s">
        <v>3814</v>
      </c>
      <c r="B181" t="str">
        <f t="shared" si="2"/>
        <v>RII1050</v>
      </c>
      <c r="C181" t="s">
        <v>3815</v>
      </c>
      <c r="D181" s="2">
        <v>0</v>
      </c>
      <c r="F181" s="300">
        <v>45930</v>
      </c>
      <c r="I181" s="2">
        <v>54</v>
      </c>
    </row>
    <row r="182" spans="1:9" x14ac:dyDescent="0.25">
      <c r="A182" t="s">
        <v>3816</v>
      </c>
      <c r="B182" t="str">
        <f t="shared" si="2"/>
        <v>RII1060</v>
      </c>
      <c r="C182" t="s">
        <v>3817</v>
      </c>
      <c r="D182" s="2">
        <v>0</v>
      </c>
      <c r="F182" s="300">
        <v>45930</v>
      </c>
      <c r="I182" s="2">
        <v>8</v>
      </c>
    </row>
    <row r="183" spans="1:9" x14ac:dyDescent="0.25">
      <c r="A183" t="s">
        <v>3818</v>
      </c>
      <c r="B183" t="str">
        <f t="shared" si="2"/>
        <v>RII1030</v>
      </c>
      <c r="C183" t="s">
        <v>3819</v>
      </c>
      <c r="D183" s="2">
        <v>0</v>
      </c>
      <c r="F183" s="2" t="s">
        <v>3560</v>
      </c>
      <c r="H183" s="2" t="s">
        <v>3567</v>
      </c>
      <c r="I183" s="2">
        <v>14</v>
      </c>
    </row>
    <row r="184" spans="1:9" x14ac:dyDescent="0.25">
      <c r="A184" t="s">
        <v>3820</v>
      </c>
      <c r="B184" t="str">
        <f t="shared" si="2"/>
        <v>RII1040</v>
      </c>
      <c r="C184" t="s">
        <v>3821</v>
      </c>
      <c r="D184" s="2">
        <v>0</v>
      </c>
      <c r="F184" s="300">
        <v>46071</v>
      </c>
      <c r="H184" s="2" t="s">
        <v>3808</v>
      </c>
      <c r="I184" s="2">
        <v>28</v>
      </c>
    </row>
    <row r="185" spans="1:9" x14ac:dyDescent="0.25">
      <c r="A185" t="s">
        <v>3822</v>
      </c>
      <c r="B185" t="str">
        <f t="shared" si="2"/>
        <v>RII1010</v>
      </c>
      <c r="C185" t="s">
        <v>3823</v>
      </c>
      <c r="D185" s="2">
        <v>0</v>
      </c>
      <c r="F185" s="300">
        <v>46073</v>
      </c>
      <c r="H185" s="2" t="s">
        <v>3808</v>
      </c>
      <c r="I185" s="2">
        <v>18</v>
      </c>
    </row>
    <row r="186" spans="1:9" x14ac:dyDescent="0.25">
      <c r="A186" t="s">
        <v>3824</v>
      </c>
      <c r="B186" t="str">
        <f t="shared" si="2"/>
        <v>QINLY00</v>
      </c>
      <c r="C186" t="s">
        <v>3785</v>
      </c>
      <c r="D186" s="2">
        <v>33</v>
      </c>
      <c r="E186" s="309">
        <v>46188</v>
      </c>
      <c r="F186" s="300">
        <v>46233</v>
      </c>
      <c r="I186" s="2">
        <v>10</v>
      </c>
    </row>
    <row r="187" spans="1:9" x14ac:dyDescent="0.25">
      <c r="A187" t="s">
        <v>3825</v>
      </c>
      <c r="B187" t="str">
        <f t="shared" si="2"/>
        <v>QINLY01</v>
      </c>
      <c r="C187" t="s">
        <v>3826</v>
      </c>
      <c r="D187" s="2">
        <v>65</v>
      </c>
      <c r="E187" s="309">
        <v>46234</v>
      </c>
      <c r="F187" s="300">
        <v>46328</v>
      </c>
      <c r="I187" s="2">
        <v>93</v>
      </c>
    </row>
    <row r="188" spans="1:9" x14ac:dyDescent="0.25">
      <c r="A188" t="s">
        <v>3827</v>
      </c>
      <c r="B188" t="str">
        <f t="shared" si="2"/>
        <v>QINLY40</v>
      </c>
      <c r="C188" t="s">
        <v>3794</v>
      </c>
      <c r="D188" s="2">
        <v>57</v>
      </c>
      <c r="E188" s="309" t="s">
        <v>3828</v>
      </c>
      <c r="F188" s="300">
        <v>46325</v>
      </c>
      <c r="I188" s="2">
        <v>86</v>
      </c>
    </row>
    <row r="189" spans="1:9" x14ac:dyDescent="0.25">
      <c r="A189" t="s">
        <v>3829</v>
      </c>
      <c r="B189" t="str">
        <f t="shared" si="2"/>
        <v>QINLY50</v>
      </c>
      <c r="C189" t="s">
        <v>3796</v>
      </c>
      <c r="D189" s="2">
        <v>53</v>
      </c>
      <c r="E189" s="309" t="s">
        <v>3830</v>
      </c>
      <c r="F189" s="300">
        <v>46325</v>
      </c>
      <c r="I189" s="2">
        <v>53</v>
      </c>
    </row>
    <row r="190" spans="1:9" x14ac:dyDescent="0.25">
      <c r="A190" t="s">
        <v>3831</v>
      </c>
      <c r="B190" t="str">
        <f t="shared" si="2"/>
        <v>QINLY90</v>
      </c>
      <c r="C190" t="s">
        <v>3806</v>
      </c>
      <c r="D190" s="2">
        <v>9</v>
      </c>
      <c r="E190" s="309">
        <v>46269</v>
      </c>
      <c r="F190" s="300">
        <v>46281</v>
      </c>
      <c r="I190" s="2">
        <v>98</v>
      </c>
    </row>
    <row r="191" spans="1:9" x14ac:dyDescent="0.25">
      <c r="A191" t="s">
        <v>3832</v>
      </c>
      <c r="B191" t="str">
        <f t="shared" si="2"/>
        <v>QINLY20</v>
      </c>
      <c r="C191" t="s">
        <v>3789</v>
      </c>
      <c r="D191" s="2">
        <v>36</v>
      </c>
      <c r="E191" s="309">
        <v>46275</v>
      </c>
      <c r="F191" s="300">
        <v>46325</v>
      </c>
      <c r="I191" s="2">
        <v>42</v>
      </c>
    </row>
    <row r="192" spans="1:9" x14ac:dyDescent="0.25">
      <c r="A192" t="s">
        <v>3833</v>
      </c>
      <c r="B192" t="str">
        <f t="shared" si="2"/>
        <v>QINLY85</v>
      </c>
      <c r="C192" t="s">
        <v>3804</v>
      </c>
      <c r="D192" s="2">
        <v>36</v>
      </c>
      <c r="E192" s="309">
        <v>46275</v>
      </c>
      <c r="F192" s="300">
        <v>46325</v>
      </c>
      <c r="I192" s="2">
        <v>63</v>
      </c>
    </row>
    <row r="193" spans="1:9" x14ac:dyDescent="0.25">
      <c r="A193" t="s">
        <v>3834</v>
      </c>
      <c r="B193" t="str">
        <f t="shared" si="2"/>
        <v>QINLY30</v>
      </c>
      <c r="C193" t="s">
        <v>3792</v>
      </c>
      <c r="D193" s="2">
        <v>27</v>
      </c>
      <c r="E193" s="309">
        <v>46288</v>
      </c>
      <c r="F193" s="300">
        <v>46325</v>
      </c>
      <c r="I193" s="2">
        <v>59</v>
      </c>
    </row>
    <row r="194" spans="1:9" x14ac:dyDescent="0.25">
      <c r="A194" t="s">
        <v>3835</v>
      </c>
      <c r="B194" t="str">
        <f t="shared" si="2"/>
        <v>QINLY60</v>
      </c>
      <c r="C194" t="s">
        <v>3798</v>
      </c>
      <c r="D194" s="2">
        <v>19</v>
      </c>
      <c r="E194" s="309">
        <v>46300</v>
      </c>
      <c r="F194" s="300">
        <v>46325</v>
      </c>
      <c r="I194" s="2">
        <v>10</v>
      </c>
    </row>
    <row r="195" spans="1:9" x14ac:dyDescent="0.25">
      <c r="A195" t="s">
        <v>3836</v>
      </c>
      <c r="B195" t="str">
        <f t="shared" si="2"/>
        <v>QINLY70</v>
      </c>
      <c r="C195" t="s">
        <v>3802</v>
      </c>
      <c r="D195" s="2">
        <v>19</v>
      </c>
      <c r="E195" s="309">
        <v>46300</v>
      </c>
      <c r="F195" s="300">
        <v>46325</v>
      </c>
      <c r="I195" s="2">
        <v>50</v>
      </c>
    </row>
    <row r="196" spans="1:9" x14ac:dyDescent="0.25">
      <c r="A196" t="s">
        <v>3837</v>
      </c>
      <c r="B196" t="str">
        <f t="shared" si="2"/>
        <v>QINLY10</v>
      </c>
      <c r="C196" t="s">
        <v>3787</v>
      </c>
      <c r="D196" s="2">
        <v>11</v>
      </c>
      <c r="E196" s="309">
        <v>46311</v>
      </c>
      <c r="F196" s="300">
        <v>46325</v>
      </c>
      <c r="I196" s="2">
        <v>50</v>
      </c>
    </row>
    <row r="197" spans="1:9" x14ac:dyDescent="0.25">
      <c r="A197" t="s">
        <v>3838</v>
      </c>
      <c r="B197" t="str">
        <f t="shared" si="2"/>
        <v>QINLY80</v>
      </c>
      <c r="C197" t="s">
        <v>3800</v>
      </c>
      <c r="D197" s="2">
        <v>11</v>
      </c>
      <c r="E197" s="309">
        <v>46311</v>
      </c>
      <c r="F197" s="300">
        <v>46325</v>
      </c>
      <c r="I197" s="2">
        <v>59</v>
      </c>
    </row>
    <row r="198" spans="1:9" x14ac:dyDescent="0.25">
      <c r="A198" t="s">
        <v>3839</v>
      </c>
      <c r="B198" t="str">
        <f t="shared" ref="B198:B261" si="3">+RIGHT(A198,7)</f>
        <v>nistros</v>
      </c>
      <c r="D198" s="2">
        <v>515</v>
      </c>
      <c r="E198" s="309">
        <v>45869</v>
      </c>
      <c r="F198" s="300">
        <v>46469</v>
      </c>
      <c r="G198" s="300">
        <v>45869</v>
      </c>
      <c r="H198" s="300">
        <v>46474</v>
      </c>
      <c r="I198" s="2">
        <v>265</v>
      </c>
    </row>
    <row r="199" spans="1:9" x14ac:dyDescent="0.25">
      <c r="A199" t="s">
        <v>3840</v>
      </c>
      <c r="B199" t="str">
        <f t="shared" si="3"/>
        <v>spetrol</v>
      </c>
      <c r="D199" s="2">
        <v>427</v>
      </c>
      <c r="E199" s="309">
        <v>45869</v>
      </c>
      <c r="F199" s="300">
        <v>46295</v>
      </c>
      <c r="G199" s="300">
        <v>45869</v>
      </c>
      <c r="H199" s="300">
        <v>46295</v>
      </c>
      <c r="I199" s="2">
        <v>0</v>
      </c>
    </row>
    <row r="200" spans="1:9" x14ac:dyDescent="0.25">
      <c r="A200" t="s">
        <v>3841</v>
      </c>
      <c r="B200" t="str">
        <f t="shared" si="3"/>
        <v xml:space="preserve">  Civil</v>
      </c>
      <c r="D200" s="2">
        <v>0</v>
      </c>
      <c r="E200" s="309">
        <v>45869</v>
      </c>
      <c r="F200" s="300">
        <v>45869</v>
      </c>
      <c r="G200" s="2" t="s">
        <v>3842</v>
      </c>
      <c r="H200" s="2" t="s">
        <v>3842</v>
      </c>
      <c r="I200" s="2">
        <v>0</v>
      </c>
    </row>
    <row r="201" spans="1:9" x14ac:dyDescent="0.25">
      <c r="A201" t="s">
        <v>3843</v>
      </c>
      <c r="B201" t="str">
        <f t="shared" si="3"/>
        <v>C012001</v>
      </c>
      <c r="C201" t="s">
        <v>3844</v>
      </c>
      <c r="D201" s="2">
        <v>0</v>
      </c>
      <c r="F201" s="2" t="s">
        <v>3845</v>
      </c>
      <c r="H201" s="2" t="s">
        <v>3842</v>
      </c>
      <c r="I201" s="2">
        <v>0</v>
      </c>
    </row>
    <row r="202" spans="1:9" x14ac:dyDescent="0.25">
      <c r="A202" t="s">
        <v>3846</v>
      </c>
      <c r="B202" t="str">
        <f t="shared" si="3"/>
        <v>C013001</v>
      </c>
      <c r="C202" t="s">
        <v>3847</v>
      </c>
      <c r="D202" s="2">
        <v>0</v>
      </c>
      <c r="F202" s="2" t="s">
        <v>3845</v>
      </c>
      <c r="H202" s="2" t="s">
        <v>3842</v>
      </c>
      <c r="I202" s="2">
        <v>0</v>
      </c>
    </row>
    <row r="203" spans="1:9" x14ac:dyDescent="0.25">
      <c r="A203" t="s">
        <v>3848</v>
      </c>
      <c r="B203" t="str">
        <f t="shared" si="3"/>
        <v>C013002</v>
      </c>
      <c r="C203" t="s">
        <v>3849</v>
      </c>
      <c r="D203" s="2">
        <v>0</v>
      </c>
      <c r="F203" s="2" t="s">
        <v>3845</v>
      </c>
      <c r="H203" s="2" t="s">
        <v>3842</v>
      </c>
      <c r="I203" s="2">
        <v>0</v>
      </c>
    </row>
    <row r="204" spans="1:9" x14ac:dyDescent="0.25">
      <c r="A204" t="s">
        <v>3850</v>
      </c>
      <c r="B204" t="str">
        <f t="shared" si="3"/>
        <v>ecánica</v>
      </c>
      <c r="D204" s="2">
        <v>427</v>
      </c>
      <c r="E204" s="309">
        <v>45869</v>
      </c>
      <c r="F204" s="300">
        <v>46295</v>
      </c>
      <c r="G204" s="300">
        <v>45869</v>
      </c>
      <c r="H204" s="300">
        <v>46295</v>
      </c>
      <c r="I204" s="2">
        <v>0</v>
      </c>
    </row>
    <row r="205" spans="1:9" x14ac:dyDescent="0.25">
      <c r="A205" t="s">
        <v>3851</v>
      </c>
      <c r="B205" t="str">
        <f t="shared" si="3"/>
        <v xml:space="preserve"> SP1020</v>
      </c>
      <c r="C205" t="s">
        <v>3852</v>
      </c>
      <c r="D205" s="2">
        <v>0</v>
      </c>
      <c r="F205" s="2" t="s">
        <v>3845</v>
      </c>
      <c r="H205" s="300">
        <v>45869</v>
      </c>
      <c r="I205" s="2">
        <v>0</v>
      </c>
    </row>
    <row r="206" spans="1:9" x14ac:dyDescent="0.25">
      <c r="A206" t="s">
        <v>3853</v>
      </c>
      <c r="B206" t="str">
        <f t="shared" si="3"/>
        <v xml:space="preserve"> SP1030</v>
      </c>
      <c r="C206" t="s">
        <v>3854</v>
      </c>
      <c r="D206" s="2">
        <v>0</v>
      </c>
      <c r="F206" s="2" t="s">
        <v>3845</v>
      </c>
      <c r="H206" s="300">
        <v>45869</v>
      </c>
      <c r="I206" s="2">
        <v>0</v>
      </c>
    </row>
    <row r="207" spans="1:9" x14ac:dyDescent="0.25">
      <c r="A207" t="s">
        <v>3855</v>
      </c>
      <c r="B207" t="str">
        <f t="shared" si="3"/>
        <v xml:space="preserve"> SP1040</v>
      </c>
      <c r="C207" t="s">
        <v>3856</v>
      </c>
      <c r="D207" s="2">
        <v>0</v>
      </c>
      <c r="F207" s="2" t="s">
        <v>3845</v>
      </c>
      <c r="H207" s="300">
        <v>45869</v>
      </c>
      <c r="I207" s="2">
        <v>0</v>
      </c>
    </row>
    <row r="208" spans="1:9" x14ac:dyDescent="0.25">
      <c r="A208" t="s">
        <v>3857</v>
      </c>
      <c r="B208" t="str">
        <f t="shared" si="3"/>
        <v xml:space="preserve"> SP1050</v>
      </c>
      <c r="C208" t="s">
        <v>3858</v>
      </c>
      <c r="D208" s="2">
        <v>0</v>
      </c>
      <c r="F208" s="2" t="s">
        <v>3845</v>
      </c>
      <c r="H208" s="300">
        <v>45869</v>
      </c>
      <c r="I208" s="2">
        <v>0</v>
      </c>
    </row>
    <row r="209" spans="1:9" x14ac:dyDescent="0.25">
      <c r="A209" t="s">
        <v>3859</v>
      </c>
      <c r="B209" t="str">
        <f t="shared" si="3"/>
        <v xml:space="preserve"> SP1060</v>
      </c>
      <c r="C209" t="s">
        <v>3860</v>
      </c>
      <c r="D209" s="2">
        <v>0</v>
      </c>
      <c r="F209" s="2" t="s">
        <v>3845</v>
      </c>
      <c r="H209" s="300">
        <v>45869</v>
      </c>
      <c r="I209" s="2">
        <v>0</v>
      </c>
    </row>
    <row r="210" spans="1:9" x14ac:dyDescent="0.25">
      <c r="A210" t="s">
        <v>3861</v>
      </c>
      <c r="B210" t="str">
        <f t="shared" si="3"/>
        <v xml:space="preserve"> SP1090</v>
      </c>
      <c r="C210" t="s">
        <v>3862</v>
      </c>
      <c r="D210" s="2">
        <v>0</v>
      </c>
      <c r="F210" s="2" t="s">
        <v>3845</v>
      </c>
      <c r="H210" s="300">
        <v>45869</v>
      </c>
      <c r="I210" s="2">
        <v>0</v>
      </c>
    </row>
    <row r="211" spans="1:9" x14ac:dyDescent="0.25">
      <c r="A211" t="s">
        <v>3863</v>
      </c>
      <c r="B211" t="str">
        <f t="shared" si="3"/>
        <v xml:space="preserve"> SP1070</v>
      </c>
      <c r="C211" t="s">
        <v>3864</v>
      </c>
      <c r="D211" s="2">
        <v>0</v>
      </c>
      <c r="F211" s="2" t="s">
        <v>3845</v>
      </c>
      <c r="H211" s="300">
        <v>45869</v>
      </c>
      <c r="I211" s="2">
        <v>0</v>
      </c>
    </row>
    <row r="212" spans="1:9" x14ac:dyDescent="0.25">
      <c r="A212" t="s">
        <v>3865</v>
      </c>
      <c r="B212" t="str">
        <f t="shared" si="3"/>
        <v xml:space="preserve"> SP1100</v>
      </c>
      <c r="C212" t="s">
        <v>3866</v>
      </c>
      <c r="D212" s="2">
        <v>0</v>
      </c>
      <c r="F212" s="2" t="s">
        <v>3867</v>
      </c>
      <c r="H212" s="2" t="s">
        <v>3868</v>
      </c>
      <c r="I212" s="2">
        <v>0</v>
      </c>
    </row>
    <row r="213" spans="1:9" x14ac:dyDescent="0.25">
      <c r="A213" t="s">
        <v>3869</v>
      </c>
      <c r="B213" t="str">
        <f t="shared" si="3"/>
        <v xml:space="preserve"> SP1110</v>
      </c>
      <c r="C213" t="s">
        <v>3870</v>
      </c>
      <c r="D213" s="2">
        <v>0</v>
      </c>
      <c r="F213" s="2" t="s">
        <v>3486</v>
      </c>
      <c r="H213" s="2" t="s">
        <v>3868</v>
      </c>
      <c r="I213" s="2">
        <v>0</v>
      </c>
    </row>
    <row r="214" spans="1:9" x14ac:dyDescent="0.25">
      <c r="A214" t="s">
        <v>3871</v>
      </c>
      <c r="B214" t="str">
        <f t="shared" si="3"/>
        <v xml:space="preserve"> SP1000</v>
      </c>
      <c r="C214" t="s">
        <v>3872</v>
      </c>
      <c r="D214" s="2">
        <v>0</v>
      </c>
      <c r="F214" s="2" t="s">
        <v>3873</v>
      </c>
      <c r="H214" s="2" t="s">
        <v>3874</v>
      </c>
      <c r="I214" s="2">
        <v>0</v>
      </c>
    </row>
    <row r="215" spans="1:9" x14ac:dyDescent="0.25">
      <c r="A215" t="s">
        <v>3875</v>
      </c>
      <c r="B215" t="str">
        <f t="shared" si="3"/>
        <v xml:space="preserve"> SP1130</v>
      </c>
      <c r="C215" t="s">
        <v>3876</v>
      </c>
      <c r="D215" s="2">
        <v>0</v>
      </c>
      <c r="F215" s="2" t="s">
        <v>3877</v>
      </c>
      <c r="H215" s="300">
        <v>46112</v>
      </c>
      <c r="I215" s="2">
        <v>0</v>
      </c>
    </row>
    <row r="216" spans="1:9" x14ac:dyDescent="0.25">
      <c r="A216" t="s">
        <v>3878</v>
      </c>
      <c r="B216" t="str">
        <f t="shared" si="3"/>
        <v xml:space="preserve"> SP1140</v>
      </c>
      <c r="C216" t="s">
        <v>3879</v>
      </c>
      <c r="D216" s="2">
        <v>0</v>
      </c>
      <c r="F216" s="2" t="s">
        <v>3877</v>
      </c>
      <c r="H216" s="300">
        <v>46112</v>
      </c>
      <c r="I216" s="2">
        <v>0</v>
      </c>
    </row>
    <row r="217" spans="1:9" x14ac:dyDescent="0.25">
      <c r="A217" t="s">
        <v>3880</v>
      </c>
      <c r="B217" t="str">
        <f t="shared" si="3"/>
        <v xml:space="preserve"> SP1120</v>
      </c>
      <c r="C217" t="s">
        <v>3881</v>
      </c>
      <c r="D217" s="2">
        <v>0</v>
      </c>
      <c r="F217" s="2" t="s">
        <v>3882</v>
      </c>
      <c r="H217" s="300">
        <v>46173</v>
      </c>
      <c r="I217" s="2">
        <v>0</v>
      </c>
    </row>
    <row r="218" spans="1:9" x14ac:dyDescent="0.25">
      <c r="A218" t="s">
        <v>3883</v>
      </c>
      <c r="B218" t="str">
        <f t="shared" si="3"/>
        <v xml:space="preserve"> SP1150</v>
      </c>
      <c r="C218" t="s">
        <v>3884</v>
      </c>
      <c r="D218" s="2">
        <v>0</v>
      </c>
      <c r="F218" s="2" t="s">
        <v>3885</v>
      </c>
      <c r="H218" s="300">
        <v>46173</v>
      </c>
      <c r="I218" s="2">
        <v>0</v>
      </c>
    </row>
    <row r="219" spans="1:9" x14ac:dyDescent="0.25">
      <c r="A219" t="s">
        <v>3886</v>
      </c>
      <c r="B219" t="str">
        <f t="shared" si="3"/>
        <v xml:space="preserve"> SP1160</v>
      </c>
      <c r="C219" t="s">
        <v>3887</v>
      </c>
      <c r="D219" s="2">
        <v>0</v>
      </c>
      <c r="F219" s="2" t="s">
        <v>3888</v>
      </c>
      <c r="H219" s="300">
        <v>46295</v>
      </c>
      <c r="I219" s="2">
        <v>0</v>
      </c>
    </row>
    <row r="220" spans="1:9" x14ac:dyDescent="0.25">
      <c r="A220" t="s">
        <v>3889</v>
      </c>
      <c r="B220" t="str">
        <f t="shared" si="3"/>
        <v xml:space="preserve"> SP1170</v>
      </c>
      <c r="C220" t="s">
        <v>3890</v>
      </c>
      <c r="D220" s="2">
        <v>0</v>
      </c>
      <c r="F220" s="2" t="s">
        <v>3888</v>
      </c>
      <c r="H220" s="300">
        <v>46295</v>
      </c>
      <c r="I220" s="2">
        <v>0</v>
      </c>
    </row>
    <row r="221" spans="1:9" x14ac:dyDescent="0.25">
      <c r="A221" t="s">
        <v>3891</v>
      </c>
      <c r="B221" t="str">
        <f t="shared" si="3"/>
        <v>or AESA</v>
      </c>
      <c r="D221" s="2">
        <v>500</v>
      </c>
      <c r="E221" s="309" t="s">
        <v>3892</v>
      </c>
      <c r="F221" s="300">
        <v>46469</v>
      </c>
      <c r="G221" s="2" t="s">
        <v>3893</v>
      </c>
      <c r="H221" s="300">
        <v>46474</v>
      </c>
      <c r="I221" s="2">
        <v>265</v>
      </c>
    </row>
    <row r="222" spans="1:9" x14ac:dyDescent="0.25">
      <c r="A222" t="s">
        <v>3894</v>
      </c>
      <c r="B222" t="str">
        <f t="shared" si="3"/>
        <v xml:space="preserve"> compra</v>
      </c>
      <c r="D222" s="2">
        <v>375</v>
      </c>
      <c r="E222" s="309" t="s">
        <v>3892</v>
      </c>
      <c r="F222" s="300">
        <v>46323</v>
      </c>
      <c r="G222" s="2" t="s">
        <v>3893</v>
      </c>
      <c r="H222" s="2" t="s">
        <v>3895</v>
      </c>
      <c r="I222" s="2">
        <v>14</v>
      </c>
    </row>
    <row r="223" spans="1:9" x14ac:dyDescent="0.25">
      <c r="A223" t="s">
        <v>3896</v>
      </c>
      <c r="B223" t="str">
        <f t="shared" si="3"/>
        <v xml:space="preserve">  Civil</v>
      </c>
      <c r="D223" s="2">
        <v>141</v>
      </c>
      <c r="E223" s="309" t="s">
        <v>3892</v>
      </c>
      <c r="F223" s="300">
        <v>46092</v>
      </c>
      <c r="G223" s="2" t="s">
        <v>3893</v>
      </c>
      <c r="H223" s="300">
        <v>46168</v>
      </c>
      <c r="I223" s="2">
        <v>115</v>
      </c>
    </row>
    <row r="224" spans="1:9" x14ac:dyDescent="0.25">
      <c r="A224" t="s">
        <v>3897</v>
      </c>
      <c r="B224" t="str">
        <f t="shared" si="3"/>
        <v>GCC1000</v>
      </c>
      <c r="C224" t="s">
        <v>3898</v>
      </c>
      <c r="D224" s="2">
        <v>74</v>
      </c>
      <c r="E224" s="309" t="s">
        <v>3899</v>
      </c>
      <c r="F224" s="300">
        <v>45989</v>
      </c>
      <c r="G224" s="2" t="s">
        <v>3893</v>
      </c>
      <c r="H224" s="300">
        <v>45985</v>
      </c>
      <c r="I224" s="2">
        <v>0</v>
      </c>
    </row>
    <row r="225" spans="1:9" x14ac:dyDescent="0.25">
      <c r="A225" t="s">
        <v>3900</v>
      </c>
      <c r="B225" t="str">
        <f t="shared" si="3"/>
        <v>GCC1020</v>
      </c>
      <c r="C225" t="s">
        <v>3901</v>
      </c>
      <c r="D225" s="2">
        <v>49</v>
      </c>
      <c r="E225" s="309">
        <v>45936</v>
      </c>
      <c r="F225" s="2" t="s">
        <v>3560</v>
      </c>
      <c r="G225" s="300">
        <v>45978</v>
      </c>
      <c r="H225" s="300">
        <v>46059</v>
      </c>
      <c r="I225" s="2">
        <v>15</v>
      </c>
    </row>
    <row r="226" spans="1:9" x14ac:dyDescent="0.25">
      <c r="A226" t="s">
        <v>3902</v>
      </c>
      <c r="B226" t="str">
        <f t="shared" si="3"/>
        <v>GCC1050</v>
      </c>
      <c r="C226" t="s">
        <v>3903</v>
      </c>
      <c r="D226" s="2">
        <v>66</v>
      </c>
      <c r="E226" s="309" t="s">
        <v>3535</v>
      </c>
      <c r="F226" s="300">
        <v>46092</v>
      </c>
      <c r="G226" s="300">
        <v>46078</v>
      </c>
      <c r="H226" s="300">
        <v>46168</v>
      </c>
      <c r="I226" s="2">
        <v>115</v>
      </c>
    </row>
    <row r="227" spans="1:9" x14ac:dyDescent="0.25">
      <c r="A227" t="s">
        <v>3904</v>
      </c>
      <c r="B227" t="str">
        <f t="shared" si="3"/>
        <v>etálica</v>
      </c>
      <c r="D227" s="2">
        <v>43</v>
      </c>
      <c r="E227" s="309">
        <v>45922</v>
      </c>
      <c r="F227" s="300">
        <v>45980</v>
      </c>
      <c r="G227" s="300">
        <v>45978</v>
      </c>
      <c r="H227" s="300">
        <v>46059</v>
      </c>
      <c r="I227" s="2">
        <v>5</v>
      </c>
    </row>
    <row r="228" spans="1:9" x14ac:dyDescent="0.25">
      <c r="A228" t="s">
        <v>3905</v>
      </c>
      <c r="B228" t="str">
        <f t="shared" si="3"/>
        <v>GCS1000</v>
      </c>
      <c r="C228" t="s">
        <v>3906</v>
      </c>
      <c r="D228" s="2">
        <v>43</v>
      </c>
      <c r="E228" s="309">
        <v>45922</v>
      </c>
      <c r="F228" s="300">
        <v>45980</v>
      </c>
      <c r="G228" s="300">
        <v>45978</v>
      </c>
      <c r="H228" s="300">
        <v>46059</v>
      </c>
      <c r="I228" s="2">
        <v>5</v>
      </c>
    </row>
    <row r="229" spans="1:9" x14ac:dyDescent="0.25">
      <c r="A229" t="s">
        <v>3907</v>
      </c>
      <c r="B229" t="str">
        <f t="shared" si="3"/>
        <v>ecánica</v>
      </c>
      <c r="D229" s="2">
        <v>225</v>
      </c>
      <c r="E229" s="309">
        <v>45905</v>
      </c>
      <c r="F229" s="2" t="s">
        <v>3908</v>
      </c>
      <c r="G229" s="300">
        <v>45904</v>
      </c>
      <c r="H229" s="2" t="s">
        <v>3895</v>
      </c>
      <c r="I229" s="2">
        <v>42</v>
      </c>
    </row>
    <row r="230" spans="1:9" x14ac:dyDescent="0.25">
      <c r="A230" t="s">
        <v>3909</v>
      </c>
      <c r="B230" t="str">
        <f t="shared" si="3"/>
        <v>GCM1100</v>
      </c>
      <c r="C230" t="s">
        <v>3910</v>
      </c>
      <c r="D230" s="2">
        <v>75</v>
      </c>
      <c r="E230" s="309">
        <v>45905</v>
      </c>
      <c r="F230" s="2" t="s">
        <v>3911</v>
      </c>
      <c r="G230" s="300">
        <v>45904</v>
      </c>
      <c r="H230" s="2" t="s">
        <v>3911</v>
      </c>
      <c r="I230" s="2">
        <v>16</v>
      </c>
    </row>
    <row r="231" spans="1:9" x14ac:dyDescent="0.25">
      <c r="A231" t="s">
        <v>3912</v>
      </c>
      <c r="B231" t="str">
        <f t="shared" si="3"/>
        <v>GCM1110</v>
      </c>
      <c r="C231" t="s">
        <v>3913</v>
      </c>
      <c r="D231" s="2">
        <v>68</v>
      </c>
      <c r="E231" s="309">
        <v>45917</v>
      </c>
      <c r="F231" s="2" t="s">
        <v>3498</v>
      </c>
      <c r="I231" s="2">
        <v>15</v>
      </c>
    </row>
    <row r="232" spans="1:9" x14ac:dyDescent="0.25">
      <c r="A232" t="s">
        <v>3914</v>
      </c>
      <c r="B232" t="str">
        <f t="shared" si="3"/>
        <v>GCM1270</v>
      </c>
      <c r="C232" t="s">
        <v>3915</v>
      </c>
      <c r="D232" s="2">
        <v>65</v>
      </c>
      <c r="E232" s="309">
        <v>45975</v>
      </c>
      <c r="F232" s="300">
        <v>46076</v>
      </c>
      <c r="G232" s="300">
        <v>45978</v>
      </c>
      <c r="H232" s="300">
        <v>46077</v>
      </c>
      <c r="I232" s="2">
        <v>24</v>
      </c>
    </row>
    <row r="233" spans="1:9" x14ac:dyDescent="0.25">
      <c r="A233" t="s">
        <v>3916</v>
      </c>
      <c r="B233" t="str">
        <f t="shared" si="3"/>
        <v>GCM1280</v>
      </c>
      <c r="C233" t="s">
        <v>3917</v>
      </c>
      <c r="D233" s="2">
        <v>65</v>
      </c>
      <c r="E233" s="309">
        <v>45975</v>
      </c>
      <c r="F233" s="300">
        <v>46076</v>
      </c>
      <c r="G233" s="300">
        <v>45978</v>
      </c>
      <c r="H233" s="300">
        <v>46077</v>
      </c>
      <c r="I233" s="2">
        <v>21</v>
      </c>
    </row>
    <row r="234" spans="1:9" x14ac:dyDescent="0.25">
      <c r="A234" t="s">
        <v>3918</v>
      </c>
      <c r="B234" t="str">
        <f t="shared" si="3"/>
        <v>GCM1190</v>
      </c>
      <c r="C234" t="s">
        <v>3919</v>
      </c>
      <c r="D234" s="2">
        <v>65</v>
      </c>
      <c r="E234" s="309" t="s">
        <v>3567</v>
      </c>
      <c r="F234" s="300">
        <v>46104</v>
      </c>
      <c r="G234" s="2" t="s">
        <v>3920</v>
      </c>
      <c r="H234" s="300">
        <v>46225</v>
      </c>
      <c r="I234" s="2">
        <v>81</v>
      </c>
    </row>
    <row r="235" spans="1:9" x14ac:dyDescent="0.25">
      <c r="A235" t="s">
        <v>3921</v>
      </c>
      <c r="B235" t="str">
        <f t="shared" si="3"/>
        <v>GCM1490</v>
      </c>
      <c r="C235" t="s">
        <v>3922</v>
      </c>
      <c r="D235" s="2">
        <v>65</v>
      </c>
      <c r="E235" s="309" t="s">
        <v>3567</v>
      </c>
      <c r="F235" s="300">
        <v>46104</v>
      </c>
      <c r="G235" s="2" t="s">
        <v>3574</v>
      </c>
      <c r="H235" s="300">
        <v>46106</v>
      </c>
      <c r="I235" s="2">
        <v>67</v>
      </c>
    </row>
    <row r="236" spans="1:9" x14ac:dyDescent="0.25">
      <c r="A236" t="s">
        <v>3923</v>
      </c>
      <c r="B236" t="str">
        <f t="shared" si="3"/>
        <v>GCM1040</v>
      </c>
      <c r="C236" t="s">
        <v>3924</v>
      </c>
      <c r="D236" s="2">
        <v>75</v>
      </c>
      <c r="E236" s="309" t="s">
        <v>3574</v>
      </c>
      <c r="F236" s="2" t="s">
        <v>3925</v>
      </c>
      <c r="G236" s="2" t="s">
        <v>3574</v>
      </c>
      <c r="H236" s="2" t="s">
        <v>3925</v>
      </c>
      <c r="I236" s="2">
        <v>12</v>
      </c>
    </row>
    <row r="237" spans="1:9" x14ac:dyDescent="0.25">
      <c r="A237" t="s">
        <v>3926</v>
      </c>
      <c r="B237" t="str">
        <f t="shared" si="3"/>
        <v>GCM1230</v>
      </c>
      <c r="C237" t="s">
        <v>3927</v>
      </c>
      <c r="D237" s="2">
        <v>65</v>
      </c>
      <c r="E237" s="309" t="s">
        <v>3498</v>
      </c>
      <c r="F237" s="300">
        <v>46112</v>
      </c>
      <c r="G237" s="2" t="s">
        <v>3574</v>
      </c>
      <c r="H237" s="300">
        <v>46106</v>
      </c>
      <c r="I237" s="2">
        <v>32</v>
      </c>
    </row>
    <row r="238" spans="1:9" x14ac:dyDescent="0.25">
      <c r="A238" t="s">
        <v>3928</v>
      </c>
      <c r="B238" t="str">
        <f t="shared" si="3"/>
        <v>GCM1400</v>
      </c>
      <c r="C238" t="s">
        <v>3929</v>
      </c>
      <c r="D238" s="2">
        <v>65</v>
      </c>
      <c r="E238" s="309" t="s">
        <v>3702</v>
      </c>
      <c r="F238" s="2" t="s">
        <v>3930</v>
      </c>
      <c r="G238" s="2" t="s">
        <v>3588</v>
      </c>
      <c r="H238" s="300">
        <v>46218</v>
      </c>
      <c r="I238" s="2">
        <v>21</v>
      </c>
    </row>
    <row r="239" spans="1:9" x14ac:dyDescent="0.25">
      <c r="A239" t="s">
        <v>3931</v>
      </c>
      <c r="B239" t="str">
        <f t="shared" si="3"/>
        <v>GCM1450</v>
      </c>
      <c r="C239" t="s">
        <v>3932</v>
      </c>
      <c r="D239" s="2">
        <v>65</v>
      </c>
      <c r="E239" s="309" t="s">
        <v>3702</v>
      </c>
      <c r="F239" s="2" t="s">
        <v>3930</v>
      </c>
      <c r="G239" s="2" t="s">
        <v>3574</v>
      </c>
      <c r="H239" s="300">
        <v>46106</v>
      </c>
      <c r="I239" s="2">
        <v>73</v>
      </c>
    </row>
    <row r="240" spans="1:9" x14ac:dyDescent="0.25">
      <c r="A240" t="s">
        <v>3933</v>
      </c>
      <c r="B240" t="str">
        <f t="shared" si="3"/>
        <v>GCM1460</v>
      </c>
      <c r="C240" t="s">
        <v>3934</v>
      </c>
      <c r="D240" s="2">
        <v>65</v>
      </c>
      <c r="E240" s="309" t="s">
        <v>3702</v>
      </c>
      <c r="F240" s="2" t="s">
        <v>3930</v>
      </c>
      <c r="G240" s="2" t="s">
        <v>3574</v>
      </c>
      <c r="H240" s="300">
        <v>46106</v>
      </c>
      <c r="I240" s="2">
        <v>104</v>
      </c>
    </row>
    <row r="241" spans="1:9" x14ac:dyDescent="0.25">
      <c r="A241" t="s">
        <v>3935</v>
      </c>
      <c r="B241" t="str">
        <f t="shared" si="3"/>
        <v>GCM1470</v>
      </c>
      <c r="C241" t="s">
        <v>3936</v>
      </c>
      <c r="D241" s="2">
        <v>65</v>
      </c>
      <c r="E241" s="309" t="s">
        <v>3702</v>
      </c>
      <c r="F241" s="2" t="s">
        <v>3930</v>
      </c>
      <c r="G241" s="2" t="s">
        <v>3574</v>
      </c>
      <c r="H241" s="300">
        <v>46106</v>
      </c>
      <c r="I241" s="2">
        <v>69</v>
      </c>
    </row>
    <row r="242" spans="1:9" x14ac:dyDescent="0.25">
      <c r="A242" t="s">
        <v>3937</v>
      </c>
      <c r="B242" t="str">
        <f t="shared" si="3"/>
        <v>GCM1250</v>
      </c>
      <c r="C242" t="s">
        <v>3938</v>
      </c>
      <c r="D242" s="2">
        <v>65</v>
      </c>
      <c r="E242" s="309" t="s">
        <v>3939</v>
      </c>
      <c r="F242" s="2" t="s">
        <v>3611</v>
      </c>
      <c r="G242" s="300">
        <v>46055</v>
      </c>
      <c r="H242" s="300">
        <v>46153</v>
      </c>
      <c r="I242" s="2">
        <v>10</v>
      </c>
    </row>
    <row r="243" spans="1:9" x14ac:dyDescent="0.25">
      <c r="A243" t="s">
        <v>3940</v>
      </c>
      <c r="B243" t="str">
        <f t="shared" si="3"/>
        <v>GCM1480</v>
      </c>
      <c r="C243" t="s">
        <v>3941</v>
      </c>
      <c r="D243" s="2">
        <v>65</v>
      </c>
      <c r="E243" s="309" t="s">
        <v>3939</v>
      </c>
      <c r="F243" s="2" t="s">
        <v>3611</v>
      </c>
      <c r="G243" s="300">
        <v>46092</v>
      </c>
      <c r="H243" s="300">
        <v>46189</v>
      </c>
      <c r="I243" s="2">
        <v>84</v>
      </c>
    </row>
    <row r="244" spans="1:9" x14ac:dyDescent="0.25">
      <c r="A244" t="s">
        <v>3942</v>
      </c>
      <c r="B244" t="str">
        <f t="shared" si="3"/>
        <v>GCM1320</v>
      </c>
      <c r="C244" t="s">
        <v>3943</v>
      </c>
      <c r="D244" s="2">
        <v>65</v>
      </c>
      <c r="E244" s="309" t="s">
        <v>3939</v>
      </c>
      <c r="F244" s="2" t="s">
        <v>3611</v>
      </c>
      <c r="G244" s="2" t="s">
        <v>3944</v>
      </c>
      <c r="H244" s="300">
        <v>46210</v>
      </c>
      <c r="I244" s="2">
        <v>97</v>
      </c>
    </row>
    <row r="245" spans="1:9" x14ac:dyDescent="0.25">
      <c r="A245" t="s">
        <v>3945</v>
      </c>
      <c r="B245" t="str">
        <f t="shared" si="3"/>
        <v>GCM1330</v>
      </c>
      <c r="C245" t="s">
        <v>3946</v>
      </c>
      <c r="D245" s="2">
        <v>65</v>
      </c>
      <c r="E245" s="309" t="s">
        <v>3939</v>
      </c>
      <c r="F245" s="2" t="s">
        <v>3611</v>
      </c>
      <c r="G245" s="300">
        <v>46055</v>
      </c>
      <c r="H245" s="300">
        <v>46153</v>
      </c>
      <c r="I245" s="2">
        <v>10</v>
      </c>
    </row>
    <row r="246" spans="1:9" x14ac:dyDescent="0.25">
      <c r="A246" t="s">
        <v>3947</v>
      </c>
      <c r="B246" t="str">
        <f t="shared" si="3"/>
        <v>GCM1370</v>
      </c>
      <c r="C246" t="s">
        <v>3948</v>
      </c>
      <c r="D246" s="2">
        <v>65</v>
      </c>
      <c r="E246" s="309" t="s">
        <v>3939</v>
      </c>
      <c r="F246" s="2" t="s">
        <v>3611</v>
      </c>
      <c r="G246" s="300">
        <v>46071</v>
      </c>
      <c r="H246" s="300">
        <v>46168</v>
      </c>
      <c r="I246" s="2">
        <v>7</v>
      </c>
    </row>
    <row r="247" spans="1:9" x14ac:dyDescent="0.25">
      <c r="A247" t="s">
        <v>3949</v>
      </c>
      <c r="B247" t="str">
        <f t="shared" si="3"/>
        <v>GCM1380</v>
      </c>
      <c r="C247" t="s">
        <v>3950</v>
      </c>
      <c r="D247" s="2">
        <v>65</v>
      </c>
      <c r="E247" s="309" t="s">
        <v>3939</v>
      </c>
      <c r="F247" s="2" t="s">
        <v>3611</v>
      </c>
      <c r="G247" s="300">
        <v>46161</v>
      </c>
      <c r="H247" s="2" t="s">
        <v>3895</v>
      </c>
      <c r="I247" s="2">
        <v>84</v>
      </c>
    </row>
    <row r="248" spans="1:9" x14ac:dyDescent="0.25">
      <c r="A248" t="s">
        <v>3951</v>
      </c>
      <c r="B248" t="str">
        <f t="shared" si="3"/>
        <v>GCM1510</v>
      </c>
      <c r="C248" t="s">
        <v>3952</v>
      </c>
      <c r="D248" s="2">
        <v>65</v>
      </c>
      <c r="E248" s="309" t="s">
        <v>3939</v>
      </c>
      <c r="F248" s="2" t="s">
        <v>3611</v>
      </c>
      <c r="G248" s="300">
        <v>46071</v>
      </c>
      <c r="H248" s="300">
        <v>46168</v>
      </c>
      <c r="I248" s="2">
        <v>30</v>
      </c>
    </row>
    <row r="249" spans="1:9" x14ac:dyDescent="0.25">
      <c r="A249" t="s">
        <v>3953</v>
      </c>
      <c r="B249" t="str">
        <f t="shared" si="3"/>
        <v>GCM1390</v>
      </c>
      <c r="C249" t="s">
        <v>3954</v>
      </c>
      <c r="D249" s="2">
        <v>65</v>
      </c>
      <c r="E249" s="309" t="s">
        <v>3532</v>
      </c>
      <c r="F249" s="2" t="s">
        <v>3955</v>
      </c>
      <c r="G249" s="300">
        <v>46055</v>
      </c>
      <c r="H249" s="300">
        <v>46153</v>
      </c>
      <c r="I249" s="2">
        <v>15</v>
      </c>
    </row>
    <row r="250" spans="1:9" x14ac:dyDescent="0.25">
      <c r="A250" t="s">
        <v>3956</v>
      </c>
      <c r="B250" t="str">
        <f t="shared" si="3"/>
        <v>GCM1090</v>
      </c>
      <c r="C250" t="s">
        <v>3957</v>
      </c>
      <c r="D250" s="2">
        <v>60</v>
      </c>
      <c r="E250" s="309" t="s">
        <v>3958</v>
      </c>
      <c r="F250" s="2" t="s">
        <v>3955</v>
      </c>
      <c r="G250" s="300">
        <v>46055</v>
      </c>
      <c r="H250" s="300">
        <v>46146</v>
      </c>
      <c r="I250" s="2">
        <v>66</v>
      </c>
    </row>
    <row r="251" spans="1:9" x14ac:dyDescent="0.25">
      <c r="A251" t="s">
        <v>3959</v>
      </c>
      <c r="B251" t="str">
        <f t="shared" si="3"/>
        <v>GCM1440</v>
      </c>
      <c r="C251" t="s">
        <v>3960</v>
      </c>
      <c r="D251" s="2">
        <v>65</v>
      </c>
      <c r="E251" s="309">
        <v>46098</v>
      </c>
      <c r="F251" s="300">
        <v>46195</v>
      </c>
      <c r="G251" s="300">
        <v>46099</v>
      </c>
      <c r="H251" s="300">
        <v>46196</v>
      </c>
      <c r="I251" s="2">
        <v>22</v>
      </c>
    </row>
    <row r="252" spans="1:9" x14ac:dyDescent="0.25">
      <c r="A252" t="s">
        <v>3961</v>
      </c>
      <c r="B252" t="str">
        <f t="shared" si="3"/>
        <v>GCM1210</v>
      </c>
      <c r="C252" t="s">
        <v>3962</v>
      </c>
      <c r="D252" s="2">
        <v>65</v>
      </c>
      <c r="E252" s="309">
        <v>46106</v>
      </c>
      <c r="F252" s="300">
        <v>46202</v>
      </c>
      <c r="G252" s="300">
        <v>46099</v>
      </c>
      <c r="H252" s="300">
        <v>46196</v>
      </c>
      <c r="I252" s="2">
        <v>24</v>
      </c>
    </row>
    <row r="253" spans="1:9" x14ac:dyDescent="0.25">
      <c r="A253" t="s">
        <v>3963</v>
      </c>
      <c r="B253" t="str">
        <f t="shared" si="3"/>
        <v>GCM1220</v>
      </c>
      <c r="C253" t="s">
        <v>3964</v>
      </c>
      <c r="D253" s="2">
        <v>65</v>
      </c>
      <c r="E253" s="309">
        <v>46106</v>
      </c>
      <c r="F253" s="300">
        <v>46202</v>
      </c>
      <c r="G253" s="2" t="s">
        <v>3574</v>
      </c>
      <c r="H253" s="300">
        <v>46106</v>
      </c>
      <c r="I253" s="2">
        <v>23</v>
      </c>
    </row>
    <row r="254" spans="1:9" x14ac:dyDescent="0.25">
      <c r="A254" t="s">
        <v>3965</v>
      </c>
      <c r="B254" t="str">
        <f t="shared" si="3"/>
        <v>GCM1130</v>
      </c>
      <c r="C254" t="s">
        <v>3966</v>
      </c>
      <c r="D254" s="2">
        <v>60</v>
      </c>
      <c r="E254" s="309" t="s">
        <v>3582</v>
      </c>
      <c r="F254" s="300">
        <v>46217</v>
      </c>
      <c r="G254" s="2" t="s">
        <v>3920</v>
      </c>
      <c r="H254" s="300">
        <v>46218</v>
      </c>
      <c r="I254" s="2">
        <v>48</v>
      </c>
    </row>
    <row r="255" spans="1:9" x14ac:dyDescent="0.25">
      <c r="A255" t="s">
        <v>3967</v>
      </c>
      <c r="B255" t="str">
        <f t="shared" si="3"/>
        <v>GCM1140</v>
      </c>
      <c r="C255" t="s">
        <v>3968</v>
      </c>
      <c r="D255" s="2">
        <v>60</v>
      </c>
      <c r="E255" s="309" t="s">
        <v>3582</v>
      </c>
      <c r="F255" s="300">
        <v>46217</v>
      </c>
      <c r="G255" s="2" t="s">
        <v>3920</v>
      </c>
      <c r="H255" s="300">
        <v>46218</v>
      </c>
      <c r="I255" s="2">
        <v>25</v>
      </c>
    </row>
    <row r="256" spans="1:9" x14ac:dyDescent="0.25">
      <c r="A256" t="s">
        <v>3969</v>
      </c>
      <c r="B256" t="str">
        <f t="shared" si="3"/>
        <v>GCM1050</v>
      </c>
      <c r="C256" t="s">
        <v>3970</v>
      </c>
      <c r="D256" s="2">
        <v>60</v>
      </c>
      <c r="E256" s="309">
        <v>46153</v>
      </c>
      <c r="F256" s="2" t="s">
        <v>3908</v>
      </c>
      <c r="G256" s="300">
        <v>46147</v>
      </c>
      <c r="H256" s="300">
        <v>46232</v>
      </c>
      <c r="I256" s="2">
        <v>42</v>
      </c>
    </row>
    <row r="257" spans="1:9" x14ac:dyDescent="0.25">
      <c r="A257" t="s">
        <v>3971</v>
      </c>
      <c r="B257" t="str">
        <f t="shared" si="3"/>
        <v xml:space="preserve"> Piping</v>
      </c>
      <c r="D257" s="2">
        <v>369</v>
      </c>
      <c r="E257" s="309" t="s">
        <v>3893</v>
      </c>
      <c r="F257" s="300">
        <v>46323</v>
      </c>
      <c r="G257" s="300">
        <v>45964</v>
      </c>
      <c r="H257" s="2" t="s">
        <v>3925</v>
      </c>
      <c r="I257" s="2">
        <v>14</v>
      </c>
    </row>
    <row r="258" spans="1:9" x14ac:dyDescent="0.25">
      <c r="A258" t="s">
        <v>3972</v>
      </c>
      <c r="B258" t="str">
        <f t="shared" si="3"/>
        <v>GCP1000</v>
      </c>
      <c r="C258" t="s">
        <v>3973</v>
      </c>
      <c r="D258" s="2">
        <v>26</v>
      </c>
      <c r="E258" s="309" t="s">
        <v>3893</v>
      </c>
      <c r="F258" s="300">
        <v>45929</v>
      </c>
      <c r="G258" s="300">
        <v>45964</v>
      </c>
      <c r="H258" s="2" t="s">
        <v>3498</v>
      </c>
      <c r="I258" s="2">
        <v>0</v>
      </c>
    </row>
    <row r="259" spans="1:9" x14ac:dyDescent="0.25">
      <c r="A259" t="s">
        <v>3974</v>
      </c>
      <c r="B259" t="str">
        <f t="shared" si="3"/>
        <v>GCP1030</v>
      </c>
      <c r="C259" t="s">
        <v>3975</v>
      </c>
      <c r="D259" s="2">
        <v>68</v>
      </c>
      <c r="E259" s="309">
        <v>45950</v>
      </c>
      <c r="F259" s="2" t="s">
        <v>3976</v>
      </c>
      <c r="G259" s="2" t="s">
        <v>3574</v>
      </c>
      <c r="H259" s="300">
        <v>46077</v>
      </c>
      <c r="I259" s="2">
        <v>30</v>
      </c>
    </row>
    <row r="260" spans="1:9" x14ac:dyDescent="0.25">
      <c r="A260" t="s">
        <v>3977</v>
      </c>
      <c r="B260" t="str">
        <f t="shared" si="3"/>
        <v>GCP1001</v>
      </c>
      <c r="C260" t="s">
        <v>3978</v>
      </c>
      <c r="D260" s="2">
        <v>30</v>
      </c>
      <c r="E260" s="309" t="s">
        <v>3574</v>
      </c>
      <c r="F260" s="2" t="s">
        <v>3958</v>
      </c>
      <c r="G260" s="300">
        <v>46071</v>
      </c>
      <c r="H260" s="2" t="s">
        <v>3925</v>
      </c>
      <c r="I260" s="2">
        <v>33</v>
      </c>
    </row>
    <row r="261" spans="1:9" x14ac:dyDescent="0.25">
      <c r="A261" t="s">
        <v>3979</v>
      </c>
      <c r="B261" t="str">
        <f t="shared" si="3"/>
        <v>GCP1021</v>
      </c>
      <c r="C261" t="s">
        <v>3980</v>
      </c>
      <c r="D261" s="2">
        <v>40</v>
      </c>
      <c r="E261" s="309" t="s">
        <v>3574</v>
      </c>
      <c r="F261" s="2" t="s">
        <v>3958</v>
      </c>
      <c r="I261" s="2">
        <v>57</v>
      </c>
    </row>
    <row r="262" spans="1:9" x14ac:dyDescent="0.25">
      <c r="A262" t="s">
        <v>3981</v>
      </c>
      <c r="B262" t="str">
        <f t="shared" ref="B262:B325" si="4">+RIGHT(A262,7)</f>
        <v>GCP1010</v>
      </c>
      <c r="C262" t="s">
        <v>3982</v>
      </c>
      <c r="D262" s="2">
        <v>32</v>
      </c>
      <c r="E262" s="309">
        <v>46160</v>
      </c>
      <c r="F262" s="300">
        <v>46204</v>
      </c>
      <c r="I262" s="2">
        <v>11</v>
      </c>
    </row>
    <row r="263" spans="1:9" x14ac:dyDescent="0.25">
      <c r="A263" t="s">
        <v>3983</v>
      </c>
      <c r="B263" t="str">
        <f t="shared" si="4"/>
        <v>GCP1011</v>
      </c>
      <c r="C263" t="s">
        <v>3984</v>
      </c>
      <c r="D263" s="2">
        <v>30</v>
      </c>
      <c r="E263" s="309">
        <v>46281</v>
      </c>
      <c r="F263" s="300">
        <v>46323</v>
      </c>
      <c r="I263" s="2">
        <v>12</v>
      </c>
    </row>
    <row r="264" spans="1:9" x14ac:dyDescent="0.25">
      <c r="A264" t="s">
        <v>3985</v>
      </c>
      <c r="B264" t="str">
        <f t="shared" si="4"/>
        <v>ricidad</v>
      </c>
      <c r="D264" s="2">
        <v>208</v>
      </c>
      <c r="E264" s="309">
        <v>45901</v>
      </c>
      <c r="F264" s="300">
        <v>46206</v>
      </c>
      <c r="G264" s="2" t="s">
        <v>3893</v>
      </c>
      <c r="H264" s="2" t="s">
        <v>3986</v>
      </c>
      <c r="I264" s="2">
        <v>23</v>
      </c>
    </row>
    <row r="265" spans="1:9" x14ac:dyDescent="0.25">
      <c r="A265" t="s">
        <v>3987</v>
      </c>
      <c r="B265" t="str">
        <f t="shared" si="4"/>
        <v>GCE1070</v>
      </c>
      <c r="C265" t="s">
        <v>3988</v>
      </c>
      <c r="D265" s="2">
        <v>92</v>
      </c>
      <c r="E265" s="309">
        <v>45926</v>
      </c>
      <c r="F265" s="300">
        <v>46062</v>
      </c>
      <c r="I265" s="2">
        <v>20</v>
      </c>
    </row>
    <row r="266" spans="1:9" x14ac:dyDescent="0.25">
      <c r="A266" t="s">
        <v>3989</v>
      </c>
      <c r="B266" t="str">
        <f t="shared" si="4"/>
        <v>GCE1060</v>
      </c>
      <c r="C266" t="s">
        <v>3990</v>
      </c>
      <c r="D266" s="2">
        <v>41</v>
      </c>
      <c r="E266" s="309">
        <v>45930</v>
      </c>
      <c r="F266" s="300">
        <v>45987</v>
      </c>
      <c r="G266" s="300">
        <v>45950</v>
      </c>
      <c r="H266" s="2" t="s">
        <v>3498</v>
      </c>
      <c r="I266" s="2">
        <v>43</v>
      </c>
    </row>
    <row r="267" spans="1:9" x14ac:dyDescent="0.25">
      <c r="A267" t="s">
        <v>3991</v>
      </c>
      <c r="B267" t="str">
        <f t="shared" si="4"/>
        <v>GCE1000</v>
      </c>
      <c r="C267" t="s">
        <v>3992</v>
      </c>
      <c r="D267" s="2">
        <v>67</v>
      </c>
      <c r="E267" s="309">
        <v>46059</v>
      </c>
      <c r="F267" s="300">
        <v>46161</v>
      </c>
      <c r="G267" s="300">
        <v>46085</v>
      </c>
      <c r="H267" s="300">
        <v>46168</v>
      </c>
      <c r="I267" s="2">
        <v>23</v>
      </c>
    </row>
    <row r="268" spans="1:9" x14ac:dyDescent="0.25">
      <c r="A268" t="s">
        <v>3993</v>
      </c>
      <c r="B268" t="str">
        <f t="shared" si="4"/>
        <v>GCE1140</v>
      </c>
      <c r="C268" t="s">
        <v>3994</v>
      </c>
      <c r="D268" s="2">
        <v>66</v>
      </c>
      <c r="E268" s="309">
        <v>46062</v>
      </c>
      <c r="F268" s="300">
        <v>46161</v>
      </c>
      <c r="G268" s="300">
        <v>46085</v>
      </c>
      <c r="H268" s="300">
        <v>46168</v>
      </c>
      <c r="I268" s="2">
        <v>12</v>
      </c>
    </row>
    <row r="269" spans="1:9" x14ac:dyDescent="0.25">
      <c r="A269" t="s">
        <v>3995</v>
      </c>
      <c r="B269" t="str">
        <f t="shared" si="4"/>
        <v>GCE1110</v>
      </c>
      <c r="C269" t="s">
        <v>3996</v>
      </c>
      <c r="D269" s="2">
        <v>67</v>
      </c>
      <c r="E269" s="309">
        <v>46104</v>
      </c>
      <c r="F269" s="300">
        <v>46203</v>
      </c>
      <c r="G269" s="300">
        <v>46161</v>
      </c>
      <c r="H269" s="2" t="s">
        <v>3986</v>
      </c>
      <c r="I269" s="2">
        <v>22</v>
      </c>
    </row>
    <row r="270" spans="1:9" x14ac:dyDescent="0.25">
      <c r="A270" t="s">
        <v>3997</v>
      </c>
      <c r="B270" t="str">
        <f t="shared" si="4"/>
        <v>GCE1040</v>
      </c>
      <c r="C270" t="s">
        <v>3998</v>
      </c>
      <c r="D270" s="2">
        <v>69</v>
      </c>
      <c r="E270" s="309">
        <v>46106</v>
      </c>
      <c r="F270" s="300">
        <v>46206</v>
      </c>
      <c r="G270" s="2" t="s">
        <v>3920</v>
      </c>
      <c r="H270" s="300">
        <v>46203</v>
      </c>
      <c r="I270" s="2">
        <v>23</v>
      </c>
    </row>
    <row r="271" spans="1:9" x14ac:dyDescent="0.25">
      <c r="A271" t="s">
        <v>3999</v>
      </c>
      <c r="B271" t="str">
        <f t="shared" si="4"/>
        <v>TER # 3</v>
      </c>
      <c r="D271" s="2">
        <v>76</v>
      </c>
      <c r="E271" s="309">
        <v>45926</v>
      </c>
      <c r="F271" s="2" t="s">
        <v>3939</v>
      </c>
      <c r="G271" s="300">
        <v>45922</v>
      </c>
      <c r="H271" s="2" t="s">
        <v>3498</v>
      </c>
      <c r="I271" s="2">
        <v>28</v>
      </c>
    </row>
    <row r="272" spans="1:9" x14ac:dyDescent="0.25">
      <c r="A272" t="s">
        <v>4000</v>
      </c>
      <c r="B272" t="str">
        <f t="shared" si="4"/>
        <v>GCE1100</v>
      </c>
      <c r="C272" t="s">
        <v>4001</v>
      </c>
      <c r="D272" s="2">
        <v>76</v>
      </c>
      <c r="E272" s="309">
        <v>45926</v>
      </c>
      <c r="F272" s="2" t="s">
        <v>3939</v>
      </c>
      <c r="G272" s="300">
        <v>45922</v>
      </c>
      <c r="H272" s="2" t="s">
        <v>3498</v>
      </c>
      <c r="I272" s="2">
        <v>28</v>
      </c>
    </row>
    <row r="273" spans="1:9" x14ac:dyDescent="0.25">
      <c r="A273" t="s">
        <v>4002</v>
      </c>
      <c r="B273" t="str">
        <f t="shared" si="4"/>
        <v>4 y # 5</v>
      </c>
      <c r="D273" s="2">
        <v>111</v>
      </c>
      <c r="E273" s="309">
        <v>45901</v>
      </c>
      <c r="F273" s="300">
        <v>46062</v>
      </c>
      <c r="G273" s="2" t="s">
        <v>3893</v>
      </c>
      <c r="H273" s="300">
        <v>45954</v>
      </c>
      <c r="I273" s="2">
        <v>29</v>
      </c>
    </row>
    <row r="274" spans="1:9" x14ac:dyDescent="0.25">
      <c r="A274" t="s">
        <v>4003</v>
      </c>
      <c r="B274" t="str">
        <f t="shared" si="4"/>
        <v>GCE1102</v>
      </c>
      <c r="C274" t="s">
        <v>4004</v>
      </c>
      <c r="D274" s="2">
        <v>95</v>
      </c>
      <c r="E274" s="309">
        <v>45901</v>
      </c>
      <c r="F274" s="2" t="s">
        <v>3939</v>
      </c>
      <c r="G274" s="2" t="s">
        <v>3893</v>
      </c>
      <c r="H274" s="300">
        <v>45954</v>
      </c>
      <c r="I274" s="2">
        <v>0</v>
      </c>
    </row>
    <row r="275" spans="1:9" x14ac:dyDescent="0.25">
      <c r="A275" t="s">
        <v>4005</v>
      </c>
      <c r="B275" t="str">
        <f t="shared" si="4"/>
        <v>GCE1112</v>
      </c>
      <c r="C275" t="s">
        <v>4006</v>
      </c>
      <c r="D275" s="2">
        <v>92</v>
      </c>
      <c r="E275" s="309">
        <v>45926</v>
      </c>
      <c r="F275" s="300">
        <v>46062</v>
      </c>
      <c r="I275" s="2">
        <v>29</v>
      </c>
    </row>
    <row r="276" spans="1:9" x14ac:dyDescent="0.25">
      <c r="A276" t="s">
        <v>4007</v>
      </c>
      <c r="B276" t="str">
        <f t="shared" si="4"/>
        <v>control</v>
      </c>
      <c r="D276" s="2">
        <v>163</v>
      </c>
      <c r="E276" s="309">
        <v>45931</v>
      </c>
      <c r="F276" s="300">
        <v>46175</v>
      </c>
      <c r="G276" s="2" t="s">
        <v>3574</v>
      </c>
      <c r="H276" s="300">
        <v>46203</v>
      </c>
      <c r="I276" s="2">
        <v>19</v>
      </c>
    </row>
    <row r="277" spans="1:9" x14ac:dyDescent="0.25">
      <c r="A277" t="s">
        <v>4008</v>
      </c>
      <c r="B277" t="str">
        <f t="shared" si="4"/>
        <v>GCI1060</v>
      </c>
      <c r="C277" t="s">
        <v>4009</v>
      </c>
      <c r="D277" s="2">
        <v>93</v>
      </c>
      <c r="E277" s="309">
        <v>45931</v>
      </c>
      <c r="F277" s="300">
        <v>46066</v>
      </c>
      <c r="I277" s="2">
        <v>54</v>
      </c>
    </row>
    <row r="278" spans="1:9" x14ac:dyDescent="0.25">
      <c r="A278" t="s">
        <v>4010</v>
      </c>
      <c r="B278" t="str">
        <f t="shared" si="4"/>
        <v>GCI1070</v>
      </c>
      <c r="C278" t="s">
        <v>4011</v>
      </c>
      <c r="D278" s="2">
        <v>93</v>
      </c>
      <c r="E278" s="309">
        <v>45931</v>
      </c>
      <c r="F278" s="300">
        <v>46066</v>
      </c>
      <c r="I278" s="2">
        <v>8</v>
      </c>
    </row>
    <row r="279" spans="1:9" x14ac:dyDescent="0.25">
      <c r="A279" t="s">
        <v>4012</v>
      </c>
      <c r="B279" t="str">
        <f t="shared" si="4"/>
        <v>GCI1040</v>
      </c>
      <c r="C279" t="s">
        <v>4013</v>
      </c>
      <c r="D279" s="2">
        <v>66</v>
      </c>
      <c r="E279" s="309" t="s">
        <v>3567</v>
      </c>
      <c r="F279" s="300">
        <v>46106</v>
      </c>
      <c r="G279" s="2" t="s">
        <v>3574</v>
      </c>
      <c r="H279" s="2" t="s">
        <v>3808</v>
      </c>
      <c r="I279" s="2">
        <v>14</v>
      </c>
    </row>
    <row r="280" spans="1:9" x14ac:dyDescent="0.25">
      <c r="A280" t="s">
        <v>4014</v>
      </c>
      <c r="B280" t="str">
        <f t="shared" si="4"/>
        <v>GCI1050</v>
      </c>
      <c r="C280" t="s">
        <v>4015</v>
      </c>
      <c r="D280" s="2">
        <v>60</v>
      </c>
      <c r="E280" s="309">
        <v>46072</v>
      </c>
      <c r="F280" s="300">
        <v>46161</v>
      </c>
      <c r="G280" s="2" t="s">
        <v>3944</v>
      </c>
      <c r="H280" s="300">
        <v>46203</v>
      </c>
      <c r="I280" s="2">
        <v>28</v>
      </c>
    </row>
    <row r="281" spans="1:9" x14ac:dyDescent="0.25">
      <c r="A281" t="s">
        <v>4016</v>
      </c>
      <c r="B281" t="str">
        <f t="shared" si="4"/>
        <v>GCI1020</v>
      </c>
      <c r="C281" t="s">
        <v>4017</v>
      </c>
      <c r="D281" s="2">
        <v>68</v>
      </c>
      <c r="E281" s="309">
        <v>46073</v>
      </c>
      <c r="F281" s="300">
        <v>46175</v>
      </c>
      <c r="G281" s="2" t="s">
        <v>3808</v>
      </c>
      <c r="H281" s="300">
        <v>46203</v>
      </c>
      <c r="I281" s="2">
        <v>18</v>
      </c>
    </row>
    <row r="282" spans="1:9" x14ac:dyDescent="0.25">
      <c r="A282" t="s">
        <v>4018</v>
      </c>
      <c r="B282" t="str">
        <f t="shared" si="4"/>
        <v>espacho</v>
      </c>
      <c r="D282" s="2">
        <v>463</v>
      </c>
      <c r="E282" s="309">
        <v>45930</v>
      </c>
      <c r="F282" s="300">
        <v>46469</v>
      </c>
      <c r="G282" s="300">
        <v>45955</v>
      </c>
      <c r="H282" s="300">
        <v>46474</v>
      </c>
      <c r="I282" s="2">
        <v>265</v>
      </c>
    </row>
    <row r="283" spans="1:9" x14ac:dyDescent="0.25">
      <c r="A283" t="s">
        <v>3896</v>
      </c>
      <c r="B283" t="str">
        <f t="shared" si="4"/>
        <v xml:space="preserve">  Civil</v>
      </c>
      <c r="D283" s="2">
        <v>244</v>
      </c>
      <c r="E283" s="309" t="s">
        <v>4019</v>
      </c>
      <c r="F283" s="300">
        <v>46282</v>
      </c>
      <c r="G283" s="300">
        <v>46060</v>
      </c>
      <c r="H283" s="300">
        <v>46318</v>
      </c>
      <c r="I283" s="2">
        <v>496</v>
      </c>
    </row>
    <row r="284" spans="1:9" x14ac:dyDescent="0.25">
      <c r="A284" t="s">
        <v>4020</v>
      </c>
      <c r="B284" t="str">
        <f t="shared" si="4"/>
        <v>FDC1020</v>
      </c>
      <c r="C284" t="s">
        <v>4021</v>
      </c>
      <c r="D284" s="2">
        <v>244</v>
      </c>
      <c r="E284" s="309" t="s">
        <v>4019</v>
      </c>
      <c r="F284" s="300">
        <v>46282</v>
      </c>
      <c r="G284" s="300">
        <v>46060</v>
      </c>
      <c r="H284" s="300">
        <v>46269</v>
      </c>
      <c r="I284" s="2">
        <v>21</v>
      </c>
    </row>
    <row r="285" spans="1:9" x14ac:dyDescent="0.25">
      <c r="A285" t="s">
        <v>4022</v>
      </c>
      <c r="B285" t="str">
        <f t="shared" si="4"/>
        <v>FDC1050</v>
      </c>
      <c r="C285" t="s">
        <v>4023</v>
      </c>
      <c r="D285" s="2">
        <v>76</v>
      </c>
      <c r="E285" s="309">
        <v>46093</v>
      </c>
      <c r="F285" s="300">
        <v>46168</v>
      </c>
      <c r="G285" s="300">
        <v>46169</v>
      </c>
      <c r="H285" s="300">
        <v>46318</v>
      </c>
      <c r="I285" s="2">
        <v>170</v>
      </c>
    </row>
    <row r="286" spans="1:9" x14ac:dyDescent="0.25">
      <c r="A286" t="s">
        <v>4024</v>
      </c>
      <c r="B286" t="str">
        <f t="shared" si="4"/>
        <v>ALER500</v>
      </c>
      <c r="C286" t="s">
        <v>4025</v>
      </c>
      <c r="D286" s="2">
        <v>0</v>
      </c>
      <c r="E286" s="309">
        <v>46104</v>
      </c>
      <c r="I286" s="2">
        <v>675</v>
      </c>
    </row>
    <row r="287" spans="1:9" x14ac:dyDescent="0.25">
      <c r="A287" t="s">
        <v>4026</v>
      </c>
      <c r="B287" t="str">
        <f t="shared" si="4"/>
        <v>ALER540</v>
      </c>
      <c r="C287" t="s">
        <v>4027</v>
      </c>
      <c r="D287" s="2">
        <v>0</v>
      </c>
      <c r="E287" s="309">
        <v>46154</v>
      </c>
      <c r="I287" s="2">
        <v>625</v>
      </c>
    </row>
    <row r="288" spans="1:9" x14ac:dyDescent="0.25">
      <c r="A288" t="s">
        <v>4028</v>
      </c>
      <c r="B288" t="str">
        <f t="shared" si="4"/>
        <v>ALER510</v>
      </c>
      <c r="C288" t="s">
        <v>4029</v>
      </c>
      <c r="D288" s="2">
        <v>0</v>
      </c>
      <c r="E288" s="309">
        <v>46184</v>
      </c>
      <c r="I288" s="2">
        <v>595</v>
      </c>
    </row>
    <row r="289" spans="1:9" x14ac:dyDescent="0.25">
      <c r="A289" t="s">
        <v>4030</v>
      </c>
      <c r="B289" t="str">
        <f t="shared" si="4"/>
        <v>ALER570</v>
      </c>
      <c r="C289" t="s">
        <v>4031</v>
      </c>
      <c r="D289" s="2">
        <v>0</v>
      </c>
      <c r="E289" s="309">
        <v>46196</v>
      </c>
      <c r="I289" s="2">
        <v>583</v>
      </c>
    </row>
    <row r="290" spans="1:9" x14ac:dyDescent="0.25">
      <c r="A290" t="s">
        <v>4032</v>
      </c>
      <c r="B290" t="str">
        <f t="shared" si="4"/>
        <v>ALER530</v>
      </c>
      <c r="C290" t="s">
        <v>4033</v>
      </c>
      <c r="D290" s="2">
        <v>0</v>
      </c>
      <c r="E290" s="309">
        <v>46207</v>
      </c>
      <c r="I290" s="2">
        <v>572</v>
      </c>
    </row>
    <row r="291" spans="1:9" x14ac:dyDescent="0.25">
      <c r="A291" t="s">
        <v>4034</v>
      </c>
      <c r="B291" t="str">
        <f t="shared" si="4"/>
        <v>ALER560</v>
      </c>
      <c r="C291" t="s">
        <v>4035</v>
      </c>
      <c r="D291" s="2">
        <v>0</v>
      </c>
      <c r="E291" s="309">
        <v>46213</v>
      </c>
      <c r="I291" s="2">
        <v>566</v>
      </c>
    </row>
    <row r="292" spans="1:9" x14ac:dyDescent="0.25">
      <c r="A292" t="s">
        <v>4036</v>
      </c>
      <c r="B292" t="str">
        <f t="shared" si="4"/>
        <v>ALER520</v>
      </c>
      <c r="C292" t="s">
        <v>4037</v>
      </c>
      <c r="D292" s="2">
        <v>0</v>
      </c>
      <c r="E292" s="309">
        <v>46277</v>
      </c>
      <c r="I292" s="2">
        <v>502</v>
      </c>
    </row>
    <row r="293" spans="1:9" x14ac:dyDescent="0.25">
      <c r="A293" t="s">
        <v>4038</v>
      </c>
      <c r="B293" t="str">
        <f t="shared" si="4"/>
        <v>ALER550</v>
      </c>
      <c r="C293" t="s">
        <v>4039</v>
      </c>
      <c r="D293" s="2">
        <v>0</v>
      </c>
      <c r="E293" s="309">
        <v>46277</v>
      </c>
      <c r="I293" s="2">
        <v>502</v>
      </c>
    </row>
    <row r="294" spans="1:9" x14ac:dyDescent="0.25">
      <c r="A294" t="s">
        <v>4040</v>
      </c>
      <c r="B294" t="str">
        <f t="shared" si="4"/>
        <v>ALER580</v>
      </c>
      <c r="C294" t="s">
        <v>4041</v>
      </c>
      <c r="D294" s="2">
        <v>0</v>
      </c>
      <c r="E294" s="309">
        <v>46277</v>
      </c>
      <c r="I294" s="2">
        <v>502</v>
      </c>
    </row>
    <row r="295" spans="1:9" x14ac:dyDescent="0.25">
      <c r="A295" t="s">
        <v>3904</v>
      </c>
      <c r="B295" t="str">
        <f t="shared" si="4"/>
        <v>etálica</v>
      </c>
      <c r="D295" s="2">
        <v>374</v>
      </c>
      <c r="E295" s="309" t="s">
        <v>4019</v>
      </c>
      <c r="F295" s="2" t="s">
        <v>4042</v>
      </c>
      <c r="G295" s="300">
        <v>46060</v>
      </c>
      <c r="H295" s="2" t="s">
        <v>4043</v>
      </c>
      <c r="I295" s="2">
        <v>366</v>
      </c>
    </row>
    <row r="296" spans="1:9" x14ac:dyDescent="0.25">
      <c r="A296" t="s">
        <v>4044</v>
      </c>
      <c r="B296" t="str">
        <f t="shared" si="4"/>
        <v>FDS1000</v>
      </c>
      <c r="C296" t="s">
        <v>4045</v>
      </c>
      <c r="D296" s="2">
        <v>340</v>
      </c>
      <c r="E296" s="309" t="s">
        <v>4019</v>
      </c>
      <c r="F296" s="2" t="s">
        <v>4046</v>
      </c>
      <c r="G296" s="300">
        <v>46060</v>
      </c>
      <c r="H296" s="2" t="s">
        <v>4043</v>
      </c>
      <c r="I296" s="2">
        <v>7</v>
      </c>
    </row>
    <row r="297" spans="1:9" x14ac:dyDescent="0.25">
      <c r="A297" t="s">
        <v>4047</v>
      </c>
      <c r="B297" t="str">
        <f t="shared" si="4"/>
        <v>ALER105</v>
      </c>
      <c r="C297" t="s">
        <v>4048</v>
      </c>
      <c r="D297" s="2">
        <v>0</v>
      </c>
      <c r="E297" s="309" t="s">
        <v>4049</v>
      </c>
      <c r="I297" s="2">
        <v>639</v>
      </c>
    </row>
    <row r="298" spans="1:9" x14ac:dyDescent="0.25">
      <c r="A298" t="s">
        <v>4050</v>
      </c>
      <c r="B298" t="str">
        <f t="shared" si="4"/>
        <v>ALER110</v>
      </c>
      <c r="C298" t="s">
        <v>4051</v>
      </c>
      <c r="D298" s="2">
        <v>0</v>
      </c>
      <c r="E298" s="309">
        <v>46164</v>
      </c>
      <c r="I298" s="2">
        <v>615</v>
      </c>
    </row>
    <row r="299" spans="1:9" x14ac:dyDescent="0.25">
      <c r="A299" t="s">
        <v>4052</v>
      </c>
      <c r="B299" t="str">
        <f t="shared" si="4"/>
        <v>ALER100</v>
      </c>
      <c r="C299" t="s">
        <v>4053</v>
      </c>
      <c r="D299" s="2">
        <v>0</v>
      </c>
      <c r="E299" s="309">
        <v>46213</v>
      </c>
      <c r="I299" s="2">
        <v>566</v>
      </c>
    </row>
    <row r="300" spans="1:9" x14ac:dyDescent="0.25">
      <c r="A300" t="s">
        <v>4054</v>
      </c>
      <c r="B300" t="str">
        <f t="shared" si="4"/>
        <v>ALER135</v>
      </c>
      <c r="C300" t="s">
        <v>4055</v>
      </c>
      <c r="D300" s="2">
        <v>0</v>
      </c>
      <c r="E300" s="309" t="s">
        <v>4056</v>
      </c>
      <c r="I300" s="2">
        <v>526</v>
      </c>
    </row>
    <row r="301" spans="1:9" x14ac:dyDescent="0.25">
      <c r="A301" t="s">
        <v>4057</v>
      </c>
      <c r="B301" t="str">
        <f t="shared" si="4"/>
        <v>ALER155</v>
      </c>
      <c r="C301" t="s">
        <v>4058</v>
      </c>
      <c r="D301" s="2">
        <v>0</v>
      </c>
      <c r="E301" s="309">
        <v>46297</v>
      </c>
      <c r="I301" s="2">
        <v>482</v>
      </c>
    </row>
    <row r="302" spans="1:9" x14ac:dyDescent="0.25">
      <c r="A302" t="s">
        <v>4059</v>
      </c>
      <c r="B302" t="str">
        <f t="shared" si="4"/>
        <v>ALER145</v>
      </c>
      <c r="C302" t="s">
        <v>4060</v>
      </c>
      <c r="D302" s="2">
        <v>0</v>
      </c>
      <c r="E302" s="309">
        <v>46314</v>
      </c>
      <c r="I302" s="2">
        <v>465</v>
      </c>
    </row>
    <row r="303" spans="1:9" x14ac:dyDescent="0.25">
      <c r="A303" t="s">
        <v>4061</v>
      </c>
      <c r="B303" t="str">
        <f t="shared" si="4"/>
        <v>ALER125</v>
      </c>
      <c r="C303" t="s">
        <v>4062</v>
      </c>
      <c r="D303" s="2">
        <v>0</v>
      </c>
      <c r="E303" s="309">
        <v>46324</v>
      </c>
      <c r="I303" s="2">
        <v>455</v>
      </c>
    </row>
    <row r="304" spans="1:9" x14ac:dyDescent="0.25">
      <c r="A304" t="s">
        <v>4063</v>
      </c>
      <c r="B304" t="str">
        <f t="shared" si="4"/>
        <v>ALER150</v>
      </c>
      <c r="C304" t="s">
        <v>4064</v>
      </c>
      <c r="D304" s="2">
        <v>0</v>
      </c>
      <c r="E304" s="309">
        <v>46338</v>
      </c>
      <c r="I304" s="2">
        <v>441</v>
      </c>
    </row>
    <row r="305" spans="1:9" x14ac:dyDescent="0.25">
      <c r="A305" t="s">
        <v>4065</v>
      </c>
      <c r="B305" t="str">
        <f t="shared" si="4"/>
        <v>ALER115</v>
      </c>
      <c r="C305" t="s">
        <v>4066</v>
      </c>
      <c r="D305" s="2">
        <v>0</v>
      </c>
      <c r="E305" s="309" t="s">
        <v>3432</v>
      </c>
      <c r="I305" s="2">
        <v>408</v>
      </c>
    </row>
    <row r="306" spans="1:9" x14ac:dyDescent="0.25">
      <c r="A306" t="s">
        <v>4067</v>
      </c>
      <c r="B306" t="str">
        <f t="shared" si="4"/>
        <v>ALER130</v>
      </c>
      <c r="C306" t="s">
        <v>4068</v>
      </c>
      <c r="D306" s="2">
        <v>0</v>
      </c>
      <c r="E306" s="309" t="s">
        <v>4069</v>
      </c>
      <c r="I306" s="2">
        <v>384</v>
      </c>
    </row>
    <row r="307" spans="1:9" x14ac:dyDescent="0.25">
      <c r="A307" t="s">
        <v>4070</v>
      </c>
      <c r="B307" t="str">
        <f t="shared" si="4"/>
        <v>ALER120</v>
      </c>
      <c r="C307" t="s">
        <v>4071</v>
      </c>
      <c r="D307" s="2">
        <v>0</v>
      </c>
      <c r="E307" s="309" t="s">
        <v>4072</v>
      </c>
      <c r="I307" s="2">
        <v>383</v>
      </c>
    </row>
    <row r="308" spans="1:9" x14ac:dyDescent="0.25">
      <c r="A308" t="s">
        <v>4073</v>
      </c>
      <c r="B308" t="str">
        <f t="shared" si="4"/>
        <v>ALER140</v>
      </c>
      <c r="C308" t="s">
        <v>4074</v>
      </c>
      <c r="D308" s="2">
        <v>0</v>
      </c>
      <c r="E308" s="309" t="s">
        <v>4042</v>
      </c>
      <c r="I308" s="2">
        <v>366</v>
      </c>
    </row>
    <row r="309" spans="1:9" x14ac:dyDescent="0.25">
      <c r="A309" t="s">
        <v>4075</v>
      </c>
      <c r="B309" t="str">
        <f t="shared" si="4"/>
        <v>ecanica</v>
      </c>
      <c r="D309" s="2">
        <v>435</v>
      </c>
      <c r="E309" s="309" t="s">
        <v>4076</v>
      </c>
      <c r="F309" s="300">
        <v>46445</v>
      </c>
      <c r="G309" s="2" t="s">
        <v>3911</v>
      </c>
      <c r="H309" s="300">
        <v>46474</v>
      </c>
      <c r="I309" s="2">
        <v>65</v>
      </c>
    </row>
    <row r="310" spans="1:9" x14ac:dyDescent="0.25">
      <c r="A310" t="s">
        <v>4077</v>
      </c>
      <c r="B310" t="str">
        <f t="shared" si="4"/>
        <v>FDM1000</v>
      </c>
      <c r="C310" t="s">
        <v>4078</v>
      </c>
      <c r="D310" s="2">
        <v>120</v>
      </c>
      <c r="E310" s="309" t="s">
        <v>4076</v>
      </c>
      <c r="F310" s="2" t="s">
        <v>4079</v>
      </c>
      <c r="G310" s="2" t="s">
        <v>3911</v>
      </c>
      <c r="H310" s="2" t="s">
        <v>4079</v>
      </c>
      <c r="I310" s="2">
        <v>51</v>
      </c>
    </row>
    <row r="311" spans="1:9" x14ac:dyDescent="0.25">
      <c r="A311" t="s">
        <v>4080</v>
      </c>
      <c r="B311" t="str">
        <f t="shared" si="4"/>
        <v>FDM1020</v>
      </c>
      <c r="C311" t="s">
        <v>4081</v>
      </c>
      <c r="D311" s="2">
        <v>120</v>
      </c>
      <c r="E311" s="309" t="s">
        <v>4076</v>
      </c>
      <c r="F311" s="2" t="s">
        <v>4079</v>
      </c>
      <c r="G311" s="2" t="s">
        <v>3911</v>
      </c>
      <c r="H311" s="2" t="s">
        <v>4079</v>
      </c>
      <c r="I311" s="2">
        <v>31</v>
      </c>
    </row>
    <row r="312" spans="1:9" x14ac:dyDescent="0.25">
      <c r="A312" t="s">
        <v>4082</v>
      </c>
      <c r="B312" t="str">
        <f t="shared" si="4"/>
        <v>FDM1030</v>
      </c>
      <c r="C312" t="s">
        <v>4083</v>
      </c>
      <c r="D312" s="2">
        <v>120</v>
      </c>
      <c r="E312" s="309" t="s">
        <v>4076</v>
      </c>
      <c r="F312" s="2" t="s">
        <v>4079</v>
      </c>
      <c r="G312" s="2" t="s">
        <v>3911</v>
      </c>
      <c r="H312" s="2" t="s">
        <v>4079</v>
      </c>
      <c r="I312" s="2">
        <v>37</v>
      </c>
    </row>
    <row r="313" spans="1:9" x14ac:dyDescent="0.25">
      <c r="A313" t="s">
        <v>4084</v>
      </c>
      <c r="B313" t="str">
        <f t="shared" si="4"/>
        <v>FDM1040</v>
      </c>
      <c r="C313" t="s">
        <v>4085</v>
      </c>
      <c r="D313" s="2">
        <v>300</v>
      </c>
      <c r="E313" s="309" t="s">
        <v>3494</v>
      </c>
      <c r="F313" s="300">
        <v>46313</v>
      </c>
      <c r="G313" s="2" t="s">
        <v>4086</v>
      </c>
      <c r="H313" s="300">
        <v>46422</v>
      </c>
      <c r="I313" s="2">
        <v>148</v>
      </c>
    </row>
    <row r="314" spans="1:9" x14ac:dyDescent="0.25">
      <c r="A314" t="s">
        <v>4087</v>
      </c>
      <c r="B314" t="str">
        <f t="shared" si="4"/>
        <v>FDM1042</v>
      </c>
      <c r="C314" t="s">
        <v>4088</v>
      </c>
      <c r="D314" s="2">
        <v>300</v>
      </c>
      <c r="E314" s="309" t="s">
        <v>3494</v>
      </c>
      <c r="F314" s="300">
        <v>46313</v>
      </c>
      <c r="G314" s="2" t="s">
        <v>4086</v>
      </c>
      <c r="H314" s="300">
        <v>46422</v>
      </c>
      <c r="I314" s="2">
        <v>159</v>
      </c>
    </row>
    <row r="315" spans="1:9" x14ac:dyDescent="0.25">
      <c r="A315" t="s">
        <v>4089</v>
      </c>
      <c r="B315" t="str">
        <f t="shared" si="4"/>
        <v>FDM1150</v>
      </c>
      <c r="C315" t="s">
        <v>4090</v>
      </c>
      <c r="D315" s="2">
        <v>305</v>
      </c>
      <c r="E315" s="309">
        <v>46077</v>
      </c>
      <c r="F315" s="2" t="s">
        <v>4091</v>
      </c>
      <c r="G315" s="300">
        <v>46078</v>
      </c>
      <c r="H315" s="2" t="s">
        <v>4092</v>
      </c>
      <c r="I315" s="2">
        <v>35</v>
      </c>
    </row>
    <row r="316" spans="1:9" x14ac:dyDescent="0.25">
      <c r="A316" t="s">
        <v>4093</v>
      </c>
      <c r="B316" t="str">
        <f t="shared" si="4"/>
        <v>FDM1160</v>
      </c>
      <c r="C316" t="s">
        <v>4094</v>
      </c>
      <c r="D316" s="2">
        <v>305</v>
      </c>
      <c r="E316" s="309">
        <v>46077</v>
      </c>
      <c r="F316" s="2" t="s">
        <v>4091</v>
      </c>
      <c r="G316" s="300">
        <v>46078</v>
      </c>
      <c r="H316" s="2" t="s">
        <v>4092</v>
      </c>
      <c r="I316" s="2">
        <v>30</v>
      </c>
    </row>
    <row r="317" spans="1:9" x14ac:dyDescent="0.25">
      <c r="A317" t="s">
        <v>4095</v>
      </c>
      <c r="B317" t="str">
        <f t="shared" si="4"/>
        <v>FDM1380</v>
      </c>
      <c r="C317" t="s">
        <v>4096</v>
      </c>
      <c r="D317" s="2">
        <v>180</v>
      </c>
      <c r="E317" s="309">
        <v>46105</v>
      </c>
      <c r="F317" s="300">
        <v>46284</v>
      </c>
      <c r="G317" s="300">
        <v>46226</v>
      </c>
      <c r="H317" s="2" t="s">
        <v>4097</v>
      </c>
      <c r="I317" s="2">
        <v>121</v>
      </c>
    </row>
    <row r="318" spans="1:9" x14ac:dyDescent="0.25">
      <c r="A318" t="s">
        <v>4098</v>
      </c>
      <c r="B318" t="str">
        <f t="shared" si="4"/>
        <v>FDM1400</v>
      </c>
      <c r="C318" t="s">
        <v>4099</v>
      </c>
      <c r="D318" s="2">
        <v>210</v>
      </c>
      <c r="E318" s="309">
        <v>46105</v>
      </c>
      <c r="F318" s="300">
        <v>46314</v>
      </c>
      <c r="G318" s="300">
        <v>46107</v>
      </c>
      <c r="H318" s="300">
        <v>46316</v>
      </c>
      <c r="I318" s="2">
        <v>100</v>
      </c>
    </row>
    <row r="319" spans="1:9" x14ac:dyDescent="0.25">
      <c r="A319" t="s">
        <v>4100</v>
      </c>
      <c r="B319" t="str">
        <f t="shared" si="4"/>
        <v>FDM1460</v>
      </c>
      <c r="C319" t="s">
        <v>4101</v>
      </c>
      <c r="D319" s="2">
        <v>240</v>
      </c>
      <c r="E319" s="309" t="s">
        <v>3808</v>
      </c>
      <c r="F319" s="300">
        <v>46352</v>
      </c>
      <c r="G319" s="300">
        <v>46107</v>
      </c>
      <c r="H319" s="300">
        <v>46346</v>
      </c>
      <c r="I319" s="2">
        <v>49</v>
      </c>
    </row>
    <row r="320" spans="1:9" x14ac:dyDescent="0.25">
      <c r="A320" t="s">
        <v>4102</v>
      </c>
      <c r="B320" t="str">
        <f t="shared" si="4"/>
        <v>FDM1070</v>
      </c>
      <c r="C320" t="s">
        <v>4103</v>
      </c>
      <c r="D320" s="2">
        <v>240</v>
      </c>
      <c r="E320" s="309" t="s">
        <v>3925</v>
      </c>
      <c r="F320" s="2" t="s">
        <v>4104</v>
      </c>
      <c r="G320" s="300">
        <v>46219</v>
      </c>
      <c r="H320" s="300">
        <v>46458</v>
      </c>
      <c r="I320" s="2">
        <v>32</v>
      </c>
    </row>
    <row r="321" spans="1:9" x14ac:dyDescent="0.25">
      <c r="A321" t="s">
        <v>4105</v>
      </c>
      <c r="B321" t="str">
        <f t="shared" si="4"/>
        <v>FDM1440</v>
      </c>
      <c r="C321" t="s">
        <v>4106</v>
      </c>
      <c r="D321" s="2">
        <v>270</v>
      </c>
      <c r="E321" s="309" t="s">
        <v>3925</v>
      </c>
      <c r="F321" s="2" t="s">
        <v>4107</v>
      </c>
      <c r="G321" s="300">
        <v>46107</v>
      </c>
      <c r="H321" s="2" t="s">
        <v>4108</v>
      </c>
      <c r="I321" s="2">
        <v>107</v>
      </c>
    </row>
    <row r="322" spans="1:9" x14ac:dyDescent="0.25">
      <c r="A322" t="s">
        <v>4109</v>
      </c>
      <c r="B322" t="str">
        <f t="shared" si="4"/>
        <v>FDM1450</v>
      </c>
      <c r="C322" t="s">
        <v>4110</v>
      </c>
      <c r="D322" s="2">
        <v>225</v>
      </c>
      <c r="E322" s="309" t="s">
        <v>3925</v>
      </c>
      <c r="F322" s="300">
        <v>46346</v>
      </c>
      <c r="G322" s="300">
        <v>46107</v>
      </c>
      <c r="H322" s="300">
        <v>46331</v>
      </c>
      <c r="I322" s="2">
        <v>152</v>
      </c>
    </row>
    <row r="323" spans="1:9" x14ac:dyDescent="0.25">
      <c r="A323" t="s">
        <v>4111</v>
      </c>
      <c r="B323" t="str">
        <f t="shared" si="4"/>
        <v>FDM1490</v>
      </c>
      <c r="C323" t="s">
        <v>4112</v>
      </c>
      <c r="D323" s="2">
        <v>240</v>
      </c>
      <c r="E323" s="309" t="s">
        <v>3925</v>
      </c>
      <c r="F323" s="2" t="s">
        <v>4104</v>
      </c>
      <c r="G323" s="300">
        <v>46107</v>
      </c>
      <c r="H323" s="300">
        <v>46346</v>
      </c>
      <c r="I323" s="2">
        <v>102</v>
      </c>
    </row>
    <row r="324" spans="1:9" x14ac:dyDescent="0.25">
      <c r="A324" t="s">
        <v>4113</v>
      </c>
      <c r="B324" t="str">
        <f t="shared" si="4"/>
        <v>FDM1050</v>
      </c>
      <c r="C324" t="s">
        <v>4114</v>
      </c>
      <c r="D324" s="2">
        <v>300</v>
      </c>
      <c r="E324" s="309" t="s">
        <v>4086</v>
      </c>
      <c r="F324" s="300">
        <v>46422</v>
      </c>
      <c r="G324" s="2" t="s">
        <v>4086</v>
      </c>
      <c r="H324" s="300">
        <v>46422</v>
      </c>
      <c r="I324" s="2">
        <v>18</v>
      </c>
    </row>
    <row r="325" spans="1:9" x14ac:dyDescent="0.25">
      <c r="A325" t="s">
        <v>4115</v>
      </c>
      <c r="B325" t="str">
        <f t="shared" si="4"/>
        <v>FDM1090</v>
      </c>
      <c r="C325" t="s">
        <v>4116</v>
      </c>
      <c r="D325" s="2">
        <v>300</v>
      </c>
      <c r="E325" s="309" t="s">
        <v>4086</v>
      </c>
      <c r="F325" s="300">
        <v>46422</v>
      </c>
      <c r="G325" s="2" t="s">
        <v>4086</v>
      </c>
      <c r="H325" s="300">
        <v>46422</v>
      </c>
      <c r="I325" s="2">
        <v>62</v>
      </c>
    </row>
    <row r="326" spans="1:9" x14ac:dyDescent="0.25">
      <c r="A326" t="s">
        <v>4117</v>
      </c>
      <c r="B326" t="str">
        <f t="shared" ref="B326:B389" si="5">+RIGHT(A326,7)</f>
        <v>FDM1022</v>
      </c>
      <c r="C326" t="s">
        <v>4118</v>
      </c>
      <c r="D326" s="2">
        <v>85</v>
      </c>
      <c r="E326" s="309" t="s">
        <v>4119</v>
      </c>
      <c r="F326" s="300">
        <v>46215</v>
      </c>
      <c r="G326" s="2" t="s">
        <v>4079</v>
      </c>
      <c r="H326" s="300">
        <v>46215</v>
      </c>
      <c r="I326" s="2">
        <v>57</v>
      </c>
    </row>
    <row r="327" spans="1:9" x14ac:dyDescent="0.25">
      <c r="A327" t="s">
        <v>4120</v>
      </c>
      <c r="B327" t="str">
        <f t="shared" si="5"/>
        <v>FDM1080</v>
      </c>
      <c r="C327" t="s">
        <v>4121</v>
      </c>
      <c r="D327" s="2">
        <v>85</v>
      </c>
      <c r="E327" s="309" t="s">
        <v>4119</v>
      </c>
      <c r="F327" s="300">
        <v>46215</v>
      </c>
      <c r="G327" s="2" t="s">
        <v>4079</v>
      </c>
      <c r="H327" s="300">
        <v>46215</v>
      </c>
      <c r="I327" s="2">
        <v>59</v>
      </c>
    </row>
    <row r="328" spans="1:9" x14ac:dyDescent="0.25">
      <c r="A328" t="s">
        <v>4122</v>
      </c>
      <c r="B328" t="str">
        <f t="shared" si="5"/>
        <v>FDM1130</v>
      </c>
      <c r="C328" t="s">
        <v>4123</v>
      </c>
      <c r="D328" s="2">
        <v>300</v>
      </c>
      <c r="E328" s="309" t="s">
        <v>3662</v>
      </c>
      <c r="F328" s="300">
        <v>46435</v>
      </c>
      <c r="G328" s="300">
        <v>46154</v>
      </c>
      <c r="H328" s="300">
        <v>46453</v>
      </c>
      <c r="I328" s="2">
        <v>16</v>
      </c>
    </row>
    <row r="329" spans="1:9" x14ac:dyDescent="0.25">
      <c r="A329" t="s">
        <v>4124</v>
      </c>
      <c r="B329" t="str">
        <f t="shared" si="5"/>
        <v>FDM1140</v>
      </c>
      <c r="C329" t="s">
        <v>4125</v>
      </c>
      <c r="D329" s="2">
        <v>250</v>
      </c>
      <c r="E329" s="309" t="s">
        <v>3662</v>
      </c>
      <c r="F329" s="2" t="s">
        <v>4126</v>
      </c>
      <c r="G329" s="300">
        <v>46154</v>
      </c>
      <c r="H329" s="2" t="s">
        <v>4127</v>
      </c>
      <c r="I329" s="2">
        <v>17</v>
      </c>
    </row>
    <row r="330" spans="1:9" x14ac:dyDescent="0.25">
      <c r="A330" t="s">
        <v>4128</v>
      </c>
      <c r="B330" t="str">
        <f t="shared" si="5"/>
        <v>FDM1170</v>
      </c>
      <c r="C330" t="s">
        <v>4129</v>
      </c>
      <c r="D330" s="2">
        <v>250</v>
      </c>
      <c r="E330" s="309" t="s">
        <v>3662</v>
      </c>
      <c r="F330" s="2" t="s">
        <v>4126</v>
      </c>
      <c r="G330" s="300">
        <v>46154</v>
      </c>
      <c r="H330" s="2" t="s">
        <v>4127</v>
      </c>
      <c r="I330" s="2">
        <v>70</v>
      </c>
    </row>
    <row r="331" spans="1:9" x14ac:dyDescent="0.25">
      <c r="A331" t="s">
        <v>4130</v>
      </c>
      <c r="B331" t="str">
        <f t="shared" si="5"/>
        <v>FDM1180</v>
      </c>
      <c r="C331" t="s">
        <v>4131</v>
      </c>
      <c r="D331" s="2">
        <v>250</v>
      </c>
      <c r="E331" s="309" t="s">
        <v>3662</v>
      </c>
      <c r="F331" s="2" t="s">
        <v>4126</v>
      </c>
      <c r="G331" s="300">
        <v>46154</v>
      </c>
      <c r="H331" s="2" t="s">
        <v>4127</v>
      </c>
      <c r="I331" s="2">
        <v>31</v>
      </c>
    </row>
    <row r="332" spans="1:9" x14ac:dyDescent="0.25">
      <c r="A332" t="s">
        <v>4132</v>
      </c>
      <c r="B332" t="str">
        <f t="shared" si="5"/>
        <v>FDM1190</v>
      </c>
      <c r="C332" t="s">
        <v>4133</v>
      </c>
      <c r="D332" s="2">
        <v>250</v>
      </c>
      <c r="E332" s="309" t="s">
        <v>3662</v>
      </c>
      <c r="F332" s="2" t="s">
        <v>4126</v>
      </c>
      <c r="G332" s="300">
        <v>46154</v>
      </c>
      <c r="H332" s="2" t="s">
        <v>4127</v>
      </c>
      <c r="I332" s="2">
        <v>17</v>
      </c>
    </row>
    <row r="333" spans="1:9" x14ac:dyDescent="0.25">
      <c r="A333" t="s">
        <v>4134</v>
      </c>
      <c r="B333" t="str">
        <f t="shared" si="5"/>
        <v>FDM1200</v>
      </c>
      <c r="C333" t="s">
        <v>4135</v>
      </c>
      <c r="D333" s="2">
        <v>220</v>
      </c>
      <c r="E333" s="309" t="s">
        <v>3662</v>
      </c>
      <c r="F333" s="300">
        <v>46355</v>
      </c>
      <c r="G333" s="300">
        <v>46190</v>
      </c>
      <c r="H333" s="2" t="s">
        <v>4136</v>
      </c>
      <c r="I333" s="2">
        <v>124</v>
      </c>
    </row>
    <row r="334" spans="1:9" x14ac:dyDescent="0.25">
      <c r="A334" t="s">
        <v>4137</v>
      </c>
      <c r="B334" t="str">
        <f t="shared" si="5"/>
        <v>FDM1210</v>
      </c>
      <c r="C334" t="s">
        <v>4138</v>
      </c>
      <c r="D334" s="2">
        <v>210</v>
      </c>
      <c r="E334" s="309" t="s">
        <v>3662</v>
      </c>
      <c r="F334" s="300">
        <v>46345</v>
      </c>
      <c r="G334" s="300">
        <v>46211</v>
      </c>
      <c r="H334" s="300">
        <v>46420</v>
      </c>
      <c r="I334" s="2">
        <v>141</v>
      </c>
    </row>
    <row r="335" spans="1:9" x14ac:dyDescent="0.25">
      <c r="A335" t="s">
        <v>4139</v>
      </c>
      <c r="B335" t="str">
        <f t="shared" si="5"/>
        <v>FDM1220</v>
      </c>
      <c r="C335" t="s">
        <v>4140</v>
      </c>
      <c r="D335" s="2">
        <v>250</v>
      </c>
      <c r="E335" s="309" t="s">
        <v>3662</v>
      </c>
      <c r="F335" s="2" t="s">
        <v>4126</v>
      </c>
      <c r="G335" s="300">
        <v>46154</v>
      </c>
      <c r="H335" s="2" t="s">
        <v>4127</v>
      </c>
      <c r="I335" s="2">
        <v>103</v>
      </c>
    </row>
    <row r="336" spans="1:9" x14ac:dyDescent="0.25">
      <c r="A336" t="s">
        <v>4141</v>
      </c>
      <c r="B336" t="str">
        <f t="shared" si="5"/>
        <v>FDM1230</v>
      </c>
      <c r="C336" t="s">
        <v>4142</v>
      </c>
      <c r="D336" s="2">
        <v>250</v>
      </c>
      <c r="E336" s="309" t="s">
        <v>3662</v>
      </c>
      <c r="F336" s="2" t="s">
        <v>4126</v>
      </c>
      <c r="G336" s="300">
        <v>46154</v>
      </c>
      <c r="H336" s="2" t="s">
        <v>4127</v>
      </c>
      <c r="I336" s="2">
        <v>125</v>
      </c>
    </row>
    <row r="337" spans="1:9" x14ac:dyDescent="0.25">
      <c r="A337" t="s">
        <v>4143</v>
      </c>
      <c r="B337" t="str">
        <f t="shared" si="5"/>
        <v>FDM1240</v>
      </c>
      <c r="C337" t="s">
        <v>4144</v>
      </c>
      <c r="D337" s="2">
        <v>250</v>
      </c>
      <c r="E337" s="309" t="s">
        <v>3662</v>
      </c>
      <c r="F337" s="2" t="s">
        <v>4126</v>
      </c>
      <c r="G337" s="300">
        <v>46154</v>
      </c>
      <c r="H337" s="2" t="s">
        <v>4127</v>
      </c>
      <c r="I337" s="2">
        <v>17</v>
      </c>
    </row>
    <row r="338" spans="1:9" x14ac:dyDescent="0.25">
      <c r="A338" t="s">
        <v>4145</v>
      </c>
      <c r="B338" t="str">
        <f t="shared" si="5"/>
        <v>FDM1250</v>
      </c>
      <c r="C338" t="s">
        <v>4146</v>
      </c>
      <c r="D338" s="2">
        <v>250</v>
      </c>
      <c r="E338" s="309" t="s">
        <v>3662</v>
      </c>
      <c r="F338" s="2" t="s">
        <v>4126</v>
      </c>
      <c r="G338" s="300">
        <v>46154</v>
      </c>
      <c r="H338" s="2" t="s">
        <v>4127</v>
      </c>
      <c r="I338" s="2">
        <v>31</v>
      </c>
    </row>
    <row r="339" spans="1:9" x14ac:dyDescent="0.25">
      <c r="A339" t="s">
        <v>4147</v>
      </c>
      <c r="B339" t="str">
        <f t="shared" si="5"/>
        <v>FDM1260</v>
      </c>
      <c r="C339" t="s">
        <v>4148</v>
      </c>
      <c r="D339" s="2">
        <v>305</v>
      </c>
      <c r="E339" s="309" t="s">
        <v>3662</v>
      </c>
      <c r="F339" s="300">
        <v>46440</v>
      </c>
      <c r="G339" s="300">
        <v>46169</v>
      </c>
      <c r="H339" s="300">
        <v>46473</v>
      </c>
      <c r="I339" s="2">
        <v>12</v>
      </c>
    </row>
    <row r="340" spans="1:9" x14ac:dyDescent="0.25">
      <c r="A340" t="s">
        <v>4149</v>
      </c>
      <c r="B340" t="str">
        <f t="shared" si="5"/>
        <v>FDM1270</v>
      </c>
      <c r="C340" t="s">
        <v>4150</v>
      </c>
      <c r="D340" s="2">
        <v>220</v>
      </c>
      <c r="E340" s="309" t="s">
        <v>3662</v>
      </c>
      <c r="F340" s="300">
        <v>46355</v>
      </c>
      <c r="G340" s="2" t="s">
        <v>4151</v>
      </c>
      <c r="H340" s="300">
        <v>46474</v>
      </c>
      <c r="I340" s="2">
        <v>124</v>
      </c>
    </row>
    <row r="341" spans="1:9" x14ac:dyDescent="0.25">
      <c r="A341" t="s">
        <v>4152</v>
      </c>
      <c r="B341" t="str">
        <f t="shared" si="5"/>
        <v>FDM1500</v>
      </c>
      <c r="C341" t="s">
        <v>4153</v>
      </c>
      <c r="D341" s="2">
        <v>250</v>
      </c>
      <c r="E341" s="309" t="s">
        <v>3662</v>
      </c>
      <c r="F341" s="2" t="s">
        <v>4126</v>
      </c>
      <c r="G341" s="300">
        <v>46154</v>
      </c>
      <c r="H341" s="2" t="s">
        <v>4127</v>
      </c>
      <c r="I341" s="2">
        <v>42</v>
      </c>
    </row>
    <row r="342" spans="1:9" x14ac:dyDescent="0.25">
      <c r="A342" t="s">
        <v>4154</v>
      </c>
      <c r="B342" t="str">
        <f t="shared" si="5"/>
        <v>FDM1510</v>
      </c>
      <c r="C342" t="s">
        <v>4155</v>
      </c>
      <c r="D342" s="2">
        <v>305</v>
      </c>
      <c r="E342" s="309" t="s">
        <v>3662</v>
      </c>
      <c r="F342" s="300">
        <v>46440</v>
      </c>
      <c r="G342" s="300">
        <v>46169</v>
      </c>
      <c r="H342" s="300">
        <v>46473</v>
      </c>
      <c r="I342" s="2">
        <v>46</v>
      </c>
    </row>
    <row r="343" spans="1:9" x14ac:dyDescent="0.25">
      <c r="A343" t="s">
        <v>4156</v>
      </c>
      <c r="B343" t="str">
        <f t="shared" si="5"/>
        <v>FDM1280</v>
      </c>
      <c r="C343" t="s">
        <v>4157</v>
      </c>
      <c r="D343" s="2">
        <v>297</v>
      </c>
      <c r="E343" s="309">
        <v>46143</v>
      </c>
      <c r="F343" s="300">
        <v>46439</v>
      </c>
      <c r="G343" s="300">
        <v>46154</v>
      </c>
      <c r="H343" s="300">
        <v>46458</v>
      </c>
      <c r="I343" s="2">
        <v>24</v>
      </c>
    </row>
    <row r="344" spans="1:9" x14ac:dyDescent="0.25">
      <c r="A344" t="s">
        <v>4158</v>
      </c>
      <c r="B344" t="str">
        <f t="shared" si="5"/>
        <v>FDM1410</v>
      </c>
      <c r="C344" t="s">
        <v>4159</v>
      </c>
      <c r="D344" s="2">
        <v>240</v>
      </c>
      <c r="E344" s="309">
        <v>46143</v>
      </c>
      <c r="F344" s="2" t="s">
        <v>4092</v>
      </c>
      <c r="G344" s="300">
        <v>46147</v>
      </c>
      <c r="H344" s="2" t="s">
        <v>4160</v>
      </c>
      <c r="I344" s="2">
        <v>97</v>
      </c>
    </row>
    <row r="345" spans="1:9" x14ac:dyDescent="0.25">
      <c r="A345" t="s">
        <v>4161</v>
      </c>
      <c r="B345" t="str">
        <f t="shared" si="5"/>
        <v>FDM1430</v>
      </c>
      <c r="C345" t="s">
        <v>4162</v>
      </c>
      <c r="D345" s="2">
        <v>250</v>
      </c>
      <c r="E345" s="309">
        <v>46196</v>
      </c>
      <c r="F345" s="300">
        <v>46445</v>
      </c>
      <c r="G345" s="300">
        <v>46197</v>
      </c>
      <c r="H345" s="300">
        <v>46446</v>
      </c>
      <c r="I345" s="2">
        <v>31</v>
      </c>
    </row>
    <row r="346" spans="1:9" x14ac:dyDescent="0.25">
      <c r="A346" t="s">
        <v>4163</v>
      </c>
      <c r="B346" t="str">
        <f t="shared" si="5"/>
        <v>FDM1420</v>
      </c>
      <c r="C346" t="s">
        <v>4164</v>
      </c>
      <c r="D346" s="2">
        <v>240</v>
      </c>
      <c r="E346" s="309">
        <v>46203</v>
      </c>
      <c r="F346" s="300">
        <v>46442</v>
      </c>
      <c r="G346" s="300">
        <v>46197</v>
      </c>
      <c r="H346" s="300">
        <v>46436</v>
      </c>
      <c r="I346" s="2">
        <v>35</v>
      </c>
    </row>
    <row r="347" spans="1:9" x14ac:dyDescent="0.25">
      <c r="A347" t="s">
        <v>4165</v>
      </c>
      <c r="B347" t="str">
        <f t="shared" si="5"/>
        <v>FDM1470</v>
      </c>
      <c r="C347" t="s">
        <v>4166</v>
      </c>
      <c r="D347" s="2">
        <v>240</v>
      </c>
      <c r="E347" s="309">
        <v>46203</v>
      </c>
      <c r="F347" s="300">
        <v>46442</v>
      </c>
      <c r="G347" s="300">
        <v>46107</v>
      </c>
      <c r="H347" s="300">
        <v>46346</v>
      </c>
      <c r="I347" s="2">
        <v>34</v>
      </c>
    </row>
    <row r="348" spans="1:9" x14ac:dyDescent="0.25">
      <c r="A348" t="s">
        <v>4167</v>
      </c>
      <c r="B348" t="str">
        <f t="shared" si="5"/>
        <v>FDM1002</v>
      </c>
      <c r="C348" t="s">
        <v>4168</v>
      </c>
      <c r="D348" s="2">
        <v>85</v>
      </c>
      <c r="E348" s="309">
        <v>46216</v>
      </c>
      <c r="F348" s="300">
        <v>46300</v>
      </c>
      <c r="G348" s="300">
        <v>46215</v>
      </c>
      <c r="H348" s="300">
        <v>46300</v>
      </c>
      <c r="I348" s="2">
        <v>62</v>
      </c>
    </row>
    <row r="349" spans="1:9" x14ac:dyDescent="0.25">
      <c r="A349" t="s">
        <v>4169</v>
      </c>
      <c r="B349" t="str">
        <f t="shared" si="5"/>
        <v>FDM1310</v>
      </c>
      <c r="C349" t="s">
        <v>4170</v>
      </c>
      <c r="D349" s="2">
        <v>210</v>
      </c>
      <c r="E349" s="309">
        <v>46218</v>
      </c>
      <c r="F349" s="300">
        <v>46427</v>
      </c>
      <c r="G349" s="300">
        <v>46219</v>
      </c>
      <c r="H349" s="300">
        <v>46428</v>
      </c>
      <c r="I349" s="2">
        <v>69</v>
      </c>
    </row>
    <row r="350" spans="1:9" x14ac:dyDescent="0.25">
      <c r="A350" t="s">
        <v>4171</v>
      </c>
      <c r="B350" t="str">
        <f t="shared" si="5"/>
        <v>FDM1320</v>
      </c>
      <c r="C350" t="s">
        <v>4172</v>
      </c>
      <c r="D350" s="2">
        <v>210</v>
      </c>
      <c r="E350" s="309">
        <v>46218</v>
      </c>
      <c r="F350" s="300">
        <v>46427</v>
      </c>
      <c r="G350" s="300">
        <v>46219</v>
      </c>
      <c r="H350" s="300">
        <v>46428</v>
      </c>
      <c r="I350" s="2">
        <v>36</v>
      </c>
    </row>
    <row r="351" spans="1:9" x14ac:dyDescent="0.25">
      <c r="A351" t="s">
        <v>4173</v>
      </c>
      <c r="B351" t="str">
        <f t="shared" si="5"/>
        <v>FDM1060</v>
      </c>
      <c r="C351" t="s">
        <v>4174</v>
      </c>
      <c r="D351" s="2">
        <v>180</v>
      </c>
      <c r="E351" s="309" t="s">
        <v>4175</v>
      </c>
      <c r="F351" s="2" t="s">
        <v>4176</v>
      </c>
      <c r="G351" s="300">
        <v>46233</v>
      </c>
      <c r="H351" s="2" t="s">
        <v>4177</v>
      </c>
      <c r="I351" s="2">
        <v>61</v>
      </c>
    </row>
    <row r="352" spans="1:9" x14ac:dyDescent="0.25">
      <c r="A352" t="s">
        <v>3971</v>
      </c>
      <c r="B352" t="str">
        <f t="shared" si="5"/>
        <v xml:space="preserve"> Piping</v>
      </c>
      <c r="D352" s="2">
        <v>480</v>
      </c>
      <c r="E352" s="309">
        <v>45930</v>
      </c>
      <c r="F352" s="2" t="s">
        <v>4136</v>
      </c>
      <c r="G352" s="2" t="s">
        <v>3494</v>
      </c>
      <c r="H352" s="300">
        <v>46272</v>
      </c>
      <c r="I352" s="2">
        <v>16</v>
      </c>
    </row>
    <row r="353" spans="1:9" x14ac:dyDescent="0.25">
      <c r="A353" t="s">
        <v>4178</v>
      </c>
      <c r="B353" t="str">
        <f t="shared" si="5"/>
        <v>FDP1000</v>
      </c>
      <c r="C353" t="s">
        <v>4179</v>
      </c>
      <c r="D353" s="2">
        <v>154</v>
      </c>
      <c r="E353" s="309">
        <v>45930</v>
      </c>
      <c r="F353" s="300">
        <v>46083</v>
      </c>
      <c r="G353" s="2" t="s">
        <v>3494</v>
      </c>
      <c r="H353" s="300">
        <v>46163</v>
      </c>
      <c r="I353" s="2">
        <v>16</v>
      </c>
    </row>
    <row r="354" spans="1:9" x14ac:dyDescent="0.25">
      <c r="A354" t="s">
        <v>4180</v>
      </c>
      <c r="B354" t="str">
        <f t="shared" si="5"/>
        <v>FDP1030</v>
      </c>
      <c r="C354" t="s">
        <v>4181</v>
      </c>
      <c r="D354" s="2">
        <v>225</v>
      </c>
      <c r="E354" s="309" t="s">
        <v>3548</v>
      </c>
      <c r="F354" s="300">
        <v>46275</v>
      </c>
      <c r="G354" s="300">
        <v>46078</v>
      </c>
      <c r="H354" s="300">
        <v>46227</v>
      </c>
      <c r="I354" s="2">
        <v>46</v>
      </c>
    </row>
    <row r="355" spans="1:9" x14ac:dyDescent="0.25">
      <c r="A355" t="s">
        <v>4182</v>
      </c>
      <c r="B355" t="str">
        <f t="shared" si="5"/>
        <v>FDP1001</v>
      </c>
      <c r="C355" t="s">
        <v>4183</v>
      </c>
      <c r="D355" s="2">
        <v>150</v>
      </c>
      <c r="E355" s="309" t="s">
        <v>4184</v>
      </c>
      <c r="F355" s="300">
        <v>46202</v>
      </c>
      <c r="G355" s="2" t="s">
        <v>4086</v>
      </c>
      <c r="H355" s="300">
        <v>46272</v>
      </c>
      <c r="I355" s="2">
        <v>49</v>
      </c>
    </row>
    <row r="356" spans="1:9" x14ac:dyDescent="0.25">
      <c r="A356" t="s">
        <v>4185</v>
      </c>
      <c r="B356" t="str">
        <f t="shared" si="5"/>
        <v>FDP1010</v>
      </c>
      <c r="C356" t="s">
        <v>4186</v>
      </c>
      <c r="D356" s="2">
        <v>111</v>
      </c>
      <c r="E356" s="309">
        <v>46205</v>
      </c>
      <c r="F356" s="300">
        <v>46315</v>
      </c>
      <c r="I356" s="2">
        <v>16</v>
      </c>
    </row>
    <row r="357" spans="1:9" x14ac:dyDescent="0.25">
      <c r="A357" t="s">
        <v>4187</v>
      </c>
      <c r="B357" t="str">
        <f t="shared" si="5"/>
        <v>FDP1011</v>
      </c>
      <c r="C357" t="s">
        <v>4188</v>
      </c>
      <c r="D357" s="2">
        <v>86</v>
      </c>
      <c r="E357" s="309">
        <v>46324</v>
      </c>
      <c r="F357" s="2" t="s">
        <v>4136</v>
      </c>
      <c r="I357" s="2">
        <v>16</v>
      </c>
    </row>
    <row r="358" spans="1:9" x14ac:dyDescent="0.25">
      <c r="A358" t="s">
        <v>3985</v>
      </c>
      <c r="B358" t="str">
        <f t="shared" si="5"/>
        <v>ricidad</v>
      </c>
      <c r="D358" s="2">
        <v>413</v>
      </c>
      <c r="E358" s="309">
        <v>45988</v>
      </c>
      <c r="F358" s="300">
        <v>46469</v>
      </c>
      <c r="G358" s="300">
        <v>45955</v>
      </c>
      <c r="H358" s="300">
        <v>46473</v>
      </c>
      <c r="I358" s="2">
        <v>15</v>
      </c>
    </row>
    <row r="359" spans="1:9" x14ac:dyDescent="0.25">
      <c r="A359" t="s">
        <v>4189</v>
      </c>
      <c r="B359" t="str">
        <f t="shared" si="5"/>
        <v>FDE1030</v>
      </c>
      <c r="C359" t="s">
        <v>4190</v>
      </c>
      <c r="D359" s="2">
        <v>150</v>
      </c>
      <c r="E359" s="309">
        <v>45988</v>
      </c>
      <c r="F359" s="2" t="s">
        <v>4191</v>
      </c>
      <c r="G359" s="2" t="s">
        <v>3494</v>
      </c>
      <c r="H359" s="2" t="s">
        <v>4192</v>
      </c>
      <c r="I359" s="2">
        <v>65</v>
      </c>
    </row>
    <row r="360" spans="1:9" x14ac:dyDescent="0.25">
      <c r="A360" t="s">
        <v>4193</v>
      </c>
      <c r="B360" t="str">
        <f t="shared" si="5"/>
        <v>FDE1103</v>
      </c>
      <c r="C360" t="s">
        <v>4194</v>
      </c>
      <c r="D360" s="2">
        <v>360</v>
      </c>
      <c r="E360" s="309" t="s">
        <v>4019</v>
      </c>
      <c r="F360" s="2" t="s">
        <v>4195</v>
      </c>
      <c r="G360" s="2" t="s">
        <v>3494</v>
      </c>
      <c r="H360" s="300">
        <v>46438</v>
      </c>
      <c r="I360" s="2">
        <v>44</v>
      </c>
    </row>
    <row r="361" spans="1:9" x14ac:dyDescent="0.25">
      <c r="A361" t="s">
        <v>4196</v>
      </c>
      <c r="B361" t="str">
        <f t="shared" si="5"/>
        <v>FDE1104</v>
      </c>
      <c r="C361" t="s">
        <v>4197</v>
      </c>
      <c r="D361" s="2">
        <v>391</v>
      </c>
      <c r="E361" s="309" t="s">
        <v>4019</v>
      </c>
      <c r="F361" s="300">
        <v>46429</v>
      </c>
      <c r="G361" s="300">
        <v>45955</v>
      </c>
      <c r="H361" s="300">
        <v>46439</v>
      </c>
      <c r="I361" s="2">
        <v>13</v>
      </c>
    </row>
    <row r="362" spans="1:9" x14ac:dyDescent="0.25">
      <c r="A362" t="s">
        <v>4198</v>
      </c>
      <c r="B362" t="str">
        <f t="shared" si="5"/>
        <v>FDE1113</v>
      </c>
      <c r="C362" t="s">
        <v>4199</v>
      </c>
      <c r="D362" s="2">
        <v>336</v>
      </c>
      <c r="E362" s="309">
        <v>46063</v>
      </c>
      <c r="F362" s="2" t="s">
        <v>4195</v>
      </c>
      <c r="I362" s="2">
        <v>44</v>
      </c>
    </row>
    <row r="363" spans="1:9" x14ac:dyDescent="0.25">
      <c r="A363" t="s">
        <v>4200</v>
      </c>
      <c r="B363" t="str">
        <f t="shared" si="5"/>
        <v>FDE1114</v>
      </c>
      <c r="C363" t="s">
        <v>4201</v>
      </c>
      <c r="D363" s="2">
        <v>234</v>
      </c>
      <c r="E363" s="309">
        <v>46063</v>
      </c>
      <c r="F363" s="2" t="s">
        <v>4177</v>
      </c>
      <c r="I363" s="2">
        <v>20</v>
      </c>
    </row>
    <row r="364" spans="1:9" x14ac:dyDescent="0.25">
      <c r="A364" t="s">
        <v>4202</v>
      </c>
      <c r="B364" t="str">
        <f t="shared" si="5"/>
        <v>FDE1010</v>
      </c>
      <c r="C364" t="s">
        <v>4203</v>
      </c>
      <c r="D364" s="2">
        <v>161</v>
      </c>
      <c r="E364" s="309">
        <v>46162</v>
      </c>
      <c r="F364" s="300">
        <v>46322</v>
      </c>
      <c r="G364" s="300">
        <v>46169</v>
      </c>
      <c r="H364" s="300">
        <v>46348</v>
      </c>
      <c r="I364" s="2">
        <v>34</v>
      </c>
    </row>
    <row r="365" spans="1:9" x14ac:dyDescent="0.25">
      <c r="A365" t="s">
        <v>4204</v>
      </c>
      <c r="B365" t="str">
        <f t="shared" si="5"/>
        <v>FDE1140</v>
      </c>
      <c r="C365" t="s">
        <v>4205</v>
      </c>
      <c r="D365" s="2">
        <v>308</v>
      </c>
      <c r="E365" s="309">
        <v>46162</v>
      </c>
      <c r="F365" s="300">
        <v>46469</v>
      </c>
      <c r="G365" s="300">
        <v>46169</v>
      </c>
      <c r="H365" s="300">
        <v>46473</v>
      </c>
      <c r="I365" s="2">
        <v>17</v>
      </c>
    </row>
    <row r="366" spans="1:9" x14ac:dyDescent="0.25">
      <c r="A366" t="s">
        <v>4206</v>
      </c>
      <c r="B366" t="str">
        <f t="shared" si="5"/>
        <v>FDE1090</v>
      </c>
      <c r="C366" t="s">
        <v>4207</v>
      </c>
      <c r="D366" s="2">
        <v>222</v>
      </c>
      <c r="E366" s="309">
        <v>46204</v>
      </c>
      <c r="F366" s="300">
        <v>46425</v>
      </c>
      <c r="G366" s="2" t="s">
        <v>3669</v>
      </c>
      <c r="H366" s="300">
        <v>46426</v>
      </c>
      <c r="I366" s="2">
        <v>32</v>
      </c>
    </row>
    <row r="367" spans="1:9" x14ac:dyDescent="0.25">
      <c r="A367" t="s">
        <v>4208</v>
      </c>
      <c r="B367" t="str">
        <f t="shared" si="5"/>
        <v>FDE1050</v>
      </c>
      <c r="C367" t="s">
        <v>4209</v>
      </c>
      <c r="D367" s="2">
        <v>176</v>
      </c>
      <c r="E367" s="309">
        <v>46207</v>
      </c>
      <c r="F367" s="2" t="s">
        <v>4092</v>
      </c>
      <c r="G367" s="300">
        <v>46204</v>
      </c>
      <c r="H367" s="2" t="s">
        <v>4210</v>
      </c>
      <c r="I367" s="2">
        <v>34</v>
      </c>
    </row>
    <row r="368" spans="1:9" x14ac:dyDescent="0.25">
      <c r="A368" t="s">
        <v>4007</v>
      </c>
      <c r="B368" t="str">
        <f t="shared" si="5"/>
        <v>control</v>
      </c>
      <c r="D368" s="2">
        <v>368</v>
      </c>
      <c r="E368" s="309">
        <v>46067</v>
      </c>
      <c r="F368" s="300">
        <v>46434</v>
      </c>
      <c r="G368" s="2" t="s">
        <v>4211</v>
      </c>
      <c r="H368" s="2" t="s">
        <v>4042</v>
      </c>
      <c r="I368" s="2">
        <v>15</v>
      </c>
    </row>
    <row r="369" spans="1:9" x14ac:dyDescent="0.25">
      <c r="A369" t="s">
        <v>4212</v>
      </c>
      <c r="B369" t="str">
        <f t="shared" si="5"/>
        <v>FDI1070</v>
      </c>
      <c r="C369" t="s">
        <v>4213</v>
      </c>
      <c r="D369" s="2">
        <v>298</v>
      </c>
      <c r="E369" s="309">
        <v>46067</v>
      </c>
      <c r="F369" s="2" t="s">
        <v>4043</v>
      </c>
      <c r="I369" s="2">
        <v>85</v>
      </c>
    </row>
    <row r="370" spans="1:9" x14ac:dyDescent="0.25">
      <c r="A370" t="s">
        <v>4214</v>
      </c>
      <c r="B370" t="str">
        <f t="shared" si="5"/>
        <v>FDI1080</v>
      </c>
      <c r="C370" t="s">
        <v>4215</v>
      </c>
      <c r="D370" s="2">
        <v>368</v>
      </c>
      <c r="E370" s="309">
        <v>46067</v>
      </c>
      <c r="F370" s="300">
        <v>46434</v>
      </c>
      <c r="I370" s="2">
        <v>15</v>
      </c>
    </row>
    <row r="371" spans="1:9" x14ac:dyDescent="0.25">
      <c r="A371" t="s">
        <v>4216</v>
      </c>
      <c r="B371" t="str">
        <f t="shared" si="5"/>
        <v>FDI1060</v>
      </c>
      <c r="C371" t="s">
        <v>4217</v>
      </c>
      <c r="D371" s="2">
        <v>306</v>
      </c>
      <c r="E371" s="309">
        <v>46107</v>
      </c>
      <c r="F371" s="2" t="s">
        <v>4177</v>
      </c>
      <c r="G371" s="2" t="s">
        <v>4211</v>
      </c>
      <c r="H371" s="2" t="s">
        <v>4042</v>
      </c>
      <c r="I371" s="2">
        <v>22</v>
      </c>
    </row>
    <row r="372" spans="1:9" x14ac:dyDescent="0.25">
      <c r="A372" t="s">
        <v>4218</v>
      </c>
      <c r="B372" t="str">
        <f t="shared" si="5"/>
        <v>FDI1040</v>
      </c>
      <c r="C372" t="s">
        <v>4219</v>
      </c>
      <c r="D372" s="2">
        <v>220</v>
      </c>
      <c r="E372" s="309">
        <v>46162</v>
      </c>
      <c r="F372" s="2" t="s">
        <v>4091</v>
      </c>
      <c r="G372" s="300">
        <v>46204</v>
      </c>
      <c r="H372" s="2" t="s">
        <v>4210</v>
      </c>
      <c r="I372" s="2">
        <v>41</v>
      </c>
    </row>
    <row r="373" spans="1:9" x14ac:dyDescent="0.25">
      <c r="A373" t="s">
        <v>4220</v>
      </c>
      <c r="B373" t="str">
        <f t="shared" si="5"/>
        <v>FDI1020</v>
      </c>
      <c r="C373" t="s">
        <v>4221</v>
      </c>
      <c r="D373" s="2">
        <v>229</v>
      </c>
      <c r="E373" s="309">
        <v>46176</v>
      </c>
      <c r="F373" s="2" t="s">
        <v>4222</v>
      </c>
      <c r="G373" s="300">
        <v>46203</v>
      </c>
      <c r="H373" s="2" t="s">
        <v>4210</v>
      </c>
      <c r="I373" s="2">
        <v>25</v>
      </c>
    </row>
    <row r="374" spans="1:9" x14ac:dyDescent="0.25">
      <c r="A374" t="s">
        <v>4223</v>
      </c>
      <c r="B374" t="str">
        <f t="shared" si="5"/>
        <v>ricados</v>
      </c>
      <c r="D374" s="2">
        <v>276</v>
      </c>
      <c r="E374" s="309">
        <v>46104</v>
      </c>
      <c r="F374" s="300">
        <v>46424</v>
      </c>
      <c r="G374" s="300">
        <v>46164</v>
      </c>
      <c r="H374" s="300">
        <v>46433</v>
      </c>
      <c r="I374" s="2">
        <v>303</v>
      </c>
    </row>
    <row r="375" spans="1:9" x14ac:dyDescent="0.25">
      <c r="A375" t="s">
        <v>4224</v>
      </c>
      <c r="B375" t="str">
        <f t="shared" si="5"/>
        <v>FDP1040</v>
      </c>
      <c r="C375" t="s">
        <v>4225</v>
      </c>
      <c r="D375" s="2">
        <v>321</v>
      </c>
      <c r="E375" s="309">
        <v>46104</v>
      </c>
      <c r="F375" s="300">
        <v>46424</v>
      </c>
      <c r="G375" s="300">
        <v>46164</v>
      </c>
      <c r="H375" s="300">
        <v>46433</v>
      </c>
      <c r="I375" s="2">
        <v>16</v>
      </c>
    </row>
    <row r="376" spans="1:9" x14ac:dyDescent="0.25">
      <c r="A376" t="s">
        <v>4226</v>
      </c>
      <c r="B376" t="str">
        <f t="shared" si="5"/>
        <v>ALER175</v>
      </c>
      <c r="C376" t="s">
        <v>4227</v>
      </c>
      <c r="D376" s="2">
        <v>0</v>
      </c>
      <c r="E376" s="309">
        <v>46163</v>
      </c>
      <c r="I376" s="2">
        <v>516</v>
      </c>
    </row>
    <row r="377" spans="1:9" x14ac:dyDescent="0.25">
      <c r="A377" t="s">
        <v>4228</v>
      </c>
      <c r="B377" t="str">
        <f t="shared" si="5"/>
        <v>ALER185</v>
      </c>
      <c r="C377" t="s">
        <v>4229</v>
      </c>
      <c r="D377" s="2">
        <v>0</v>
      </c>
      <c r="E377" s="309">
        <v>46192</v>
      </c>
      <c r="I377" s="2">
        <v>491</v>
      </c>
    </row>
    <row r="378" spans="1:9" x14ac:dyDescent="0.25">
      <c r="A378" t="s">
        <v>4230</v>
      </c>
      <c r="B378" t="str">
        <f t="shared" si="5"/>
        <v>ALER205</v>
      </c>
      <c r="C378" t="s">
        <v>4231</v>
      </c>
      <c r="D378" s="2">
        <v>0</v>
      </c>
      <c r="E378" s="309">
        <v>46205</v>
      </c>
      <c r="I378" s="2">
        <v>480</v>
      </c>
    </row>
    <row r="379" spans="1:9" x14ac:dyDescent="0.25">
      <c r="A379" t="s">
        <v>4232</v>
      </c>
      <c r="B379" t="str">
        <f t="shared" si="5"/>
        <v>ALER195</v>
      </c>
      <c r="C379" t="s">
        <v>4233</v>
      </c>
      <c r="D379" s="2">
        <v>0</v>
      </c>
      <c r="E379" s="309" t="s">
        <v>3729</v>
      </c>
      <c r="I379" s="2">
        <v>453</v>
      </c>
    </row>
    <row r="380" spans="1:9" x14ac:dyDescent="0.25">
      <c r="A380" t="s">
        <v>4234</v>
      </c>
      <c r="B380" t="str">
        <f t="shared" si="5"/>
        <v>ALER235</v>
      </c>
      <c r="C380" t="s">
        <v>4235</v>
      </c>
      <c r="D380" s="2">
        <v>0</v>
      </c>
      <c r="E380" s="309" t="s">
        <v>3594</v>
      </c>
      <c r="I380" s="2">
        <v>432</v>
      </c>
    </row>
    <row r="381" spans="1:9" x14ac:dyDescent="0.25">
      <c r="A381" t="s">
        <v>4236</v>
      </c>
      <c r="B381" t="str">
        <f t="shared" si="5"/>
        <v>ALER160</v>
      </c>
      <c r="C381" t="s">
        <v>4237</v>
      </c>
      <c r="D381" s="2">
        <v>0</v>
      </c>
      <c r="E381" s="309">
        <v>46267</v>
      </c>
      <c r="I381" s="2">
        <v>427</v>
      </c>
    </row>
    <row r="382" spans="1:9" x14ac:dyDescent="0.25">
      <c r="A382" t="s">
        <v>4238</v>
      </c>
      <c r="B382" t="str">
        <f t="shared" si="5"/>
        <v>ALER225</v>
      </c>
      <c r="C382" t="s">
        <v>4239</v>
      </c>
      <c r="D382" s="2">
        <v>0</v>
      </c>
      <c r="E382" s="309">
        <v>46270</v>
      </c>
      <c r="I382" s="2">
        <v>424</v>
      </c>
    </row>
    <row r="383" spans="1:9" x14ac:dyDescent="0.25">
      <c r="A383" t="s">
        <v>4240</v>
      </c>
      <c r="B383" t="str">
        <f t="shared" si="5"/>
        <v>ALER230</v>
      </c>
      <c r="C383" t="s">
        <v>4241</v>
      </c>
      <c r="D383" s="2">
        <v>0</v>
      </c>
      <c r="E383" s="309">
        <v>46294</v>
      </c>
      <c r="I383" s="2">
        <v>404</v>
      </c>
    </row>
    <row r="384" spans="1:9" x14ac:dyDescent="0.25">
      <c r="A384" t="s">
        <v>4242</v>
      </c>
      <c r="B384" t="str">
        <f t="shared" si="5"/>
        <v>ALER245</v>
      </c>
      <c r="C384" t="s">
        <v>4243</v>
      </c>
      <c r="D384" s="2">
        <v>0</v>
      </c>
      <c r="E384" s="309">
        <v>46309</v>
      </c>
      <c r="I384" s="2">
        <v>391</v>
      </c>
    </row>
    <row r="385" spans="1:9" x14ac:dyDescent="0.25">
      <c r="A385" t="s">
        <v>4244</v>
      </c>
      <c r="B385" t="str">
        <f t="shared" si="5"/>
        <v>ALER170</v>
      </c>
      <c r="C385" t="s">
        <v>4245</v>
      </c>
      <c r="D385" s="2">
        <v>0</v>
      </c>
      <c r="E385" s="309">
        <v>46312</v>
      </c>
      <c r="I385" s="2">
        <v>388</v>
      </c>
    </row>
    <row r="386" spans="1:9" x14ac:dyDescent="0.25">
      <c r="A386" t="s">
        <v>4246</v>
      </c>
      <c r="B386" t="str">
        <f t="shared" si="5"/>
        <v>ALER215</v>
      </c>
      <c r="C386" t="s">
        <v>4247</v>
      </c>
      <c r="D386" s="2">
        <v>0</v>
      </c>
      <c r="E386" s="309">
        <v>46318</v>
      </c>
      <c r="I386" s="2">
        <v>383</v>
      </c>
    </row>
    <row r="387" spans="1:9" x14ac:dyDescent="0.25">
      <c r="A387" t="s">
        <v>4248</v>
      </c>
      <c r="B387" t="str">
        <f t="shared" si="5"/>
        <v>ALER220</v>
      </c>
      <c r="C387" t="s">
        <v>4249</v>
      </c>
      <c r="D387" s="2">
        <v>0</v>
      </c>
      <c r="E387" s="309">
        <v>46318</v>
      </c>
      <c r="I387" s="2">
        <v>383</v>
      </c>
    </row>
    <row r="388" spans="1:9" x14ac:dyDescent="0.25">
      <c r="A388" t="s">
        <v>4250</v>
      </c>
      <c r="B388" t="str">
        <f t="shared" si="5"/>
        <v>ALER190</v>
      </c>
      <c r="C388" t="s">
        <v>4251</v>
      </c>
      <c r="D388" s="2">
        <v>0</v>
      </c>
      <c r="E388" s="309">
        <v>46319</v>
      </c>
      <c r="I388" s="2">
        <v>382</v>
      </c>
    </row>
    <row r="389" spans="1:9" x14ac:dyDescent="0.25">
      <c r="A389" t="s">
        <v>4252</v>
      </c>
      <c r="B389" t="str">
        <f t="shared" si="5"/>
        <v>ALER210</v>
      </c>
      <c r="C389" t="s">
        <v>4253</v>
      </c>
      <c r="D389" s="2">
        <v>0</v>
      </c>
      <c r="E389" s="309">
        <v>46336</v>
      </c>
      <c r="I389" s="2">
        <v>368</v>
      </c>
    </row>
    <row r="390" spans="1:9" x14ac:dyDescent="0.25">
      <c r="A390" t="s">
        <v>4254</v>
      </c>
      <c r="B390" t="str">
        <f t="shared" ref="B390:B453" si="6">+RIGHT(A390,7)</f>
        <v>ALER180</v>
      </c>
      <c r="C390" t="s">
        <v>4255</v>
      </c>
      <c r="D390" s="2">
        <v>0</v>
      </c>
      <c r="E390" s="309">
        <v>46345</v>
      </c>
      <c r="I390" s="2">
        <v>360</v>
      </c>
    </row>
    <row r="391" spans="1:9" x14ac:dyDescent="0.25">
      <c r="A391" t="s">
        <v>4256</v>
      </c>
      <c r="B391" t="str">
        <f t="shared" si="6"/>
        <v>ALER200</v>
      </c>
      <c r="C391" t="s">
        <v>4257</v>
      </c>
      <c r="D391" s="2">
        <v>0</v>
      </c>
      <c r="E391" s="309">
        <v>46347</v>
      </c>
      <c r="I391" s="2">
        <v>358</v>
      </c>
    </row>
    <row r="392" spans="1:9" x14ac:dyDescent="0.25">
      <c r="A392" t="s">
        <v>4258</v>
      </c>
      <c r="B392" t="str">
        <f t="shared" si="6"/>
        <v>ALER165</v>
      </c>
      <c r="C392" t="s">
        <v>4259</v>
      </c>
      <c r="D392" s="2">
        <v>0</v>
      </c>
      <c r="E392" s="309">
        <v>46352</v>
      </c>
      <c r="I392" s="2">
        <v>354</v>
      </c>
    </row>
    <row r="393" spans="1:9" x14ac:dyDescent="0.25">
      <c r="A393" t="s">
        <v>4260</v>
      </c>
      <c r="B393" t="str">
        <f t="shared" si="6"/>
        <v>ALER240</v>
      </c>
      <c r="C393" t="s">
        <v>4261</v>
      </c>
      <c r="D393" s="2">
        <v>0</v>
      </c>
      <c r="E393" s="309" t="s">
        <v>4262</v>
      </c>
      <c r="I393" s="2">
        <v>340</v>
      </c>
    </row>
    <row r="394" spans="1:9" x14ac:dyDescent="0.25">
      <c r="A394" t="s">
        <v>4263</v>
      </c>
      <c r="B394" t="str">
        <f t="shared" si="6"/>
        <v>ALER250</v>
      </c>
      <c r="C394" t="s">
        <v>4264</v>
      </c>
      <c r="D394" s="2">
        <v>0</v>
      </c>
      <c r="E394" s="309" t="s">
        <v>4265</v>
      </c>
      <c r="I394" s="2">
        <v>323</v>
      </c>
    </row>
    <row r="395" spans="1:9" x14ac:dyDescent="0.25">
      <c r="A395" t="s">
        <v>4266</v>
      </c>
      <c r="B395" t="str">
        <f t="shared" si="6"/>
        <v>rucción</v>
      </c>
      <c r="D395" s="2">
        <v>724</v>
      </c>
      <c r="E395" s="309">
        <v>45934</v>
      </c>
      <c r="F395" s="2" t="s">
        <v>3414</v>
      </c>
      <c r="G395" s="300">
        <v>45934</v>
      </c>
      <c r="H395" s="2" t="s">
        <v>3414</v>
      </c>
      <c r="I395" s="2">
        <v>0</v>
      </c>
    </row>
    <row r="396" spans="1:9" x14ac:dyDescent="0.25">
      <c r="A396" t="s">
        <v>4267</v>
      </c>
      <c r="B396" t="str">
        <f t="shared" si="6"/>
        <v>CG00010</v>
      </c>
      <c r="C396" t="s">
        <v>4268</v>
      </c>
      <c r="D396" s="2">
        <v>47</v>
      </c>
      <c r="E396" s="309" t="s">
        <v>4269</v>
      </c>
      <c r="F396" s="300">
        <v>45988</v>
      </c>
      <c r="G396" s="300">
        <v>45934</v>
      </c>
      <c r="H396" s="2" t="s">
        <v>3958</v>
      </c>
      <c r="I396" s="2">
        <v>0</v>
      </c>
    </row>
    <row r="397" spans="1:9" x14ac:dyDescent="0.25">
      <c r="A397" t="s">
        <v>4270</v>
      </c>
      <c r="B397" t="str">
        <f t="shared" si="6"/>
        <v>CG00020</v>
      </c>
      <c r="C397" t="s">
        <v>4271</v>
      </c>
      <c r="D397" s="2">
        <v>19</v>
      </c>
      <c r="E397" s="309">
        <v>45990</v>
      </c>
      <c r="F397" s="2" t="s">
        <v>4076</v>
      </c>
      <c r="G397" s="300">
        <v>45986</v>
      </c>
      <c r="H397" s="2" t="s">
        <v>3958</v>
      </c>
      <c r="I397" s="2">
        <v>0</v>
      </c>
    </row>
    <row r="398" spans="1:9" x14ac:dyDescent="0.25">
      <c r="A398" t="s">
        <v>4272</v>
      </c>
      <c r="B398" t="str">
        <f t="shared" si="6"/>
        <v>CG00030</v>
      </c>
      <c r="C398" t="s">
        <v>4273</v>
      </c>
      <c r="D398" s="2">
        <v>118</v>
      </c>
      <c r="E398" s="309" t="s">
        <v>4274</v>
      </c>
      <c r="F398" s="300">
        <v>46163</v>
      </c>
      <c r="G398" s="2" t="s">
        <v>4184</v>
      </c>
      <c r="H398" s="300">
        <v>46186</v>
      </c>
      <c r="I398" s="2">
        <v>98</v>
      </c>
    </row>
    <row r="399" spans="1:9" x14ac:dyDescent="0.25">
      <c r="A399" t="s">
        <v>4275</v>
      </c>
      <c r="B399" t="str">
        <f t="shared" si="6"/>
        <v>CG00050</v>
      </c>
      <c r="C399" t="s">
        <v>4276</v>
      </c>
      <c r="D399" s="2">
        <v>77</v>
      </c>
      <c r="E399" s="309">
        <v>46689</v>
      </c>
      <c r="F399" s="2" t="s">
        <v>3414</v>
      </c>
      <c r="G399" s="300">
        <v>46633</v>
      </c>
      <c r="H399" s="2" t="s">
        <v>3414</v>
      </c>
      <c r="I399" s="2">
        <v>0</v>
      </c>
    </row>
    <row r="400" spans="1:9" x14ac:dyDescent="0.25">
      <c r="A400" t="s">
        <v>4277</v>
      </c>
      <c r="B400" t="str">
        <f t="shared" si="6"/>
        <v>rground</v>
      </c>
      <c r="D400" s="2">
        <v>387</v>
      </c>
      <c r="E400" s="309" t="s">
        <v>4274</v>
      </c>
      <c r="F400" s="2" t="s">
        <v>4278</v>
      </c>
      <c r="G400" s="300">
        <v>46094</v>
      </c>
      <c r="H400" s="2" t="s">
        <v>4279</v>
      </c>
      <c r="I400" s="2">
        <v>31</v>
      </c>
    </row>
    <row r="401" spans="1:9" x14ac:dyDescent="0.25">
      <c r="A401" t="s">
        <v>4280</v>
      </c>
      <c r="B401" t="str">
        <f t="shared" si="6"/>
        <v>d Civil</v>
      </c>
      <c r="D401" s="2">
        <v>387</v>
      </c>
      <c r="E401" s="309" t="s">
        <v>4274</v>
      </c>
      <c r="F401" s="2" t="s">
        <v>4278</v>
      </c>
      <c r="G401" s="300">
        <v>46226</v>
      </c>
      <c r="H401" s="2" t="s">
        <v>4279</v>
      </c>
      <c r="I401" s="2">
        <v>21</v>
      </c>
    </row>
    <row r="402" spans="1:9" x14ac:dyDescent="0.25">
      <c r="A402" t="s">
        <v>4281</v>
      </c>
      <c r="B402" t="str">
        <f t="shared" si="6"/>
        <v xml:space="preserve"> CDU511</v>
      </c>
      <c r="C402" t="s">
        <v>4282</v>
      </c>
      <c r="D402" s="2">
        <v>165</v>
      </c>
      <c r="E402" s="309" t="s">
        <v>4274</v>
      </c>
      <c r="F402" s="300">
        <v>46218</v>
      </c>
      <c r="I402" s="2">
        <v>13</v>
      </c>
    </row>
    <row r="403" spans="1:9" x14ac:dyDescent="0.25">
      <c r="A403" t="s">
        <v>4283</v>
      </c>
      <c r="B403" t="str">
        <f t="shared" si="6"/>
        <v xml:space="preserve"> CDU512</v>
      </c>
      <c r="C403" t="s">
        <v>4284</v>
      </c>
      <c r="D403" s="2">
        <v>120</v>
      </c>
      <c r="E403" s="309">
        <v>46076</v>
      </c>
      <c r="F403" s="300">
        <v>46216</v>
      </c>
      <c r="I403" s="2">
        <v>136</v>
      </c>
    </row>
    <row r="404" spans="1:9" x14ac:dyDescent="0.25">
      <c r="A404" t="s">
        <v>4285</v>
      </c>
      <c r="B404" t="str">
        <f t="shared" si="6"/>
        <v>C014030</v>
      </c>
      <c r="C404" t="s">
        <v>4286</v>
      </c>
      <c r="D404" s="2">
        <v>55</v>
      </c>
      <c r="E404" s="309">
        <v>46216</v>
      </c>
      <c r="F404" s="300">
        <v>46279</v>
      </c>
      <c r="G404" s="300">
        <v>46296</v>
      </c>
      <c r="H404" s="2" t="s">
        <v>4287</v>
      </c>
      <c r="I404" s="2">
        <v>136</v>
      </c>
    </row>
    <row r="405" spans="1:9" x14ac:dyDescent="0.25">
      <c r="A405" t="s">
        <v>4288</v>
      </c>
      <c r="B405" t="str">
        <f t="shared" si="6"/>
        <v>C016050</v>
      </c>
      <c r="C405" t="s">
        <v>4289</v>
      </c>
      <c r="D405" s="2">
        <v>65</v>
      </c>
      <c r="E405" s="309">
        <v>46298</v>
      </c>
      <c r="F405" s="2" t="s">
        <v>3518</v>
      </c>
      <c r="G405" s="300">
        <v>46333</v>
      </c>
      <c r="H405" s="300">
        <v>46422</v>
      </c>
      <c r="I405" s="2">
        <v>85</v>
      </c>
    </row>
    <row r="406" spans="1:9" x14ac:dyDescent="0.25">
      <c r="A406" t="s">
        <v>4290</v>
      </c>
      <c r="B406" t="str">
        <f t="shared" si="6"/>
        <v>C018390</v>
      </c>
      <c r="C406" t="s">
        <v>4291</v>
      </c>
      <c r="D406" s="2">
        <v>65</v>
      </c>
      <c r="E406" s="309">
        <v>46298</v>
      </c>
      <c r="F406" s="2" t="s">
        <v>3518</v>
      </c>
      <c r="G406" s="300">
        <v>46226</v>
      </c>
      <c r="H406" s="300">
        <v>46301</v>
      </c>
      <c r="I406" s="2">
        <v>35</v>
      </c>
    </row>
    <row r="407" spans="1:9" x14ac:dyDescent="0.25">
      <c r="A407" t="s">
        <v>4292</v>
      </c>
      <c r="B407" t="str">
        <f t="shared" si="6"/>
        <v>M018390</v>
      </c>
      <c r="C407" t="s">
        <v>4293</v>
      </c>
      <c r="D407" s="2">
        <v>10</v>
      </c>
      <c r="E407" s="309" t="s">
        <v>4294</v>
      </c>
      <c r="F407" s="2" t="s">
        <v>3518</v>
      </c>
      <c r="G407" s="300">
        <v>46347</v>
      </c>
      <c r="H407" s="2" t="s">
        <v>4295</v>
      </c>
      <c r="I407" s="2">
        <v>15</v>
      </c>
    </row>
    <row r="408" spans="1:9" x14ac:dyDescent="0.25">
      <c r="A408" t="s">
        <v>4296</v>
      </c>
      <c r="B408" t="str">
        <f t="shared" si="6"/>
        <v>M014030</v>
      </c>
      <c r="C408" t="s">
        <v>4297</v>
      </c>
      <c r="D408" s="2">
        <v>10</v>
      </c>
      <c r="E408" s="309" t="s">
        <v>4294</v>
      </c>
      <c r="F408" s="2" t="s">
        <v>3518</v>
      </c>
      <c r="G408" s="300">
        <v>46459</v>
      </c>
      <c r="H408" s="300">
        <v>46476</v>
      </c>
      <c r="I408" s="2">
        <v>75</v>
      </c>
    </row>
    <row r="409" spans="1:9" x14ac:dyDescent="0.25">
      <c r="A409" t="s">
        <v>4298</v>
      </c>
      <c r="B409" t="str">
        <f t="shared" si="6"/>
        <v>M016050</v>
      </c>
      <c r="C409" t="s">
        <v>4299</v>
      </c>
      <c r="D409" s="2">
        <v>10</v>
      </c>
      <c r="E409" s="309" t="s">
        <v>4294</v>
      </c>
      <c r="F409" s="2" t="s">
        <v>3518</v>
      </c>
      <c r="G409" s="300">
        <v>46459</v>
      </c>
      <c r="H409" s="2" t="s">
        <v>4279</v>
      </c>
      <c r="I409" s="2">
        <v>75</v>
      </c>
    </row>
    <row r="410" spans="1:9" x14ac:dyDescent="0.25">
      <c r="A410" t="s">
        <v>4300</v>
      </c>
      <c r="B410" t="str">
        <f t="shared" si="6"/>
        <v>M012040</v>
      </c>
      <c r="C410" t="s">
        <v>4301</v>
      </c>
      <c r="D410" s="2">
        <v>10</v>
      </c>
      <c r="E410" s="309" t="s">
        <v>4302</v>
      </c>
      <c r="F410" s="2" t="s">
        <v>4177</v>
      </c>
      <c r="G410" s="2" t="s">
        <v>4097</v>
      </c>
      <c r="H410" s="300">
        <v>46421</v>
      </c>
      <c r="I410" s="2">
        <v>84</v>
      </c>
    </row>
    <row r="411" spans="1:9" x14ac:dyDescent="0.25">
      <c r="A411" t="s">
        <v>4303</v>
      </c>
      <c r="B411" t="str">
        <f t="shared" si="6"/>
        <v>C013070</v>
      </c>
      <c r="C411" t="s">
        <v>4304</v>
      </c>
      <c r="D411" s="2">
        <v>36</v>
      </c>
      <c r="E411" s="309" t="s">
        <v>4136</v>
      </c>
      <c r="F411" s="300">
        <v>46450</v>
      </c>
      <c r="G411" s="2" t="s">
        <v>4305</v>
      </c>
      <c r="H411" s="300">
        <v>46301</v>
      </c>
      <c r="I411" s="2">
        <v>21</v>
      </c>
    </row>
    <row r="412" spans="1:9" x14ac:dyDescent="0.25">
      <c r="A412" t="s">
        <v>4306</v>
      </c>
      <c r="B412" t="str">
        <f t="shared" si="6"/>
        <v>M013070</v>
      </c>
      <c r="C412" t="s">
        <v>4307</v>
      </c>
      <c r="D412" s="2">
        <v>10</v>
      </c>
      <c r="E412" s="309">
        <v>46440</v>
      </c>
      <c r="F412" s="300">
        <v>46450</v>
      </c>
      <c r="G412" s="300">
        <v>46459</v>
      </c>
      <c r="H412" s="300">
        <v>46476</v>
      </c>
      <c r="I412" s="2">
        <v>21</v>
      </c>
    </row>
    <row r="413" spans="1:9" x14ac:dyDescent="0.25">
      <c r="A413" t="s">
        <v>4308</v>
      </c>
      <c r="B413" t="str">
        <f t="shared" si="6"/>
        <v>C012060</v>
      </c>
      <c r="C413" t="s">
        <v>4309</v>
      </c>
      <c r="D413" s="2">
        <v>30</v>
      </c>
      <c r="E413" s="309">
        <v>46451</v>
      </c>
      <c r="F413" s="2" t="s">
        <v>4310</v>
      </c>
      <c r="G413" s="2" t="s">
        <v>4195</v>
      </c>
      <c r="H413" s="300">
        <v>46431</v>
      </c>
      <c r="I413" s="2">
        <v>21</v>
      </c>
    </row>
    <row r="414" spans="1:9" x14ac:dyDescent="0.25">
      <c r="A414" t="s">
        <v>4311</v>
      </c>
      <c r="B414" t="str">
        <f t="shared" si="6"/>
        <v>M012060</v>
      </c>
      <c r="C414" t="s">
        <v>4312</v>
      </c>
      <c r="D414" s="2">
        <v>5</v>
      </c>
      <c r="E414" s="309" t="s">
        <v>4313</v>
      </c>
      <c r="F414" s="2" t="s">
        <v>4278</v>
      </c>
      <c r="G414" s="300">
        <v>46433</v>
      </c>
      <c r="H414" s="300">
        <v>46437</v>
      </c>
      <c r="I414" s="2">
        <v>21</v>
      </c>
    </row>
    <row r="415" spans="1:9" x14ac:dyDescent="0.25">
      <c r="A415" t="s">
        <v>4314</v>
      </c>
      <c r="B415" t="str">
        <f t="shared" si="6"/>
        <v>ricidad</v>
      </c>
      <c r="D415" s="2">
        <v>314</v>
      </c>
      <c r="E415" s="309" t="s">
        <v>4274</v>
      </c>
      <c r="F415" s="2" t="s">
        <v>4315</v>
      </c>
      <c r="G415" s="300">
        <v>46094</v>
      </c>
      <c r="H415" s="2" t="s">
        <v>4097</v>
      </c>
      <c r="I415" s="2">
        <v>104</v>
      </c>
    </row>
    <row r="416" spans="1:9" x14ac:dyDescent="0.25">
      <c r="A416" t="s">
        <v>4316</v>
      </c>
      <c r="B416" t="str">
        <f t="shared" si="6"/>
        <v xml:space="preserve"> CDU514</v>
      </c>
      <c r="C416" t="s">
        <v>4317</v>
      </c>
      <c r="D416" s="2">
        <v>159</v>
      </c>
      <c r="E416" s="309" t="s">
        <v>4274</v>
      </c>
      <c r="F416" s="300">
        <v>46211</v>
      </c>
      <c r="I416" s="2">
        <v>114</v>
      </c>
    </row>
    <row r="417" spans="1:9" x14ac:dyDescent="0.25">
      <c r="A417" t="s">
        <v>4318</v>
      </c>
      <c r="B417" t="str">
        <f t="shared" si="6"/>
        <v>E018010</v>
      </c>
      <c r="C417" t="s">
        <v>4319</v>
      </c>
      <c r="D417" s="2">
        <v>180</v>
      </c>
      <c r="E417" s="309" t="s">
        <v>4320</v>
      </c>
      <c r="F417" s="300">
        <v>46328</v>
      </c>
      <c r="G417" s="300">
        <v>46100</v>
      </c>
      <c r="H417" s="2" t="s">
        <v>4097</v>
      </c>
      <c r="I417" s="2">
        <v>104</v>
      </c>
    </row>
    <row r="418" spans="1:9" x14ac:dyDescent="0.25">
      <c r="A418" t="s">
        <v>4321</v>
      </c>
      <c r="B418" t="str">
        <f t="shared" si="6"/>
        <v>E011010</v>
      </c>
      <c r="C418" t="s">
        <v>4322</v>
      </c>
      <c r="D418" s="2">
        <v>105</v>
      </c>
      <c r="E418" s="309" t="s">
        <v>3842</v>
      </c>
      <c r="F418" s="2" t="s">
        <v>4305</v>
      </c>
      <c r="G418" s="300">
        <v>46214</v>
      </c>
      <c r="H418" s="300">
        <v>46336</v>
      </c>
      <c r="I418" s="2">
        <v>162</v>
      </c>
    </row>
    <row r="419" spans="1:9" x14ac:dyDescent="0.25">
      <c r="A419" t="s">
        <v>4323</v>
      </c>
      <c r="B419" t="str">
        <f t="shared" si="6"/>
        <v>E015010</v>
      </c>
      <c r="C419" t="s">
        <v>4324</v>
      </c>
      <c r="D419" s="2">
        <v>90</v>
      </c>
      <c r="E419" s="309" t="s">
        <v>3955</v>
      </c>
      <c r="F419" s="2" t="s">
        <v>3986</v>
      </c>
      <c r="G419" s="300">
        <v>46179</v>
      </c>
      <c r="H419" s="300">
        <v>46283</v>
      </c>
      <c r="I419" s="2">
        <v>145</v>
      </c>
    </row>
    <row r="420" spans="1:9" x14ac:dyDescent="0.25">
      <c r="A420" t="s">
        <v>4325</v>
      </c>
      <c r="B420" t="str">
        <f t="shared" si="6"/>
        <v>E016010</v>
      </c>
      <c r="C420" t="s">
        <v>4326</v>
      </c>
      <c r="D420" s="2">
        <v>50</v>
      </c>
      <c r="E420" s="309">
        <v>46154</v>
      </c>
      <c r="F420" s="300">
        <v>46211</v>
      </c>
      <c r="G420" s="300">
        <v>46094</v>
      </c>
      <c r="H420" s="300">
        <v>46151</v>
      </c>
      <c r="I420" s="2">
        <v>114</v>
      </c>
    </row>
    <row r="421" spans="1:9" x14ac:dyDescent="0.25">
      <c r="A421" t="s">
        <v>4327</v>
      </c>
      <c r="B421" t="str">
        <f t="shared" si="6"/>
        <v>E011110</v>
      </c>
      <c r="C421" t="s">
        <v>4328</v>
      </c>
      <c r="D421" s="2">
        <v>150</v>
      </c>
      <c r="E421" s="309">
        <v>46155</v>
      </c>
      <c r="F421" s="300">
        <v>46329</v>
      </c>
      <c r="G421" s="300">
        <v>46168</v>
      </c>
      <c r="H421" s="300">
        <v>46342</v>
      </c>
      <c r="I421" s="2">
        <v>117</v>
      </c>
    </row>
    <row r="422" spans="1:9" x14ac:dyDescent="0.25">
      <c r="A422" t="s">
        <v>4329</v>
      </c>
      <c r="B422" t="str">
        <f t="shared" si="6"/>
        <v>E012010</v>
      </c>
      <c r="C422" t="s">
        <v>4330</v>
      </c>
      <c r="D422" s="2">
        <v>180</v>
      </c>
      <c r="E422" s="309">
        <v>46165</v>
      </c>
      <c r="F422" s="2" t="s">
        <v>4331</v>
      </c>
      <c r="G422" s="300">
        <v>46168</v>
      </c>
      <c r="H422" s="2" t="s">
        <v>4107</v>
      </c>
      <c r="I422" s="2">
        <v>32</v>
      </c>
    </row>
    <row r="423" spans="1:9" x14ac:dyDescent="0.25">
      <c r="A423" t="s">
        <v>4332</v>
      </c>
      <c r="B423" t="str">
        <f t="shared" si="6"/>
        <v>E013010</v>
      </c>
      <c r="C423" t="s">
        <v>4333</v>
      </c>
      <c r="D423" s="2">
        <v>130</v>
      </c>
      <c r="E423" s="309">
        <v>46176</v>
      </c>
      <c r="F423" s="300">
        <v>46328</v>
      </c>
      <c r="G423" s="300">
        <v>46168</v>
      </c>
      <c r="H423" s="300">
        <v>46319</v>
      </c>
      <c r="I423" s="2">
        <v>108</v>
      </c>
    </row>
    <row r="424" spans="1:9" x14ac:dyDescent="0.25">
      <c r="A424" t="s">
        <v>4334</v>
      </c>
      <c r="B424" t="str">
        <f t="shared" si="6"/>
        <v>E015022</v>
      </c>
      <c r="C424" t="s">
        <v>4335</v>
      </c>
      <c r="D424" s="2">
        <v>90</v>
      </c>
      <c r="E424" s="309">
        <v>46197</v>
      </c>
      <c r="F424" s="300">
        <v>46302</v>
      </c>
      <c r="G424" s="2" t="s">
        <v>4336</v>
      </c>
      <c r="H424" s="300">
        <v>46347</v>
      </c>
      <c r="I424" s="2">
        <v>98</v>
      </c>
    </row>
    <row r="425" spans="1:9" x14ac:dyDescent="0.25">
      <c r="A425" t="s">
        <v>4337</v>
      </c>
      <c r="B425" t="str">
        <f t="shared" si="6"/>
        <v>E014010</v>
      </c>
      <c r="C425" t="s">
        <v>4338</v>
      </c>
      <c r="D425" s="2">
        <v>130</v>
      </c>
      <c r="E425" s="309">
        <v>46202</v>
      </c>
      <c r="F425" s="300">
        <v>46352</v>
      </c>
      <c r="G425" s="300">
        <v>46232</v>
      </c>
      <c r="H425" s="2" t="s">
        <v>4072</v>
      </c>
      <c r="I425" s="2">
        <v>73</v>
      </c>
    </row>
    <row r="426" spans="1:9" x14ac:dyDescent="0.25">
      <c r="A426" t="s">
        <v>4339</v>
      </c>
      <c r="B426" t="str">
        <f t="shared" si="6"/>
        <v>E019010</v>
      </c>
      <c r="C426" t="s">
        <v>4340</v>
      </c>
      <c r="D426" s="2">
        <v>30</v>
      </c>
      <c r="E426" s="309">
        <v>46218</v>
      </c>
      <c r="F426" s="2" t="s">
        <v>3830</v>
      </c>
      <c r="G426" s="300">
        <v>46203</v>
      </c>
      <c r="H426" s="2" t="s">
        <v>3729</v>
      </c>
      <c r="I426" s="2">
        <v>104</v>
      </c>
    </row>
    <row r="427" spans="1:9" x14ac:dyDescent="0.25">
      <c r="A427" t="s">
        <v>4341</v>
      </c>
      <c r="B427" t="str">
        <f t="shared" si="6"/>
        <v>E017022</v>
      </c>
      <c r="C427" t="s">
        <v>4342</v>
      </c>
      <c r="D427" s="2">
        <v>60</v>
      </c>
      <c r="E427" s="309" t="s">
        <v>4343</v>
      </c>
      <c r="F427" s="300">
        <v>46310</v>
      </c>
      <c r="G427" s="300">
        <v>46296</v>
      </c>
      <c r="H427" s="2" t="s">
        <v>4344</v>
      </c>
      <c r="I427" s="2">
        <v>94</v>
      </c>
    </row>
    <row r="428" spans="1:9" x14ac:dyDescent="0.25">
      <c r="A428" t="s">
        <v>4345</v>
      </c>
      <c r="B428" t="str">
        <f t="shared" si="6"/>
        <v>E016012</v>
      </c>
      <c r="C428" t="s">
        <v>4346</v>
      </c>
      <c r="D428" s="2">
        <v>90</v>
      </c>
      <c r="E428" s="309" t="s">
        <v>3669</v>
      </c>
      <c r="F428" s="300">
        <v>46351</v>
      </c>
      <c r="G428" s="300">
        <v>46281</v>
      </c>
      <c r="H428" s="2" t="s">
        <v>4347</v>
      </c>
      <c r="I428" s="2">
        <v>84</v>
      </c>
    </row>
    <row r="429" spans="1:9" x14ac:dyDescent="0.25">
      <c r="A429" t="s">
        <v>4348</v>
      </c>
      <c r="B429" t="str">
        <f t="shared" si="6"/>
        <v>E017010</v>
      </c>
      <c r="C429" t="s">
        <v>4349</v>
      </c>
      <c r="D429" s="2">
        <v>120</v>
      </c>
      <c r="E429" s="309" t="s">
        <v>4056</v>
      </c>
      <c r="F429" s="2" t="s">
        <v>4315</v>
      </c>
      <c r="G429" s="2" t="s">
        <v>4336</v>
      </c>
      <c r="H429" s="2" t="s">
        <v>4072</v>
      </c>
      <c r="I429" s="2">
        <v>104</v>
      </c>
    </row>
    <row r="430" spans="1:9" x14ac:dyDescent="0.25">
      <c r="A430" t="s">
        <v>4350</v>
      </c>
      <c r="B430" t="str">
        <f t="shared" si="6"/>
        <v>E014022</v>
      </c>
      <c r="C430" t="s">
        <v>4351</v>
      </c>
      <c r="D430" s="2">
        <v>45</v>
      </c>
      <c r="E430" s="309" t="s">
        <v>4352</v>
      </c>
      <c r="F430" s="300">
        <v>46316</v>
      </c>
      <c r="G430" s="300">
        <v>46294</v>
      </c>
      <c r="H430" s="300">
        <v>46345</v>
      </c>
      <c r="I430" s="2">
        <v>65</v>
      </c>
    </row>
    <row r="431" spans="1:9" x14ac:dyDescent="0.25">
      <c r="A431" t="s">
        <v>4353</v>
      </c>
      <c r="B431" t="str">
        <f t="shared" si="6"/>
        <v>E018022</v>
      </c>
      <c r="C431" t="s">
        <v>4354</v>
      </c>
      <c r="D431" s="2">
        <v>70</v>
      </c>
      <c r="E431" s="309">
        <v>46301</v>
      </c>
      <c r="F431" s="2" t="s">
        <v>4069</v>
      </c>
      <c r="G431" s="300">
        <v>46275</v>
      </c>
      <c r="H431" s="300">
        <v>46356</v>
      </c>
      <c r="I431" s="2">
        <v>18</v>
      </c>
    </row>
    <row r="432" spans="1:9" x14ac:dyDescent="0.25">
      <c r="A432" t="s">
        <v>4355</v>
      </c>
      <c r="B432" t="str">
        <f t="shared" si="6"/>
        <v>umentos</v>
      </c>
      <c r="D432" s="2">
        <v>72</v>
      </c>
      <c r="E432" s="309" t="s">
        <v>3582</v>
      </c>
      <c r="F432" s="300">
        <v>46213</v>
      </c>
      <c r="I432" s="2">
        <v>178</v>
      </c>
    </row>
    <row r="433" spans="1:9" x14ac:dyDescent="0.25">
      <c r="A433" t="s">
        <v>4356</v>
      </c>
      <c r="B433" t="str">
        <f t="shared" si="6"/>
        <v xml:space="preserve"> CDU518</v>
      </c>
      <c r="C433" t="s">
        <v>4357</v>
      </c>
      <c r="D433" s="2">
        <v>72</v>
      </c>
      <c r="E433" s="309" t="s">
        <v>3582</v>
      </c>
      <c r="F433" s="300">
        <v>46213</v>
      </c>
      <c r="I433" s="2">
        <v>178</v>
      </c>
    </row>
    <row r="434" spans="1:9" x14ac:dyDescent="0.25">
      <c r="A434" t="s">
        <v>3647</v>
      </c>
      <c r="B434" t="str">
        <f t="shared" si="6"/>
        <v xml:space="preserve">  Civil</v>
      </c>
      <c r="D434" s="2">
        <v>535</v>
      </c>
      <c r="E434" s="309" t="s">
        <v>4274</v>
      </c>
      <c r="F434" s="300">
        <v>46664</v>
      </c>
      <c r="G434" s="300">
        <v>46071</v>
      </c>
      <c r="H434" s="300">
        <v>46636</v>
      </c>
      <c r="I434" s="2">
        <v>98</v>
      </c>
    </row>
    <row r="435" spans="1:9" x14ac:dyDescent="0.25">
      <c r="A435" t="s">
        <v>4358</v>
      </c>
      <c r="B435" t="str">
        <f t="shared" si="6"/>
        <v>General</v>
      </c>
      <c r="D435" s="2">
        <v>292</v>
      </c>
      <c r="E435" s="309">
        <v>46310</v>
      </c>
      <c r="F435" s="300">
        <v>46664</v>
      </c>
      <c r="G435" s="300">
        <v>46179</v>
      </c>
      <c r="H435" s="300">
        <v>46636</v>
      </c>
      <c r="I435" s="2">
        <v>98</v>
      </c>
    </row>
    <row r="436" spans="1:9" x14ac:dyDescent="0.25">
      <c r="A436" t="s">
        <v>4359</v>
      </c>
      <c r="B436" t="str">
        <f t="shared" si="6"/>
        <v>aciones</v>
      </c>
      <c r="D436" s="2">
        <v>292</v>
      </c>
      <c r="E436" s="309">
        <v>46310</v>
      </c>
      <c r="F436" s="300">
        <v>46664</v>
      </c>
      <c r="G436" s="300">
        <v>46179</v>
      </c>
      <c r="H436" s="300">
        <v>46636</v>
      </c>
      <c r="I436" s="2">
        <v>98</v>
      </c>
    </row>
    <row r="437" spans="1:9" x14ac:dyDescent="0.25">
      <c r="A437" t="s">
        <v>4360</v>
      </c>
      <c r="B437" t="str">
        <f t="shared" si="6"/>
        <v>CDC1090</v>
      </c>
      <c r="C437" t="s">
        <v>4361</v>
      </c>
      <c r="D437" s="2">
        <v>260</v>
      </c>
      <c r="E437" s="309">
        <v>46310</v>
      </c>
      <c r="F437" s="2" t="s">
        <v>4362</v>
      </c>
      <c r="G437" s="300">
        <v>46319</v>
      </c>
      <c r="H437" s="300">
        <v>46636</v>
      </c>
      <c r="I437" s="2">
        <v>32</v>
      </c>
    </row>
    <row r="438" spans="1:9" x14ac:dyDescent="0.25">
      <c r="A438" t="s">
        <v>4363</v>
      </c>
      <c r="B438" t="str">
        <f t="shared" si="6"/>
        <v>CDC1091</v>
      </c>
      <c r="C438" t="s">
        <v>4364</v>
      </c>
      <c r="D438" s="2">
        <v>215</v>
      </c>
      <c r="E438" s="309">
        <v>46318</v>
      </c>
      <c r="F438" s="300">
        <v>46582</v>
      </c>
      <c r="G438" s="300">
        <v>46319</v>
      </c>
      <c r="H438" s="300">
        <v>46583</v>
      </c>
      <c r="I438" s="2">
        <v>18</v>
      </c>
    </row>
    <row r="439" spans="1:9" x14ac:dyDescent="0.25">
      <c r="A439" t="s">
        <v>4365</v>
      </c>
      <c r="B439" t="str">
        <f t="shared" si="6"/>
        <v>CDC1100</v>
      </c>
      <c r="C439" t="s">
        <v>4366</v>
      </c>
      <c r="D439" s="2">
        <v>135</v>
      </c>
      <c r="E439" s="309" t="s">
        <v>4367</v>
      </c>
      <c r="F439" s="300">
        <v>46664</v>
      </c>
      <c r="I439" s="2">
        <v>98</v>
      </c>
    </row>
    <row r="440" spans="1:9" x14ac:dyDescent="0.25">
      <c r="A440" t="s">
        <v>4368</v>
      </c>
      <c r="B440" t="str">
        <f t="shared" si="6"/>
        <v>CDC1110</v>
      </c>
      <c r="C440" t="s">
        <v>4369</v>
      </c>
      <c r="D440" s="2">
        <v>50</v>
      </c>
      <c r="E440" s="309" t="s">
        <v>4370</v>
      </c>
      <c r="F440" s="300">
        <v>46664</v>
      </c>
      <c r="G440" s="300">
        <v>46179</v>
      </c>
      <c r="H440" s="2" t="s">
        <v>4371</v>
      </c>
      <c r="I440" s="2">
        <v>21</v>
      </c>
    </row>
    <row r="441" spans="1:9" x14ac:dyDescent="0.25">
      <c r="A441" t="s">
        <v>4372</v>
      </c>
      <c r="B441" t="str">
        <f t="shared" si="6"/>
        <v>CDC1180</v>
      </c>
      <c r="C441" t="s">
        <v>4373</v>
      </c>
      <c r="D441" s="2">
        <v>30</v>
      </c>
      <c r="E441" s="309" t="s">
        <v>4374</v>
      </c>
      <c r="F441" s="300">
        <v>46664</v>
      </c>
      <c r="G441" s="2" t="s">
        <v>3908</v>
      </c>
      <c r="H441" s="2" t="s">
        <v>4371</v>
      </c>
      <c r="I441" s="2">
        <v>21</v>
      </c>
    </row>
    <row r="442" spans="1:9" x14ac:dyDescent="0.25">
      <c r="A442" t="s">
        <v>4375</v>
      </c>
      <c r="B442" t="str">
        <f t="shared" si="6"/>
        <v>Cutcher</v>
      </c>
      <c r="D442" s="2">
        <v>115</v>
      </c>
      <c r="E442" s="309" t="s">
        <v>4320</v>
      </c>
      <c r="F442" s="2" t="s">
        <v>3830</v>
      </c>
      <c r="G442" s="300">
        <v>46203</v>
      </c>
      <c r="H442" s="300">
        <v>46336</v>
      </c>
      <c r="I442" s="2">
        <v>92</v>
      </c>
    </row>
    <row r="443" spans="1:9" x14ac:dyDescent="0.25">
      <c r="A443" t="s">
        <v>4376</v>
      </c>
      <c r="B443" t="str">
        <f t="shared" si="6"/>
        <v>C011050</v>
      </c>
      <c r="C443" t="s">
        <v>4377</v>
      </c>
      <c r="D443" s="2">
        <v>115</v>
      </c>
      <c r="E443" s="309" t="s">
        <v>4320</v>
      </c>
      <c r="F443" s="2" t="s">
        <v>3830</v>
      </c>
      <c r="G443" s="300">
        <v>46203</v>
      </c>
      <c r="H443" s="300">
        <v>46336</v>
      </c>
      <c r="I443" s="2">
        <v>85</v>
      </c>
    </row>
    <row r="444" spans="1:9" x14ac:dyDescent="0.25">
      <c r="A444" t="s">
        <v>4378</v>
      </c>
      <c r="B444" t="str">
        <f t="shared" si="6"/>
        <v>C011040</v>
      </c>
      <c r="C444" t="s">
        <v>4379</v>
      </c>
      <c r="D444" s="2">
        <v>55</v>
      </c>
      <c r="E444" s="309" t="s">
        <v>4191</v>
      </c>
      <c r="F444" s="300">
        <v>46200</v>
      </c>
      <c r="G444" s="300">
        <v>46203</v>
      </c>
      <c r="H444" s="300">
        <v>46266</v>
      </c>
      <c r="I444" s="2">
        <v>106</v>
      </c>
    </row>
    <row r="445" spans="1:9" x14ac:dyDescent="0.25">
      <c r="A445" t="s">
        <v>4380</v>
      </c>
      <c r="B445" t="str">
        <f t="shared" si="6"/>
        <v>C011060</v>
      </c>
      <c r="C445" t="s">
        <v>4381</v>
      </c>
      <c r="D445" s="2">
        <v>30</v>
      </c>
      <c r="E445" s="309">
        <v>46202</v>
      </c>
      <c r="F445" s="2" t="s">
        <v>4382</v>
      </c>
      <c r="G445" s="300">
        <v>46267</v>
      </c>
      <c r="H445" s="300">
        <v>46301</v>
      </c>
      <c r="I445" s="2">
        <v>106</v>
      </c>
    </row>
    <row r="446" spans="1:9" x14ac:dyDescent="0.25">
      <c r="A446" t="s">
        <v>4383</v>
      </c>
      <c r="B446" t="str">
        <f t="shared" si="6"/>
        <v>presión</v>
      </c>
      <c r="D446" s="2">
        <v>246</v>
      </c>
      <c r="E446" s="309">
        <v>46095</v>
      </c>
      <c r="F446" s="2" t="s">
        <v>4069</v>
      </c>
      <c r="G446" s="2" t="s">
        <v>3842</v>
      </c>
      <c r="H446" s="300">
        <v>46347</v>
      </c>
      <c r="I446" s="2">
        <v>72</v>
      </c>
    </row>
    <row r="447" spans="1:9" x14ac:dyDescent="0.25">
      <c r="A447" t="s">
        <v>4384</v>
      </c>
      <c r="B447" t="str">
        <f t="shared" si="6"/>
        <v>C011210</v>
      </c>
      <c r="C447" t="s">
        <v>4385</v>
      </c>
      <c r="D447" s="2">
        <v>20</v>
      </c>
      <c r="E447" s="309">
        <v>46095</v>
      </c>
      <c r="F447" s="2" t="s">
        <v>3944</v>
      </c>
      <c r="G447" s="2" t="s">
        <v>3842</v>
      </c>
      <c r="H447" s="300">
        <v>46202</v>
      </c>
      <c r="I447" s="2">
        <v>53</v>
      </c>
    </row>
    <row r="448" spans="1:9" x14ac:dyDescent="0.25">
      <c r="A448" t="s">
        <v>4386</v>
      </c>
      <c r="B448" t="str">
        <f t="shared" si="6"/>
        <v>C011190</v>
      </c>
      <c r="C448" t="s">
        <v>4387</v>
      </c>
      <c r="D448" s="2">
        <v>94</v>
      </c>
      <c r="E448" s="309">
        <v>46109</v>
      </c>
      <c r="F448" s="300">
        <v>46218</v>
      </c>
      <c r="G448" s="300">
        <v>46170</v>
      </c>
      <c r="H448" s="2" t="s">
        <v>4175</v>
      </c>
      <c r="I448" s="2">
        <v>59</v>
      </c>
    </row>
    <row r="449" spans="1:9" x14ac:dyDescent="0.25">
      <c r="A449" t="s">
        <v>4388</v>
      </c>
      <c r="B449" t="str">
        <f t="shared" si="6"/>
        <v>C011220</v>
      </c>
      <c r="C449" t="s">
        <v>4389</v>
      </c>
      <c r="D449" s="2">
        <v>20</v>
      </c>
      <c r="E449" s="309" t="s">
        <v>4320</v>
      </c>
      <c r="F449" s="2" t="s">
        <v>4390</v>
      </c>
      <c r="G449" s="300">
        <v>46162</v>
      </c>
      <c r="H449" s="300">
        <v>46225</v>
      </c>
      <c r="I449" s="2">
        <v>53</v>
      </c>
    </row>
    <row r="450" spans="1:9" x14ac:dyDescent="0.25">
      <c r="A450" t="s">
        <v>4391</v>
      </c>
      <c r="B450" t="str">
        <f t="shared" si="6"/>
        <v>C011230</v>
      </c>
      <c r="C450" t="s">
        <v>4392</v>
      </c>
      <c r="D450" s="2">
        <v>55</v>
      </c>
      <c r="E450" s="309" t="s">
        <v>3955</v>
      </c>
      <c r="F450" s="300">
        <v>46205</v>
      </c>
      <c r="G450" s="300">
        <v>46185</v>
      </c>
      <c r="H450" s="2" t="s">
        <v>4393</v>
      </c>
      <c r="I450" s="2">
        <v>117</v>
      </c>
    </row>
    <row r="451" spans="1:9" x14ac:dyDescent="0.25">
      <c r="A451" t="s">
        <v>4394</v>
      </c>
      <c r="B451" t="str">
        <f t="shared" si="6"/>
        <v>C011110</v>
      </c>
      <c r="C451" t="s">
        <v>4395</v>
      </c>
      <c r="D451" s="2">
        <v>20</v>
      </c>
      <c r="E451" s="309">
        <v>46224</v>
      </c>
      <c r="F451" s="2" t="s">
        <v>3669</v>
      </c>
      <c r="G451" s="2" t="s">
        <v>4396</v>
      </c>
      <c r="H451" s="300">
        <v>46272</v>
      </c>
      <c r="I451" s="2">
        <v>128</v>
      </c>
    </row>
    <row r="452" spans="1:9" x14ac:dyDescent="0.25">
      <c r="A452" t="s">
        <v>4397</v>
      </c>
      <c r="B452" t="str">
        <f t="shared" si="6"/>
        <v>C011100</v>
      </c>
      <c r="C452" t="s">
        <v>4398</v>
      </c>
      <c r="D452" s="2">
        <v>20</v>
      </c>
      <c r="E452" s="309" t="s">
        <v>3669</v>
      </c>
      <c r="F452" s="300">
        <v>46269</v>
      </c>
      <c r="G452" s="300">
        <v>46273</v>
      </c>
      <c r="H452" s="300">
        <v>46295</v>
      </c>
      <c r="I452" s="2">
        <v>128</v>
      </c>
    </row>
    <row r="453" spans="1:9" x14ac:dyDescent="0.25">
      <c r="A453" t="s">
        <v>4399</v>
      </c>
      <c r="B453" t="str">
        <f t="shared" si="6"/>
        <v>C011130</v>
      </c>
      <c r="C453" t="s">
        <v>4400</v>
      </c>
      <c r="D453" s="2">
        <v>40</v>
      </c>
      <c r="E453" s="309">
        <v>46283</v>
      </c>
      <c r="F453" s="300">
        <v>46329</v>
      </c>
      <c r="G453" s="300">
        <v>46296</v>
      </c>
      <c r="H453" s="300">
        <v>46342</v>
      </c>
      <c r="I453" s="2">
        <v>117</v>
      </c>
    </row>
    <row r="454" spans="1:9" x14ac:dyDescent="0.25">
      <c r="A454" t="s">
        <v>4401</v>
      </c>
      <c r="B454" t="str">
        <f t="shared" ref="B454:B517" si="7">+RIGHT(A454,7)</f>
        <v>C011140</v>
      </c>
      <c r="C454" t="s">
        <v>4402</v>
      </c>
      <c r="D454" s="2">
        <v>25</v>
      </c>
      <c r="E454" s="309">
        <v>46283</v>
      </c>
      <c r="F454" s="300">
        <v>46311</v>
      </c>
      <c r="G454" s="2" t="s">
        <v>4396</v>
      </c>
      <c r="H454" s="300">
        <v>46277</v>
      </c>
      <c r="I454" s="2">
        <v>71</v>
      </c>
    </row>
    <row r="455" spans="1:9" x14ac:dyDescent="0.25">
      <c r="A455" t="s">
        <v>4403</v>
      </c>
      <c r="B455" t="str">
        <f t="shared" si="7"/>
        <v>C011150</v>
      </c>
      <c r="C455" t="s">
        <v>4404</v>
      </c>
      <c r="D455" s="2">
        <v>25</v>
      </c>
      <c r="E455" s="309">
        <v>46312</v>
      </c>
      <c r="F455" s="300">
        <v>46340</v>
      </c>
      <c r="G455" s="300">
        <v>46279</v>
      </c>
      <c r="H455" s="300">
        <v>46307</v>
      </c>
      <c r="I455" s="2">
        <v>107</v>
      </c>
    </row>
    <row r="456" spans="1:9" x14ac:dyDescent="0.25">
      <c r="A456" t="s">
        <v>4405</v>
      </c>
      <c r="B456" t="str">
        <f t="shared" si="7"/>
        <v>C011160</v>
      </c>
      <c r="C456" t="s">
        <v>4406</v>
      </c>
      <c r="D456" s="2">
        <v>40</v>
      </c>
      <c r="E456" s="309">
        <v>46312</v>
      </c>
      <c r="F456" s="2" t="s">
        <v>4295</v>
      </c>
      <c r="G456" s="300">
        <v>46279</v>
      </c>
      <c r="H456" s="300">
        <v>46324</v>
      </c>
      <c r="I456" s="2">
        <v>71</v>
      </c>
    </row>
    <row r="457" spans="1:9" x14ac:dyDescent="0.25">
      <c r="A457" t="s">
        <v>4407</v>
      </c>
      <c r="B457" t="str">
        <f t="shared" si="7"/>
        <v>C011120</v>
      </c>
      <c r="C457" t="s">
        <v>4408</v>
      </c>
      <c r="D457" s="2">
        <v>20</v>
      </c>
      <c r="E457" s="309" t="s">
        <v>4287</v>
      </c>
      <c r="F457" s="2" t="s">
        <v>4069</v>
      </c>
      <c r="G457" s="300">
        <v>46325</v>
      </c>
      <c r="H457" s="300">
        <v>46347</v>
      </c>
      <c r="I457" s="2">
        <v>72</v>
      </c>
    </row>
    <row r="458" spans="1:9" x14ac:dyDescent="0.25">
      <c r="A458" t="s">
        <v>4409</v>
      </c>
      <c r="B458" t="str">
        <f t="shared" si="7"/>
        <v xml:space="preserve"> de Gas</v>
      </c>
      <c r="D458" s="2">
        <v>250</v>
      </c>
      <c r="E458" s="309">
        <v>46095</v>
      </c>
      <c r="F458" s="2" t="s">
        <v>4347</v>
      </c>
      <c r="G458" s="300">
        <v>46156</v>
      </c>
      <c r="H458" s="2" t="s">
        <v>4072</v>
      </c>
      <c r="I458" s="2">
        <v>324</v>
      </c>
    </row>
    <row r="459" spans="1:9" x14ac:dyDescent="0.25">
      <c r="A459" t="s">
        <v>4410</v>
      </c>
      <c r="B459" t="str">
        <f t="shared" si="7"/>
        <v>C012070</v>
      </c>
      <c r="C459" t="s">
        <v>4411</v>
      </c>
      <c r="D459" s="2">
        <v>180</v>
      </c>
      <c r="E459" s="309">
        <v>46095</v>
      </c>
      <c r="F459" s="300">
        <v>46304</v>
      </c>
      <c r="G459" s="300">
        <v>46156</v>
      </c>
      <c r="H459" s="300">
        <v>46301</v>
      </c>
      <c r="I459" s="2">
        <v>0</v>
      </c>
    </row>
    <row r="460" spans="1:9" x14ac:dyDescent="0.25">
      <c r="A460" t="s">
        <v>4412</v>
      </c>
      <c r="B460" t="str">
        <f t="shared" si="7"/>
        <v>C012100</v>
      </c>
      <c r="C460" t="s">
        <v>4413</v>
      </c>
      <c r="D460" s="2">
        <v>80</v>
      </c>
      <c r="E460" s="309">
        <v>46190</v>
      </c>
      <c r="F460" s="300">
        <v>46282</v>
      </c>
      <c r="G460" s="300">
        <v>46210</v>
      </c>
      <c r="H460" s="300">
        <v>46302</v>
      </c>
      <c r="I460" s="2">
        <v>413</v>
      </c>
    </row>
    <row r="461" spans="1:9" x14ac:dyDescent="0.25">
      <c r="A461" t="s">
        <v>4414</v>
      </c>
      <c r="B461" t="str">
        <f t="shared" si="7"/>
        <v>C012020</v>
      </c>
      <c r="C461" t="s">
        <v>4415</v>
      </c>
      <c r="D461" s="2">
        <v>20</v>
      </c>
      <c r="E461" s="309">
        <v>46305</v>
      </c>
      <c r="F461" s="300">
        <v>46328</v>
      </c>
      <c r="G461" s="300">
        <v>46302</v>
      </c>
      <c r="H461" s="300">
        <v>46324</v>
      </c>
      <c r="I461" s="2">
        <v>32</v>
      </c>
    </row>
    <row r="462" spans="1:9" x14ac:dyDescent="0.25">
      <c r="A462" t="s">
        <v>4416</v>
      </c>
      <c r="B462" t="str">
        <f t="shared" si="7"/>
        <v>C012080</v>
      </c>
      <c r="C462" t="s">
        <v>4417</v>
      </c>
      <c r="D462" s="2">
        <v>10</v>
      </c>
      <c r="E462" s="309">
        <v>46305</v>
      </c>
      <c r="F462" s="300">
        <v>46316</v>
      </c>
      <c r="G462" s="300">
        <v>46302</v>
      </c>
      <c r="H462" s="300">
        <v>46312</v>
      </c>
      <c r="I462" s="2">
        <v>72</v>
      </c>
    </row>
    <row r="463" spans="1:9" x14ac:dyDescent="0.25">
      <c r="A463" t="s">
        <v>4418</v>
      </c>
      <c r="B463" t="str">
        <f t="shared" si="7"/>
        <v>C012040</v>
      </c>
      <c r="C463" t="s">
        <v>4419</v>
      </c>
      <c r="D463" s="2">
        <v>50</v>
      </c>
      <c r="E463" s="309">
        <v>46329</v>
      </c>
      <c r="F463" s="2" t="s">
        <v>4347</v>
      </c>
      <c r="G463" s="300">
        <v>46325</v>
      </c>
      <c r="H463" s="2" t="s">
        <v>4072</v>
      </c>
      <c r="I463" s="2">
        <v>32</v>
      </c>
    </row>
    <row r="464" spans="1:9" x14ac:dyDescent="0.25">
      <c r="A464" t="s">
        <v>4420</v>
      </c>
      <c r="B464" t="str">
        <f t="shared" si="7"/>
        <v>C012050</v>
      </c>
      <c r="C464" t="s">
        <v>4421</v>
      </c>
      <c r="D464" s="2">
        <v>30</v>
      </c>
      <c r="E464" s="309">
        <v>46352</v>
      </c>
      <c r="F464" s="2" t="s">
        <v>4347</v>
      </c>
      <c r="G464" s="300">
        <v>46349</v>
      </c>
      <c r="H464" s="2" t="s">
        <v>4072</v>
      </c>
      <c r="I464" s="2">
        <v>129</v>
      </c>
    </row>
    <row r="465" spans="1:9" x14ac:dyDescent="0.25">
      <c r="A465" t="s">
        <v>4422</v>
      </c>
      <c r="B465" t="str">
        <f t="shared" si="7"/>
        <v>densado</v>
      </c>
      <c r="D465" s="2">
        <v>225</v>
      </c>
      <c r="E465" s="309" t="s">
        <v>3719</v>
      </c>
      <c r="F465" s="2" t="s">
        <v>4302</v>
      </c>
      <c r="G465" s="300">
        <v>46156</v>
      </c>
      <c r="H465" s="2" t="s">
        <v>4423</v>
      </c>
      <c r="I465" s="2">
        <v>323</v>
      </c>
    </row>
    <row r="466" spans="1:9" x14ac:dyDescent="0.25">
      <c r="A466" t="s">
        <v>4424</v>
      </c>
      <c r="B466" t="str">
        <f t="shared" si="7"/>
        <v>C013200</v>
      </c>
      <c r="C466" t="s">
        <v>4425</v>
      </c>
      <c r="D466" s="2">
        <v>125</v>
      </c>
      <c r="E466" s="309" t="s">
        <v>3719</v>
      </c>
      <c r="F466" s="300">
        <v>46270</v>
      </c>
      <c r="G466" s="300">
        <v>46156</v>
      </c>
      <c r="H466" s="300">
        <v>46301</v>
      </c>
      <c r="I466" s="2">
        <v>0</v>
      </c>
    </row>
    <row r="467" spans="1:9" x14ac:dyDescent="0.25">
      <c r="A467" t="s">
        <v>4426</v>
      </c>
      <c r="B467" t="str">
        <f t="shared" si="7"/>
        <v>C013030</v>
      </c>
      <c r="C467" t="s">
        <v>4427</v>
      </c>
      <c r="D467" s="2">
        <v>25</v>
      </c>
      <c r="E467" s="309">
        <v>46184</v>
      </c>
      <c r="F467" s="300">
        <v>46212</v>
      </c>
      <c r="G467" s="300">
        <v>46214</v>
      </c>
      <c r="H467" s="2" t="s">
        <v>4428</v>
      </c>
      <c r="I467" s="2">
        <v>65</v>
      </c>
    </row>
    <row r="468" spans="1:9" x14ac:dyDescent="0.25">
      <c r="A468" t="s">
        <v>4429</v>
      </c>
      <c r="B468" t="str">
        <f t="shared" si="7"/>
        <v>C013040</v>
      </c>
      <c r="C468" t="s">
        <v>4430</v>
      </c>
      <c r="D468" s="2">
        <v>25</v>
      </c>
      <c r="E468" s="309">
        <v>46213</v>
      </c>
      <c r="F468" s="2" t="s">
        <v>4343</v>
      </c>
      <c r="G468" s="2" t="s">
        <v>4336</v>
      </c>
      <c r="H468" s="300">
        <v>46272</v>
      </c>
      <c r="I468" s="2">
        <v>65</v>
      </c>
    </row>
    <row r="469" spans="1:9" x14ac:dyDescent="0.25">
      <c r="A469" t="s">
        <v>4431</v>
      </c>
      <c r="B469" t="str">
        <f t="shared" si="7"/>
        <v>C013050</v>
      </c>
      <c r="C469" t="s">
        <v>4432</v>
      </c>
      <c r="D469" s="2">
        <v>93</v>
      </c>
      <c r="E469" s="309" t="s">
        <v>4428</v>
      </c>
      <c r="F469" s="300">
        <v>46350</v>
      </c>
      <c r="G469" s="300">
        <v>46273</v>
      </c>
      <c r="H469" s="300">
        <v>46342</v>
      </c>
      <c r="I469" s="2">
        <v>113</v>
      </c>
    </row>
    <row r="470" spans="1:9" x14ac:dyDescent="0.25">
      <c r="A470" t="s">
        <v>4433</v>
      </c>
      <c r="B470" t="str">
        <f t="shared" si="7"/>
        <v>C013060</v>
      </c>
      <c r="C470" t="s">
        <v>4434</v>
      </c>
      <c r="D470" s="2">
        <v>68</v>
      </c>
      <c r="E470" s="309" t="s">
        <v>4428</v>
      </c>
      <c r="F470" s="300">
        <v>46321</v>
      </c>
      <c r="G470" s="300">
        <v>46273</v>
      </c>
      <c r="H470" s="300">
        <v>46312</v>
      </c>
      <c r="I470" s="2">
        <v>65</v>
      </c>
    </row>
    <row r="471" spans="1:9" x14ac:dyDescent="0.25">
      <c r="A471" t="s">
        <v>4435</v>
      </c>
      <c r="B471" t="str">
        <f t="shared" si="7"/>
        <v>C013090</v>
      </c>
      <c r="C471" t="s">
        <v>4436</v>
      </c>
      <c r="D471" s="2">
        <v>78</v>
      </c>
      <c r="E471" s="309" t="s">
        <v>4393</v>
      </c>
      <c r="F471" s="300">
        <v>46338</v>
      </c>
      <c r="G471" s="300">
        <v>46279</v>
      </c>
      <c r="H471" s="300">
        <v>46330</v>
      </c>
      <c r="I471" s="2">
        <v>35</v>
      </c>
    </row>
    <row r="472" spans="1:9" x14ac:dyDescent="0.25">
      <c r="A472" t="s">
        <v>4437</v>
      </c>
      <c r="B472" t="str">
        <f t="shared" si="7"/>
        <v>C013100</v>
      </c>
      <c r="C472" t="s">
        <v>4438</v>
      </c>
      <c r="D472" s="2">
        <v>90</v>
      </c>
      <c r="E472" s="309">
        <v>46283</v>
      </c>
      <c r="F472" s="2" t="s">
        <v>4302</v>
      </c>
      <c r="G472" s="300">
        <v>46270</v>
      </c>
      <c r="H472" s="2" t="s">
        <v>4423</v>
      </c>
      <c r="I472" s="2">
        <v>323</v>
      </c>
    </row>
    <row r="473" spans="1:9" x14ac:dyDescent="0.25">
      <c r="A473" t="s">
        <v>4439</v>
      </c>
      <c r="B473" t="str">
        <f t="shared" si="7"/>
        <v>C013080</v>
      </c>
      <c r="C473" t="s">
        <v>4440</v>
      </c>
      <c r="D473" s="2">
        <v>33</v>
      </c>
      <c r="E473" s="309">
        <v>46322</v>
      </c>
      <c r="F473" s="2" t="s">
        <v>4287</v>
      </c>
      <c r="G473" s="300">
        <v>46314</v>
      </c>
      <c r="H473" s="300">
        <v>46353</v>
      </c>
      <c r="I473" s="2">
        <v>65</v>
      </c>
    </row>
    <row r="474" spans="1:9" x14ac:dyDescent="0.25">
      <c r="A474" t="s">
        <v>4441</v>
      </c>
      <c r="B474" t="str">
        <f t="shared" si="7"/>
        <v>Hot Oil</v>
      </c>
      <c r="D474" s="2">
        <v>151</v>
      </c>
      <c r="E474" s="309">
        <v>46186</v>
      </c>
      <c r="F474" s="2" t="s">
        <v>4104</v>
      </c>
      <c r="G474" s="300">
        <v>46220</v>
      </c>
      <c r="H474" s="2" t="s">
        <v>4294</v>
      </c>
      <c r="I474" s="2">
        <v>65</v>
      </c>
    </row>
    <row r="475" spans="1:9" x14ac:dyDescent="0.25">
      <c r="A475" t="s">
        <v>4442</v>
      </c>
      <c r="B475" t="str">
        <f t="shared" si="7"/>
        <v>C014040</v>
      </c>
      <c r="C475" t="s">
        <v>4443</v>
      </c>
      <c r="D475" s="2">
        <v>84</v>
      </c>
      <c r="E475" s="309">
        <v>46186</v>
      </c>
      <c r="F475" s="300">
        <v>46283</v>
      </c>
      <c r="G475" s="300">
        <v>46343</v>
      </c>
      <c r="H475" s="2" t="s">
        <v>4287</v>
      </c>
      <c r="I475" s="2">
        <v>132</v>
      </c>
    </row>
    <row r="476" spans="1:9" x14ac:dyDescent="0.25">
      <c r="A476" t="s">
        <v>4444</v>
      </c>
      <c r="B476" t="str">
        <f t="shared" si="7"/>
        <v>C014200</v>
      </c>
      <c r="C476" t="s">
        <v>4445</v>
      </c>
      <c r="D476" s="2">
        <v>107</v>
      </c>
      <c r="E476" s="309">
        <v>46190</v>
      </c>
      <c r="F476" s="300">
        <v>46314</v>
      </c>
      <c r="G476" s="300">
        <v>46220</v>
      </c>
      <c r="H476" s="300">
        <v>46324</v>
      </c>
      <c r="I476" s="2">
        <v>11</v>
      </c>
    </row>
    <row r="477" spans="1:9" x14ac:dyDescent="0.25">
      <c r="A477" t="s">
        <v>4446</v>
      </c>
      <c r="B477" t="str">
        <f t="shared" si="7"/>
        <v>C014300</v>
      </c>
      <c r="C477" t="s">
        <v>4447</v>
      </c>
      <c r="D477" s="2">
        <v>112</v>
      </c>
      <c r="E477" s="309">
        <v>46190</v>
      </c>
      <c r="F477" s="300">
        <v>46319</v>
      </c>
      <c r="G477" s="300">
        <v>46273</v>
      </c>
      <c r="H477" s="300">
        <v>46342</v>
      </c>
      <c r="I477" s="2">
        <v>11</v>
      </c>
    </row>
    <row r="478" spans="1:9" x14ac:dyDescent="0.25">
      <c r="A478" t="s">
        <v>4448</v>
      </c>
      <c r="B478" t="str">
        <f t="shared" si="7"/>
        <v>C014070</v>
      </c>
      <c r="C478" t="s">
        <v>4449</v>
      </c>
      <c r="D478" s="2">
        <v>91</v>
      </c>
      <c r="E478" s="309">
        <v>46209</v>
      </c>
      <c r="F478" s="300">
        <v>46314</v>
      </c>
      <c r="G478" s="2" t="s">
        <v>4151</v>
      </c>
      <c r="H478" s="300">
        <v>46324</v>
      </c>
      <c r="I478" s="2">
        <v>63</v>
      </c>
    </row>
    <row r="479" spans="1:9" x14ac:dyDescent="0.25">
      <c r="A479" t="s">
        <v>4450</v>
      </c>
      <c r="B479" t="str">
        <f t="shared" si="7"/>
        <v>C014100</v>
      </c>
      <c r="C479" t="s">
        <v>4451</v>
      </c>
      <c r="D479" s="2">
        <v>128</v>
      </c>
      <c r="E479" s="309">
        <v>46213</v>
      </c>
      <c r="F479" s="2" t="s">
        <v>4104</v>
      </c>
      <c r="G479" s="300">
        <v>46270</v>
      </c>
      <c r="H479" s="2" t="s">
        <v>4294</v>
      </c>
      <c r="I479" s="2">
        <v>65</v>
      </c>
    </row>
    <row r="480" spans="1:9" x14ac:dyDescent="0.25">
      <c r="A480" t="s">
        <v>4452</v>
      </c>
      <c r="B480" t="str">
        <f t="shared" si="7"/>
        <v>C014010</v>
      </c>
      <c r="C480" t="s">
        <v>4453</v>
      </c>
      <c r="D480" s="2">
        <v>45</v>
      </c>
      <c r="E480" s="309">
        <v>46227</v>
      </c>
      <c r="F480" s="300">
        <v>46280</v>
      </c>
      <c r="G480" s="2" t="s">
        <v>4336</v>
      </c>
      <c r="H480" s="300">
        <v>46295</v>
      </c>
      <c r="I480" s="2">
        <v>31</v>
      </c>
    </row>
    <row r="481" spans="1:9" x14ac:dyDescent="0.25">
      <c r="A481" t="s">
        <v>4454</v>
      </c>
      <c r="B481" t="str">
        <f t="shared" si="7"/>
        <v>C014050</v>
      </c>
      <c r="C481" t="s">
        <v>4455</v>
      </c>
      <c r="D481" s="2">
        <v>40</v>
      </c>
      <c r="E481" s="309" t="s">
        <v>4456</v>
      </c>
      <c r="F481" s="300">
        <v>46308</v>
      </c>
      <c r="G481" s="300">
        <v>46279</v>
      </c>
      <c r="H481" s="300">
        <v>46324</v>
      </c>
      <c r="I481" s="2">
        <v>31</v>
      </c>
    </row>
    <row r="482" spans="1:9" x14ac:dyDescent="0.25">
      <c r="A482" t="s">
        <v>4457</v>
      </c>
      <c r="B482" t="str">
        <f t="shared" si="7"/>
        <v>C014020</v>
      </c>
      <c r="C482" t="s">
        <v>4458</v>
      </c>
      <c r="D482" s="2">
        <v>25</v>
      </c>
      <c r="E482" s="309">
        <v>46280</v>
      </c>
      <c r="F482" s="300">
        <v>46308</v>
      </c>
      <c r="G482" s="300">
        <v>46296</v>
      </c>
      <c r="H482" s="300">
        <v>46324</v>
      </c>
      <c r="I482" s="2">
        <v>46</v>
      </c>
    </row>
    <row r="483" spans="1:9" x14ac:dyDescent="0.25">
      <c r="A483" t="s">
        <v>4459</v>
      </c>
      <c r="B483" t="str">
        <f t="shared" si="7"/>
        <v>eración</v>
      </c>
      <c r="D483" s="2">
        <v>147</v>
      </c>
      <c r="E483" s="309" t="s">
        <v>3955</v>
      </c>
      <c r="F483" s="300">
        <v>46312</v>
      </c>
      <c r="G483" s="300">
        <v>46179</v>
      </c>
      <c r="H483" s="300">
        <v>46312</v>
      </c>
      <c r="I483" s="2">
        <v>86</v>
      </c>
    </row>
    <row r="484" spans="1:9" x14ac:dyDescent="0.25">
      <c r="A484" t="s">
        <v>4460</v>
      </c>
      <c r="B484" t="str">
        <f t="shared" si="7"/>
        <v>C015021</v>
      </c>
      <c r="C484" t="s">
        <v>4461</v>
      </c>
      <c r="D484" s="2">
        <v>84</v>
      </c>
      <c r="E484" s="309" t="s">
        <v>3955</v>
      </c>
      <c r="F484" s="2" t="s">
        <v>4175</v>
      </c>
      <c r="G484" s="300">
        <v>46179</v>
      </c>
      <c r="H484" s="300">
        <v>46266</v>
      </c>
      <c r="I484" s="2">
        <v>53</v>
      </c>
    </row>
    <row r="485" spans="1:9" x14ac:dyDescent="0.25">
      <c r="A485" t="s">
        <v>4462</v>
      </c>
      <c r="B485" t="str">
        <f t="shared" si="7"/>
        <v>C015100</v>
      </c>
      <c r="C485" t="s">
        <v>4463</v>
      </c>
      <c r="D485" s="2">
        <v>132</v>
      </c>
      <c r="E485" s="309">
        <v>46160</v>
      </c>
      <c r="F485" s="300">
        <v>46312</v>
      </c>
      <c r="G485" s="300">
        <v>46220</v>
      </c>
      <c r="H485" s="300">
        <v>46312</v>
      </c>
      <c r="I485" s="2">
        <v>23</v>
      </c>
    </row>
    <row r="486" spans="1:9" x14ac:dyDescent="0.25">
      <c r="A486" t="s">
        <v>4464</v>
      </c>
      <c r="B486" t="str">
        <f t="shared" si="7"/>
        <v>C017100</v>
      </c>
      <c r="C486" t="s">
        <v>4465</v>
      </c>
      <c r="D486" s="2">
        <v>34</v>
      </c>
      <c r="E486" s="309" t="s">
        <v>3790</v>
      </c>
      <c r="F486" s="300">
        <v>46279</v>
      </c>
      <c r="G486" s="300">
        <v>46267</v>
      </c>
      <c r="H486" s="300">
        <v>46301</v>
      </c>
      <c r="I486" s="2">
        <v>65</v>
      </c>
    </row>
    <row r="487" spans="1:9" x14ac:dyDescent="0.25">
      <c r="A487" t="s">
        <v>4466</v>
      </c>
      <c r="B487" t="str">
        <f t="shared" si="7"/>
        <v>C017090</v>
      </c>
      <c r="C487" t="s">
        <v>4467</v>
      </c>
      <c r="D487" s="2">
        <v>15</v>
      </c>
      <c r="E487" s="309" t="s">
        <v>4456</v>
      </c>
      <c r="F487" s="300">
        <v>46279</v>
      </c>
      <c r="G487" s="300">
        <v>46284</v>
      </c>
      <c r="H487" s="300">
        <v>46301</v>
      </c>
      <c r="I487" s="2">
        <v>115</v>
      </c>
    </row>
    <row r="488" spans="1:9" x14ac:dyDescent="0.25">
      <c r="A488" t="s">
        <v>4468</v>
      </c>
      <c r="B488" t="str">
        <f t="shared" si="7"/>
        <v>densado</v>
      </c>
      <c r="D488" s="2">
        <v>320</v>
      </c>
      <c r="E488" s="309" t="s">
        <v>4274</v>
      </c>
      <c r="F488" s="2" t="s">
        <v>4042</v>
      </c>
      <c r="G488" s="300">
        <v>46071</v>
      </c>
      <c r="H488" s="300">
        <v>46422</v>
      </c>
      <c r="I488" s="2">
        <v>71</v>
      </c>
    </row>
    <row r="489" spans="1:9" x14ac:dyDescent="0.25">
      <c r="A489" t="s">
        <v>4469</v>
      </c>
      <c r="B489" t="str">
        <f t="shared" si="7"/>
        <v>C016010</v>
      </c>
      <c r="C489" t="s">
        <v>4470</v>
      </c>
      <c r="D489" s="2">
        <v>59</v>
      </c>
      <c r="E489" s="309" t="s">
        <v>4274</v>
      </c>
      <c r="F489" s="300">
        <v>46094</v>
      </c>
      <c r="G489" s="300">
        <v>46071</v>
      </c>
      <c r="H489" s="2" t="s">
        <v>3925</v>
      </c>
      <c r="I489" s="2">
        <v>0</v>
      </c>
    </row>
    <row r="490" spans="1:9" x14ac:dyDescent="0.25">
      <c r="A490" t="s">
        <v>4471</v>
      </c>
      <c r="B490" t="str">
        <f t="shared" si="7"/>
        <v>C016070</v>
      </c>
      <c r="C490" t="s">
        <v>4472</v>
      </c>
      <c r="D490" s="2">
        <v>60</v>
      </c>
      <c r="E490" s="309" t="s">
        <v>3669</v>
      </c>
      <c r="F490" s="300">
        <v>46316</v>
      </c>
      <c r="G490" s="2" t="s">
        <v>4352</v>
      </c>
      <c r="H490" s="300">
        <v>46332</v>
      </c>
      <c r="I490" s="2">
        <v>34</v>
      </c>
    </row>
    <row r="491" spans="1:9" x14ac:dyDescent="0.25">
      <c r="A491" t="s">
        <v>4473</v>
      </c>
      <c r="B491" t="str">
        <f t="shared" si="7"/>
        <v>C016300</v>
      </c>
      <c r="C491" t="s">
        <v>4474</v>
      </c>
      <c r="D491" s="2">
        <v>90</v>
      </c>
      <c r="E491" s="309">
        <v>46283</v>
      </c>
      <c r="F491" s="2" t="s">
        <v>4302</v>
      </c>
      <c r="G491" s="300">
        <v>46270</v>
      </c>
      <c r="H491" s="2" t="s">
        <v>4423</v>
      </c>
      <c r="I491" s="2">
        <v>18</v>
      </c>
    </row>
    <row r="492" spans="1:9" x14ac:dyDescent="0.25">
      <c r="A492" t="s">
        <v>4475</v>
      </c>
      <c r="B492" t="str">
        <f t="shared" si="7"/>
        <v>C016080</v>
      </c>
      <c r="C492" t="s">
        <v>4476</v>
      </c>
      <c r="D492" s="2">
        <v>50</v>
      </c>
      <c r="E492" s="309">
        <v>46294</v>
      </c>
      <c r="F492" s="300">
        <v>46351</v>
      </c>
      <c r="G492" s="300">
        <v>46310</v>
      </c>
      <c r="H492" s="2" t="s">
        <v>4477</v>
      </c>
      <c r="I492" s="2">
        <v>54</v>
      </c>
    </row>
    <row r="493" spans="1:9" x14ac:dyDescent="0.25">
      <c r="A493" t="s">
        <v>4478</v>
      </c>
      <c r="B493" t="str">
        <f t="shared" si="7"/>
        <v>C016072</v>
      </c>
      <c r="C493" t="s">
        <v>4479</v>
      </c>
      <c r="D493" s="2">
        <v>35</v>
      </c>
      <c r="E493" s="309">
        <v>46317</v>
      </c>
      <c r="F493" s="2" t="s">
        <v>4480</v>
      </c>
      <c r="G493" s="300">
        <v>46333</v>
      </c>
      <c r="H493" s="2" t="s">
        <v>3518</v>
      </c>
      <c r="I493" s="2">
        <v>34</v>
      </c>
    </row>
    <row r="494" spans="1:9" x14ac:dyDescent="0.25">
      <c r="A494" t="s">
        <v>4481</v>
      </c>
      <c r="B494" t="str">
        <f t="shared" si="7"/>
        <v>C016030</v>
      </c>
      <c r="C494" t="s">
        <v>4482</v>
      </c>
      <c r="D494" s="2">
        <v>70</v>
      </c>
      <c r="E494" s="309">
        <v>46318</v>
      </c>
      <c r="F494" s="2" t="s">
        <v>4042</v>
      </c>
      <c r="G494" s="300">
        <v>46317</v>
      </c>
      <c r="H494" s="2" t="s">
        <v>4042</v>
      </c>
      <c r="I494" s="2">
        <v>71</v>
      </c>
    </row>
    <row r="495" spans="1:9" x14ac:dyDescent="0.25">
      <c r="A495" t="s">
        <v>4483</v>
      </c>
      <c r="B495" t="str">
        <f t="shared" si="7"/>
        <v>C016110</v>
      </c>
      <c r="C495" t="s">
        <v>4484</v>
      </c>
      <c r="D495" s="2">
        <v>35</v>
      </c>
      <c r="E495" s="309">
        <v>46352</v>
      </c>
      <c r="F495" s="2" t="s">
        <v>4315</v>
      </c>
      <c r="G495" s="2" t="s">
        <v>4262</v>
      </c>
      <c r="H495" s="300">
        <v>46422</v>
      </c>
      <c r="I495" s="2">
        <v>74</v>
      </c>
    </row>
    <row r="496" spans="1:9" x14ac:dyDescent="0.25">
      <c r="A496" t="s">
        <v>4485</v>
      </c>
      <c r="B496" t="str">
        <f t="shared" si="7"/>
        <v>de Agua</v>
      </c>
      <c r="D496" s="2">
        <v>374</v>
      </c>
      <c r="E496" s="309">
        <v>46073</v>
      </c>
      <c r="F496" s="300">
        <v>46522</v>
      </c>
      <c r="G496" s="300">
        <v>46077</v>
      </c>
      <c r="H496" s="300">
        <v>46564</v>
      </c>
      <c r="I496" s="2">
        <v>59</v>
      </c>
    </row>
    <row r="497" spans="1:9" x14ac:dyDescent="0.25">
      <c r="A497" t="s">
        <v>4486</v>
      </c>
      <c r="B497" t="str">
        <f t="shared" si="7"/>
        <v>C018020</v>
      </c>
      <c r="C497" t="s">
        <v>4487</v>
      </c>
      <c r="D497" s="2">
        <v>45</v>
      </c>
      <c r="E497" s="309">
        <v>46073</v>
      </c>
      <c r="F497" s="2" t="s">
        <v>3588</v>
      </c>
      <c r="G497" s="300">
        <v>46086</v>
      </c>
      <c r="H497" s="2" t="s">
        <v>4191</v>
      </c>
      <c r="I497" s="2">
        <v>0</v>
      </c>
    </row>
    <row r="498" spans="1:9" x14ac:dyDescent="0.25">
      <c r="A498" t="s">
        <v>4488</v>
      </c>
      <c r="B498" t="str">
        <f t="shared" si="7"/>
        <v>C018010</v>
      </c>
      <c r="C498" t="s">
        <v>4489</v>
      </c>
      <c r="D498" s="2">
        <v>60</v>
      </c>
      <c r="E498" s="309">
        <v>46095</v>
      </c>
      <c r="F498" s="300">
        <v>46164</v>
      </c>
      <c r="G498" s="300">
        <v>46077</v>
      </c>
      <c r="H498" s="2" t="s">
        <v>3579</v>
      </c>
      <c r="I498" s="2">
        <v>14</v>
      </c>
    </row>
    <row r="499" spans="1:9" x14ac:dyDescent="0.25">
      <c r="A499" t="s">
        <v>4490</v>
      </c>
      <c r="B499" t="str">
        <f t="shared" si="7"/>
        <v>C018022</v>
      </c>
      <c r="C499" t="s">
        <v>4491</v>
      </c>
      <c r="D499" s="2">
        <v>45</v>
      </c>
      <c r="E499" s="309">
        <v>46108</v>
      </c>
      <c r="F499" s="300">
        <v>46160</v>
      </c>
      <c r="G499" s="2" t="s">
        <v>3930</v>
      </c>
      <c r="H499" s="300">
        <v>46172</v>
      </c>
      <c r="I499" s="2">
        <v>18</v>
      </c>
    </row>
    <row r="500" spans="1:9" x14ac:dyDescent="0.25">
      <c r="A500" t="s">
        <v>4492</v>
      </c>
      <c r="B500" t="str">
        <f t="shared" si="7"/>
        <v>C018012</v>
      </c>
      <c r="C500" t="s">
        <v>4493</v>
      </c>
      <c r="D500" s="2">
        <v>60</v>
      </c>
      <c r="E500" s="309" t="s">
        <v>3588</v>
      </c>
      <c r="F500" s="300">
        <v>46193</v>
      </c>
      <c r="G500" s="300">
        <v>46112</v>
      </c>
      <c r="H500" s="300">
        <v>46163</v>
      </c>
      <c r="I500" s="2">
        <v>14</v>
      </c>
    </row>
    <row r="501" spans="1:9" x14ac:dyDescent="0.25">
      <c r="A501" t="s">
        <v>4494</v>
      </c>
      <c r="B501" t="str">
        <f t="shared" si="7"/>
        <v>C018040</v>
      </c>
      <c r="C501" t="s">
        <v>4495</v>
      </c>
      <c r="D501" s="2">
        <v>45</v>
      </c>
      <c r="E501" s="309">
        <v>46161</v>
      </c>
      <c r="F501" s="300">
        <v>46212</v>
      </c>
      <c r="G501" s="300">
        <v>46174</v>
      </c>
      <c r="H501" s="300">
        <v>46225</v>
      </c>
      <c r="I501" s="2">
        <v>18</v>
      </c>
    </row>
    <row r="502" spans="1:9" x14ac:dyDescent="0.25">
      <c r="A502" t="s">
        <v>4496</v>
      </c>
      <c r="B502" t="str">
        <f t="shared" si="7"/>
        <v>C018310</v>
      </c>
      <c r="C502" t="s">
        <v>4497</v>
      </c>
      <c r="D502" s="2">
        <v>45</v>
      </c>
      <c r="E502" s="309">
        <v>46195</v>
      </c>
      <c r="F502" s="2" t="s">
        <v>3986</v>
      </c>
      <c r="G502" s="300">
        <v>46164</v>
      </c>
      <c r="H502" s="300">
        <v>46221</v>
      </c>
      <c r="I502" s="2">
        <v>14</v>
      </c>
    </row>
    <row r="503" spans="1:9" x14ac:dyDescent="0.25">
      <c r="A503" t="s">
        <v>4498</v>
      </c>
      <c r="B503" t="str">
        <f t="shared" si="7"/>
        <v>C018050</v>
      </c>
      <c r="C503" t="s">
        <v>4499</v>
      </c>
      <c r="D503" s="2">
        <v>30</v>
      </c>
      <c r="E503" s="309">
        <v>46195</v>
      </c>
      <c r="F503" s="300">
        <v>46228</v>
      </c>
      <c r="G503" s="300">
        <v>46164</v>
      </c>
      <c r="H503" s="300">
        <v>46198</v>
      </c>
      <c r="I503" s="2">
        <v>109</v>
      </c>
    </row>
    <row r="504" spans="1:9" x14ac:dyDescent="0.25">
      <c r="A504" t="s">
        <v>4500</v>
      </c>
      <c r="B504" t="str">
        <f t="shared" si="7"/>
        <v>C018220</v>
      </c>
      <c r="C504" t="s">
        <v>4501</v>
      </c>
      <c r="D504" s="2">
        <v>61</v>
      </c>
      <c r="E504" s="309">
        <v>46196</v>
      </c>
      <c r="F504" s="300">
        <v>46266</v>
      </c>
      <c r="G504" s="300">
        <v>46209</v>
      </c>
      <c r="H504" s="300">
        <v>46277</v>
      </c>
      <c r="I504" s="2">
        <v>68</v>
      </c>
    </row>
    <row r="505" spans="1:9" x14ac:dyDescent="0.25">
      <c r="A505" t="s">
        <v>4502</v>
      </c>
      <c r="B505" t="str">
        <f t="shared" si="7"/>
        <v>C018305</v>
      </c>
      <c r="C505" t="s">
        <v>4503</v>
      </c>
      <c r="D505" s="2">
        <v>45</v>
      </c>
      <c r="E505" s="309">
        <v>46213</v>
      </c>
      <c r="F505" s="2" t="s">
        <v>3511</v>
      </c>
      <c r="G505" s="300">
        <v>46226</v>
      </c>
      <c r="H505" s="300">
        <v>46277</v>
      </c>
      <c r="I505" s="2">
        <v>106</v>
      </c>
    </row>
    <row r="506" spans="1:9" x14ac:dyDescent="0.25">
      <c r="A506" t="s">
        <v>4504</v>
      </c>
      <c r="B506" t="str">
        <f t="shared" si="7"/>
        <v>C018210</v>
      </c>
      <c r="C506" t="s">
        <v>4505</v>
      </c>
      <c r="D506" s="2">
        <v>140</v>
      </c>
      <c r="E506" s="309">
        <v>46219</v>
      </c>
      <c r="F506" s="2" t="s">
        <v>4069</v>
      </c>
      <c r="G506" s="2" t="s">
        <v>3790</v>
      </c>
      <c r="H506" s="300">
        <v>46344</v>
      </c>
      <c r="I506" s="2">
        <v>13</v>
      </c>
    </row>
    <row r="507" spans="1:9" x14ac:dyDescent="0.25">
      <c r="A507" t="s">
        <v>4506</v>
      </c>
      <c r="B507" t="str">
        <f t="shared" si="7"/>
        <v>C018250</v>
      </c>
      <c r="C507" t="s">
        <v>4507</v>
      </c>
      <c r="D507" s="2">
        <v>79</v>
      </c>
      <c r="E507" s="309">
        <v>46223</v>
      </c>
      <c r="F507" s="300">
        <v>46314</v>
      </c>
      <c r="G507" s="2" t="s">
        <v>4396</v>
      </c>
      <c r="H507" s="300">
        <v>46336</v>
      </c>
      <c r="I507" s="2">
        <v>53</v>
      </c>
    </row>
    <row r="508" spans="1:9" x14ac:dyDescent="0.25">
      <c r="A508" t="s">
        <v>4508</v>
      </c>
      <c r="B508" t="str">
        <f t="shared" si="7"/>
        <v>C018320</v>
      </c>
      <c r="C508" t="s">
        <v>4509</v>
      </c>
      <c r="D508" s="2">
        <v>55</v>
      </c>
      <c r="E508" s="309">
        <v>46230</v>
      </c>
      <c r="F508" s="300">
        <v>46293</v>
      </c>
      <c r="G508" s="300">
        <v>46199</v>
      </c>
      <c r="H508" s="2" t="s">
        <v>4456</v>
      </c>
      <c r="I508" s="2">
        <v>14</v>
      </c>
    </row>
    <row r="509" spans="1:9" x14ac:dyDescent="0.25">
      <c r="A509" t="s">
        <v>4510</v>
      </c>
      <c r="B509" t="str">
        <f t="shared" si="7"/>
        <v>C018140</v>
      </c>
      <c r="C509" t="s">
        <v>4511</v>
      </c>
      <c r="D509" s="2">
        <v>60</v>
      </c>
      <c r="E509" s="309">
        <v>46230</v>
      </c>
      <c r="F509" s="300">
        <v>46298</v>
      </c>
      <c r="G509" s="300">
        <v>46199</v>
      </c>
      <c r="H509" s="300">
        <v>46268</v>
      </c>
      <c r="I509" s="2">
        <v>109</v>
      </c>
    </row>
    <row r="510" spans="1:9" x14ac:dyDescent="0.25">
      <c r="A510" t="s">
        <v>4512</v>
      </c>
      <c r="B510" t="str">
        <f t="shared" si="7"/>
        <v>C018280</v>
      </c>
      <c r="C510" t="s">
        <v>4513</v>
      </c>
      <c r="D510" s="2">
        <v>60</v>
      </c>
      <c r="E510" s="309" t="s">
        <v>3986</v>
      </c>
      <c r="F510" s="300">
        <v>46315</v>
      </c>
      <c r="G510" s="300">
        <v>46273</v>
      </c>
      <c r="H510" s="300">
        <v>46342</v>
      </c>
      <c r="I510" s="2">
        <v>65</v>
      </c>
    </row>
    <row r="511" spans="1:9" x14ac:dyDescent="0.25">
      <c r="A511" t="s">
        <v>4514</v>
      </c>
      <c r="B511" t="str">
        <f t="shared" si="7"/>
        <v>C018330</v>
      </c>
      <c r="C511" t="s">
        <v>4515</v>
      </c>
      <c r="D511" s="2">
        <v>55</v>
      </c>
      <c r="E511" s="309" t="s">
        <v>4516</v>
      </c>
      <c r="F511" s="300">
        <v>46322</v>
      </c>
      <c r="G511" s="2" t="s">
        <v>3790</v>
      </c>
      <c r="H511" s="300">
        <v>46303</v>
      </c>
      <c r="I511" s="2">
        <v>14</v>
      </c>
    </row>
    <row r="512" spans="1:9" x14ac:dyDescent="0.25">
      <c r="A512" t="s">
        <v>4517</v>
      </c>
      <c r="B512" t="str">
        <f t="shared" si="7"/>
        <v>C018350</v>
      </c>
      <c r="C512" t="s">
        <v>4518</v>
      </c>
      <c r="D512" s="2">
        <v>45</v>
      </c>
      <c r="E512" s="309">
        <v>46288</v>
      </c>
      <c r="F512" s="300">
        <v>46339</v>
      </c>
      <c r="G512" s="300">
        <v>46281</v>
      </c>
      <c r="H512" s="300">
        <v>46332</v>
      </c>
      <c r="I512" s="2">
        <v>42</v>
      </c>
    </row>
    <row r="513" spans="1:9" x14ac:dyDescent="0.25">
      <c r="A513" t="s">
        <v>4519</v>
      </c>
      <c r="B513" t="str">
        <f t="shared" si="7"/>
        <v>C018380</v>
      </c>
      <c r="C513" t="s">
        <v>4520</v>
      </c>
      <c r="D513" s="2">
        <v>40</v>
      </c>
      <c r="E513" s="309">
        <v>46298</v>
      </c>
      <c r="F513" s="300">
        <v>46344</v>
      </c>
      <c r="G513" s="300">
        <v>46302</v>
      </c>
      <c r="H513" s="300">
        <v>46347</v>
      </c>
      <c r="I513" s="2">
        <v>35</v>
      </c>
    </row>
    <row r="514" spans="1:9" x14ac:dyDescent="0.25">
      <c r="A514" t="s">
        <v>4521</v>
      </c>
      <c r="B514" t="str">
        <f t="shared" si="7"/>
        <v>C018400</v>
      </c>
      <c r="C514" t="s">
        <v>4522</v>
      </c>
      <c r="D514" s="2">
        <v>75</v>
      </c>
      <c r="E514" s="309">
        <v>46298</v>
      </c>
      <c r="F514" s="2" t="s">
        <v>4523</v>
      </c>
      <c r="G514" s="300">
        <v>46302</v>
      </c>
      <c r="H514" s="2" t="s">
        <v>4265</v>
      </c>
      <c r="I514" s="2">
        <v>46</v>
      </c>
    </row>
    <row r="515" spans="1:9" x14ac:dyDescent="0.25">
      <c r="A515" t="s">
        <v>4524</v>
      </c>
      <c r="B515" t="str">
        <f t="shared" si="7"/>
        <v>C018340</v>
      </c>
      <c r="C515" t="s">
        <v>4525</v>
      </c>
      <c r="D515" s="2">
        <v>40</v>
      </c>
      <c r="E515" s="309">
        <v>46323</v>
      </c>
      <c r="F515" s="2" t="s">
        <v>4262</v>
      </c>
      <c r="G515" s="300">
        <v>46304</v>
      </c>
      <c r="H515" s="2" t="s">
        <v>4526</v>
      </c>
      <c r="I515" s="2">
        <v>14</v>
      </c>
    </row>
    <row r="516" spans="1:9" x14ac:dyDescent="0.25">
      <c r="A516" t="s">
        <v>4527</v>
      </c>
      <c r="B516" t="str">
        <f t="shared" si="7"/>
        <v>C018130</v>
      </c>
      <c r="C516" t="s">
        <v>4528</v>
      </c>
      <c r="D516" s="2">
        <v>60</v>
      </c>
      <c r="E516" s="309" t="s">
        <v>4043</v>
      </c>
      <c r="F516" s="300">
        <v>46447</v>
      </c>
      <c r="G516" s="300">
        <v>46346</v>
      </c>
      <c r="H516" s="300">
        <v>46430</v>
      </c>
      <c r="I516" s="2">
        <v>59</v>
      </c>
    </row>
    <row r="517" spans="1:9" x14ac:dyDescent="0.25">
      <c r="A517" t="s">
        <v>4529</v>
      </c>
      <c r="B517" t="str">
        <f t="shared" si="7"/>
        <v>C018120</v>
      </c>
      <c r="C517" t="s">
        <v>4530</v>
      </c>
      <c r="D517" s="2">
        <v>75</v>
      </c>
      <c r="E517" s="309" t="s">
        <v>4344</v>
      </c>
      <c r="F517" s="300">
        <v>46465</v>
      </c>
      <c r="G517" s="2" t="s">
        <v>4531</v>
      </c>
      <c r="H517" s="300">
        <v>46472</v>
      </c>
      <c r="I517" s="2">
        <v>26</v>
      </c>
    </row>
    <row r="518" spans="1:9" x14ac:dyDescent="0.25">
      <c r="A518" t="s">
        <v>4532</v>
      </c>
      <c r="B518" t="str">
        <f t="shared" ref="B518:B581" si="8">+RIGHT(A518,7)</f>
        <v>C018365</v>
      </c>
      <c r="C518" t="s">
        <v>4533</v>
      </c>
      <c r="D518" s="2">
        <v>45</v>
      </c>
      <c r="E518" s="309" t="s">
        <v>4344</v>
      </c>
      <c r="F518" s="300">
        <v>46430</v>
      </c>
      <c r="G518" s="2" t="s">
        <v>4531</v>
      </c>
      <c r="H518" s="300">
        <v>46437</v>
      </c>
      <c r="I518" s="2">
        <v>26</v>
      </c>
    </row>
    <row r="519" spans="1:9" x14ac:dyDescent="0.25">
      <c r="A519" t="s">
        <v>4534</v>
      </c>
      <c r="B519" t="str">
        <f t="shared" si="8"/>
        <v>C018360</v>
      </c>
      <c r="C519" t="s">
        <v>4535</v>
      </c>
      <c r="D519" s="2">
        <v>50</v>
      </c>
      <c r="E519" s="309" t="s">
        <v>4536</v>
      </c>
      <c r="F519" s="300">
        <v>46441</v>
      </c>
      <c r="G519" s="2" t="s">
        <v>4537</v>
      </c>
      <c r="H519" s="300">
        <v>46451</v>
      </c>
      <c r="I519" s="2">
        <v>31</v>
      </c>
    </row>
    <row r="520" spans="1:9" x14ac:dyDescent="0.25">
      <c r="A520" t="s">
        <v>4538</v>
      </c>
      <c r="B520" t="str">
        <f t="shared" si="8"/>
        <v>C018370</v>
      </c>
      <c r="C520" t="s">
        <v>4539</v>
      </c>
      <c r="D520" s="2">
        <v>45</v>
      </c>
      <c r="E520" s="309" t="s">
        <v>4536</v>
      </c>
      <c r="F520" s="300">
        <v>46435</v>
      </c>
      <c r="G520" s="2" t="s">
        <v>4537</v>
      </c>
      <c r="H520" s="300">
        <v>46451</v>
      </c>
      <c r="I520" s="2">
        <v>14</v>
      </c>
    </row>
    <row r="521" spans="1:9" x14ac:dyDescent="0.25">
      <c r="A521" t="s">
        <v>4540</v>
      </c>
      <c r="B521" t="str">
        <f t="shared" si="8"/>
        <v>C018110</v>
      </c>
      <c r="C521" t="s">
        <v>4541</v>
      </c>
      <c r="D521" s="2">
        <v>90</v>
      </c>
      <c r="E521" s="309">
        <v>46419</v>
      </c>
      <c r="F521" s="300">
        <v>46522</v>
      </c>
      <c r="G521" s="300">
        <v>46459</v>
      </c>
      <c r="H521" s="300">
        <v>46564</v>
      </c>
      <c r="I521" s="2">
        <v>59</v>
      </c>
    </row>
    <row r="522" spans="1:9" x14ac:dyDescent="0.25">
      <c r="A522" t="s">
        <v>4542</v>
      </c>
      <c r="B522" t="str">
        <f t="shared" si="8"/>
        <v>e + KOD</v>
      </c>
      <c r="D522" s="2">
        <v>140</v>
      </c>
      <c r="E522" s="309">
        <v>46195</v>
      </c>
      <c r="F522" s="2" t="s">
        <v>4480</v>
      </c>
      <c r="G522" s="300">
        <v>46179</v>
      </c>
      <c r="H522" s="300">
        <v>46342</v>
      </c>
      <c r="I522" s="2">
        <v>64</v>
      </c>
    </row>
    <row r="523" spans="1:9" x14ac:dyDescent="0.25">
      <c r="A523" t="s">
        <v>4543</v>
      </c>
      <c r="B523" t="str">
        <f t="shared" si="8"/>
        <v>C019010</v>
      </c>
      <c r="C523" t="s">
        <v>4544</v>
      </c>
      <c r="D523" s="2">
        <v>50</v>
      </c>
      <c r="E523" s="309">
        <v>46195</v>
      </c>
      <c r="F523" s="2" t="s">
        <v>3830</v>
      </c>
      <c r="G523" s="300">
        <v>46179</v>
      </c>
      <c r="H523" s="2" t="s">
        <v>3729</v>
      </c>
      <c r="I523" s="2">
        <v>64</v>
      </c>
    </row>
    <row r="524" spans="1:9" x14ac:dyDescent="0.25">
      <c r="A524" t="s">
        <v>4545</v>
      </c>
      <c r="B524" t="str">
        <f t="shared" si="8"/>
        <v>C019040</v>
      </c>
      <c r="C524" t="s">
        <v>4546</v>
      </c>
      <c r="D524" s="2">
        <v>15</v>
      </c>
      <c r="E524" s="309">
        <v>46202</v>
      </c>
      <c r="F524" s="300">
        <v>46218</v>
      </c>
      <c r="G524" s="300">
        <v>46179</v>
      </c>
      <c r="H524" s="300">
        <v>46196</v>
      </c>
      <c r="I524" s="2">
        <v>124</v>
      </c>
    </row>
    <row r="525" spans="1:9" x14ac:dyDescent="0.25">
      <c r="A525" t="s">
        <v>4547</v>
      </c>
      <c r="B525" t="str">
        <f t="shared" si="8"/>
        <v>C019020</v>
      </c>
      <c r="C525" t="s">
        <v>4548</v>
      </c>
      <c r="D525" s="2">
        <v>35</v>
      </c>
      <c r="E525" s="309">
        <v>46212</v>
      </c>
      <c r="F525" s="2" t="s">
        <v>3830</v>
      </c>
      <c r="G525" s="300">
        <v>46197</v>
      </c>
      <c r="H525" s="2" t="s">
        <v>3729</v>
      </c>
      <c r="I525" s="2">
        <v>104</v>
      </c>
    </row>
    <row r="526" spans="1:9" x14ac:dyDescent="0.25">
      <c r="A526" t="s">
        <v>4549</v>
      </c>
      <c r="B526" t="str">
        <f t="shared" si="8"/>
        <v>C019030</v>
      </c>
      <c r="C526" t="s">
        <v>4550</v>
      </c>
      <c r="D526" s="2">
        <v>90</v>
      </c>
      <c r="E526" s="309" t="s">
        <v>4056</v>
      </c>
      <c r="F526" s="2" t="s">
        <v>4480</v>
      </c>
      <c r="G526" s="2" t="s">
        <v>3908</v>
      </c>
      <c r="H526" s="300">
        <v>46342</v>
      </c>
      <c r="I526" s="2">
        <v>64</v>
      </c>
    </row>
    <row r="527" spans="1:9" x14ac:dyDescent="0.25">
      <c r="A527" t="s">
        <v>4551</v>
      </c>
      <c r="B527" t="str">
        <f t="shared" si="8"/>
        <v xml:space="preserve"> planta</v>
      </c>
      <c r="D527" s="2">
        <v>196</v>
      </c>
      <c r="E527" s="309">
        <v>46148</v>
      </c>
      <c r="F527" s="2" t="s">
        <v>4331</v>
      </c>
      <c r="G527" s="300">
        <v>46232</v>
      </c>
      <c r="H527" s="2" t="s">
        <v>4552</v>
      </c>
      <c r="I527" s="2">
        <v>97</v>
      </c>
    </row>
    <row r="528" spans="1:9" x14ac:dyDescent="0.25">
      <c r="A528" t="s">
        <v>4553</v>
      </c>
      <c r="B528" t="str">
        <f t="shared" si="8"/>
        <v>C017150</v>
      </c>
      <c r="C528" t="s">
        <v>4554</v>
      </c>
      <c r="D528" s="2">
        <v>120</v>
      </c>
      <c r="E528" s="309">
        <v>46148</v>
      </c>
      <c r="F528" s="300">
        <v>46287</v>
      </c>
      <c r="G528" s="300">
        <v>46232</v>
      </c>
      <c r="H528" s="2" t="s">
        <v>3432</v>
      </c>
      <c r="I528" s="2">
        <v>109</v>
      </c>
    </row>
    <row r="529" spans="1:9" x14ac:dyDescent="0.25">
      <c r="A529" t="s">
        <v>4555</v>
      </c>
      <c r="B529" t="str">
        <f t="shared" si="8"/>
        <v>C017050</v>
      </c>
      <c r="C529" t="s">
        <v>4556</v>
      </c>
      <c r="D529" s="2">
        <v>55</v>
      </c>
      <c r="E529" s="309">
        <v>46224</v>
      </c>
      <c r="F529" s="300">
        <v>46287</v>
      </c>
      <c r="G529" s="2" t="s">
        <v>4151</v>
      </c>
      <c r="H529" s="300">
        <v>46318</v>
      </c>
      <c r="I529" s="2">
        <v>89</v>
      </c>
    </row>
    <row r="530" spans="1:9" x14ac:dyDescent="0.25">
      <c r="A530" t="s">
        <v>4557</v>
      </c>
      <c r="B530" t="str">
        <f t="shared" si="8"/>
        <v>C017030</v>
      </c>
      <c r="C530" t="s">
        <v>4558</v>
      </c>
      <c r="D530" s="2">
        <v>25</v>
      </c>
      <c r="E530" s="309">
        <v>46280</v>
      </c>
      <c r="F530" s="300">
        <v>46308</v>
      </c>
      <c r="G530" s="300">
        <v>46302</v>
      </c>
      <c r="H530" s="300">
        <v>46330</v>
      </c>
      <c r="I530" s="2">
        <v>65</v>
      </c>
    </row>
    <row r="531" spans="1:9" x14ac:dyDescent="0.25">
      <c r="A531" t="s">
        <v>4559</v>
      </c>
      <c r="B531" t="str">
        <f t="shared" si="8"/>
        <v>C017200</v>
      </c>
      <c r="C531" t="s">
        <v>4560</v>
      </c>
      <c r="D531" s="2">
        <v>80</v>
      </c>
      <c r="E531" s="309">
        <v>46283</v>
      </c>
      <c r="F531" s="2" t="s">
        <v>4331</v>
      </c>
      <c r="G531" s="300">
        <v>46270</v>
      </c>
      <c r="H531" s="2" t="s">
        <v>4294</v>
      </c>
      <c r="I531" s="2">
        <v>68</v>
      </c>
    </row>
    <row r="532" spans="1:9" x14ac:dyDescent="0.25">
      <c r="A532" t="s">
        <v>4561</v>
      </c>
      <c r="B532" t="str">
        <f t="shared" si="8"/>
        <v>C017040</v>
      </c>
      <c r="C532" t="s">
        <v>4562</v>
      </c>
      <c r="D532" s="2">
        <v>25</v>
      </c>
      <c r="E532" s="309">
        <v>46288</v>
      </c>
      <c r="F532" s="300">
        <v>46316</v>
      </c>
      <c r="G532" s="300">
        <v>46319</v>
      </c>
      <c r="H532" s="300">
        <v>46347</v>
      </c>
      <c r="I532" s="2">
        <v>144</v>
      </c>
    </row>
    <row r="533" spans="1:9" x14ac:dyDescent="0.25">
      <c r="A533" t="s">
        <v>4563</v>
      </c>
      <c r="B533" t="str">
        <f t="shared" si="8"/>
        <v>C017060</v>
      </c>
      <c r="C533" t="s">
        <v>4564</v>
      </c>
      <c r="D533" s="2">
        <v>50</v>
      </c>
      <c r="E533" s="309">
        <v>46288</v>
      </c>
      <c r="F533" s="300">
        <v>46345</v>
      </c>
      <c r="G533" s="300">
        <v>46319</v>
      </c>
      <c r="H533" s="2" t="s">
        <v>4107</v>
      </c>
      <c r="I533" s="2">
        <v>89</v>
      </c>
    </row>
    <row r="534" spans="1:9" x14ac:dyDescent="0.25">
      <c r="A534" t="s">
        <v>4565</v>
      </c>
      <c r="B534" t="str">
        <f t="shared" si="8"/>
        <v>C017070</v>
      </c>
      <c r="C534" t="s">
        <v>4566</v>
      </c>
      <c r="D534" s="2">
        <v>60</v>
      </c>
      <c r="E534" s="309">
        <v>46294</v>
      </c>
      <c r="F534" s="2" t="s">
        <v>4294</v>
      </c>
      <c r="G534" s="300">
        <v>46325</v>
      </c>
      <c r="H534" s="2" t="s">
        <v>4552</v>
      </c>
      <c r="I534" s="2">
        <v>89</v>
      </c>
    </row>
    <row r="535" spans="1:9" x14ac:dyDescent="0.25">
      <c r="A535" t="s">
        <v>4567</v>
      </c>
      <c r="B535" t="str">
        <f t="shared" si="8"/>
        <v>C017020</v>
      </c>
      <c r="C535" t="s">
        <v>4568</v>
      </c>
      <c r="D535" s="2">
        <v>25</v>
      </c>
      <c r="E535" s="309">
        <v>46309</v>
      </c>
      <c r="F535" s="300">
        <v>46337</v>
      </c>
      <c r="G535" s="300">
        <v>46331</v>
      </c>
      <c r="H535" s="2" t="s">
        <v>4287</v>
      </c>
      <c r="I535" s="2">
        <v>65</v>
      </c>
    </row>
    <row r="536" spans="1:9" x14ac:dyDescent="0.25">
      <c r="A536" t="s">
        <v>4569</v>
      </c>
      <c r="B536" t="str">
        <f t="shared" si="8"/>
        <v>C017080</v>
      </c>
      <c r="C536" t="s">
        <v>4570</v>
      </c>
      <c r="D536" s="2">
        <v>15</v>
      </c>
      <c r="E536" s="309">
        <v>46346</v>
      </c>
      <c r="F536" s="2" t="s">
        <v>4294</v>
      </c>
      <c r="G536" s="2" t="s">
        <v>4571</v>
      </c>
      <c r="H536" s="2" t="s">
        <v>4552</v>
      </c>
      <c r="I536" s="2">
        <v>108</v>
      </c>
    </row>
    <row r="537" spans="1:9" x14ac:dyDescent="0.25">
      <c r="A537" t="s">
        <v>4572</v>
      </c>
      <c r="B537" t="str">
        <f t="shared" si="8"/>
        <v>etálica</v>
      </c>
      <c r="D537" s="2">
        <v>257</v>
      </c>
      <c r="E537" s="309">
        <v>46146</v>
      </c>
      <c r="F537" s="300">
        <v>46458</v>
      </c>
      <c r="G537" s="2" t="s">
        <v>4396</v>
      </c>
      <c r="H537" s="300">
        <v>46463</v>
      </c>
      <c r="I537" s="2">
        <v>44</v>
      </c>
    </row>
    <row r="538" spans="1:9" x14ac:dyDescent="0.25">
      <c r="A538" t="s">
        <v>4375</v>
      </c>
      <c r="B538" t="str">
        <f t="shared" si="8"/>
        <v>Cutcher</v>
      </c>
      <c r="D538" s="2">
        <v>120</v>
      </c>
      <c r="E538" s="309">
        <v>46219</v>
      </c>
      <c r="F538" s="2" t="s">
        <v>4295</v>
      </c>
      <c r="G538" s="2" t="s">
        <v>4151</v>
      </c>
      <c r="H538" s="2" t="s">
        <v>4552</v>
      </c>
      <c r="I538" s="2">
        <v>44</v>
      </c>
    </row>
    <row r="539" spans="1:9" x14ac:dyDescent="0.25">
      <c r="A539" t="s">
        <v>4573</v>
      </c>
      <c r="B539" t="str">
        <f t="shared" si="8"/>
        <v>S021050</v>
      </c>
      <c r="C539" t="s">
        <v>4574</v>
      </c>
      <c r="D539" s="2">
        <v>120</v>
      </c>
      <c r="E539" s="309">
        <v>46219</v>
      </c>
      <c r="F539" s="2" t="s">
        <v>4295</v>
      </c>
      <c r="G539" s="2" t="s">
        <v>4151</v>
      </c>
      <c r="H539" s="2" t="s">
        <v>4552</v>
      </c>
      <c r="I539" s="2">
        <v>44</v>
      </c>
    </row>
    <row r="540" spans="1:9" x14ac:dyDescent="0.25">
      <c r="A540" t="s">
        <v>4575</v>
      </c>
      <c r="B540" t="str">
        <f t="shared" si="8"/>
        <v>S021040</v>
      </c>
      <c r="C540" t="s">
        <v>4576</v>
      </c>
      <c r="D540" s="2">
        <v>20</v>
      </c>
      <c r="E540" s="309">
        <v>46226</v>
      </c>
      <c r="F540" s="2" t="s">
        <v>4396</v>
      </c>
      <c r="G540" s="300">
        <v>46290</v>
      </c>
      <c r="H540" s="300">
        <v>46312</v>
      </c>
      <c r="I540" s="2">
        <v>135</v>
      </c>
    </row>
    <row r="541" spans="1:9" x14ac:dyDescent="0.25">
      <c r="A541" t="s">
        <v>4409</v>
      </c>
      <c r="B541" t="str">
        <f t="shared" si="8"/>
        <v xml:space="preserve"> de Gas</v>
      </c>
      <c r="D541" s="2">
        <v>223</v>
      </c>
      <c r="E541" s="309">
        <v>46146</v>
      </c>
      <c r="F541" s="300">
        <v>46419</v>
      </c>
      <c r="G541" s="2" t="s">
        <v>4396</v>
      </c>
      <c r="H541" s="300">
        <v>46461</v>
      </c>
      <c r="I541" s="2">
        <v>0</v>
      </c>
    </row>
    <row r="542" spans="1:9" x14ac:dyDescent="0.25">
      <c r="A542" t="s">
        <v>4577</v>
      </c>
      <c r="B542" t="str">
        <f t="shared" si="8"/>
        <v>S022070</v>
      </c>
      <c r="C542" t="s">
        <v>4578</v>
      </c>
      <c r="D542" s="2">
        <v>223</v>
      </c>
      <c r="E542" s="309">
        <v>46146</v>
      </c>
      <c r="F542" s="300">
        <v>46419</v>
      </c>
      <c r="G542" s="2" t="s">
        <v>4396</v>
      </c>
      <c r="H542" s="300">
        <v>46461</v>
      </c>
      <c r="I542" s="2">
        <v>0</v>
      </c>
    </row>
    <row r="543" spans="1:9" x14ac:dyDescent="0.25">
      <c r="A543" t="s">
        <v>4422</v>
      </c>
      <c r="B543" t="str">
        <f t="shared" si="8"/>
        <v>densado</v>
      </c>
      <c r="D543" s="2">
        <v>194</v>
      </c>
      <c r="E543" s="309">
        <v>46170</v>
      </c>
      <c r="F543" s="2" t="s">
        <v>4136</v>
      </c>
      <c r="G543" s="2" t="s">
        <v>4396</v>
      </c>
      <c r="H543" s="300">
        <v>46461</v>
      </c>
      <c r="I543" s="2">
        <v>21</v>
      </c>
    </row>
    <row r="544" spans="1:9" x14ac:dyDescent="0.25">
      <c r="A544" t="s">
        <v>4579</v>
      </c>
      <c r="B544" t="str">
        <f t="shared" si="8"/>
        <v>S023200</v>
      </c>
      <c r="C544" t="s">
        <v>4580</v>
      </c>
      <c r="D544" s="2">
        <v>194</v>
      </c>
      <c r="E544" s="309">
        <v>46170</v>
      </c>
      <c r="F544" s="2" t="s">
        <v>4136</v>
      </c>
      <c r="G544" s="2" t="s">
        <v>4396</v>
      </c>
      <c r="H544" s="300">
        <v>46461</v>
      </c>
      <c r="I544" s="2">
        <v>0</v>
      </c>
    </row>
    <row r="545" spans="1:9" x14ac:dyDescent="0.25">
      <c r="A545" t="s">
        <v>4581</v>
      </c>
      <c r="B545" t="str">
        <f t="shared" si="8"/>
        <v>S023090</v>
      </c>
      <c r="C545" t="s">
        <v>4582</v>
      </c>
      <c r="D545" s="2">
        <v>35</v>
      </c>
      <c r="E545" s="309">
        <v>46339</v>
      </c>
      <c r="F545" s="2" t="s">
        <v>4526</v>
      </c>
      <c r="G545" s="300">
        <v>46331</v>
      </c>
      <c r="H545" s="2" t="s">
        <v>3432</v>
      </c>
      <c r="I545" s="2">
        <v>35</v>
      </c>
    </row>
    <row r="546" spans="1:9" x14ac:dyDescent="0.25">
      <c r="A546" t="s">
        <v>4441</v>
      </c>
      <c r="B546" t="str">
        <f t="shared" si="8"/>
        <v>Hot Oil</v>
      </c>
      <c r="D546" s="2">
        <v>175</v>
      </c>
      <c r="E546" s="309">
        <v>46225</v>
      </c>
      <c r="F546" s="300">
        <v>46442</v>
      </c>
      <c r="G546" s="300">
        <v>46273</v>
      </c>
      <c r="H546" s="300">
        <v>46437</v>
      </c>
      <c r="I546" s="2">
        <v>17</v>
      </c>
    </row>
    <row r="547" spans="1:9" x14ac:dyDescent="0.25">
      <c r="A547" t="s">
        <v>4583</v>
      </c>
      <c r="B547" t="str">
        <f t="shared" si="8"/>
        <v>S024081</v>
      </c>
      <c r="C547" t="s">
        <v>4584</v>
      </c>
      <c r="D547" s="2">
        <v>145</v>
      </c>
      <c r="E547" s="309">
        <v>46225</v>
      </c>
      <c r="F547" s="2" t="s">
        <v>4585</v>
      </c>
      <c r="G547" s="300">
        <v>46273</v>
      </c>
      <c r="H547" s="300">
        <v>46437</v>
      </c>
      <c r="I547" s="2">
        <v>47</v>
      </c>
    </row>
    <row r="548" spans="1:9" x14ac:dyDescent="0.25">
      <c r="A548" t="s">
        <v>4586</v>
      </c>
      <c r="B548" t="str">
        <f t="shared" si="8"/>
        <v>S024070</v>
      </c>
      <c r="C548" t="s">
        <v>4587</v>
      </c>
      <c r="D548" s="2">
        <v>45</v>
      </c>
      <c r="E548" s="309" t="s">
        <v>4107</v>
      </c>
      <c r="F548" s="300">
        <v>46442</v>
      </c>
      <c r="G548" s="2" t="s">
        <v>4344</v>
      </c>
      <c r="H548" s="300">
        <v>46430</v>
      </c>
      <c r="I548" s="2">
        <v>10</v>
      </c>
    </row>
    <row r="549" spans="1:9" x14ac:dyDescent="0.25">
      <c r="A549" t="s">
        <v>4468</v>
      </c>
      <c r="B549" t="str">
        <f t="shared" si="8"/>
        <v>densado</v>
      </c>
      <c r="D549" s="2">
        <v>45</v>
      </c>
      <c r="E549" s="309" t="s">
        <v>4265</v>
      </c>
      <c r="F549" s="300">
        <v>46454</v>
      </c>
      <c r="G549" s="2" t="s">
        <v>4331</v>
      </c>
      <c r="H549" s="300">
        <v>46441</v>
      </c>
      <c r="I549" s="2">
        <v>18</v>
      </c>
    </row>
    <row r="550" spans="1:9" x14ac:dyDescent="0.25">
      <c r="A550" t="s">
        <v>4588</v>
      </c>
      <c r="B550" t="str">
        <f t="shared" si="8"/>
        <v>S026300</v>
      </c>
      <c r="C550" t="s">
        <v>4589</v>
      </c>
      <c r="D550" s="2">
        <v>45</v>
      </c>
      <c r="E550" s="309" t="s">
        <v>4265</v>
      </c>
      <c r="F550" s="300">
        <v>46454</v>
      </c>
      <c r="G550" s="2" t="s">
        <v>4331</v>
      </c>
      <c r="H550" s="300">
        <v>46441</v>
      </c>
      <c r="I550" s="2">
        <v>18</v>
      </c>
    </row>
    <row r="551" spans="1:9" x14ac:dyDescent="0.25">
      <c r="A551" t="s">
        <v>4485</v>
      </c>
      <c r="B551" t="str">
        <f t="shared" si="8"/>
        <v>de Agua</v>
      </c>
      <c r="D551" s="2">
        <v>108</v>
      </c>
      <c r="E551" s="309">
        <v>46315</v>
      </c>
      <c r="F551" s="300">
        <v>46454</v>
      </c>
      <c r="G551" s="300">
        <v>46293</v>
      </c>
      <c r="H551" s="300">
        <v>46461</v>
      </c>
      <c r="I551" s="2">
        <v>26</v>
      </c>
    </row>
    <row r="552" spans="1:9" x14ac:dyDescent="0.25">
      <c r="A552" t="s">
        <v>4590</v>
      </c>
      <c r="B552" t="str">
        <f t="shared" si="8"/>
        <v>S028250</v>
      </c>
      <c r="C552" t="s">
        <v>4591</v>
      </c>
      <c r="D552" s="2">
        <v>45</v>
      </c>
      <c r="E552" s="309">
        <v>46315</v>
      </c>
      <c r="F552" s="2" t="s">
        <v>4592</v>
      </c>
      <c r="G552" s="300">
        <v>46337</v>
      </c>
      <c r="H552" s="2" t="s">
        <v>4265</v>
      </c>
      <c r="I552" s="2">
        <v>53</v>
      </c>
    </row>
    <row r="553" spans="1:9" x14ac:dyDescent="0.25">
      <c r="A553" t="s">
        <v>4593</v>
      </c>
      <c r="B553" t="str">
        <f t="shared" si="8"/>
        <v>S028280</v>
      </c>
      <c r="C553" t="s">
        <v>4594</v>
      </c>
      <c r="D553" s="2">
        <v>30</v>
      </c>
      <c r="E553" s="309">
        <v>46319</v>
      </c>
      <c r="F553" s="300">
        <v>46354</v>
      </c>
      <c r="G553" s="300">
        <v>46343</v>
      </c>
      <c r="H553" s="2" t="s">
        <v>4107</v>
      </c>
      <c r="I553" s="2">
        <v>62</v>
      </c>
    </row>
    <row r="554" spans="1:9" x14ac:dyDescent="0.25">
      <c r="A554" t="s">
        <v>4595</v>
      </c>
      <c r="B554" t="str">
        <f t="shared" si="8"/>
        <v>S028260</v>
      </c>
      <c r="C554" t="s">
        <v>4596</v>
      </c>
      <c r="D554" s="2">
        <v>45</v>
      </c>
      <c r="E554" s="309">
        <v>46319</v>
      </c>
      <c r="F554" s="2" t="s">
        <v>3432</v>
      </c>
      <c r="G554" s="300">
        <v>46305</v>
      </c>
      <c r="H554" s="2" t="s">
        <v>4480</v>
      </c>
      <c r="I554" s="2">
        <v>42</v>
      </c>
    </row>
    <row r="555" spans="1:9" x14ac:dyDescent="0.25">
      <c r="A555" t="s">
        <v>4597</v>
      </c>
      <c r="B555" t="str">
        <f t="shared" si="8"/>
        <v>S028210</v>
      </c>
      <c r="C555" t="s">
        <v>4589</v>
      </c>
      <c r="D555" s="2">
        <v>90</v>
      </c>
      <c r="E555" s="309">
        <v>46330</v>
      </c>
      <c r="F555" s="300">
        <v>46448</v>
      </c>
      <c r="G555" s="300">
        <v>46293</v>
      </c>
      <c r="H555" s="2" t="s">
        <v>4598</v>
      </c>
      <c r="I555" s="2">
        <v>13</v>
      </c>
    </row>
    <row r="556" spans="1:9" x14ac:dyDescent="0.25">
      <c r="A556" t="s">
        <v>4599</v>
      </c>
      <c r="B556" t="str">
        <f t="shared" si="8"/>
        <v>S028290</v>
      </c>
      <c r="C556" t="s">
        <v>4600</v>
      </c>
      <c r="D556" s="2">
        <v>20</v>
      </c>
      <c r="E556" s="309">
        <v>46431</v>
      </c>
      <c r="F556" s="300">
        <v>46454</v>
      </c>
      <c r="G556" s="300">
        <v>46438</v>
      </c>
      <c r="H556" s="300">
        <v>46461</v>
      </c>
      <c r="I556" s="2">
        <v>26</v>
      </c>
    </row>
    <row r="557" spans="1:9" x14ac:dyDescent="0.25">
      <c r="A557" t="s">
        <v>4542</v>
      </c>
      <c r="B557" t="str">
        <f t="shared" si="8"/>
        <v>e + KOD</v>
      </c>
      <c r="D557" s="2">
        <v>70</v>
      </c>
      <c r="E557" s="309">
        <v>46303</v>
      </c>
      <c r="F557" s="2" t="s">
        <v>4195</v>
      </c>
      <c r="G557" s="300">
        <v>46331</v>
      </c>
      <c r="H557" s="2" t="s">
        <v>4552</v>
      </c>
      <c r="I557" s="2">
        <v>61</v>
      </c>
    </row>
    <row r="558" spans="1:9" x14ac:dyDescent="0.25">
      <c r="A558" t="s">
        <v>4601</v>
      </c>
      <c r="B558" t="str">
        <f t="shared" si="8"/>
        <v>S029040</v>
      </c>
      <c r="C558" t="s">
        <v>4602</v>
      </c>
      <c r="D558" s="2">
        <v>20</v>
      </c>
      <c r="E558" s="309">
        <v>46303</v>
      </c>
      <c r="F558" s="300">
        <v>46325</v>
      </c>
      <c r="G558" s="300">
        <v>46331</v>
      </c>
      <c r="H558" s="300">
        <v>46353</v>
      </c>
      <c r="I558" s="2">
        <v>11</v>
      </c>
    </row>
    <row r="559" spans="1:9" x14ac:dyDescent="0.25">
      <c r="A559" t="s">
        <v>4603</v>
      </c>
      <c r="B559" t="str">
        <f t="shared" si="8"/>
        <v>S029030</v>
      </c>
      <c r="C559" t="s">
        <v>4604</v>
      </c>
      <c r="D559" s="2">
        <v>35</v>
      </c>
      <c r="E559" s="309">
        <v>46344</v>
      </c>
      <c r="F559" s="2" t="s">
        <v>4195</v>
      </c>
      <c r="G559" s="300">
        <v>46354</v>
      </c>
      <c r="H559" s="2" t="s">
        <v>4552</v>
      </c>
      <c r="I559" s="2">
        <v>61</v>
      </c>
    </row>
    <row r="560" spans="1:9" x14ac:dyDescent="0.25">
      <c r="A560" t="s">
        <v>4551</v>
      </c>
      <c r="B560" t="str">
        <f t="shared" si="8"/>
        <v xml:space="preserve"> planta</v>
      </c>
      <c r="D560" s="2">
        <v>160</v>
      </c>
      <c r="E560" s="309" t="s">
        <v>4516</v>
      </c>
      <c r="F560" s="300">
        <v>46458</v>
      </c>
      <c r="G560" s="300">
        <v>46280</v>
      </c>
      <c r="H560" s="300">
        <v>46463</v>
      </c>
      <c r="I560" s="2">
        <v>44</v>
      </c>
    </row>
    <row r="561" spans="1:9" x14ac:dyDescent="0.25">
      <c r="A561" t="s">
        <v>4605</v>
      </c>
      <c r="B561" t="str">
        <f t="shared" si="8"/>
        <v>S027150</v>
      </c>
      <c r="C561" t="s">
        <v>4606</v>
      </c>
      <c r="D561" s="2">
        <v>120</v>
      </c>
      <c r="E561" s="309" t="s">
        <v>4516</v>
      </c>
      <c r="F561" s="2" t="s">
        <v>4177</v>
      </c>
      <c r="G561" s="300">
        <v>46280</v>
      </c>
      <c r="H561" s="300">
        <v>46433</v>
      </c>
      <c r="I561" s="2">
        <v>54</v>
      </c>
    </row>
    <row r="562" spans="1:9" x14ac:dyDescent="0.25">
      <c r="A562" t="s">
        <v>4607</v>
      </c>
      <c r="B562" t="str">
        <f t="shared" si="8"/>
        <v>S027020</v>
      </c>
      <c r="C562" t="s">
        <v>4608</v>
      </c>
      <c r="D562" s="2">
        <v>35</v>
      </c>
      <c r="E562" s="309" t="s">
        <v>4302</v>
      </c>
      <c r="F562" s="300">
        <v>46441</v>
      </c>
      <c r="G562" s="2" t="s">
        <v>4315</v>
      </c>
      <c r="H562" s="300">
        <v>46445</v>
      </c>
      <c r="I562" s="2">
        <v>44</v>
      </c>
    </row>
    <row r="563" spans="1:9" x14ac:dyDescent="0.25">
      <c r="A563" t="s">
        <v>4609</v>
      </c>
      <c r="B563" t="str">
        <f t="shared" si="8"/>
        <v>S027200</v>
      </c>
      <c r="C563" t="s">
        <v>4610</v>
      </c>
      <c r="D563" s="2">
        <v>35</v>
      </c>
      <c r="E563" s="309">
        <v>46419</v>
      </c>
      <c r="F563" s="300">
        <v>46458</v>
      </c>
      <c r="G563" s="300">
        <v>46423</v>
      </c>
      <c r="H563" s="300">
        <v>46463</v>
      </c>
      <c r="I563" s="2">
        <v>44</v>
      </c>
    </row>
    <row r="564" spans="1:9" x14ac:dyDescent="0.25">
      <c r="A564" t="s">
        <v>4611</v>
      </c>
      <c r="B564" t="str">
        <f t="shared" si="8"/>
        <v>ecánico</v>
      </c>
      <c r="D564" s="2">
        <v>410</v>
      </c>
      <c r="E564" s="309" t="s">
        <v>4274</v>
      </c>
      <c r="F564" s="300">
        <v>46518</v>
      </c>
      <c r="G564" s="2" t="s">
        <v>4184</v>
      </c>
      <c r="H564" s="300">
        <v>46553</v>
      </c>
      <c r="I564" s="2">
        <v>43</v>
      </c>
    </row>
    <row r="565" spans="1:9" x14ac:dyDescent="0.25">
      <c r="A565" t="s">
        <v>4612</v>
      </c>
      <c r="B565" t="str">
        <f t="shared" si="8"/>
        <v>PCM1030</v>
      </c>
      <c r="C565" t="s">
        <v>4613</v>
      </c>
      <c r="D565" s="2">
        <v>25</v>
      </c>
      <c r="E565" s="309" t="s">
        <v>4274</v>
      </c>
      <c r="F565" s="300">
        <v>46055</v>
      </c>
      <c r="G565" s="2" t="s">
        <v>4184</v>
      </c>
      <c r="H565" s="300">
        <v>46081</v>
      </c>
      <c r="I565" s="2">
        <v>216</v>
      </c>
    </row>
    <row r="566" spans="1:9" x14ac:dyDescent="0.25">
      <c r="A566" t="s">
        <v>4614</v>
      </c>
      <c r="B566" t="str">
        <f t="shared" si="8"/>
        <v>PCM1040</v>
      </c>
      <c r="C566" t="s">
        <v>4615</v>
      </c>
      <c r="D566" s="2">
        <v>25</v>
      </c>
      <c r="E566" s="309" t="s">
        <v>4274</v>
      </c>
      <c r="F566" s="300">
        <v>46055</v>
      </c>
      <c r="G566" s="2" t="s">
        <v>4184</v>
      </c>
      <c r="H566" s="300">
        <v>46081</v>
      </c>
      <c r="I566" s="2">
        <v>171</v>
      </c>
    </row>
    <row r="567" spans="1:9" x14ac:dyDescent="0.25">
      <c r="A567" t="s">
        <v>4616</v>
      </c>
      <c r="B567" t="str">
        <f t="shared" si="8"/>
        <v>PCM1050</v>
      </c>
      <c r="C567" t="s">
        <v>4617</v>
      </c>
      <c r="D567" s="2">
        <v>25</v>
      </c>
      <c r="E567" s="309" t="s">
        <v>4274</v>
      </c>
      <c r="F567" s="300">
        <v>46055</v>
      </c>
      <c r="G567" s="2" t="s">
        <v>4184</v>
      </c>
      <c r="H567" s="300">
        <v>46081</v>
      </c>
      <c r="I567" s="2">
        <v>156</v>
      </c>
    </row>
    <row r="568" spans="1:9" x14ac:dyDescent="0.25">
      <c r="A568" t="s">
        <v>4618</v>
      </c>
      <c r="B568" t="str">
        <f t="shared" si="8"/>
        <v>PCM1060</v>
      </c>
      <c r="C568" t="s">
        <v>4619</v>
      </c>
      <c r="D568" s="2">
        <v>25</v>
      </c>
      <c r="E568" s="309">
        <v>46056</v>
      </c>
      <c r="F568" s="300">
        <v>46084</v>
      </c>
      <c r="G568" s="2" t="s">
        <v>4184</v>
      </c>
      <c r="H568" s="300">
        <v>46081</v>
      </c>
      <c r="I568" s="2">
        <v>223</v>
      </c>
    </row>
    <row r="569" spans="1:9" x14ac:dyDescent="0.25">
      <c r="A569" t="s">
        <v>4620</v>
      </c>
      <c r="B569" t="str">
        <f t="shared" si="8"/>
        <v>PCM1000</v>
      </c>
      <c r="C569" t="s">
        <v>4621</v>
      </c>
      <c r="D569" s="2">
        <v>25</v>
      </c>
      <c r="E569" s="309">
        <v>46056</v>
      </c>
      <c r="F569" s="300">
        <v>46084</v>
      </c>
      <c r="G569" s="2" t="s">
        <v>4184</v>
      </c>
      <c r="H569" s="300">
        <v>46081</v>
      </c>
      <c r="I569" s="2">
        <v>245</v>
      </c>
    </row>
    <row r="570" spans="1:9" x14ac:dyDescent="0.25">
      <c r="A570" t="s">
        <v>4622</v>
      </c>
      <c r="B570" t="str">
        <f t="shared" si="8"/>
        <v>PCM1100</v>
      </c>
      <c r="C570" t="s">
        <v>4623</v>
      </c>
      <c r="D570" s="2">
        <v>25</v>
      </c>
      <c r="E570" s="309">
        <v>46056</v>
      </c>
      <c r="F570" s="300">
        <v>46084</v>
      </c>
      <c r="G570" s="2" t="s">
        <v>4184</v>
      </c>
      <c r="H570" s="300">
        <v>46081</v>
      </c>
      <c r="I570" s="2">
        <v>156</v>
      </c>
    </row>
    <row r="571" spans="1:9" x14ac:dyDescent="0.25">
      <c r="A571" t="s">
        <v>4624</v>
      </c>
      <c r="B571" t="str">
        <f t="shared" si="8"/>
        <v>PCM1110</v>
      </c>
      <c r="C571" t="s">
        <v>4625</v>
      </c>
      <c r="D571" s="2">
        <v>25</v>
      </c>
      <c r="E571" s="309">
        <v>46085</v>
      </c>
      <c r="F571" s="2" t="s">
        <v>3808</v>
      </c>
      <c r="G571" s="2" t="s">
        <v>4184</v>
      </c>
      <c r="H571" s="300">
        <v>46081</v>
      </c>
      <c r="I571" s="2">
        <v>244</v>
      </c>
    </row>
    <row r="572" spans="1:9" x14ac:dyDescent="0.25">
      <c r="A572" t="s">
        <v>4626</v>
      </c>
      <c r="B572" t="str">
        <f t="shared" si="8"/>
        <v>PCM1090</v>
      </c>
      <c r="C572" t="s">
        <v>4627</v>
      </c>
      <c r="D572" s="2">
        <v>25</v>
      </c>
      <c r="E572" s="309">
        <v>46085</v>
      </c>
      <c r="F572" s="2" t="s">
        <v>3808</v>
      </c>
      <c r="G572" s="2" t="s">
        <v>4184</v>
      </c>
      <c r="H572" s="300">
        <v>46081</v>
      </c>
      <c r="I572" s="2">
        <v>281</v>
      </c>
    </row>
    <row r="573" spans="1:9" x14ac:dyDescent="0.25">
      <c r="A573" t="s">
        <v>4628</v>
      </c>
      <c r="B573" t="str">
        <f t="shared" si="8"/>
        <v>PCM1070</v>
      </c>
      <c r="C573" t="s">
        <v>4629</v>
      </c>
      <c r="D573" s="2">
        <v>25</v>
      </c>
      <c r="E573" s="309">
        <v>46085</v>
      </c>
      <c r="F573" s="2" t="s">
        <v>3808</v>
      </c>
      <c r="G573" s="2" t="s">
        <v>4184</v>
      </c>
      <c r="H573" s="300">
        <v>46081</v>
      </c>
      <c r="I573" s="2">
        <v>156</v>
      </c>
    </row>
    <row r="574" spans="1:9" x14ac:dyDescent="0.25">
      <c r="A574" t="s">
        <v>4630</v>
      </c>
      <c r="B574" t="str">
        <f t="shared" si="8"/>
        <v>PCM1130</v>
      </c>
      <c r="C574" t="s">
        <v>4631</v>
      </c>
      <c r="D574" s="2">
        <v>25</v>
      </c>
      <c r="E574" s="309" t="s">
        <v>3808</v>
      </c>
      <c r="F574" s="2" t="s">
        <v>4390</v>
      </c>
      <c r="G574" s="2" t="s">
        <v>3808</v>
      </c>
      <c r="H574" s="2" t="s">
        <v>4390</v>
      </c>
      <c r="I574" s="2">
        <v>252</v>
      </c>
    </row>
    <row r="575" spans="1:9" x14ac:dyDescent="0.25">
      <c r="A575" t="s">
        <v>4632</v>
      </c>
      <c r="B575" t="str">
        <f t="shared" si="8"/>
        <v>PCM1140</v>
      </c>
      <c r="C575" t="s">
        <v>4633</v>
      </c>
      <c r="D575" s="2">
        <v>25</v>
      </c>
      <c r="E575" s="309" t="s">
        <v>3808</v>
      </c>
      <c r="F575" s="2" t="s">
        <v>4390</v>
      </c>
      <c r="G575" s="2" t="s">
        <v>3808</v>
      </c>
      <c r="H575" s="2" t="s">
        <v>4390</v>
      </c>
      <c r="I575" s="2">
        <v>252</v>
      </c>
    </row>
    <row r="576" spans="1:9" x14ac:dyDescent="0.25">
      <c r="A576" t="s">
        <v>4634</v>
      </c>
      <c r="B576" t="str">
        <f t="shared" si="8"/>
        <v>PCM1120</v>
      </c>
      <c r="C576" t="s">
        <v>4635</v>
      </c>
      <c r="D576" s="2">
        <v>25</v>
      </c>
      <c r="E576" s="309">
        <v>46143</v>
      </c>
      <c r="F576" s="300">
        <v>46171</v>
      </c>
      <c r="G576" s="300">
        <v>46174</v>
      </c>
      <c r="H576" s="300">
        <v>46202</v>
      </c>
      <c r="I576" s="2">
        <v>140</v>
      </c>
    </row>
    <row r="577" spans="1:9" x14ac:dyDescent="0.25">
      <c r="A577" t="s">
        <v>4636</v>
      </c>
      <c r="B577" t="str">
        <f t="shared" si="8"/>
        <v>PCM1020</v>
      </c>
      <c r="C577" t="s">
        <v>4637</v>
      </c>
      <c r="D577" s="2">
        <v>25</v>
      </c>
      <c r="E577" s="309">
        <v>46164</v>
      </c>
      <c r="F577" s="300">
        <v>46192</v>
      </c>
      <c r="G577" s="300">
        <v>46188</v>
      </c>
      <c r="H577" s="300">
        <v>46216</v>
      </c>
      <c r="I577" s="2">
        <v>98</v>
      </c>
    </row>
    <row r="578" spans="1:9" x14ac:dyDescent="0.25">
      <c r="A578" t="s">
        <v>4638</v>
      </c>
      <c r="B578" t="str">
        <f t="shared" si="8"/>
        <v>PCM1150</v>
      </c>
      <c r="C578" t="s">
        <v>4639</v>
      </c>
      <c r="D578" s="2">
        <v>25</v>
      </c>
      <c r="E578" s="309">
        <v>46174</v>
      </c>
      <c r="F578" s="300">
        <v>46202</v>
      </c>
      <c r="G578" s="300">
        <v>46174</v>
      </c>
      <c r="H578" s="300">
        <v>46202</v>
      </c>
      <c r="I578" s="2">
        <v>135</v>
      </c>
    </row>
    <row r="579" spans="1:9" x14ac:dyDescent="0.25">
      <c r="A579" t="s">
        <v>4640</v>
      </c>
      <c r="B579" t="str">
        <f t="shared" si="8"/>
        <v>PCM1160</v>
      </c>
      <c r="C579" t="s">
        <v>4641</v>
      </c>
      <c r="D579" s="2">
        <v>25</v>
      </c>
      <c r="E579" s="309">
        <v>46296</v>
      </c>
      <c r="F579" s="300">
        <v>46324</v>
      </c>
      <c r="G579" s="300">
        <v>46296</v>
      </c>
      <c r="H579" s="300">
        <v>46324</v>
      </c>
      <c r="I579" s="2">
        <v>77</v>
      </c>
    </row>
    <row r="580" spans="1:9" x14ac:dyDescent="0.25">
      <c r="A580" t="s">
        <v>4642</v>
      </c>
      <c r="B580" t="str">
        <f t="shared" si="8"/>
        <v>PCM1170</v>
      </c>
      <c r="C580" t="s">
        <v>4643</v>
      </c>
      <c r="D580" s="2">
        <v>25</v>
      </c>
      <c r="E580" s="309">
        <v>46296</v>
      </c>
      <c r="F580" s="300">
        <v>46324</v>
      </c>
      <c r="G580" s="300">
        <v>46296</v>
      </c>
      <c r="H580" s="300">
        <v>46324</v>
      </c>
      <c r="I580" s="2">
        <v>62</v>
      </c>
    </row>
    <row r="581" spans="1:9" x14ac:dyDescent="0.25">
      <c r="A581" t="s">
        <v>4375</v>
      </c>
      <c r="B581" t="str">
        <f t="shared" si="8"/>
        <v>Cutcher</v>
      </c>
      <c r="D581" s="2">
        <v>259</v>
      </c>
      <c r="E581" s="309">
        <v>46203</v>
      </c>
      <c r="F581" s="300">
        <v>46518</v>
      </c>
      <c r="G581" s="300">
        <v>46267</v>
      </c>
      <c r="H581" s="300">
        <v>46536</v>
      </c>
      <c r="I581" s="2">
        <v>43</v>
      </c>
    </row>
    <row r="582" spans="1:9" x14ac:dyDescent="0.25">
      <c r="A582" t="s">
        <v>4644</v>
      </c>
      <c r="B582" t="str">
        <f t="shared" ref="B582:B645" si="9">+RIGHT(A582,7)</f>
        <v>M011040</v>
      </c>
      <c r="C582" t="s">
        <v>4645</v>
      </c>
      <c r="D582" s="2">
        <v>20</v>
      </c>
      <c r="E582" s="309">
        <v>46203</v>
      </c>
      <c r="F582" s="300">
        <v>46225</v>
      </c>
      <c r="G582" s="300">
        <v>46267</v>
      </c>
      <c r="H582" s="300">
        <v>46289</v>
      </c>
      <c r="I582" s="2">
        <v>135</v>
      </c>
    </row>
    <row r="583" spans="1:9" x14ac:dyDescent="0.25">
      <c r="A583" t="s">
        <v>4646</v>
      </c>
      <c r="B583" t="str">
        <f t="shared" si="9"/>
        <v>M011050</v>
      </c>
      <c r="C583" t="s">
        <v>4647</v>
      </c>
      <c r="D583" s="2">
        <v>20</v>
      </c>
      <c r="E583" s="309" t="s">
        <v>3729</v>
      </c>
      <c r="F583" s="2" t="s">
        <v>4516</v>
      </c>
      <c r="G583" s="300">
        <v>46302</v>
      </c>
      <c r="H583" s="300">
        <v>46324</v>
      </c>
      <c r="I583" s="2">
        <v>106</v>
      </c>
    </row>
    <row r="584" spans="1:9" x14ac:dyDescent="0.25">
      <c r="A584" t="s">
        <v>4648</v>
      </c>
      <c r="B584" t="str">
        <f t="shared" si="9"/>
        <v>M011011</v>
      </c>
      <c r="C584" t="s">
        <v>4649</v>
      </c>
      <c r="D584" s="2">
        <v>20</v>
      </c>
      <c r="E584" s="309" t="s">
        <v>4650</v>
      </c>
      <c r="F584" s="300">
        <v>46518</v>
      </c>
      <c r="G584" s="300">
        <v>46514</v>
      </c>
      <c r="H584" s="300">
        <v>46536</v>
      </c>
      <c r="I584" s="2">
        <v>43</v>
      </c>
    </row>
    <row r="585" spans="1:9" x14ac:dyDescent="0.25">
      <c r="A585" t="s">
        <v>4651</v>
      </c>
      <c r="B585" t="str">
        <f t="shared" si="9"/>
        <v>M011031</v>
      </c>
      <c r="C585" t="s">
        <v>4652</v>
      </c>
      <c r="D585" s="2">
        <v>20</v>
      </c>
      <c r="E585" s="309" t="s">
        <v>4650</v>
      </c>
      <c r="F585" s="300">
        <v>46518</v>
      </c>
      <c r="G585" s="300">
        <v>46514</v>
      </c>
      <c r="H585" s="300">
        <v>46536</v>
      </c>
      <c r="I585" s="2">
        <v>43</v>
      </c>
    </row>
    <row r="586" spans="1:9" x14ac:dyDescent="0.25">
      <c r="A586" t="s">
        <v>4383</v>
      </c>
      <c r="B586" t="str">
        <f t="shared" si="9"/>
        <v>presión</v>
      </c>
      <c r="D586" s="2">
        <v>219</v>
      </c>
      <c r="E586" s="309">
        <v>46195</v>
      </c>
      <c r="F586" s="300">
        <v>46463</v>
      </c>
      <c r="G586" s="300">
        <v>46284</v>
      </c>
      <c r="H586" s="2" t="s">
        <v>4371</v>
      </c>
      <c r="I586" s="2">
        <v>38</v>
      </c>
    </row>
    <row r="587" spans="1:9" x14ac:dyDescent="0.25">
      <c r="A587" t="s">
        <v>4653</v>
      </c>
      <c r="B587" t="str">
        <f t="shared" si="9"/>
        <v>M011210</v>
      </c>
      <c r="C587" t="s">
        <v>4654</v>
      </c>
      <c r="D587" s="2">
        <v>120</v>
      </c>
      <c r="E587" s="309">
        <v>46195</v>
      </c>
      <c r="F587" s="300">
        <v>46335</v>
      </c>
      <c r="G587" s="300">
        <v>46284</v>
      </c>
      <c r="H587" s="300">
        <v>46437</v>
      </c>
      <c r="I587" s="2">
        <v>87</v>
      </c>
    </row>
    <row r="588" spans="1:9" x14ac:dyDescent="0.25">
      <c r="A588" t="s">
        <v>4655</v>
      </c>
      <c r="B588" t="str">
        <f t="shared" si="9"/>
        <v>M011220</v>
      </c>
      <c r="C588" t="s">
        <v>4656</v>
      </c>
      <c r="D588" s="2">
        <v>120</v>
      </c>
      <c r="E588" s="309">
        <v>46218</v>
      </c>
      <c r="F588" s="2" t="s">
        <v>4480</v>
      </c>
      <c r="G588" s="300">
        <v>46308</v>
      </c>
      <c r="H588" s="300">
        <v>46461</v>
      </c>
      <c r="I588" s="2">
        <v>87</v>
      </c>
    </row>
    <row r="589" spans="1:9" x14ac:dyDescent="0.25">
      <c r="A589" t="s">
        <v>4657</v>
      </c>
      <c r="B589" t="str">
        <f t="shared" si="9"/>
        <v>M011230</v>
      </c>
      <c r="C589" t="s">
        <v>4658</v>
      </c>
      <c r="D589" s="2">
        <v>120</v>
      </c>
      <c r="E589" s="309" t="s">
        <v>4343</v>
      </c>
      <c r="F589" s="2" t="s">
        <v>4537</v>
      </c>
      <c r="G589" s="300">
        <v>46331</v>
      </c>
      <c r="H589" s="2" t="s">
        <v>4371</v>
      </c>
      <c r="I589" s="2">
        <v>87</v>
      </c>
    </row>
    <row r="590" spans="1:9" x14ac:dyDescent="0.25">
      <c r="A590" t="s">
        <v>4659</v>
      </c>
      <c r="B590" t="str">
        <f t="shared" si="9"/>
        <v>M011100</v>
      </c>
      <c r="C590" t="s">
        <v>4660</v>
      </c>
      <c r="D590" s="2">
        <v>10</v>
      </c>
      <c r="E590" s="309">
        <v>46356</v>
      </c>
      <c r="F590" s="2" t="s">
        <v>4592</v>
      </c>
      <c r="G590" s="2" t="s">
        <v>4598</v>
      </c>
      <c r="H590" s="300">
        <v>46421</v>
      </c>
      <c r="I590" s="2">
        <v>95</v>
      </c>
    </row>
    <row r="591" spans="1:9" x14ac:dyDescent="0.25">
      <c r="A591" t="s">
        <v>4661</v>
      </c>
      <c r="B591" t="str">
        <f t="shared" si="9"/>
        <v>M011160</v>
      </c>
      <c r="C591" t="s">
        <v>4662</v>
      </c>
      <c r="D591" s="2">
        <v>30</v>
      </c>
      <c r="E591" s="309" t="s">
        <v>4287</v>
      </c>
      <c r="F591" s="2" t="s">
        <v>4585</v>
      </c>
      <c r="G591" s="300">
        <v>46325</v>
      </c>
      <c r="H591" s="2" t="s">
        <v>4287</v>
      </c>
      <c r="I591" s="2">
        <v>71</v>
      </c>
    </row>
    <row r="592" spans="1:9" x14ac:dyDescent="0.25">
      <c r="A592" t="s">
        <v>4663</v>
      </c>
      <c r="B592" t="str">
        <f t="shared" si="9"/>
        <v>M011150</v>
      </c>
      <c r="C592" t="s">
        <v>4664</v>
      </c>
      <c r="D592" s="2">
        <v>5</v>
      </c>
      <c r="E592" s="309" t="s">
        <v>4107</v>
      </c>
      <c r="F592" s="2" t="s">
        <v>4069</v>
      </c>
      <c r="G592" s="2" t="s">
        <v>4107</v>
      </c>
      <c r="H592" s="2" t="s">
        <v>4069</v>
      </c>
      <c r="I592" s="2">
        <v>77</v>
      </c>
    </row>
    <row r="593" spans="1:9" x14ac:dyDescent="0.25">
      <c r="A593" t="s">
        <v>4665</v>
      </c>
      <c r="B593" t="str">
        <f t="shared" si="9"/>
        <v>M011140</v>
      </c>
      <c r="C593" t="s">
        <v>4666</v>
      </c>
      <c r="D593" s="2">
        <v>5</v>
      </c>
      <c r="E593" s="309" t="s">
        <v>4571</v>
      </c>
      <c r="F593" s="2" t="s">
        <v>4072</v>
      </c>
      <c r="G593" s="2" t="s">
        <v>4107</v>
      </c>
      <c r="H593" s="2" t="s">
        <v>4069</v>
      </c>
      <c r="I593" s="2">
        <v>95</v>
      </c>
    </row>
    <row r="594" spans="1:9" x14ac:dyDescent="0.25">
      <c r="A594" t="s">
        <v>4667</v>
      </c>
      <c r="B594" t="str">
        <f t="shared" si="9"/>
        <v>M011120</v>
      </c>
      <c r="C594" t="s">
        <v>4668</v>
      </c>
      <c r="D594" s="2">
        <v>5</v>
      </c>
      <c r="E594" s="309" t="s">
        <v>4072</v>
      </c>
      <c r="F594" s="2" t="s">
        <v>4302</v>
      </c>
      <c r="G594" s="300">
        <v>46475</v>
      </c>
      <c r="H594" s="2" t="s">
        <v>4669</v>
      </c>
      <c r="I594" s="2">
        <v>72</v>
      </c>
    </row>
    <row r="595" spans="1:9" x14ac:dyDescent="0.25">
      <c r="A595" t="s">
        <v>4670</v>
      </c>
      <c r="B595" t="str">
        <f t="shared" si="9"/>
        <v>M011130</v>
      </c>
      <c r="C595" t="s">
        <v>4671</v>
      </c>
      <c r="D595" s="2">
        <v>20</v>
      </c>
      <c r="E595" s="309">
        <v>46423</v>
      </c>
      <c r="F595" s="300">
        <v>46445</v>
      </c>
      <c r="G595" s="300">
        <v>46423</v>
      </c>
      <c r="H595" s="300">
        <v>46445</v>
      </c>
      <c r="I595" s="2">
        <v>53</v>
      </c>
    </row>
    <row r="596" spans="1:9" x14ac:dyDescent="0.25">
      <c r="A596" t="s">
        <v>4672</v>
      </c>
      <c r="B596" t="str">
        <f t="shared" si="9"/>
        <v>M011110</v>
      </c>
      <c r="C596" t="s">
        <v>4673</v>
      </c>
      <c r="D596" s="2">
        <v>15</v>
      </c>
      <c r="E596" s="309">
        <v>46447</v>
      </c>
      <c r="F596" s="300">
        <v>46463</v>
      </c>
      <c r="G596" s="300">
        <v>46447</v>
      </c>
      <c r="H596" s="300">
        <v>46463</v>
      </c>
      <c r="I596" s="2">
        <v>29</v>
      </c>
    </row>
    <row r="597" spans="1:9" x14ac:dyDescent="0.25">
      <c r="A597" t="s">
        <v>4409</v>
      </c>
      <c r="B597" t="str">
        <f t="shared" si="9"/>
        <v xml:space="preserve"> de Gas</v>
      </c>
      <c r="D597" s="2">
        <v>169</v>
      </c>
      <c r="E597" s="309">
        <v>46207</v>
      </c>
      <c r="F597" s="2" t="s">
        <v>4674</v>
      </c>
      <c r="G597" s="300">
        <v>46302</v>
      </c>
      <c r="H597" s="300">
        <v>46420</v>
      </c>
      <c r="I597" s="2">
        <v>84</v>
      </c>
    </row>
    <row r="598" spans="1:9" x14ac:dyDescent="0.25">
      <c r="A598" t="s">
        <v>4675</v>
      </c>
      <c r="B598" t="str">
        <f t="shared" si="9"/>
        <v>M012010</v>
      </c>
      <c r="C598" t="s">
        <v>4676</v>
      </c>
      <c r="D598" s="2">
        <v>90</v>
      </c>
      <c r="E598" s="309">
        <v>46207</v>
      </c>
      <c r="F598" s="300">
        <v>46312</v>
      </c>
      <c r="G598" s="300">
        <v>46302</v>
      </c>
      <c r="H598" s="300">
        <v>46420</v>
      </c>
      <c r="I598" s="2">
        <v>86</v>
      </c>
    </row>
    <row r="599" spans="1:9" x14ac:dyDescent="0.25">
      <c r="A599" t="s">
        <v>4677</v>
      </c>
      <c r="B599" t="str">
        <f t="shared" si="9"/>
        <v>M012080</v>
      </c>
      <c r="C599" t="s">
        <v>4678</v>
      </c>
      <c r="D599" s="2">
        <v>10</v>
      </c>
      <c r="E599" s="309">
        <v>46317</v>
      </c>
      <c r="F599" s="300">
        <v>46328</v>
      </c>
      <c r="G599" s="300">
        <v>46317</v>
      </c>
      <c r="H599" s="300">
        <v>46328</v>
      </c>
      <c r="I599" s="2">
        <v>72</v>
      </c>
    </row>
    <row r="600" spans="1:9" x14ac:dyDescent="0.25">
      <c r="A600" t="s">
        <v>4679</v>
      </c>
      <c r="B600" t="str">
        <f t="shared" si="9"/>
        <v>M012020</v>
      </c>
      <c r="C600" t="s">
        <v>4680</v>
      </c>
      <c r="D600" s="2">
        <v>20</v>
      </c>
      <c r="E600" s="309">
        <v>46329</v>
      </c>
      <c r="F600" s="300">
        <v>46351</v>
      </c>
      <c r="G600" s="300">
        <v>46325</v>
      </c>
      <c r="H600" s="300">
        <v>46347</v>
      </c>
      <c r="I600" s="2">
        <v>52</v>
      </c>
    </row>
    <row r="601" spans="1:9" x14ac:dyDescent="0.25">
      <c r="A601" t="s">
        <v>4681</v>
      </c>
      <c r="B601" t="str">
        <f t="shared" si="9"/>
        <v>M012041</v>
      </c>
      <c r="C601" t="s">
        <v>4682</v>
      </c>
      <c r="D601" s="2">
        <v>5</v>
      </c>
      <c r="E601" s="309" t="s">
        <v>4042</v>
      </c>
      <c r="F601" s="2" t="s">
        <v>4674</v>
      </c>
      <c r="I601" s="2">
        <v>84</v>
      </c>
    </row>
    <row r="602" spans="1:9" x14ac:dyDescent="0.25">
      <c r="A602" t="s">
        <v>4422</v>
      </c>
      <c r="B602" t="str">
        <f t="shared" si="9"/>
        <v>densado</v>
      </c>
      <c r="D602" s="2">
        <v>192</v>
      </c>
      <c r="E602" s="309">
        <v>46219</v>
      </c>
      <c r="F602" s="300">
        <v>46456</v>
      </c>
      <c r="G602" s="2" t="s">
        <v>4396</v>
      </c>
      <c r="H602" s="2" t="s">
        <v>4371</v>
      </c>
      <c r="I602" s="2">
        <v>64</v>
      </c>
    </row>
    <row r="603" spans="1:9" x14ac:dyDescent="0.25">
      <c r="A603" t="s">
        <v>4683</v>
      </c>
      <c r="B603" t="str">
        <f t="shared" si="9"/>
        <v>M013010</v>
      </c>
      <c r="C603" t="s">
        <v>4684</v>
      </c>
      <c r="D603" s="2">
        <v>130</v>
      </c>
      <c r="E603" s="309">
        <v>46219</v>
      </c>
      <c r="F603" s="2" t="s">
        <v>4536</v>
      </c>
      <c r="G603" s="2" t="s">
        <v>4396</v>
      </c>
      <c r="H603" s="2" t="s">
        <v>4685</v>
      </c>
      <c r="I603" s="2">
        <v>31</v>
      </c>
    </row>
    <row r="604" spans="1:9" x14ac:dyDescent="0.25">
      <c r="A604" t="s">
        <v>4686</v>
      </c>
      <c r="B604" t="str">
        <f t="shared" si="9"/>
        <v>M013020</v>
      </c>
      <c r="C604" t="s">
        <v>4687</v>
      </c>
      <c r="D604" s="2">
        <v>130</v>
      </c>
      <c r="E604" s="309">
        <v>46289</v>
      </c>
      <c r="F604" s="300">
        <v>46454</v>
      </c>
      <c r="G604" s="300">
        <v>46319</v>
      </c>
      <c r="H604" s="2" t="s">
        <v>4371</v>
      </c>
      <c r="I604" s="2">
        <v>31</v>
      </c>
    </row>
    <row r="605" spans="1:9" x14ac:dyDescent="0.25">
      <c r="A605" t="s">
        <v>4688</v>
      </c>
      <c r="B605" t="str">
        <f t="shared" si="9"/>
        <v>M013040</v>
      </c>
      <c r="C605" t="s">
        <v>4689</v>
      </c>
      <c r="D605" s="2">
        <v>20</v>
      </c>
      <c r="E605" s="309">
        <v>46314</v>
      </c>
      <c r="F605" s="300">
        <v>46336</v>
      </c>
      <c r="G605" s="300">
        <v>46423</v>
      </c>
      <c r="H605" s="300">
        <v>46445</v>
      </c>
      <c r="I605" s="2">
        <v>115</v>
      </c>
    </row>
    <row r="606" spans="1:9" x14ac:dyDescent="0.25">
      <c r="A606" t="s">
        <v>4690</v>
      </c>
      <c r="B606" t="str">
        <f t="shared" si="9"/>
        <v>M013050</v>
      </c>
      <c r="C606" t="s">
        <v>4691</v>
      </c>
      <c r="D606" s="2">
        <v>20</v>
      </c>
      <c r="E606" s="309">
        <v>46328</v>
      </c>
      <c r="F606" s="300">
        <v>46350</v>
      </c>
      <c r="G606" s="300">
        <v>46435</v>
      </c>
      <c r="H606" s="300">
        <v>46457</v>
      </c>
      <c r="I606" s="2">
        <v>113</v>
      </c>
    </row>
    <row r="607" spans="1:9" x14ac:dyDescent="0.25">
      <c r="A607" t="s">
        <v>4692</v>
      </c>
      <c r="B607" t="str">
        <f t="shared" si="9"/>
        <v>M013060</v>
      </c>
      <c r="C607" t="s">
        <v>4693</v>
      </c>
      <c r="D607" s="2">
        <v>15</v>
      </c>
      <c r="E607" s="309" t="s">
        <v>4694</v>
      </c>
      <c r="F607" s="2" t="s">
        <v>4107</v>
      </c>
      <c r="G607" s="300">
        <v>46354</v>
      </c>
      <c r="H607" s="2" t="s">
        <v>3432</v>
      </c>
      <c r="I607" s="2">
        <v>65</v>
      </c>
    </row>
    <row r="608" spans="1:9" x14ac:dyDescent="0.25">
      <c r="A608" t="s">
        <v>4695</v>
      </c>
      <c r="B608" t="str">
        <f t="shared" si="9"/>
        <v>M013030</v>
      </c>
      <c r="C608" t="s">
        <v>4696</v>
      </c>
      <c r="D608" s="2">
        <v>10</v>
      </c>
      <c r="E608" s="309" t="s">
        <v>4107</v>
      </c>
      <c r="F608" s="2" t="s">
        <v>4302</v>
      </c>
      <c r="G608" s="2" t="s">
        <v>4097</v>
      </c>
      <c r="H608" s="2" t="s">
        <v>4697</v>
      </c>
      <c r="I608" s="2">
        <v>56</v>
      </c>
    </row>
    <row r="609" spans="1:9" x14ac:dyDescent="0.25">
      <c r="A609" t="s">
        <v>4698</v>
      </c>
      <c r="B609" t="str">
        <f t="shared" si="9"/>
        <v>M013071</v>
      </c>
      <c r="C609" t="s">
        <v>4699</v>
      </c>
      <c r="D609" s="2">
        <v>5</v>
      </c>
      <c r="E609" s="309">
        <v>46451</v>
      </c>
      <c r="F609" s="300">
        <v>46456</v>
      </c>
      <c r="I609" s="2">
        <v>64</v>
      </c>
    </row>
    <row r="610" spans="1:9" x14ac:dyDescent="0.25">
      <c r="A610" t="s">
        <v>4441</v>
      </c>
      <c r="B610" t="str">
        <f t="shared" si="9"/>
        <v>Hot Oil</v>
      </c>
      <c r="D610" s="2">
        <v>115</v>
      </c>
      <c r="E610" s="309">
        <v>46309</v>
      </c>
      <c r="F610" s="300">
        <v>46456</v>
      </c>
      <c r="G610" s="300">
        <v>46325</v>
      </c>
      <c r="H610" s="300">
        <v>46457</v>
      </c>
      <c r="I610" s="2">
        <v>31</v>
      </c>
    </row>
    <row r="611" spans="1:9" x14ac:dyDescent="0.25">
      <c r="A611" t="s">
        <v>4700</v>
      </c>
      <c r="B611" t="str">
        <f t="shared" si="9"/>
        <v>M014010</v>
      </c>
      <c r="C611" t="s">
        <v>4701</v>
      </c>
      <c r="D611" s="2">
        <v>45</v>
      </c>
      <c r="E611" s="309">
        <v>46309</v>
      </c>
      <c r="F611" s="2" t="s">
        <v>4694</v>
      </c>
      <c r="G611" s="300">
        <v>46325</v>
      </c>
      <c r="H611" s="2" t="s">
        <v>4107</v>
      </c>
      <c r="I611" s="2">
        <v>46</v>
      </c>
    </row>
    <row r="612" spans="1:9" x14ac:dyDescent="0.25">
      <c r="A612" t="s">
        <v>4702</v>
      </c>
      <c r="B612" t="str">
        <f t="shared" si="9"/>
        <v>M014050</v>
      </c>
      <c r="C612" t="s">
        <v>4703</v>
      </c>
      <c r="D612" s="2">
        <v>65</v>
      </c>
      <c r="E612" s="309">
        <v>46309</v>
      </c>
      <c r="F612" s="2" t="s">
        <v>4195</v>
      </c>
      <c r="G612" s="300">
        <v>46325</v>
      </c>
      <c r="H612" s="2" t="s">
        <v>4685</v>
      </c>
      <c r="I612" s="2">
        <v>31</v>
      </c>
    </row>
    <row r="613" spans="1:9" x14ac:dyDescent="0.25">
      <c r="A613" t="s">
        <v>4704</v>
      </c>
      <c r="B613" t="str">
        <f t="shared" si="9"/>
        <v>M014020</v>
      </c>
      <c r="C613" t="s">
        <v>4705</v>
      </c>
      <c r="D613" s="2">
        <v>15</v>
      </c>
      <c r="E613" s="309">
        <v>46353</v>
      </c>
      <c r="F613" s="2" t="s">
        <v>4536</v>
      </c>
      <c r="G613" s="300">
        <v>46347</v>
      </c>
      <c r="H613" s="2" t="s">
        <v>4043</v>
      </c>
      <c r="I613" s="2">
        <v>30</v>
      </c>
    </row>
    <row r="614" spans="1:9" x14ac:dyDescent="0.25">
      <c r="A614" t="s">
        <v>4706</v>
      </c>
      <c r="B614" t="str">
        <f t="shared" si="9"/>
        <v>M014031</v>
      </c>
      <c r="C614" t="s">
        <v>4707</v>
      </c>
      <c r="D614" s="2">
        <v>5</v>
      </c>
      <c r="E614" s="309" t="s">
        <v>4423</v>
      </c>
      <c r="F614" s="2" t="s">
        <v>4526</v>
      </c>
      <c r="I614" s="2">
        <v>85</v>
      </c>
    </row>
    <row r="615" spans="1:9" x14ac:dyDescent="0.25">
      <c r="A615" t="s">
        <v>4708</v>
      </c>
      <c r="B615" t="str">
        <f t="shared" si="9"/>
        <v>M014040</v>
      </c>
      <c r="C615" t="s">
        <v>4709</v>
      </c>
      <c r="D615" s="2">
        <v>25</v>
      </c>
      <c r="E615" s="309">
        <v>46428</v>
      </c>
      <c r="F615" s="300">
        <v>46456</v>
      </c>
      <c r="G615" s="300">
        <v>46429</v>
      </c>
      <c r="H615" s="300">
        <v>46457</v>
      </c>
      <c r="I615" s="2">
        <v>31</v>
      </c>
    </row>
    <row r="616" spans="1:9" x14ac:dyDescent="0.25">
      <c r="A616" t="s">
        <v>4459</v>
      </c>
      <c r="B616" t="str">
        <f t="shared" si="9"/>
        <v>eración</v>
      </c>
      <c r="D616" s="2">
        <v>50</v>
      </c>
      <c r="E616" s="309" t="s">
        <v>4352</v>
      </c>
      <c r="F616" s="300">
        <v>46321</v>
      </c>
      <c r="G616" s="300">
        <v>46290</v>
      </c>
      <c r="H616" s="300">
        <v>46342</v>
      </c>
      <c r="I616" s="2">
        <v>85</v>
      </c>
    </row>
    <row r="617" spans="1:9" x14ac:dyDescent="0.25">
      <c r="A617" t="s">
        <v>4710</v>
      </c>
      <c r="B617" t="str">
        <f t="shared" si="9"/>
        <v>M015021</v>
      </c>
      <c r="C617" t="s">
        <v>4711</v>
      </c>
      <c r="D617" s="2">
        <v>15</v>
      </c>
      <c r="E617" s="309" t="s">
        <v>4352</v>
      </c>
      <c r="F617" s="300">
        <v>46280</v>
      </c>
      <c r="G617" s="300">
        <v>46290</v>
      </c>
      <c r="H617" s="300">
        <v>46342</v>
      </c>
      <c r="I617" s="2">
        <v>62</v>
      </c>
    </row>
    <row r="618" spans="1:9" x14ac:dyDescent="0.25">
      <c r="A618" t="s">
        <v>4712</v>
      </c>
      <c r="B618" t="str">
        <f t="shared" si="9"/>
        <v>M017100</v>
      </c>
      <c r="C618" t="s">
        <v>4713</v>
      </c>
      <c r="D618" s="2">
        <v>20</v>
      </c>
      <c r="E618" s="309">
        <v>46280</v>
      </c>
      <c r="F618" s="300">
        <v>46302</v>
      </c>
      <c r="G618" s="300">
        <v>46302</v>
      </c>
      <c r="H618" s="300">
        <v>46324</v>
      </c>
      <c r="I618" s="2">
        <v>101</v>
      </c>
    </row>
    <row r="619" spans="1:9" x14ac:dyDescent="0.25">
      <c r="A619" t="s">
        <v>4714</v>
      </c>
      <c r="B619" t="str">
        <f t="shared" si="9"/>
        <v>M015022</v>
      </c>
      <c r="C619" t="s">
        <v>4715</v>
      </c>
      <c r="D619" s="2">
        <v>14</v>
      </c>
      <c r="E619" s="309">
        <v>46281</v>
      </c>
      <c r="F619" s="300">
        <v>46296</v>
      </c>
      <c r="I619" s="2">
        <v>62</v>
      </c>
    </row>
    <row r="620" spans="1:9" x14ac:dyDescent="0.25">
      <c r="A620" t="s">
        <v>4716</v>
      </c>
      <c r="B620" t="str">
        <f t="shared" si="9"/>
        <v>M015023</v>
      </c>
      <c r="C620" t="s">
        <v>4717</v>
      </c>
      <c r="D620" s="2">
        <v>14</v>
      </c>
      <c r="E620" s="309">
        <v>46296</v>
      </c>
      <c r="F620" s="300">
        <v>46311</v>
      </c>
      <c r="I620" s="2">
        <v>62</v>
      </c>
    </row>
    <row r="621" spans="1:9" x14ac:dyDescent="0.25">
      <c r="A621" t="s">
        <v>4718</v>
      </c>
      <c r="B621" t="str">
        <f t="shared" si="9"/>
        <v>M017090</v>
      </c>
      <c r="C621" t="s">
        <v>4719</v>
      </c>
      <c r="D621" s="2">
        <v>6</v>
      </c>
      <c r="E621" s="309">
        <v>46315</v>
      </c>
      <c r="F621" s="300">
        <v>46321</v>
      </c>
      <c r="G621" s="300">
        <v>46317</v>
      </c>
      <c r="H621" s="300">
        <v>46323</v>
      </c>
      <c r="I621" s="2">
        <v>85</v>
      </c>
    </row>
    <row r="622" spans="1:9" x14ac:dyDescent="0.25">
      <c r="A622" t="s">
        <v>4468</v>
      </c>
      <c r="B622" t="str">
        <f t="shared" si="9"/>
        <v>densado</v>
      </c>
      <c r="D622" s="2">
        <v>262</v>
      </c>
      <c r="E622" s="309" t="s">
        <v>3920</v>
      </c>
      <c r="F622" s="300">
        <v>46450</v>
      </c>
      <c r="G622" s="2" t="s">
        <v>4079</v>
      </c>
      <c r="H622" s="300">
        <v>46442</v>
      </c>
      <c r="I622" s="2">
        <v>56</v>
      </c>
    </row>
    <row r="623" spans="1:9" x14ac:dyDescent="0.25">
      <c r="A623" t="s">
        <v>4720</v>
      </c>
      <c r="B623" t="str">
        <f t="shared" si="9"/>
        <v>M016010</v>
      </c>
      <c r="C623" t="s">
        <v>4721</v>
      </c>
      <c r="D623" s="2">
        <v>230</v>
      </c>
      <c r="E623" s="309" t="s">
        <v>3920</v>
      </c>
      <c r="F623" s="2" t="s">
        <v>4042</v>
      </c>
      <c r="G623" s="2" t="s">
        <v>4079</v>
      </c>
      <c r="H623" s="2" t="s">
        <v>4042</v>
      </c>
      <c r="I623" s="2">
        <v>31</v>
      </c>
    </row>
    <row r="624" spans="1:9" x14ac:dyDescent="0.25">
      <c r="A624" t="s">
        <v>4722</v>
      </c>
      <c r="B624" t="str">
        <f t="shared" si="9"/>
        <v>M016080</v>
      </c>
      <c r="C624" t="s">
        <v>4723</v>
      </c>
      <c r="D624" s="2">
        <v>30</v>
      </c>
      <c r="E624" s="309">
        <v>46352</v>
      </c>
      <c r="F624" s="2" t="s">
        <v>4347</v>
      </c>
      <c r="G624" s="2" t="s">
        <v>4262</v>
      </c>
      <c r="H624" s="2" t="s">
        <v>4724</v>
      </c>
      <c r="I624" s="2">
        <v>54</v>
      </c>
    </row>
    <row r="625" spans="1:9" x14ac:dyDescent="0.25">
      <c r="A625" t="s">
        <v>4725</v>
      </c>
      <c r="B625" t="str">
        <f t="shared" si="9"/>
        <v>M016072</v>
      </c>
      <c r="C625" t="s">
        <v>4726</v>
      </c>
      <c r="D625" s="2">
        <v>45</v>
      </c>
      <c r="E625" s="309" t="s">
        <v>4295</v>
      </c>
      <c r="F625" s="300">
        <v>46423</v>
      </c>
      <c r="G625" s="2" t="s">
        <v>4423</v>
      </c>
      <c r="H625" s="300">
        <v>46440</v>
      </c>
      <c r="I625" s="2">
        <v>34</v>
      </c>
    </row>
    <row r="626" spans="1:9" x14ac:dyDescent="0.25">
      <c r="A626" t="s">
        <v>4727</v>
      </c>
      <c r="B626" t="str">
        <f t="shared" si="9"/>
        <v>M016070</v>
      </c>
      <c r="C626" t="s">
        <v>4728</v>
      </c>
      <c r="D626" s="2">
        <v>45</v>
      </c>
      <c r="E626" s="309" t="s">
        <v>4107</v>
      </c>
      <c r="F626" s="300">
        <v>46442</v>
      </c>
      <c r="G626" s="2" t="s">
        <v>4107</v>
      </c>
      <c r="H626" s="300">
        <v>46442</v>
      </c>
      <c r="I626" s="2">
        <v>18</v>
      </c>
    </row>
    <row r="627" spans="1:9" x14ac:dyDescent="0.25">
      <c r="A627" t="s">
        <v>4729</v>
      </c>
      <c r="B627" t="str">
        <f t="shared" si="9"/>
        <v>M016100</v>
      </c>
      <c r="C627" t="s">
        <v>4730</v>
      </c>
      <c r="D627" s="2">
        <v>5</v>
      </c>
      <c r="E627" s="309" t="s">
        <v>4585</v>
      </c>
      <c r="F627" s="2" t="s">
        <v>4177</v>
      </c>
      <c r="G627" s="300">
        <v>46423</v>
      </c>
      <c r="H627" s="300">
        <v>46428</v>
      </c>
      <c r="I627" s="2">
        <v>74</v>
      </c>
    </row>
    <row r="628" spans="1:9" x14ac:dyDescent="0.25">
      <c r="A628" t="s">
        <v>4731</v>
      </c>
      <c r="B628" t="str">
        <f t="shared" si="9"/>
        <v>M016051</v>
      </c>
      <c r="C628" t="s">
        <v>4732</v>
      </c>
      <c r="D628" s="2">
        <v>10</v>
      </c>
      <c r="E628" s="309">
        <v>46440</v>
      </c>
      <c r="F628" s="300">
        <v>46450</v>
      </c>
      <c r="I628" s="2">
        <v>56</v>
      </c>
    </row>
    <row r="629" spans="1:9" x14ac:dyDescent="0.25">
      <c r="A629" t="s">
        <v>4485</v>
      </c>
      <c r="B629" t="str">
        <f t="shared" si="9"/>
        <v>de Agua</v>
      </c>
      <c r="D629" s="2">
        <v>314</v>
      </c>
      <c r="E629" s="309" t="s">
        <v>3920</v>
      </c>
      <c r="F629" s="300">
        <v>46511</v>
      </c>
      <c r="G629" s="2" t="s">
        <v>4079</v>
      </c>
      <c r="H629" s="300">
        <v>46553</v>
      </c>
      <c r="I629" s="2">
        <v>19</v>
      </c>
    </row>
    <row r="630" spans="1:9" x14ac:dyDescent="0.25">
      <c r="A630" t="s">
        <v>4733</v>
      </c>
      <c r="B630" t="str">
        <f t="shared" si="9"/>
        <v>M018020</v>
      </c>
      <c r="C630" t="s">
        <v>4734</v>
      </c>
      <c r="D630" s="2">
        <v>170</v>
      </c>
      <c r="E630" s="309" t="s">
        <v>3920</v>
      </c>
      <c r="F630" s="300">
        <v>46329</v>
      </c>
      <c r="G630" s="2" t="s">
        <v>3842</v>
      </c>
      <c r="H630" s="300">
        <v>46336</v>
      </c>
      <c r="I630" s="2">
        <v>26</v>
      </c>
    </row>
    <row r="631" spans="1:9" x14ac:dyDescent="0.25">
      <c r="A631" t="s">
        <v>4735</v>
      </c>
      <c r="B631" t="str">
        <f t="shared" si="9"/>
        <v>M018010</v>
      </c>
      <c r="C631" t="s">
        <v>4736</v>
      </c>
      <c r="D631" s="2">
        <v>180</v>
      </c>
      <c r="E631" s="309">
        <v>46165</v>
      </c>
      <c r="F631" s="2" t="s">
        <v>4423</v>
      </c>
      <c r="G631" s="2" t="s">
        <v>4079</v>
      </c>
      <c r="H631" s="300">
        <v>46346</v>
      </c>
      <c r="I631" s="2">
        <v>14</v>
      </c>
    </row>
    <row r="632" spans="1:9" x14ac:dyDescent="0.25">
      <c r="A632" t="s">
        <v>4737</v>
      </c>
      <c r="B632" t="str">
        <f t="shared" si="9"/>
        <v>M018022</v>
      </c>
      <c r="C632" t="s">
        <v>4738</v>
      </c>
      <c r="D632" s="2">
        <v>170</v>
      </c>
      <c r="E632" s="309" t="s">
        <v>4428</v>
      </c>
      <c r="F632" s="300">
        <v>46454</v>
      </c>
      <c r="G632" s="2" t="s">
        <v>4396</v>
      </c>
      <c r="H632" s="300">
        <v>46461</v>
      </c>
      <c r="I632" s="2">
        <v>26</v>
      </c>
    </row>
    <row r="633" spans="1:9" x14ac:dyDescent="0.25">
      <c r="A633" t="s">
        <v>4739</v>
      </c>
      <c r="B633" t="str">
        <f t="shared" si="9"/>
        <v>M018040</v>
      </c>
      <c r="C633" t="s">
        <v>4740</v>
      </c>
      <c r="D633" s="2">
        <v>150</v>
      </c>
      <c r="E633" s="309" t="s">
        <v>4516</v>
      </c>
      <c r="F633" s="300">
        <v>46447</v>
      </c>
      <c r="G633" s="2" t="s">
        <v>4343</v>
      </c>
      <c r="H633" s="300">
        <v>46430</v>
      </c>
      <c r="I633" s="2">
        <v>14</v>
      </c>
    </row>
    <row r="634" spans="1:9" x14ac:dyDescent="0.25">
      <c r="A634" t="s">
        <v>4741</v>
      </c>
      <c r="B634" t="str">
        <f t="shared" si="9"/>
        <v>M018320</v>
      </c>
      <c r="C634" t="s">
        <v>4742</v>
      </c>
      <c r="D634" s="2">
        <v>18</v>
      </c>
      <c r="E634" s="309">
        <v>46294</v>
      </c>
      <c r="F634" s="300">
        <v>46314</v>
      </c>
      <c r="G634" s="2" t="s">
        <v>4352</v>
      </c>
      <c r="H634" s="300">
        <v>46283</v>
      </c>
      <c r="I634" s="2">
        <v>66</v>
      </c>
    </row>
    <row r="635" spans="1:9" x14ac:dyDescent="0.25">
      <c r="A635" t="s">
        <v>4743</v>
      </c>
      <c r="B635" t="str">
        <f t="shared" si="9"/>
        <v>M018012</v>
      </c>
      <c r="C635" t="s">
        <v>4744</v>
      </c>
      <c r="D635" s="2">
        <v>135</v>
      </c>
      <c r="E635" s="309">
        <v>46340</v>
      </c>
      <c r="F635" s="300">
        <v>46511</v>
      </c>
      <c r="G635" s="300">
        <v>46323</v>
      </c>
      <c r="H635" s="300">
        <v>46553</v>
      </c>
      <c r="I635" s="2">
        <v>19</v>
      </c>
    </row>
    <row r="636" spans="1:9" x14ac:dyDescent="0.25">
      <c r="A636" t="s">
        <v>4745</v>
      </c>
      <c r="B636" t="str">
        <f t="shared" si="9"/>
        <v>M018380</v>
      </c>
      <c r="C636" t="s">
        <v>4746</v>
      </c>
      <c r="D636" s="2">
        <v>5</v>
      </c>
      <c r="E636" s="309">
        <v>46345</v>
      </c>
      <c r="F636" s="300">
        <v>46350</v>
      </c>
      <c r="G636" s="300">
        <v>46349</v>
      </c>
      <c r="H636" s="300">
        <v>46353</v>
      </c>
      <c r="I636" s="2">
        <v>35</v>
      </c>
    </row>
    <row r="637" spans="1:9" x14ac:dyDescent="0.25">
      <c r="A637" t="s">
        <v>4747</v>
      </c>
      <c r="B637" t="str">
        <f t="shared" si="9"/>
        <v>M018330</v>
      </c>
      <c r="C637" t="s">
        <v>4748</v>
      </c>
      <c r="D637" s="2">
        <v>12</v>
      </c>
      <c r="E637" s="309" t="s">
        <v>4107</v>
      </c>
      <c r="F637" s="2" t="s">
        <v>4127</v>
      </c>
      <c r="G637" s="2" t="s">
        <v>4097</v>
      </c>
      <c r="H637" s="2" t="s">
        <v>4674</v>
      </c>
      <c r="I637" s="2">
        <v>11</v>
      </c>
    </row>
    <row r="638" spans="1:9" x14ac:dyDescent="0.25">
      <c r="A638" t="s">
        <v>4749</v>
      </c>
      <c r="B638" t="str">
        <f t="shared" si="9"/>
        <v>M018350</v>
      </c>
      <c r="C638" t="s">
        <v>4750</v>
      </c>
      <c r="D638" s="2">
        <v>12</v>
      </c>
      <c r="E638" s="309" t="s">
        <v>4107</v>
      </c>
      <c r="F638" s="2" t="s">
        <v>4127</v>
      </c>
      <c r="G638" s="2" t="s">
        <v>4097</v>
      </c>
      <c r="H638" s="2" t="s">
        <v>4674</v>
      </c>
      <c r="I638" s="2">
        <v>11</v>
      </c>
    </row>
    <row r="639" spans="1:9" x14ac:dyDescent="0.25">
      <c r="A639" t="s">
        <v>4751</v>
      </c>
      <c r="B639" t="str">
        <f t="shared" si="9"/>
        <v>M018340</v>
      </c>
      <c r="C639" t="s">
        <v>4752</v>
      </c>
      <c r="D639" s="2">
        <v>55</v>
      </c>
      <c r="E639" s="309" t="s">
        <v>4107</v>
      </c>
      <c r="F639" s="300">
        <v>46454</v>
      </c>
      <c r="G639" s="2" t="s">
        <v>4537</v>
      </c>
      <c r="H639" s="300">
        <v>46457</v>
      </c>
      <c r="I639" s="2">
        <v>23</v>
      </c>
    </row>
    <row r="640" spans="1:9" x14ac:dyDescent="0.25">
      <c r="A640" t="s">
        <v>4753</v>
      </c>
      <c r="B640" t="str">
        <f t="shared" si="9"/>
        <v>M018305</v>
      </c>
      <c r="C640" t="s">
        <v>4754</v>
      </c>
      <c r="D640" s="2">
        <v>12</v>
      </c>
      <c r="E640" s="309" t="s">
        <v>4107</v>
      </c>
      <c r="F640" s="2" t="s">
        <v>4127</v>
      </c>
      <c r="G640" s="2" t="s">
        <v>4097</v>
      </c>
      <c r="H640" s="2" t="s">
        <v>4674</v>
      </c>
      <c r="I640" s="2">
        <v>11</v>
      </c>
    </row>
    <row r="641" spans="1:9" x14ac:dyDescent="0.25">
      <c r="A641" t="s">
        <v>4755</v>
      </c>
      <c r="B641" t="str">
        <f t="shared" si="9"/>
        <v>M018332</v>
      </c>
      <c r="C641" t="s">
        <v>4756</v>
      </c>
      <c r="D641" s="2">
        <v>12</v>
      </c>
      <c r="E641" s="309" t="s">
        <v>4097</v>
      </c>
      <c r="F641" s="2" t="s">
        <v>4674</v>
      </c>
      <c r="G641" s="300">
        <v>46419</v>
      </c>
      <c r="H641" s="300">
        <v>46431</v>
      </c>
      <c r="I641" s="2">
        <v>11</v>
      </c>
    </row>
    <row r="642" spans="1:9" x14ac:dyDescent="0.25">
      <c r="A642" t="s">
        <v>4757</v>
      </c>
      <c r="B642" t="str">
        <f t="shared" si="9"/>
        <v>M018306</v>
      </c>
      <c r="C642" t="s">
        <v>4758</v>
      </c>
      <c r="D642" s="2">
        <v>12</v>
      </c>
      <c r="E642" s="309" t="s">
        <v>4097</v>
      </c>
      <c r="F642" s="2" t="s">
        <v>4674</v>
      </c>
      <c r="G642" s="300">
        <v>46419</v>
      </c>
      <c r="H642" s="300">
        <v>46431</v>
      </c>
      <c r="I642" s="2">
        <v>11</v>
      </c>
    </row>
    <row r="643" spans="1:9" x14ac:dyDescent="0.25">
      <c r="A643" t="s">
        <v>4759</v>
      </c>
      <c r="B643" t="str">
        <f t="shared" si="9"/>
        <v>M018050</v>
      </c>
      <c r="C643" t="s">
        <v>4760</v>
      </c>
      <c r="D643" s="2">
        <v>20</v>
      </c>
      <c r="E643" s="309">
        <v>46424</v>
      </c>
      <c r="F643" s="300">
        <v>46447</v>
      </c>
      <c r="G643" s="300">
        <v>46423</v>
      </c>
      <c r="H643" s="300">
        <v>46445</v>
      </c>
      <c r="I643" s="2">
        <v>14</v>
      </c>
    </row>
    <row r="644" spans="1:9" x14ac:dyDescent="0.25">
      <c r="A644" t="s">
        <v>4761</v>
      </c>
      <c r="B644" t="str">
        <f t="shared" si="9"/>
        <v>M018370</v>
      </c>
      <c r="C644" t="s">
        <v>4762</v>
      </c>
      <c r="D644" s="2">
        <v>20</v>
      </c>
      <c r="E644" s="309">
        <v>46436</v>
      </c>
      <c r="F644" s="300">
        <v>46458</v>
      </c>
      <c r="G644" s="300">
        <v>46452</v>
      </c>
      <c r="H644" s="300">
        <v>46475</v>
      </c>
      <c r="I644" s="2">
        <v>14</v>
      </c>
    </row>
    <row r="645" spans="1:9" x14ac:dyDescent="0.25">
      <c r="A645" t="s">
        <v>4763</v>
      </c>
      <c r="B645" t="str">
        <f t="shared" si="9"/>
        <v>M018310</v>
      </c>
      <c r="C645" t="s">
        <v>4764</v>
      </c>
      <c r="D645" s="2">
        <v>12</v>
      </c>
      <c r="E645" s="309">
        <v>46436</v>
      </c>
      <c r="F645" s="300">
        <v>46449</v>
      </c>
      <c r="G645" s="300">
        <v>46454</v>
      </c>
      <c r="H645" s="300">
        <v>46466</v>
      </c>
      <c r="I645" s="2">
        <v>14</v>
      </c>
    </row>
    <row r="646" spans="1:9" x14ac:dyDescent="0.25">
      <c r="A646" t="s">
        <v>4765</v>
      </c>
      <c r="B646" t="str">
        <f t="shared" ref="B646:B709" si="10">+RIGHT(A646,7)</f>
        <v>M018391</v>
      </c>
      <c r="C646" t="s">
        <v>4766</v>
      </c>
      <c r="D646" s="2">
        <v>12</v>
      </c>
      <c r="E646" s="309">
        <v>46440</v>
      </c>
      <c r="F646" s="300">
        <v>46452</v>
      </c>
      <c r="G646" s="300">
        <v>46459</v>
      </c>
      <c r="H646" s="300">
        <v>46472</v>
      </c>
      <c r="I646" s="2">
        <v>41</v>
      </c>
    </row>
    <row r="647" spans="1:9" x14ac:dyDescent="0.25">
      <c r="A647" t="s">
        <v>4767</v>
      </c>
      <c r="B647" t="str">
        <f t="shared" si="10"/>
        <v>M018400</v>
      </c>
      <c r="C647" t="s">
        <v>4768</v>
      </c>
      <c r="D647" s="2">
        <v>12</v>
      </c>
      <c r="E647" s="309">
        <v>46441</v>
      </c>
      <c r="F647" s="300">
        <v>46454</v>
      </c>
      <c r="G647" s="300">
        <v>46475</v>
      </c>
      <c r="H647" s="2" t="s">
        <v>4769</v>
      </c>
      <c r="I647" s="2">
        <v>11</v>
      </c>
    </row>
    <row r="648" spans="1:9" x14ac:dyDescent="0.25">
      <c r="A648" t="s">
        <v>4770</v>
      </c>
      <c r="B648" t="str">
        <f t="shared" si="10"/>
        <v>M018401</v>
      </c>
      <c r="C648" t="s">
        <v>4771</v>
      </c>
      <c r="D648" s="2">
        <v>12</v>
      </c>
      <c r="E648" s="309">
        <v>46441</v>
      </c>
      <c r="F648" s="300">
        <v>46454</v>
      </c>
      <c r="G648" s="300">
        <v>46475</v>
      </c>
      <c r="H648" s="2" t="s">
        <v>4769</v>
      </c>
      <c r="I648" s="2">
        <v>40</v>
      </c>
    </row>
    <row r="649" spans="1:9" x14ac:dyDescent="0.25">
      <c r="A649" t="s">
        <v>4772</v>
      </c>
      <c r="B649" t="str">
        <f t="shared" si="10"/>
        <v>M018360</v>
      </c>
      <c r="C649" t="s">
        <v>4773</v>
      </c>
      <c r="D649" s="2">
        <v>18</v>
      </c>
      <c r="E649" s="309">
        <v>46443</v>
      </c>
      <c r="F649" s="300">
        <v>46463</v>
      </c>
      <c r="G649" s="300">
        <v>46452</v>
      </c>
      <c r="H649" s="300">
        <v>46472</v>
      </c>
      <c r="I649" s="2">
        <v>30</v>
      </c>
    </row>
    <row r="650" spans="1:9" x14ac:dyDescent="0.25">
      <c r="A650" t="s">
        <v>4774</v>
      </c>
      <c r="B650" t="str">
        <f t="shared" si="10"/>
        <v>M018365</v>
      </c>
      <c r="C650" t="s">
        <v>4775</v>
      </c>
      <c r="D650" s="2">
        <v>12</v>
      </c>
      <c r="E650" s="309">
        <v>46455</v>
      </c>
      <c r="F650" s="300">
        <v>46468</v>
      </c>
      <c r="G650" s="300">
        <v>46462</v>
      </c>
      <c r="H650" s="300">
        <v>46475</v>
      </c>
      <c r="I650" s="2">
        <v>26</v>
      </c>
    </row>
    <row r="651" spans="1:9" x14ac:dyDescent="0.25">
      <c r="A651" t="s">
        <v>4776</v>
      </c>
      <c r="B651" t="str">
        <f t="shared" si="10"/>
        <v>M018311</v>
      </c>
      <c r="C651" t="s">
        <v>4777</v>
      </c>
      <c r="D651" s="2">
        <v>12</v>
      </c>
      <c r="E651" s="309">
        <v>46459</v>
      </c>
      <c r="F651" s="300">
        <v>46472</v>
      </c>
      <c r="G651" s="300">
        <v>46476</v>
      </c>
      <c r="H651" s="2" t="s">
        <v>4778</v>
      </c>
      <c r="I651" s="2">
        <v>32</v>
      </c>
    </row>
    <row r="652" spans="1:9" x14ac:dyDescent="0.25">
      <c r="A652" t="s">
        <v>4542</v>
      </c>
      <c r="B652" t="str">
        <f t="shared" si="10"/>
        <v>e + KOD</v>
      </c>
      <c r="D652" s="2">
        <v>175</v>
      </c>
      <c r="E652" s="309" t="s">
        <v>3895</v>
      </c>
      <c r="F652" s="300">
        <v>46471</v>
      </c>
      <c r="G652" s="300">
        <v>46232</v>
      </c>
      <c r="H652" s="300">
        <v>46471</v>
      </c>
      <c r="I652" s="2">
        <v>26</v>
      </c>
    </row>
    <row r="653" spans="1:9" x14ac:dyDescent="0.25">
      <c r="A653" t="s">
        <v>4779</v>
      </c>
      <c r="B653" t="str">
        <f t="shared" si="10"/>
        <v>M019040</v>
      </c>
      <c r="C653" t="s">
        <v>4780</v>
      </c>
      <c r="D653" s="2">
        <v>55</v>
      </c>
      <c r="E653" s="309" t="s">
        <v>3895</v>
      </c>
      <c r="F653" s="300">
        <v>46317</v>
      </c>
      <c r="G653" s="300">
        <v>46232</v>
      </c>
      <c r="H653" s="300">
        <v>46295</v>
      </c>
      <c r="I653" s="2">
        <v>124</v>
      </c>
    </row>
    <row r="654" spans="1:9" x14ac:dyDescent="0.25">
      <c r="A654" t="s">
        <v>4781</v>
      </c>
      <c r="B654" t="str">
        <f t="shared" si="10"/>
        <v>M019010</v>
      </c>
      <c r="C654" t="s">
        <v>4782</v>
      </c>
      <c r="D654" s="2">
        <v>10</v>
      </c>
      <c r="E654" s="309">
        <v>46447</v>
      </c>
      <c r="F654" s="300">
        <v>46457</v>
      </c>
      <c r="G654" s="300">
        <v>46447</v>
      </c>
      <c r="H654" s="300">
        <v>46457</v>
      </c>
      <c r="I654" s="2">
        <v>26</v>
      </c>
    </row>
    <row r="655" spans="1:9" x14ac:dyDescent="0.25">
      <c r="A655" t="s">
        <v>4783</v>
      </c>
      <c r="B655" t="str">
        <f t="shared" si="10"/>
        <v>M019020</v>
      </c>
      <c r="C655" t="s">
        <v>4784</v>
      </c>
      <c r="D655" s="2">
        <v>12</v>
      </c>
      <c r="E655" s="309">
        <v>46458</v>
      </c>
      <c r="F655" s="300">
        <v>46471</v>
      </c>
      <c r="G655" s="300">
        <v>46458</v>
      </c>
      <c r="H655" s="300">
        <v>46471</v>
      </c>
      <c r="I655" s="2">
        <v>26</v>
      </c>
    </row>
    <row r="656" spans="1:9" x14ac:dyDescent="0.25">
      <c r="A656" t="s">
        <v>4551</v>
      </c>
      <c r="B656" t="str">
        <f t="shared" si="10"/>
        <v xml:space="preserve"> planta</v>
      </c>
      <c r="D656" s="2">
        <v>95</v>
      </c>
      <c r="E656" s="309">
        <v>46288</v>
      </c>
      <c r="F656" s="2" t="s">
        <v>4177</v>
      </c>
      <c r="G656" s="300">
        <v>46319</v>
      </c>
      <c r="H656" s="300">
        <v>46443</v>
      </c>
      <c r="I656" s="2">
        <v>89</v>
      </c>
    </row>
    <row r="657" spans="1:9" x14ac:dyDescent="0.25">
      <c r="A657" t="s">
        <v>4785</v>
      </c>
      <c r="B657" t="str">
        <f t="shared" si="10"/>
        <v>M017050</v>
      </c>
      <c r="C657" t="s">
        <v>4786</v>
      </c>
      <c r="D657" s="2">
        <v>25</v>
      </c>
      <c r="E657" s="309">
        <v>46288</v>
      </c>
      <c r="F657" s="300">
        <v>46316</v>
      </c>
      <c r="G657" s="300">
        <v>46319</v>
      </c>
      <c r="H657" s="300">
        <v>46347</v>
      </c>
      <c r="I657" s="2">
        <v>89</v>
      </c>
    </row>
    <row r="658" spans="1:9" x14ac:dyDescent="0.25">
      <c r="A658" t="s">
        <v>4787</v>
      </c>
      <c r="B658" t="str">
        <f t="shared" si="10"/>
        <v>M017021</v>
      </c>
      <c r="C658" t="s">
        <v>4788</v>
      </c>
      <c r="D658" s="2">
        <v>6</v>
      </c>
      <c r="E658" s="309">
        <v>46338</v>
      </c>
      <c r="F658" s="300">
        <v>46344</v>
      </c>
      <c r="G658" s="2" t="s">
        <v>4694</v>
      </c>
      <c r="H658" s="2" t="s">
        <v>4592</v>
      </c>
      <c r="I658" s="2">
        <v>120</v>
      </c>
    </row>
    <row r="659" spans="1:9" x14ac:dyDescent="0.25">
      <c r="A659" t="s">
        <v>4789</v>
      </c>
      <c r="B659" t="str">
        <f t="shared" si="10"/>
        <v>M017040</v>
      </c>
      <c r="C659" t="s">
        <v>4790</v>
      </c>
      <c r="D659" s="2">
        <v>10</v>
      </c>
      <c r="E659" s="309">
        <v>46347</v>
      </c>
      <c r="F659" s="2" t="s">
        <v>4295</v>
      </c>
      <c r="G659" s="300">
        <v>46349</v>
      </c>
      <c r="H659" s="2" t="s">
        <v>4287</v>
      </c>
      <c r="I659" s="2">
        <v>118</v>
      </c>
    </row>
    <row r="660" spans="1:9" x14ac:dyDescent="0.25">
      <c r="A660" t="s">
        <v>4791</v>
      </c>
      <c r="B660" t="str">
        <f t="shared" si="10"/>
        <v>M017070</v>
      </c>
      <c r="C660" t="s">
        <v>4792</v>
      </c>
      <c r="D660" s="2">
        <v>30</v>
      </c>
      <c r="E660" s="309" t="s">
        <v>4043</v>
      </c>
      <c r="F660" s="2" t="s">
        <v>4177</v>
      </c>
      <c r="G660" s="2" t="s">
        <v>4136</v>
      </c>
      <c r="H660" s="300">
        <v>46443</v>
      </c>
      <c r="I660" s="2">
        <v>89</v>
      </c>
    </row>
    <row r="661" spans="1:9" x14ac:dyDescent="0.25">
      <c r="A661" t="s">
        <v>4793</v>
      </c>
      <c r="B661" t="str">
        <f t="shared" si="10"/>
        <v>M017080</v>
      </c>
      <c r="C661" t="s">
        <v>4794</v>
      </c>
      <c r="D661" s="2">
        <v>6</v>
      </c>
      <c r="E661" s="309" t="s">
        <v>4043</v>
      </c>
      <c r="F661" s="2" t="s">
        <v>4536</v>
      </c>
      <c r="G661" s="2" t="s">
        <v>4136</v>
      </c>
      <c r="H661" s="2" t="s">
        <v>4697</v>
      </c>
      <c r="I661" s="2">
        <v>108</v>
      </c>
    </row>
    <row r="662" spans="1:9" x14ac:dyDescent="0.25">
      <c r="A662" t="s">
        <v>4795</v>
      </c>
      <c r="B662" t="str">
        <f t="shared" si="10"/>
        <v>M017020</v>
      </c>
      <c r="C662" t="s">
        <v>4796</v>
      </c>
      <c r="D662" s="2">
        <v>6</v>
      </c>
      <c r="E662" s="309" t="s">
        <v>4107</v>
      </c>
      <c r="F662" s="2" t="s">
        <v>4072</v>
      </c>
      <c r="G662" s="2" t="s">
        <v>4097</v>
      </c>
      <c r="H662" s="2" t="s">
        <v>4598</v>
      </c>
      <c r="I662" s="2">
        <v>32</v>
      </c>
    </row>
    <row r="663" spans="1:9" x14ac:dyDescent="0.25">
      <c r="A663" t="s">
        <v>4797</v>
      </c>
      <c r="B663" t="str">
        <f t="shared" si="10"/>
        <v>M017030</v>
      </c>
      <c r="C663" t="s">
        <v>4798</v>
      </c>
      <c r="D663" s="2">
        <v>10</v>
      </c>
      <c r="E663" s="309" t="s">
        <v>4571</v>
      </c>
      <c r="F663" s="2" t="s">
        <v>4265</v>
      </c>
      <c r="G663" s="2" t="s">
        <v>4107</v>
      </c>
      <c r="H663" s="2" t="s">
        <v>4302</v>
      </c>
      <c r="I663" s="2">
        <v>92</v>
      </c>
    </row>
    <row r="664" spans="1:9" x14ac:dyDescent="0.25">
      <c r="A664" t="s">
        <v>3583</v>
      </c>
      <c r="B664" t="str">
        <f t="shared" si="10"/>
        <v xml:space="preserve"> Piping</v>
      </c>
      <c r="D664" s="2">
        <v>321</v>
      </c>
      <c r="E664" s="309">
        <v>46169</v>
      </c>
      <c r="F664" s="300">
        <v>46556</v>
      </c>
      <c r="G664" s="300">
        <v>46279</v>
      </c>
      <c r="H664" s="300">
        <v>46582</v>
      </c>
      <c r="I664" s="2">
        <v>26</v>
      </c>
    </row>
    <row r="665" spans="1:9" x14ac:dyDescent="0.25">
      <c r="A665" t="s">
        <v>4375</v>
      </c>
      <c r="B665" t="str">
        <f t="shared" si="10"/>
        <v>Cutcher</v>
      </c>
      <c r="D665" s="2">
        <v>168</v>
      </c>
      <c r="E665" s="309">
        <v>46273</v>
      </c>
      <c r="F665" s="2" t="s">
        <v>4279</v>
      </c>
      <c r="G665" s="300">
        <v>46333</v>
      </c>
      <c r="H665" s="2" t="s">
        <v>4313</v>
      </c>
      <c r="I665" s="2">
        <v>49</v>
      </c>
    </row>
    <row r="666" spans="1:9" x14ac:dyDescent="0.25">
      <c r="A666" t="s">
        <v>4799</v>
      </c>
      <c r="B666" t="str">
        <f t="shared" si="10"/>
        <v>P011010</v>
      </c>
      <c r="C666" t="s">
        <v>4800</v>
      </c>
      <c r="D666" s="2">
        <v>127</v>
      </c>
      <c r="E666" s="309">
        <v>46273</v>
      </c>
      <c r="F666" s="300">
        <v>46434</v>
      </c>
      <c r="G666" s="300">
        <v>46333</v>
      </c>
      <c r="H666" s="300">
        <v>46463</v>
      </c>
      <c r="I666" s="2">
        <v>28</v>
      </c>
    </row>
    <row r="667" spans="1:9" x14ac:dyDescent="0.25">
      <c r="A667" t="s">
        <v>4801</v>
      </c>
      <c r="B667" t="str">
        <f t="shared" si="10"/>
        <v>P011021</v>
      </c>
      <c r="C667" t="s">
        <v>4802</v>
      </c>
      <c r="D667" s="2">
        <v>80</v>
      </c>
      <c r="E667" s="309" t="s">
        <v>4295</v>
      </c>
      <c r="F667" s="300">
        <v>46464</v>
      </c>
      <c r="G667" s="2" t="s">
        <v>4674</v>
      </c>
      <c r="H667" s="2" t="s">
        <v>4313</v>
      </c>
      <c r="I667" s="2">
        <v>22</v>
      </c>
    </row>
    <row r="668" spans="1:9" x14ac:dyDescent="0.25">
      <c r="A668" t="s">
        <v>4803</v>
      </c>
      <c r="B668" t="str">
        <f t="shared" si="10"/>
        <v>P011035</v>
      </c>
      <c r="C668" t="s">
        <v>4804</v>
      </c>
      <c r="D668" s="2">
        <v>27</v>
      </c>
      <c r="E668" s="309">
        <v>46434</v>
      </c>
      <c r="F668" s="300">
        <v>46464</v>
      </c>
      <c r="I668" s="2">
        <v>55</v>
      </c>
    </row>
    <row r="669" spans="1:9" x14ac:dyDescent="0.25">
      <c r="A669" t="s">
        <v>4805</v>
      </c>
      <c r="B669" t="str">
        <f t="shared" si="10"/>
        <v>P011041</v>
      </c>
      <c r="C669" t="s">
        <v>4806</v>
      </c>
      <c r="D669" s="2">
        <v>36</v>
      </c>
      <c r="E669" s="309">
        <v>46441</v>
      </c>
      <c r="F669" s="2" t="s">
        <v>4279</v>
      </c>
      <c r="I669" s="2">
        <v>49</v>
      </c>
    </row>
    <row r="670" spans="1:9" x14ac:dyDescent="0.25">
      <c r="A670" t="s">
        <v>4383</v>
      </c>
      <c r="B670" t="str">
        <f t="shared" si="10"/>
        <v>presión</v>
      </c>
      <c r="D670" s="2">
        <v>220</v>
      </c>
      <c r="E670" s="309">
        <v>46277</v>
      </c>
      <c r="F670" s="300">
        <v>46547</v>
      </c>
      <c r="G670" s="300">
        <v>46319</v>
      </c>
      <c r="H670" s="300">
        <v>46542</v>
      </c>
      <c r="I670" s="2">
        <v>4</v>
      </c>
    </row>
    <row r="671" spans="1:9" x14ac:dyDescent="0.25">
      <c r="A671" t="s">
        <v>4807</v>
      </c>
      <c r="B671" t="str">
        <f t="shared" si="10"/>
        <v>P011130</v>
      </c>
      <c r="C671" t="s">
        <v>4808</v>
      </c>
      <c r="D671" s="2">
        <v>215</v>
      </c>
      <c r="E671" s="309">
        <v>46277</v>
      </c>
      <c r="F671" s="300">
        <v>46541</v>
      </c>
      <c r="G671" s="300">
        <v>46319</v>
      </c>
      <c r="H671" s="300">
        <v>46542</v>
      </c>
      <c r="I671" s="2">
        <v>9</v>
      </c>
    </row>
    <row r="672" spans="1:9" x14ac:dyDescent="0.25">
      <c r="A672" t="s">
        <v>4809</v>
      </c>
      <c r="B672" t="str">
        <f t="shared" si="10"/>
        <v>P011120</v>
      </c>
      <c r="C672" t="s">
        <v>4810</v>
      </c>
      <c r="D672" s="2">
        <v>180</v>
      </c>
      <c r="E672" s="309">
        <v>46318</v>
      </c>
      <c r="F672" s="300">
        <v>46541</v>
      </c>
      <c r="G672" s="2" t="s">
        <v>4127</v>
      </c>
      <c r="H672" s="300">
        <v>46542</v>
      </c>
      <c r="I672" s="2">
        <v>1</v>
      </c>
    </row>
    <row r="673" spans="1:9" x14ac:dyDescent="0.25">
      <c r="A673" t="s">
        <v>4811</v>
      </c>
      <c r="B673" t="str">
        <f t="shared" si="10"/>
        <v>P011140</v>
      </c>
      <c r="C673" t="s">
        <v>4806</v>
      </c>
      <c r="D673" s="2">
        <v>41</v>
      </c>
      <c r="E673" s="309" t="s">
        <v>4812</v>
      </c>
      <c r="F673" s="300">
        <v>46547</v>
      </c>
      <c r="I673" s="2">
        <v>2</v>
      </c>
    </row>
    <row r="674" spans="1:9" x14ac:dyDescent="0.25">
      <c r="A674" t="s">
        <v>4409</v>
      </c>
      <c r="B674" t="str">
        <f t="shared" si="10"/>
        <v xml:space="preserve"> de Gas</v>
      </c>
      <c r="D674" s="2">
        <v>321</v>
      </c>
      <c r="E674" s="309">
        <v>46169</v>
      </c>
      <c r="F674" s="300">
        <v>46556</v>
      </c>
      <c r="G674" s="300">
        <v>46302</v>
      </c>
      <c r="H674" s="300">
        <v>46536</v>
      </c>
      <c r="I674" s="2">
        <v>5</v>
      </c>
    </row>
    <row r="675" spans="1:9" x14ac:dyDescent="0.25">
      <c r="A675" t="s">
        <v>4813</v>
      </c>
      <c r="B675" t="str">
        <f t="shared" si="10"/>
        <v>P012010</v>
      </c>
      <c r="C675" t="s">
        <v>4814</v>
      </c>
      <c r="D675" s="2">
        <v>273</v>
      </c>
      <c r="E675" s="309">
        <v>46169</v>
      </c>
      <c r="F675" s="2" t="s">
        <v>4812</v>
      </c>
      <c r="G675" s="300">
        <v>46302</v>
      </c>
      <c r="H675" s="2" t="s">
        <v>4815</v>
      </c>
      <c r="I675" s="2">
        <v>0</v>
      </c>
    </row>
    <row r="676" spans="1:9" x14ac:dyDescent="0.25">
      <c r="A676" t="s">
        <v>4816</v>
      </c>
      <c r="B676" t="str">
        <f t="shared" si="10"/>
        <v>P012020</v>
      </c>
      <c r="C676" t="s">
        <v>4817</v>
      </c>
      <c r="D676" s="2">
        <v>160</v>
      </c>
      <c r="E676" s="309">
        <v>46351</v>
      </c>
      <c r="F676" s="300">
        <v>46550</v>
      </c>
      <c r="G676" s="2" t="s">
        <v>4195</v>
      </c>
      <c r="H676" s="300">
        <v>46536</v>
      </c>
      <c r="I676" s="2">
        <v>0</v>
      </c>
    </row>
    <row r="677" spans="1:9" x14ac:dyDescent="0.25">
      <c r="A677" t="s">
        <v>4818</v>
      </c>
      <c r="B677" t="str">
        <f t="shared" si="10"/>
        <v>P012040</v>
      </c>
      <c r="C677" t="s">
        <v>4806</v>
      </c>
      <c r="D677" s="2">
        <v>42</v>
      </c>
      <c r="E677" s="309">
        <v>46508</v>
      </c>
      <c r="F677" s="300">
        <v>46556</v>
      </c>
      <c r="I677" s="2">
        <v>5</v>
      </c>
    </row>
    <row r="678" spans="1:9" x14ac:dyDescent="0.25">
      <c r="A678" t="s">
        <v>4422</v>
      </c>
      <c r="B678" t="str">
        <f t="shared" si="10"/>
        <v>densado</v>
      </c>
      <c r="D678" s="2">
        <v>294</v>
      </c>
      <c r="E678" s="309">
        <v>46198</v>
      </c>
      <c r="F678" s="300">
        <v>46554</v>
      </c>
      <c r="G678" s="300">
        <v>46319</v>
      </c>
      <c r="H678" s="300">
        <v>46554</v>
      </c>
      <c r="I678" s="2">
        <v>28</v>
      </c>
    </row>
    <row r="679" spans="1:9" x14ac:dyDescent="0.25">
      <c r="A679" t="s">
        <v>4819</v>
      </c>
      <c r="B679" t="str">
        <f t="shared" si="10"/>
        <v>P013010</v>
      </c>
      <c r="C679" t="s">
        <v>4820</v>
      </c>
      <c r="D679" s="2">
        <v>260</v>
      </c>
      <c r="E679" s="309">
        <v>46198</v>
      </c>
      <c r="F679" s="300">
        <v>46514</v>
      </c>
      <c r="G679" s="300">
        <v>46319</v>
      </c>
      <c r="H679" s="300">
        <v>46519</v>
      </c>
      <c r="I679" s="2">
        <v>0</v>
      </c>
    </row>
    <row r="680" spans="1:9" x14ac:dyDescent="0.25">
      <c r="A680" t="s">
        <v>4821</v>
      </c>
      <c r="B680" t="str">
        <f t="shared" si="10"/>
        <v>P013020</v>
      </c>
      <c r="C680" t="s">
        <v>4822</v>
      </c>
      <c r="D680" s="2">
        <v>180</v>
      </c>
      <c r="E680" s="309">
        <v>46325</v>
      </c>
      <c r="F680" s="300">
        <v>46548</v>
      </c>
      <c r="G680" s="300">
        <v>46331</v>
      </c>
      <c r="H680" s="300">
        <v>46554</v>
      </c>
      <c r="I680" s="2">
        <v>0</v>
      </c>
    </row>
    <row r="681" spans="1:9" x14ac:dyDescent="0.25">
      <c r="A681" t="s">
        <v>4823</v>
      </c>
      <c r="B681" t="str">
        <f t="shared" si="10"/>
        <v>P013040</v>
      </c>
      <c r="C681" t="s">
        <v>4806</v>
      </c>
      <c r="D681" s="2">
        <v>44</v>
      </c>
      <c r="E681" s="309" t="s">
        <v>4824</v>
      </c>
      <c r="F681" s="300">
        <v>46554</v>
      </c>
      <c r="I681" s="2">
        <v>28</v>
      </c>
    </row>
    <row r="682" spans="1:9" x14ac:dyDescent="0.25">
      <c r="A682" t="s">
        <v>4441</v>
      </c>
      <c r="B682" t="str">
        <f t="shared" si="10"/>
        <v>Hot Oil</v>
      </c>
      <c r="D682" s="2">
        <v>213</v>
      </c>
      <c r="E682" s="309" t="s">
        <v>4428</v>
      </c>
      <c r="F682" s="2" t="s">
        <v>4824</v>
      </c>
      <c r="G682" s="300">
        <v>46319</v>
      </c>
      <c r="H682" s="2" t="s">
        <v>4825</v>
      </c>
      <c r="I682" s="2">
        <v>40</v>
      </c>
    </row>
    <row r="683" spans="1:9" x14ac:dyDescent="0.25">
      <c r="A683" t="s">
        <v>4826</v>
      </c>
      <c r="B683" t="str">
        <f t="shared" si="10"/>
        <v>P014010</v>
      </c>
      <c r="C683" t="s">
        <v>4827</v>
      </c>
      <c r="D683" s="2">
        <v>156</v>
      </c>
      <c r="E683" s="309" t="s">
        <v>4428</v>
      </c>
      <c r="F683" s="300">
        <v>46437</v>
      </c>
      <c r="G683" s="300">
        <v>46319</v>
      </c>
      <c r="H683" s="300">
        <v>46472</v>
      </c>
      <c r="I683" s="2">
        <v>47</v>
      </c>
    </row>
    <row r="684" spans="1:9" x14ac:dyDescent="0.25">
      <c r="A684" t="s">
        <v>4828</v>
      </c>
      <c r="B684" t="str">
        <f t="shared" si="10"/>
        <v>P014020</v>
      </c>
      <c r="C684" t="s">
        <v>4829</v>
      </c>
      <c r="D684" s="2">
        <v>103</v>
      </c>
      <c r="E684" s="309">
        <v>46353</v>
      </c>
      <c r="F684" s="2" t="s">
        <v>4313</v>
      </c>
      <c r="G684" s="2" t="s">
        <v>4331</v>
      </c>
      <c r="H684" s="2" t="s">
        <v>4825</v>
      </c>
      <c r="I684" s="2">
        <v>30</v>
      </c>
    </row>
    <row r="685" spans="1:9" x14ac:dyDescent="0.25">
      <c r="A685" t="s">
        <v>4830</v>
      </c>
      <c r="B685" t="str">
        <f t="shared" si="10"/>
        <v>P014040</v>
      </c>
      <c r="C685" t="s">
        <v>4806</v>
      </c>
      <c r="D685" s="2">
        <v>36</v>
      </c>
      <c r="E685" s="309">
        <v>46463</v>
      </c>
      <c r="F685" s="2" t="s">
        <v>4824</v>
      </c>
      <c r="I685" s="2">
        <v>40</v>
      </c>
    </row>
    <row r="686" spans="1:9" x14ac:dyDescent="0.25">
      <c r="A686" t="s">
        <v>4459</v>
      </c>
      <c r="B686" t="str">
        <f t="shared" si="10"/>
        <v>eración</v>
      </c>
      <c r="D686" s="2">
        <v>188</v>
      </c>
      <c r="E686" s="309">
        <v>46211</v>
      </c>
      <c r="F686" s="300">
        <v>46443</v>
      </c>
      <c r="G686" s="300">
        <v>46279</v>
      </c>
      <c r="H686" s="300">
        <v>46420</v>
      </c>
      <c r="I686" s="2">
        <v>13</v>
      </c>
    </row>
    <row r="687" spans="1:9" x14ac:dyDescent="0.25">
      <c r="A687" t="s">
        <v>4831</v>
      </c>
      <c r="B687" t="str">
        <f t="shared" si="10"/>
        <v>P015010</v>
      </c>
      <c r="C687" t="s">
        <v>4832</v>
      </c>
      <c r="D687" s="2">
        <v>130</v>
      </c>
      <c r="E687" s="309">
        <v>46211</v>
      </c>
      <c r="F687" s="2" t="s">
        <v>4294</v>
      </c>
      <c r="G687" s="300">
        <v>46279</v>
      </c>
      <c r="H687" s="2" t="s">
        <v>4072</v>
      </c>
      <c r="I687" s="2">
        <v>35</v>
      </c>
    </row>
    <row r="688" spans="1:9" x14ac:dyDescent="0.25">
      <c r="A688" t="s">
        <v>4833</v>
      </c>
      <c r="B688" t="str">
        <f t="shared" si="10"/>
        <v>P015020</v>
      </c>
      <c r="C688" t="s">
        <v>4834</v>
      </c>
      <c r="D688" s="2">
        <v>60</v>
      </c>
      <c r="E688" s="309">
        <v>46342</v>
      </c>
      <c r="F688" s="300">
        <v>46424</v>
      </c>
      <c r="G688" s="300">
        <v>46337</v>
      </c>
      <c r="H688" s="300">
        <v>46420</v>
      </c>
      <c r="I688" s="2">
        <v>13</v>
      </c>
    </row>
    <row r="689" spans="1:9" x14ac:dyDescent="0.25">
      <c r="A689" t="s">
        <v>4835</v>
      </c>
      <c r="B689" t="str">
        <f t="shared" si="10"/>
        <v>P015035</v>
      </c>
      <c r="C689" t="s">
        <v>4836</v>
      </c>
      <c r="D689" s="2">
        <v>27</v>
      </c>
      <c r="E689" s="309" t="s">
        <v>4537</v>
      </c>
      <c r="F689" s="300">
        <v>46424</v>
      </c>
      <c r="I689" s="2">
        <v>20</v>
      </c>
    </row>
    <row r="690" spans="1:9" x14ac:dyDescent="0.25">
      <c r="A690" t="s">
        <v>4837</v>
      </c>
      <c r="B690" t="str">
        <f t="shared" si="10"/>
        <v>P015040</v>
      </c>
      <c r="C690" t="s">
        <v>4806</v>
      </c>
      <c r="D690" s="2">
        <v>36</v>
      </c>
      <c r="E690" s="309" t="s">
        <v>4265</v>
      </c>
      <c r="F690" s="300">
        <v>46443</v>
      </c>
      <c r="I690" s="2">
        <v>13</v>
      </c>
    </row>
    <row r="691" spans="1:9" x14ac:dyDescent="0.25">
      <c r="A691" t="s">
        <v>4468</v>
      </c>
      <c r="B691" t="str">
        <f t="shared" si="10"/>
        <v>densado</v>
      </c>
      <c r="D691" s="2">
        <v>142</v>
      </c>
      <c r="E691" s="309">
        <v>46324</v>
      </c>
      <c r="F691" s="2" t="s">
        <v>4838</v>
      </c>
      <c r="G691" s="2" t="s">
        <v>4331</v>
      </c>
      <c r="H691" s="2" t="s">
        <v>4839</v>
      </c>
      <c r="I691" s="2">
        <v>31</v>
      </c>
    </row>
    <row r="692" spans="1:9" x14ac:dyDescent="0.25">
      <c r="A692" t="s">
        <v>4840</v>
      </c>
      <c r="B692" t="str">
        <f t="shared" si="10"/>
        <v>P016010</v>
      </c>
      <c r="C692" t="s">
        <v>4841</v>
      </c>
      <c r="D692" s="2">
        <v>100</v>
      </c>
      <c r="E692" s="309">
        <v>46324</v>
      </c>
      <c r="F692" s="300">
        <v>46454</v>
      </c>
      <c r="G692" s="2" t="s">
        <v>4331</v>
      </c>
      <c r="H692" s="300">
        <v>46470</v>
      </c>
      <c r="I692" s="2">
        <v>58</v>
      </c>
    </row>
    <row r="693" spans="1:9" x14ac:dyDescent="0.25">
      <c r="A693" t="s">
        <v>4842</v>
      </c>
      <c r="B693" t="str">
        <f t="shared" si="10"/>
        <v>P016020</v>
      </c>
      <c r="C693" t="s">
        <v>4843</v>
      </c>
      <c r="D693" s="2">
        <v>110</v>
      </c>
      <c r="E693" s="309">
        <v>46324</v>
      </c>
      <c r="F693" s="300">
        <v>46465</v>
      </c>
      <c r="G693" s="300">
        <v>46436</v>
      </c>
      <c r="H693" s="2" t="s">
        <v>4839</v>
      </c>
      <c r="I693" s="2">
        <v>48</v>
      </c>
    </row>
    <row r="694" spans="1:9" x14ac:dyDescent="0.25">
      <c r="A694" t="s">
        <v>4844</v>
      </c>
      <c r="B694" t="str">
        <f t="shared" si="10"/>
        <v>P016022</v>
      </c>
      <c r="C694" t="s">
        <v>4845</v>
      </c>
      <c r="D694" s="2">
        <v>40</v>
      </c>
      <c r="E694" s="309" t="s">
        <v>4685</v>
      </c>
      <c r="F694" s="300">
        <v>46459</v>
      </c>
      <c r="G694" s="2" t="s">
        <v>4042</v>
      </c>
      <c r="H694" s="300">
        <v>46459</v>
      </c>
      <c r="I694" s="2">
        <v>31</v>
      </c>
    </row>
    <row r="695" spans="1:9" x14ac:dyDescent="0.25">
      <c r="A695" t="s">
        <v>4846</v>
      </c>
      <c r="B695" t="str">
        <f t="shared" si="10"/>
        <v>P016035</v>
      </c>
      <c r="C695" t="s">
        <v>4847</v>
      </c>
      <c r="D695" s="2">
        <v>18</v>
      </c>
      <c r="E695" s="309">
        <v>46445</v>
      </c>
      <c r="F695" s="300">
        <v>46465</v>
      </c>
      <c r="I695" s="2">
        <v>54</v>
      </c>
    </row>
    <row r="696" spans="1:9" x14ac:dyDescent="0.25">
      <c r="A696" t="s">
        <v>4848</v>
      </c>
      <c r="B696" t="str">
        <f t="shared" si="10"/>
        <v>P016040</v>
      </c>
      <c r="C696" t="s">
        <v>4806</v>
      </c>
      <c r="D696" s="2">
        <v>47</v>
      </c>
      <c r="E696" s="309">
        <v>46449</v>
      </c>
      <c r="F696" s="2" t="s">
        <v>4838</v>
      </c>
      <c r="I696" s="2">
        <v>31</v>
      </c>
    </row>
    <row r="697" spans="1:9" x14ac:dyDescent="0.25">
      <c r="A697" t="s">
        <v>4485</v>
      </c>
      <c r="B697" t="str">
        <f t="shared" si="10"/>
        <v>de Agua</v>
      </c>
      <c r="D697" s="2">
        <v>208</v>
      </c>
      <c r="E697" s="309">
        <v>46267</v>
      </c>
      <c r="F697" s="300">
        <v>46522</v>
      </c>
      <c r="G697" s="300">
        <v>46344</v>
      </c>
      <c r="H697" s="300">
        <v>46582</v>
      </c>
      <c r="I697" s="2">
        <v>19</v>
      </c>
    </row>
    <row r="698" spans="1:9" x14ac:dyDescent="0.25">
      <c r="A698" t="s">
        <v>4849</v>
      </c>
      <c r="B698" t="str">
        <f t="shared" si="10"/>
        <v>P018010</v>
      </c>
      <c r="C698" t="s">
        <v>4850</v>
      </c>
      <c r="D698" s="2">
        <v>119</v>
      </c>
      <c r="E698" s="309">
        <v>46267</v>
      </c>
      <c r="F698" s="300">
        <v>46419</v>
      </c>
      <c r="G698" s="300">
        <v>46344</v>
      </c>
      <c r="H698" s="300">
        <v>46473</v>
      </c>
      <c r="I698" s="2">
        <v>68</v>
      </c>
    </row>
    <row r="699" spans="1:9" x14ac:dyDescent="0.25">
      <c r="A699" t="s">
        <v>4851</v>
      </c>
      <c r="B699" t="str">
        <f t="shared" si="10"/>
        <v>P018020</v>
      </c>
      <c r="C699" t="s">
        <v>4852</v>
      </c>
      <c r="D699" s="2">
        <v>110</v>
      </c>
      <c r="E699" s="309" t="s">
        <v>4423</v>
      </c>
      <c r="F699" s="300">
        <v>46515</v>
      </c>
      <c r="G699" s="2" t="s">
        <v>4347</v>
      </c>
      <c r="H699" s="300">
        <v>46515</v>
      </c>
      <c r="I699" s="2">
        <v>15</v>
      </c>
    </row>
    <row r="700" spans="1:9" x14ac:dyDescent="0.25">
      <c r="A700" t="s">
        <v>4853</v>
      </c>
      <c r="B700" t="str">
        <f t="shared" si="10"/>
        <v>P018022</v>
      </c>
      <c r="C700" t="s">
        <v>4854</v>
      </c>
      <c r="D700" s="2">
        <v>75</v>
      </c>
      <c r="E700" s="309" t="s">
        <v>4265</v>
      </c>
      <c r="F700" s="2" t="s">
        <v>4778</v>
      </c>
      <c r="G700" s="2" t="s">
        <v>4136</v>
      </c>
      <c r="H700" s="2" t="s">
        <v>4650</v>
      </c>
      <c r="I700" s="2">
        <v>33</v>
      </c>
    </row>
    <row r="701" spans="1:9" x14ac:dyDescent="0.25">
      <c r="A701" t="s">
        <v>4855</v>
      </c>
      <c r="B701" t="str">
        <f t="shared" si="10"/>
        <v>P018024</v>
      </c>
      <c r="C701" t="s">
        <v>4856</v>
      </c>
      <c r="D701" s="2">
        <v>40</v>
      </c>
      <c r="E701" s="309">
        <v>46471</v>
      </c>
      <c r="F701" s="300">
        <v>46517</v>
      </c>
      <c r="G701" s="300">
        <v>46535</v>
      </c>
      <c r="H701" s="300">
        <v>46582</v>
      </c>
      <c r="I701" s="2">
        <v>19</v>
      </c>
    </row>
    <row r="702" spans="1:9" x14ac:dyDescent="0.25">
      <c r="A702" t="s">
        <v>4857</v>
      </c>
      <c r="B702" t="str">
        <f t="shared" si="10"/>
        <v>P018040</v>
      </c>
      <c r="C702" t="s">
        <v>4806</v>
      </c>
      <c r="D702" s="2">
        <v>36</v>
      </c>
      <c r="E702" s="309" t="s">
        <v>4279</v>
      </c>
      <c r="F702" s="300">
        <v>46522</v>
      </c>
      <c r="I702" s="2">
        <v>19</v>
      </c>
    </row>
    <row r="703" spans="1:9" x14ac:dyDescent="0.25">
      <c r="A703" t="s">
        <v>4542</v>
      </c>
      <c r="B703" t="str">
        <f t="shared" si="10"/>
        <v>e + KOD</v>
      </c>
      <c r="D703" s="2">
        <v>155</v>
      </c>
      <c r="E703" s="309">
        <v>46315</v>
      </c>
      <c r="F703" s="300">
        <v>46508</v>
      </c>
      <c r="G703" s="300">
        <v>46354</v>
      </c>
      <c r="H703" s="2" t="s">
        <v>4858</v>
      </c>
      <c r="I703" s="2">
        <v>21</v>
      </c>
    </row>
    <row r="704" spans="1:9" x14ac:dyDescent="0.25">
      <c r="A704" t="s">
        <v>4859</v>
      </c>
      <c r="B704" t="str">
        <f t="shared" si="10"/>
        <v>P019010</v>
      </c>
      <c r="C704" t="s">
        <v>4860</v>
      </c>
      <c r="D704" s="2">
        <v>125</v>
      </c>
      <c r="E704" s="309">
        <v>46315</v>
      </c>
      <c r="F704" s="300">
        <v>46473</v>
      </c>
      <c r="G704" s="300">
        <v>46354</v>
      </c>
      <c r="H704" s="300">
        <v>46455</v>
      </c>
      <c r="I704" s="2">
        <v>11</v>
      </c>
    </row>
    <row r="705" spans="1:9" x14ac:dyDescent="0.25">
      <c r="A705" t="s">
        <v>4861</v>
      </c>
      <c r="B705" t="str">
        <f t="shared" si="10"/>
        <v>P019020</v>
      </c>
      <c r="C705" t="s">
        <v>4862</v>
      </c>
      <c r="D705" s="2">
        <v>72</v>
      </c>
      <c r="E705" s="309" t="s">
        <v>4552</v>
      </c>
      <c r="F705" s="2" t="s">
        <v>4278</v>
      </c>
      <c r="G705" s="300">
        <v>46421</v>
      </c>
      <c r="H705" s="2" t="s">
        <v>4858</v>
      </c>
      <c r="I705" s="2">
        <v>11</v>
      </c>
    </row>
    <row r="706" spans="1:9" x14ac:dyDescent="0.25">
      <c r="A706" t="s">
        <v>4863</v>
      </c>
      <c r="B706" t="str">
        <f t="shared" si="10"/>
        <v>P019040</v>
      </c>
      <c r="C706" t="s">
        <v>4806</v>
      </c>
      <c r="D706" s="2">
        <v>36</v>
      </c>
      <c r="E706" s="309">
        <v>46468</v>
      </c>
      <c r="F706" s="300">
        <v>46508</v>
      </c>
      <c r="I706" s="2">
        <v>21</v>
      </c>
    </row>
    <row r="707" spans="1:9" x14ac:dyDescent="0.25">
      <c r="A707" t="s">
        <v>4551</v>
      </c>
      <c r="B707" t="str">
        <f t="shared" si="10"/>
        <v xml:space="preserve"> planta</v>
      </c>
      <c r="D707" s="2">
        <v>185</v>
      </c>
      <c r="E707" s="309">
        <v>46276</v>
      </c>
      <c r="F707" s="2" t="s">
        <v>4825</v>
      </c>
      <c r="G707" s="300">
        <v>46280</v>
      </c>
      <c r="H707" s="2" t="s">
        <v>4864</v>
      </c>
      <c r="I707" s="2">
        <v>39</v>
      </c>
    </row>
    <row r="708" spans="1:9" x14ac:dyDescent="0.25">
      <c r="A708" t="s">
        <v>4865</v>
      </c>
      <c r="B708" t="str">
        <f t="shared" si="10"/>
        <v>P017010</v>
      </c>
      <c r="C708" t="s">
        <v>4866</v>
      </c>
      <c r="D708" s="2">
        <v>150</v>
      </c>
      <c r="E708" s="309">
        <v>46276</v>
      </c>
      <c r="F708" s="300">
        <v>46464</v>
      </c>
      <c r="G708" s="300">
        <v>46280</v>
      </c>
      <c r="H708" s="300">
        <v>46468</v>
      </c>
      <c r="I708" s="2">
        <v>39</v>
      </c>
    </row>
    <row r="709" spans="1:9" x14ac:dyDescent="0.25">
      <c r="A709" t="s">
        <v>4867</v>
      </c>
      <c r="B709" t="str">
        <f t="shared" si="10"/>
        <v>P017020</v>
      </c>
      <c r="C709" t="s">
        <v>4868</v>
      </c>
      <c r="D709" s="2">
        <v>150</v>
      </c>
      <c r="E709" s="309">
        <v>46300</v>
      </c>
      <c r="F709" s="2" t="s">
        <v>4769</v>
      </c>
      <c r="G709" s="300">
        <v>46305</v>
      </c>
      <c r="H709" s="2" t="s">
        <v>4864</v>
      </c>
      <c r="I709" s="2">
        <v>39</v>
      </c>
    </row>
    <row r="710" spans="1:9" x14ac:dyDescent="0.25">
      <c r="A710" t="s">
        <v>4869</v>
      </c>
      <c r="B710" t="str">
        <f t="shared" ref="B710:B773" si="11">+RIGHT(A710,7)</f>
        <v>P017035</v>
      </c>
      <c r="C710" t="s">
        <v>4870</v>
      </c>
      <c r="D710" s="2">
        <v>27</v>
      </c>
      <c r="E710" s="309">
        <v>46457</v>
      </c>
      <c r="F710" s="2" t="s">
        <v>4769</v>
      </c>
      <c r="I710" s="2">
        <v>45</v>
      </c>
    </row>
    <row r="711" spans="1:9" x14ac:dyDescent="0.25">
      <c r="A711" t="s">
        <v>4871</v>
      </c>
      <c r="B711" t="str">
        <f t="shared" si="11"/>
        <v>P017040</v>
      </c>
      <c r="C711" t="s">
        <v>4806</v>
      </c>
      <c r="D711" s="2">
        <v>36</v>
      </c>
      <c r="E711" s="309">
        <v>46464</v>
      </c>
      <c r="F711" s="2" t="s">
        <v>4825</v>
      </c>
      <c r="I711" s="2">
        <v>39</v>
      </c>
    </row>
    <row r="712" spans="1:9" x14ac:dyDescent="0.25">
      <c r="A712" t="s">
        <v>3730</v>
      </c>
      <c r="B712" t="str">
        <f t="shared" si="11"/>
        <v>ricidad</v>
      </c>
      <c r="D712" s="2">
        <v>360</v>
      </c>
      <c r="E712" s="309">
        <v>46224</v>
      </c>
      <c r="F712" s="300">
        <v>46657</v>
      </c>
      <c r="G712" s="300">
        <v>46305</v>
      </c>
      <c r="H712" s="2" t="s">
        <v>4872</v>
      </c>
      <c r="I712" s="2">
        <v>22</v>
      </c>
    </row>
    <row r="713" spans="1:9" x14ac:dyDescent="0.25">
      <c r="A713" t="s">
        <v>4358</v>
      </c>
      <c r="B713" t="str">
        <f t="shared" si="11"/>
        <v>General</v>
      </c>
      <c r="D713" s="2">
        <v>360</v>
      </c>
      <c r="E713" s="309">
        <v>46224</v>
      </c>
      <c r="F713" s="300">
        <v>46657</v>
      </c>
      <c r="G713" s="300">
        <v>46305</v>
      </c>
      <c r="H713" s="300">
        <v>46599</v>
      </c>
      <c r="I713" s="2">
        <v>22</v>
      </c>
    </row>
    <row r="714" spans="1:9" x14ac:dyDescent="0.25">
      <c r="A714" t="s">
        <v>4873</v>
      </c>
      <c r="B714" t="str">
        <f t="shared" si="11"/>
        <v>CDE1110</v>
      </c>
      <c r="C714" t="s">
        <v>4874</v>
      </c>
      <c r="D714" s="2">
        <v>286</v>
      </c>
      <c r="E714" s="309">
        <v>46224</v>
      </c>
      <c r="F714" s="300">
        <v>46570</v>
      </c>
      <c r="G714" s="300">
        <v>46347</v>
      </c>
      <c r="H714" s="300">
        <v>46570</v>
      </c>
      <c r="I714" s="2">
        <v>28</v>
      </c>
    </row>
    <row r="715" spans="1:9" x14ac:dyDescent="0.25">
      <c r="A715" t="s">
        <v>4875</v>
      </c>
      <c r="B715" t="str">
        <f t="shared" si="11"/>
        <v>CDE1160</v>
      </c>
      <c r="C715" t="s">
        <v>4876</v>
      </c>
      <c r="D715" s="2">
        <v>235</v>
      </c>
      <c r="E715" s="309" t="s">
        <v>4536</v>
      </c>
      <c r="F715" s="300">
        <v>46657</v>
      </c>
      <c r="G715" s="300">
        <v>46305</v>
      </c>
      <c r="H715" s="300">
        <v>46599</v>
      </c>
      <c r="I715" s="2">
        <v>22</v>
      </c>
    </row>
    <row r="716" spans="1:9" x14ac:dyDescent="0.25">
      <c r="A716" t="s">
        <v>4877</v>
      </c>
      <c r="B716" t="str">
        <f t="shared" si="11"/>
        <v>CDE1170</v>
      </c>
      <c r="C716" t="s">
        <v>4878</v>
      </c>
      <c r="D716" s="2">
        <v>27</v>
      </c>
      <c r="E716" s="309" t="s">
        <v>4879</v>
      </c>
      <c r="F716" s="300">
        <v>46511</v>
      </c>
      <c r="I716" s="2">
        <v>46</v>
      </c>
    </row>
    <row r="717" spans="1:9" x14ac:dyDescent="0.25">
      <c r="A717" t="s">
        <v>4375</v>
      </c>
      <c r="B717" t="str">
        <f t="shared" si="11"/>
        <v>Cutcher</v>
      </c>
      <c r="D717" s="2">
        <v>150</v>
      </c>
      <c r="E717" s="309">
        <v>46324</v>
      </c>
      <c r="F717" s="300">
        <v>46512</v>
      </c>
      <c r="G717" s="2" t="s">
        <v>4694</v>
      </c>
      <c r="H717" s="300">
        <v>46548</v>
      </c>
      <c r="I717" s="2">
        <v>48</v>
      </c>
    </row>
    <row r="718" spans="1:9" x14ac:dyDescent="0.25">
      <c r="A718" t="s">
        <v>4880</v>
      </c>
      <c r="B718" t="str">
        <f t="shared" si="11"/>
        <v>E011020</v>
      </c>
      <c r="C718" t="s">
        <v>4881</v>
      </c>
      <c r="D718" s="2">
        <v>90</v>
      </c>
      <c r="E718" s="309">
        <v>46324</v>
      </c>
      <c r="F718" s="300">
        <v>46442</v>
      </c>
      <c r="G718" s="2" t="s">
        <v>4694</v>
      </c>
      <c r="H718" s="2" t="s">
        <v>4882</v>
      </c>
      <c r="I718" s="2">
        <v>48</v>
      </c>
    </row>
    <row r="719" spans="1:9" x14ac:dyDescent="0.25">
      <c r="A719" t="s">
        <v>4883</v>
      </c>
      <c r="B719" t="str">
        <f t="shared" si="11"/>
        <v>E011030</v>
      </c>
      <c r="C719" t="s">
        <v>4884</v>
      </c>
      <c r="D719" s="2">
        <v>90</v>
      </c>
      <c r="E719" s="309" t="s">
        <v>4552</v>
      </c>
      <c r="F719" s="300">
        <v>46512</v>
      </c>
      <c r="G719" s="300">
        <v>46444</v>
      </c>
      <c r="H719" s="300">
        <v>46548</v>
      </c>
      <c r="I719" s="2">
        <v>48</v>
      </c>
    </row>
    <row r="720" spans="1:9" x14ac:dyDescent="0.25">
      <c r="A720" t="s">
        <v>4383</v>
      </c>
      <c r="B720" t="str">
        <f t="shared" si="11"/>
        <v>presión</v>
      </c>
      <c r="D720" s="2">
        <v>180</v>
      </c>
      <c r="E720" s="309" t="s">
        <v>4287</v>
      </c>
      <c r="F720" s="300">
        <v>46582</v>
      </c>
      <c r="G720" s="2" t="s">
        <v>4697</v>
      </c>
      <c r="H720" s="2" t="s">
        <v>4872</v>
      </c>
      <c r="I720" s="2">
        <v>38</v>
      </c>
    </row>
    <row r="721" spans="1:9" x14ac:dyDescent="0.25">
      <c r="A721" t="s">
        <v>4885</v>
      </c>
      <c r="B721" t="str">
        <f t="shared" si="11"/>
        <v>E011120</v>
      </c>
      <c r="C721" t="s">
        <v>4886</v>
      </c>
      <c r="D721" s="2">
        <v>120</v>
      </c>
      <c r="E721" s="309" t="s">
        <v>4287</v>
      </c>
      <c r="F721" s="300">
        <v>46512</v>
      </c>
      <c r="G721" s="2" t="s">
        <v>4697</v>
      </c>
      <c r="H721" s="300">
        <v>46554</v>
      </c>
      <c r="I721" s="2">
        <v>32</v>
      </c>
    </row>
    <row r="722" spans="1:9" x14ac:dyDescent="0.25">
      <c r="A722" t="s">
        <v>4887</v>
      </c>
      <c r="B722" t="str">
        <f t="shared" si="11"/>
        <v>E011130</v>
      </c>
      <c r="C722" t="s">
        <v>4888</v>
      </c>
      <c r="D722" s="2">
        <v>120</v>
      </c>
      <c r="E722" s="309">
        <v>46443</v>
      </c>
      <c r="F722" s="300">
        <v>46582</v>
      </c>
      <c r="G722" s="2" t="s">
        <v>4310</v>
      </c>
      <c r="H722" s="2" t="s">
        <v>4872</v>
      </c>
      <c r="I722" s="2">
        <v>38</v>
      </c>
    </row>
    <row r="723" spans="1:9" x14ac:dyDescent="0.25">
      <c r="A723" t="s">
        <v>4889</v>
      </c>
      <c r="B723" t="str">
        <f t="shared" si="11"/>
        <v>E011131</v>
      </c>
      <c r="C723" t="s">
        <v>4890</v>
      </c>
      <c r="D723" s="2">
        <v>70</v>
      </c>
      <c r="E723" s="309">
        <v>46447</v>
      </c>
      <c r="F723" s="300">
        <v>46527</v>
      </c>
      <c r="G723" s="2" t="s">
        <v>4310</v>
      </c>
      <c r="H723" s="300">
        <v>46566</v>
      </c>
      <c r="I723" s="2">
        <v>29</v>
      </c>
    </row>
    <row r="724" spans="1:9" x14ac:dyDescent="0.25">
      <c r="A724" t="s">
        <v>4409</v>
      </c>
      <c r="B724" t="str">
        <f t="shared" si="11"/>
        <v xml:space="preserve"> de Gas</v>
      </c>
      <c r="D724" s="2">
        <v>166</v>
      </c>
      <c r="E724" s="309">
        <v>46323</v>
      </c>
      <c r="F724" s="300">
        <v>46529</v>
      </c>
      <c r="G724" s="2" t="s">
        <v>4195</v>
      </c>
      <c r="H724" s="300">
        <v>46560</v>
      </c>
      <c r="I724" s="2">
        <v>31</v>
      </c>
    </row>
    <row r="725" spans="1:9" x14ac:dyDescent="0.25">
      <c r="A725" t="s">
        <v>4891</v>
      </c>
      <c r="B725" t="str">
        <f t="shared" si="11"/>
        <v>E012020</v>
      </c>
      <c r="C725" t="s">
        <v>4892</v>
      </c>
      <c r="D725" s="2">
        <v>100</v>
      </c>
      <c r="E725" s="309">
        <v>46323</v>
      </c>
      <c r="F725" s="300">
        <v>46452</v>
      </c>
      <c r="G725" s="2" t="s">
        <v>4195</v>
      </c>
      <c r="H725" s="300">
        <v>46513</v>
      </c>
      <c r="I725" s="2">
        <v>62</v>
      </c>
    </row>
    <row r="726" spans="1:9" x14ac:dyDescent="0.25">
      <c r="A726" t="s">
        <v>4893</v>
      </c>
      <c r="B726" t="str">
        <f t="shared" si="11"/>
        <v>E012030</v>
      </c>
      <c r="C726" t="s">
        <v>4894</v>
      </c>
      <c r="D726" s="2">
        <v>120</v>
      </c>
      <c r="E726" s="309" t="s">
        <v>4107</v>
      </c>
      <c r="F726" s="300">
        <v>46529</v>
      </c>
      <c r="G726" s="300">
        <v>46421</v>
      </c>
      <c r="H726" s="300">
        <v>46560</v>
      </c>
      <c r="I726" s="2">
        <v>31</v>
      </c>
    </row>
    <row r="727" spans="1:9" x14ac:dyDescent="0.25">
      <c r="A727" t="s">
        <v>4422</v>
      </c>
      <c r="B727" t="str">
        <f t="shared" si="11"/>
        <v>densado</v>
      </c>
      <c r="D727" s="2">
        <v>188</v>
      </c>
      <c r="E727" s="309">
        <v>46350</v>
      </c>
      <c r="F727" s="300">
        <v>46582</v>
      </c>
      <c r="G727" s="2" t="s">
        <v>4697</v>
      </c>
      <c r="H727" s="2" t="s">
        <v>4872</v>
      </c>
      <c r="I727" s="2">
        <v>38</v>
      </c>
    </row>
    <row r="728" spans="1:9" x14ac:dyDescent="0.25">
      <c r="A728" t="s">
        <v>4895</v>
      </c>
      <c r="B728" t="str">
        <f t="shared" si="11"/>
        <v>E013020</v>
      </c>
      <c r="C728" t="s">
        <v>4896</v>
      </c>
      <c r="D728" s="2">
        <v>120</v>
      </c>
      <c r="E728" s="309">
        <v>46350</v>
      </c>
      <c r="F728" s="2" t="s">
        <v>4838</v>
      </c>
      <c r="G728" s="2" t="s">
        <v>4697</v>
      </c>
      <c r="H728" s="300">
        <v>46554</v>
      </c>
      <c r="I728" s="2">
        <v>44</v>
      </c>
    </row>
    <row r="729" spans="1:9" x14ac:dyDescent="0.25">
      <c r="A729" t="s">
        <v>4897</v>
      </c>
      <c r="B729" t="str">
        <f t="shared" si="11"/>
        <v>E013031</v>
      </c>
      <c r="C729" t="s">
        <v>4898</v>
      </c>
      <c r="D729" s="2">
        <v>85</v>
      </c>
      <c r="E729" s="309" t="s">
        <v>4724</v>
      </c>
      <c r="F729" s="300">
        <v>46514</v>
      </c>
      <c r="G729" s="300">
        <v>46468</v>
      </c>
      <c r="H729" s="300">
        <v>46566</v>
      </c>
      <c r="I729" s="2">
        <v>44</v>
      </c>
    </row>
    <row r="730" spans="1:9" x14ac:dyDescent="0.25">
      <c r="A730" t="s">
        <v>4899</v>
      </c>
      <c r="B730" t="str">
        <f t="shared" si="11"/>
        <v>E013030</v>
      </c>
      <c r="C730" t="s">
        <v>4900</v>
      </c>
      <c r="D730" s="2">
        <v>135</v>
      </c>
      <c r="E730" s="309">
        <v>46426</v>
      </c>
      <c r="F730" s="300">
        <v>46582</v>
      </c>
      <c r="G730" s="300">
        <v>46468</v>
      </c>
      <c r="H730" s="2" t="s">
        <v>4872</v>
      </c>
      <c r="I730" s="2">
        <v>38</v>
      </c>
    </row>
    <row r="731" spans="1:9" x14ac:dyDescent="0.25">
      <c r="A731" t="s">
        <v>4441</v>
      </c>
      <c r="B731" t="str">
        <f t="shared" si="11"/>
        <v>Hot Oil</v>
      </c>
      <c r="D731" s="2">
        <v>170</v>
      </c>
      <c r="E731" s="309">
        <v>46345</v>
      </c>
      <c r="F731" s="300">
        <v>46556</v>
      </c>
      <c r="G731" s="300">
        <v>46343</v>
      </c>
      <c r="H731" s="300">
        <v>46543</v>
      </c>
      <c r="I731" s="2">
        <v>10</v>
      </c>
    </row>
    <row r="732" spans="1:9" x14ac:dyDescent="0.25">
      <c r="A732" t="s">
        <v>4901</v>
      </c>
      <c r="B732" t="str">
        <f t="shared" si="11"/>
        <v>E014020</v>
      </c>
      <c r="C732" t="s">
        <v>4902</v>
      </c>
      <c r="D732" s="2">
        <v>120</v>
      </c>
      <c r="E732" s="309">
        <v>46345</v>
      </c>
      <c r="F732" s="2" t="s">
        <v>4903</v>
      </c>
      <c r="G732" s="300">
        <v>46343</v>
      </c>
      <c r="H732" s="2" t="s">
        <v>4650</v>
      </c>
      <c r="I732" s="2">
        <v>10</v>
      </c>
    </row>
    <row r="733" spans="1:9" x14ac:dyDescent="0.25">
      <c r="A733" t="s">
        <v>4904</v>
      </c>
      <c r="B733" t="str">
        <f t="shared" si="11"/>
        <v>E014030</v>
      </c>
      <c r="C733" t="s">
        <v>4905</v>
      </c>
      <c r="D733" s="2">
        <v>140</v>
      </c>
      <c r="E733" s="309" t="s">
        <v>4537</v>
      </c>
      <c r="F733" s="300">
        <v>46556</v>
      </c>
      <c r="G733" s="2" t="s">
        <v>4477</v>
      </c>
      <c r="H733" s="300">
        <v>46543</v>
      </c>
      <c r="I733" s="2">
        <v>10</v>
      </c>
    </row>
    <row r="734" spans="1:9" x14ac:dyDescent="0.25">
      <c r="A734" t="s">
        <v>4906</v>
      </c>
      <c r="B734" t="str">
        <f t="shared" si="11"/>
        <v>E014050</v>
      </c>
      <c r="C734" t="s">
        <v>4907</v>
      </c>
      <c r="D734" s="2">
        <v>38</v>
      </c>
      <c r="E734" s="309">
        <v>46443</v>
      </c>
      <c r="F734" s="2" t="s">
        <v>4313</v>
      </c>
      <c r="G734" s="300">
        <v>46440</v>
      </c>
      <c r="H734" s="300">
        <v>46473</v>
      </c>
      <c r="I734" s="2">
        <v>10</v>
      </c>
    </row>
    <row r="735" spans="1:9" x14ac:dyDescent="0.25">
      <c r="A735" t="s">
        <v>4908</v>
      </c>
      <c r="B735" t="str">
        <f t="shared" si="11"/>
        <v>E014060</v>
      </c>
      <c r="C735" t="s">
        <v>4909</v>
      </c>
      <c r="D735" s="2">
        <v>20</v>
      </c>
      <c r="E735" s="309">
        <v>46470</v>
      </c>
      <c r="F735" s="2" t="s">
        <v>4910</v>
      </c>
      <c r="G735" s="300">
        <v>46475</v>
      </c>
      <c r="H735" s="2" t="s">
        <v>4911</v>
      </c>
      <c r="I735" s="2">
        <v>35</v>
      </c>
    </row>
    <row r="736" spans="1:9" x14ac:dyDescent="0.25">
      <c r="A736" t="s">
        <v>4459</v>
      </c>
      <c r="B736" t="str">
        <f t="shared" si="11"/>
        <v>eración</v>
      </c>
      <c r="D736" s="2">
        <v>140</v>
      </c>
      <c r="E736" s="309">
        <v>46314</v>
      </c>
      <c r="F736" s="2" t="s">
        <v>4858</v>
      </c>
      <c r="G736" s="300">
        <v>46314</v>
      </c>
      <c r="H736" s="2" t="s">
        <v>4858</v>
      </c>
      <c r="I736" s="2">
        <v>23</v>
      </c>
    </row>
    <row r="737" spans="1:9" x14ac:dyDescent="0.25">
      <c r="A737" t="s">
        <v>4912</v>
      </c>
      <c r="B737" t="str">
        <f t="shared" si="11"/>
        <v>E015020</v>
      </c>
      <c r="C737" t="s">
        <v>4913</v>
      </c>
      <c r="D737" s="2">
        <v>80</v>
      </c>
      <c r="E737" s="309">
        <v>46314</v>
      </c>
      <c r="F737" s="300">
        <v>46420</v>
      </c>
      <c r="G737" s="300">
        <v>46314</v>
      </c>
      <c r="H737" s="300">
        <v>46420</v>
      </c>
      <c r="I737" s="2">
        <v>23</v>
      </c>
    </row>
    <row r="738" spans="1:9" x14ac:dyDescent="0.25">
      <c r="A738" t="s">
        <v>4914</v>
      </c>
      <c r="B738" t="str">
        <f t="shared" si="11"/>
        <v>E015030</v>
      </c>
      <c r="C738" t="s">
        <v>4915</v>
      </c>
      <c r="D738" s="2">
        <v>27</v>
      </c>
      <c r="E738" s="309">
        <v>46337</v>
      </c>
      <c r="F738" s="2" t="s">
        <v>4477</v>
      </c>
      <c r="I738" s="2">
        <v>68</v>
      </c>
    </row>
    <row r="739" spans="1:9" x14ac:dyDescent="0.25">
      <c r="A739" t="s">
        <v>4916</v>
      </c>
      <c r="B739" t="str">
        <f t="shared" si="11"/>
        <v>E015031</v>
      </c>
      <c r="C739" t="s">
        <v>4917</v>
      </c>
      <c r="D739" s="2">
        <v>75</v>
      </c>
      <c r="E739" s="309" t="s">
        <v>4127</v>
      </c>
      <c r="F739" s="2" t="s">
        <v>4858</v>
      </c>
      <c r="G739" s="2" t="s">
        <v>4127</v>
      </c>
      <c r="H739" s="2" t="s">
        <v>4858</v>
      </c>
      <c r="I739" s="2">
        <v>23</v>
      </c>
    </row>
    <row r="740" spans="1:9" x14ac:dyDescent="0.25">
      <c r="A740" t="s">
        <v>4468</v>
      </c>
      <c r="B740" t="str">
        <f t="shared" si="11"/>
        <v>densado</v>
      </c>
      <c r="D740" s="2">
        <v>137</v>
      </c>
      <c r="E740" s="309" t="s">
        <v>4072</v>
      </c>
      <c r="F740" s="300">
        <v>46555</v>
      </c>
      <c r="G740" s="2" t="s">
        <v>4536</v>
      </c>
      <c r="H740" s="300">
        <v>46549</v>
      </c>
      <c r="I740" s="2">
        <v>11</v>
      </c>
    </row>
    <row r="741" spans="1:9" x14ac:dyDescent="0.25">
      <c r="A741" t="s">
        <v>4918</v>
      </c>
      <c r="B741" t="str">
        <f t="shared" si="11"/>
        <v>E016020</v>
      </c>
      <c r="C741" t="s">
        <v>4919</v>
      </c>
      <c r="D741" s="2">
        <v>80</v>
      </c>
      <c r="E741" s="309" t="s">
        <v>4072</v>
      </c>
      <c r="F741" s="2" t="s">
        <v>4778</v>
      </c>
      <c r="G741" s="2" t="s">
        <v>4536</v>
      </c>
      <c r="H741" s="300">
        <v>46476</v>
      </c>
      <c r="I741" s="2">
        <v>18</v>
      </c>
    </row>
    <row r="742" spans="1:9" x14ac:dyDescent="0.25">
      <c r="A742" t="s">
        <v>4920</v>
      </c>
      <c r="B742" t="str">
        <f t="shared" si="11"/>
        <v>E016030</v>
      </c>
      <c r="C742" t="s">
        <v>4921</v>
      </c>
      <c r="D742" s="2">
        <v>90</v>
      </c>
      <c r="E742" s="309">
        <v>46451</v>
      </c>
      <c r="F742" s="300">
        <v>46555</v>
      </c>
      <c r="G742" s="300">
        <v>46445</v>
      </c>
      <c r="H742" s="300">
        <v>46549</v>
      </c>
      <c r="I742" s="2">
        <v>11</v>
      </c>
    </row>
    <row r="743" spans="1:9" x14ac:dyDescent="0.25">
      <c r="A743" t="s">
        <v>4485</v>
      </c>
      <c r="B743" t="str">
        <f t="shared" si="11"/>
        <v>de Agua</v>
      </c>
      <c r="D743" s="2">
        <v>172</v>
      </c>
      <c r="E743" s="309">
        <v>46342</v>
      </c>
      <c r="F743" s="300">
        <v>46555</v>
      </c>
      <c r="G743" s="300">
        <v>46319</v>
      </c>
      <c r="H743" s="300">
        <v>46549</v>
      </c>
      <c r="I743" s="2">
        <v>11</v>
      </c>
    </row>
    <row r="744" spans="1:9" x14ac:dyDescent="0.25">
      <c r="A744" t="s">
        <v>4922</v>
      </c>
      <c r="B744" t="str">
        <f t="shared" si="11"/>
        <v>E018020</v>
      </c>
      <c r="C744" t="s">
        <v>4923</v>
      </c>
      <c r="D744" s="2">
        <v>120</v>
      </c>
      <c r="E744" s="309">
        <v>46342</v>
      </c>
      <c r="F744" s="2" t="s">
        <v>4924</v>
      </c>
      <c r="G744" s="300">
        <v>46319</v>
      </c>
      <c r="H744" s="300">
        <v>46472</v>
      </c>
      <c r="I744" s="2">
        <v>13</v>
      </c>
    </row>
    <row r="745" spans="1:9" x14ac:dyDescent="0.25">
      <c r="A745" t="s">
        <v>4925</v>
      </c>
      <c r="B745" t="str">
        <f t="shared" si="11"/>
        <v>E018030</v>
      </c>
      <c r="C745" t="s">
        <v>4926</v>
      </c>
      <c r="D745" s="2">
        <v>130</v>
      </c>
      <c r="E745" s="309" t="s">
        <v>4097</v>
      </c>
      <c r="F745" s="300">
        <v>46555</v>
      </c>
      <c r="G745" s="2" t="s">
        <v>4523</v>
      </c>
      <c r="H745" s="300">
        <v>46549</v>
      </c>
      <c r="I745" s="2">
        <v>11</v>
      </c>
    </row>
    <row r="746" spans="1:9" x14ac:dyDescent="0.25">
      <c r="A746" t="s">
        <v>4927</v>
      </c>
      <c r="B746" t="str">
        <f t="shared" si="11"/>
        <v>E018050</v>
      </c>
      <c r="C746" t="s">
        <v>4928</v>
      </c>
      <c r="D746" s="2">
        <v>48</v>
      </c>
      <c r="E746" s="309">
        <v>46430</v>
      </c>
      <c r="F746" s="2" t="s">
        <v>4310</v>
      </c>
      <c r="G746" s="300">
        <v>46440</v>
      </c>
      <c r="H746" s="2" t="s">
        <v>4669</v>
      </c>
      <c r="I746" s="2">
        <v>11</v>
      </c>
    </row>
    <row r="747" spans="1:9" x14ac:dyDescent="0.25">
      <c r="A747" t="s">
        <v>4929</v>
      </c>
      <c r="B747" t="str">
        <f t="shared" si="11"/>
        <v>E018060</v>
      </c>
      <c r="C747" t="s">
        <v>4930</v>
      </c>
      <c r="D747" s="2">
        <v>45</v>
      </c>
      <c r="E747" s="309">
        <v>46470</v>
      </c>
      <c r="F747" s="300">
        <v>46521</v>
      </c>
      <c r="G747" s="300">
        <v>46475</v>
      </c>
      <c r="H747" s="300">
        <v>46526</v>
      </c>
      <c r="I747" s="2">
        <v>15</v>
      </c>
    </row>
    <row r="748" spans="1:9" x14ac:dyDescent="0.25">
      <c r="A748" t="s">
        <v>4542</v>
      </c>
      <c r="B748" t="str">
        <f t="shared" si="11"/>
        <v>e + KOD</v>
      </c>
      <c r="D748" s="2">
        <v>128</v>
      </c>
      <c r="E748" s="309">
        <v>46326</v>
      </c>
      <c r="F748" s="2" t="s">
        <v>4778</v>
      </c>
      <c r="G748" s="300">
        <v>46354</v>
      </c>
      <c r="H748" s="2" t="s">
        <v>4778</v>
      </c>
      <c r="I748" s="2">
        <v>68</v>
      </c>
    </row>
    <row r="749" spans="1:9" x14ac:dyDescent="0.25">
      <c r="A749" t="s">
        <v>4931</v>
      </c>
      <c r="B749" t="str">
        <f t="shared" si="11"/>
        <v>E019020</v>
      </c>
      <c r="C749" t="s">
        <v>4932</v>
      </c>
      <c r="D749" s="2">
        <v>60</v>
      </c>
      <c r="E749" s="309">
        <v>46326</v>
      </c>
      <c r="F749" s="2" t="s">
        <v>4136</v>
      </c>
      <c r="G749" s="300">
        <v>46354</v>
      </c>
      <c r="H749" s="300">
        <v>46437</v>
      </c>
      <c r="I749" s="2">
        <v>96</v>
      </c>
    </row>
    <row r="750" spans="1:9" x14ac:dyDescent="0.25">
      <c r="A750" t="s">
        <v>4933</v>
      </c>
      <c r="B750" t="str">
        <f t="shared" si="11"/>
        <v>E019030</v>
      </c>
      <c r="C750" t="s">
        <v>4934</v>
      </c>
      <c r="D750" s="2">
        <v>60</v>
      </c>
      <c r="E750" s="309">
        <v>46420</v>
      </c>
      <c r="F750" s="2" t="s">
        <v>4778</v>
      </c>
      <c r="G750" s="300">
        <v>46420</v>
      </c>
      <c r="H750" s="2" t="s">
        <v>4778</v>
      </c>
      <c r="I750" s="2">
        <v>68</v>
      </c>
    </row>
    <row r="751" spans="1:9" x14ac:dyDescent="0.25">
      <c r="A751" t="s">
        <v>4551</v>
      </c>
      <c r="B751" t="str">
        <f t="shared" si="11"/>
        <v xml:space="preserve"> planta</v>
      </c>
      <c r="D751" s="2">
        <v>167</v>
      </c>
      <c r="E751" s="309">
        <v>46329</v>
      </c>
      <c r="F751" s="300">
        <v>46536</v>
      </c>
      <c r="G751" s="300">
        <v>46350</v>
      </c>
      <c r="H751" s="300">
        <v>46550</v>
      </c>
      <c r="I751" s="2">
        <v>32</v>
      </c>
    </row>
    <row r="752" spans="1:9" x14ac:dyDescent="0.25">
      <c r="A752" t="s">
        <v>4935</v>
      </c>
      <c r="B752" t="str">
        <f t="shared" si="11"/>
        <v>E017020</v>
      </c>
      <c r="C752" t="s">
        <v>4936</v>
      </c>
      <c r="D752" s="2">
        <v>110</v>
      </c>
      <c r="E752" s="309">
        <v>46329</v>
      </c>
      <c r="F752" s="300">
        <v>46470</v>
      </c>
      <c r="G752" s="300">
        <v>46350</v>
      </c>
      <c r="H752" s="2" t="s">
        <v>4278</v>
      </c>
      <c r="I752" s="2">
        <v>54</v>
      </c>
    </row>
    <row r="753" spans="1:9" x14ac:dyDescent="0.25">
      <c r="A753" t="s">
        <v>4937</v>
      </c>
      <c r="B753" t="str">
        <f t="shared" si="11"/>
        <v>E017030</v>
      </c>
      <c r="C753" t="s">
        <v>4938</v>
      </c>
      <c r="D753" s="2">
        <v>120</v>
      </c>
      <c r="E753" s="309" t="s">
        <v>4195</v>
      </c>
      <c r="F753" s="300">
        <v>46536</v>
      </c>
      <c r="G753" s="2" t="s">
        <v>4177</v>
      </c>
      <c r="H753" s="300">
        <v>46550</v>
      </c>
      <c r="I753" s="2">
        <v>32</v>
      </c>
    </row>
    <row r="754" spans="1:9" x14ac:dyDescent="0.25">
      <c r="A754" t="s">
        <v>3807</v>
      </c>
      <c r="B754" t="str">
        <f t="shared" si="11"/>
        <v>control</v>
      </c>
      <c r="D754" s="2">
        <v>246</v>
      </c>
      <c r="E754" s="309">
        <v>46326</v>
      </c>
      <c r="F754" s="2" t="s">
        <v>4362</v>
      </c>
      <c r="G754" s="300">
        <v>46314</v>
      </c>
      <c r="H754" s="2" t="s">
        <v>4362</v>
      </c>
      <c r="I754" s="2">
        <v>11</v>
      </c>
    </row>
    <row r="755" spans="1:9" x14ac:dyDescent="0.25">
      <c r="A755" t="s">
        <v>4375</v>
      </c>
      <c r="B755" t="str">
        <f t="shared" si="11"/>
        <v>Cutcher</v>
      </c>
      <c r="D755" s="2">
        <v>153</v>
      </c>
      <c r="E755" s="309">
        <v>46326</v>
      </c>
      <c r="F755" s="300">
        <v>46518</v>
      </c>
      <c r="G755" s="2" t="s">
        <v>4694</v>
      </c>
      <c r="H755" s="300">
        <v>46536</v>
      </c>
      <c r="I755" s="2">
        <v>43</v>
      </c>
    </row>
    <row r="756" spans="1:9" x14ac:dyDescent="0.25">
      <c r="A756" t="s">
        <v>4939</v>
      </c>
      <c r="B756" t="str">
        <f t="shared" si="11"/>
        <v>I011010</v>
      </c>
      <c r="C756" t="s">
        <v>4940</v>
      </c>
      <c r="D756" s="2">
        <v>90</v>
      </c>
      <c r="E756" s="309">
        <v>46326</v>
      </c>
      <c r="F756" s="300">
        <v>46444</v>
      </c>
      <c r="G756" s="2" t="s">
        <v>4694</v>
      </c>
      <c r="H756" s="2" t="s">
        <v>4882</v>
      </c>
      <c r="I756" s="2">
        <v>56</v>
      </c>
    </row>
    <row r="757" spans="1:9" x14ac:dyDescent="0.25">
      <c r="A757" t="s">
        <v>4941</v>
      </c>
      <c r="B757" t="str">
        <f t="shared" si="11"/>
        <v>I011020</v>
      </c>
      <c r="C757" t="s">
        <v>4942</v>
      </c>
      <c r="D757" s="2">
        <v>90</v>
      </c>
      <c r="E757" s="309" t="s">
        <v>4107</v>
      </c>
      <c r="F757" s="2" t="s">
        <v>4924</v>
      </c>
      <c r="G757" s="2" t="s">
        <v>4315</v>
      </c>
      <c r="H757" s="300">
        <v>46510</v>
      </c>
      <c r="I757" s="2">
        <v>43</v>
      </c>
    </row>
    <row r="758" spans="1:9" x14ac:dyDescent="0.25">
      <c r="A758" t="s">
        <v>4943</v>
      </c>
      <c r="B758" t="str">
        <f t="shared" si="11"/>
        <v>I011030</v>
      </c>
      <c r="C758" t="s">
        <v>4944</v>
      </c>
      <c r="D758" s="2">
        <v>90</v>
      </c>
      <c r="E758" s="309" t="s">
        <v>4685</v>
      </c>
      <c r="F758" s="300">
        <v>46518</v>
      </c>
      <c r="G758" s="300">
        <v>46433</v>
      </c>
      <c r="H758" s="300">
        <v>46536</v>
      </c>
      <c r="I758" s="2">
        <v>43</v>
      </c>
    </row>
    <row r="759" spans="1:9" x14ac:dyDescent="0.25">
      <c r="A759" t="s">
        <v>4383</v>
      </c>
      <c r="B759" t="str">
        <f t="shared" si="11"/>
        <v>presión</v>
      </c>
      <c r="D759" s="2">
        <v>211</v>
      </c>
      <c r="E759" s="309">
        <v>46326</v>
      </c>
      <c r="F759" s="300">
        <v>46585</v>
      </c>
      <c r="G759" s="2" t="s">
        <v>4697</v>
      </c>
      <c r="H759" s="2" t="s">
        <v>4945</v>
      </c>
      <c r="I759" s="2">
        <v>37</v>
      </c>
    </row>
    <row r="760" spans="1:9" x14ac:dyDescent="0.25">
      <c r="A760" t="s">
        <v>4946</v>
      </c>
      <c r="B760" t="str">
        <f t="shared" si="11"/>
        <v>I011110</v>
      </c>
      <c r="C760" t="s">
        <v>4947</v>
      </c>
      <c r="D760" s="2">
        <v>120</v>
      </c>
      <c r="E760" s="309">
        <v>46326</v>
      </c>
      <c r="F760" s="2" t="s">
        <v>4669</v>
      </c>
      <c r="G760" s="2" t="s">
        <v>4697</v>
      </c>
      <c r="H760" s="300">
        <v>46554</v>
      </c>
      <c r="I760" s="2">
        <v>46</v>
      </c>
    </row>
    <row r="761" spans="1:9" x14ac:dyDescent="0.25">
      <c r="A761" t="s">
        <v>4948</v>
      </c>
      <c r="B761" t="str">
        <f t="shared" si="11"/>
        <v>I011120</v>
      </c>
      <c r="C761" t="s">
        <v>4949</v>
      </c>
      <c r="D761" s="2">
        <v>100</v>
      </c>
      <c r="E761" s="309">
        <v>46435</v>
      </c>
      <c r="F761" s="300">
        <v>46550</v>
      </c>
      <c r="G761" s="300">
        <v>46462</v>
      </c>
      <c r="H761" s="300">
        <v>46577</v>
      </c>
      <c r="I761" s="2">
        <v>1</v>
      </c>
    </row>
    <row r="762" spans="1:9" x14ac:dyDescent="0.25">
      <c r="A762" t="s">
        <v>4950</v>
      </c>
      <c r="B762" t="str">
        <f t="shared" si="11"/>
        <v>I011130</v>
      </c>
      <c r="C762" t="s">
        <v>4951</v>
      </c>
      <c r="D762" s="2">
        <v>110</v>
      </c>
      <c r="E762" s="309">
        <v>46458</v>
      </c>
      <c r="F762" s="300">
        <v>46585</v>
      </c>
      <c r="G762" s="2" t="s">
        <v>4310</v>
      </c>
      <c r="H762" s="2" t="s">
        <v>4945</v>
      </c>
      <c r="I762" s="2">
        <v>37</v>
      </c>
    </row>
    <row r="763" spans="1:9" x14ac:dyDescent="0.25">
      <c r="A763" t="s">
        <v>4952</v>
      </c>
      <c r="B763" t="str">
        <f t="shared" si="11"/>
        <v>I011131</v>
      </c>
      <c r="C763" t="s">
        <v>4953</v>
      </c>
      <c r="D763" s="2">
        <v>64</v>
      </c>
      <c r="E763" s="309">
        <v>46458</v>
      </c>
      <c r="F763" s="300">
        <v>46532</v>
      </c>
      <c r="G763" s="2" t="s">
        <v>4310</v>
      </c>
      <c r="H763" s="300">
        <v>46560</v>
      </c>
      <c r="I763" s="2">
        <v>1</v>
      </c>
    </row>
    <row r="764" spans="1:9" x14ac:dyDescent="0.25">
      <c r="A764" t="s">
        <v>4409</v>
      </c>
      <c r="B764" t="str">
        <f t="shared" si="11"/>
        <v xml:space="preserve"> de Gas</v>
      </c>
      <c r="D764" s="2">
        <v>193</v>
      </c>
      <c r="E764" s="309">
        <v>46342</v>
      </c>
      <c r="F764" s="300">
        <v>46580</v>
      </c>
      <c r="G764" s="2" t="s">
        <v>4195</v>
      </c>
      <c r="H764" s="300">
        <v>46571</v>
      </c>
      <c r="I764" s="2">
        <v>0</v>
      </c>
    </row>
    <row r="765" spans="1:9" x14ac:dyDescent="0.25">
      <c r="A765" t="s">
        <v>4954</v>
      </c>
      <c r="B765" t="str">
        <f t="shared" si="11"/>
        <v>I012010</v>
      </c>
      <c r="C765" t="s">
        <v>4955</v>
      </c>
      <c r="D765" s="2">
        <v>100</v>
      </c>
      <c r="E765" s="309">
        <v>46342</v>
      </c>
      <c r="F765" s="300">
        <v>46471</v>
      </c>
      <c r="G765" s="2" t="s">
        <v>4195</v>
      </c>
      <c r="H765" s="300">
        <v>46513</v>
      </c>
      <c r="I765" s="2">
        <v>53</v>
      </c>
    </row>
    <row r="766" spans="1:9" x14ac:dyDescent="0.25">
      <c r="A766" t="s">
        <v>4956</v>
      </c>
      <c r="B766" t="str">
        <f t="shared" si="11"/>
        <v>I012020</v>
      </c>
      <c r="C766" t="s">
        <v>4957</v>
      </c>
      <c r="D766" s="2">
        <v>100</v>
      </c>
      <c r="E766" s="309">
        <v>46452</v>
      </c>
      <c r="F766" s="300">
        <v>46568</v>
      </c>
      <c r="G766" s="300">
        <v>46438</v>
      </c>
      <c r="H766" s="300">
        <v>46554</v>
      </c>
      <c r="I766" s="2">
        <v>0</v>
      </c>
    </row>
    <row r="767" spans="1:9" x14ac:dyDescent="0.25">
      <c r="A767" t="s">
        <v>4958</v>
      </c>
      <c r="B767" t="str">
        <f t="shared" si="11"/>
        <v>I012030</v>
      </c>
      <c r="C767" t="s">
        <v>4959</v>
      </c>
      <c r="D767" s="2">
        <v>100</v>
      </c>
      <c r="E767" s="309">
        <v>46464</v>
      </c>
      <c r="F767" s="300">
        <v>46580</v>
      </c>
      <c r="G767" s="300">
        <v>46456</v>
      </c>
      <c r="H767" s="300">
        <v>46571</v>
      </c>
      <c r="I767" s="2">
        <v>0</v>
      </c>
    </row>
    <row r="768" spans="1:9" x14ac:dyDescent="0.25">
      <c r="A768" t="s">
        <v>4422</v>
      </c>
      <c r="B768" t="str">
        <f t="shared" si="11"/>
        <v>densado</v>
      </c>
      <c r="D768" s="2">
        <v>208</v>
      </c>
      <c r="E768" s="309" t="s">
        <v>3432</v>
      </c>
      <c r="F768" s="2" t="s">
        <v>4362</v>
      </c>
      <c r="G768" s="2" t="s">
        <v>4531</v>
      </c>
      <c r="H768" s="2" t="s">
        <v>4872</v>
      </c>
      <c r="I768" s="2">
        <v>0</v>
      </c>
    </row>
    <row r="769" spans="1:9" x14ac:dyDescent="0.25">
      <c r="A769" t="s">
        <v>4960</v>
      </c>
      <c r="B769" t="str">
        <f t="shared" si="11"/>
        <v>I013010</v>
      </c>
      <c r="C769" t="s">
        <v>4961</v>
      </c>
      <c r="D769" s="2">
        <v>120</v>
      </c>
      <c r="E769" s="309" t="s">
        <v>3432</v>
      </c>
      <c r="F769" s="300">
        <v>46524</v>
      </c>
      <c r="G769" s="2" t="s">
        <v>4127</v>
      </c>
      <c r="H769" s="300">
        <v>46542</v>
      </c>
      <c r="I769" s="2">
        <v>28</v>
      </c>
    </row>
    <row r="770" spans="1:9" x14ac:dyDescent="0.25">
      <c r="A770" t="s">
        <v>4962</v>
      </c>
      <c r="B770" t="str">
        <f t="shared" si="11"/>
        <v>I013002</v>
      </c>
      <c r="C770" t="s">
        <v>4963</v>
      </c>
      <c r="D770" s="2">
        <v>30</v>
      </c>
      <c r="E770" s="309" t="s">
        <v>4537</v>
      </c>
      <c r="F770" s="300">
        <v>46428</v>
      </c>
      <c r="G770" s="2" t="s">
        <v>4531</v>
      </c>
      <c r="H770" s="300">
        <v>46420</v>
      </c>
      <c r="I770" s="2">
        <v>35</v>
      </c>
    </row>
    <row r="771" spans="1:9" x14ac:dyDescent="0.25">
      <c r="A771" t="s">
        <v>4964</v>
      </c>
      <c r="B771" t="str">
        <f t="shared" si="11"/>
        <v>I013004</v>
      </c>
      <c r="C771" t="s">
        <v>4965</v>
      </c>
      <c r="D771" s="2">
        <v>20</v>
      </c>
      <c r="E771" s="309">
        <v>46455</v>
      </c>
      <c r="F771" s="300">
        <v>46477</v>
      </c>
      <c r="G771" s="300">
        <v>46421</v>
      </c>
      <c r="H771" s="300">
        <v>46472</v>
      </c>
      <c r="I771" s="2">
        <v>13</v>
      </c>
    </row>
    <row r="772" spans="1:9" x14ac:dyDescent="0.25">
      <c r="A772" t="s">
        <v>4966</v>
      </c>
      <c r="B772" t="str">
        <f t="shared" si="11"/>
        <v>I013020</v>
      </c>
      <c r="C772" t="s">
        <v>4967</v>
      </c>
      <c r="D772" s="2">
        <v>100</v>
      </c>
      <c r="E772" s="309">
        <v>46477</v>
      </c>
      <c r="F772" s="300">
        <v>46592</v>
      </c>
      <c r="G772" s="300">
        <v>46473</v>
      </c>
      <c r="H772" s="300">
        <v>46589</v>
      </c>
      <c r="I772" s="2">
        <v>0</v>
      </c>
    </row>
    <row r="773" spans="1:9" x14ac:dyDescent="0.25">
      <c r="A773" t="s">
        <v>4968</v>
      </c>
      <c r="B773" t="str">
        <f t="shared" si="11"/>
        <v>I013031</v>
      </c>
      <c r="C773" t="s">
        <v>4969</v>
      </c>
      <c r="D773" s="2">
        <v>79</v>
      </c>
      <c r="E773" s="309">
        <v>46477</v>
      </c>
      <c r="F773" s="300">
        <v>46568</v>
      </c>
      <c r="G773" s="300">
        <v>46473</v>
      </c>
      <c r="H773" s="300">
        <v>46566</v>
      </c>
      <c r="I773" s="2">
        <v>0</v>
      </c>
    </row>
    <row r="774" spans="1:9" x14ac:dyDescent="0.25">
      <c r="A774" t="s">
        <v>4970</v>
      </c>
      <c r="B774" t="str">
        <f t="shared" ref="B774:B837" si="12">+RIGHT(A774,7)</f>
        <v>I013030</v>
      </c>
      <c r="C774" t="s">
        <v>4971</v>
      </c>
      <c r="D774" s="2">
        <v>115</v>
      </c>
      <c r="E774" s="309" t="s">
        <v>4864</v>
      </c>
      <c r="F774" s="2" t="s">
        <v>4362</v>
      </c>
      <c r="G774" s="300">
        <v>46473</v>
      </c>
      <c r="H774" s="2" t="s">
        <v>4872</v>
      </c>
      <c r="I774" s="2">
        <v>0</v>
      </c>
    </row>
    <row r="775" spans="1:9" x14ac:dyDescent="0.25">
      <c r="A775" t="s">
        <v>4441</v>
      </c>
      <c r="B775" t="str">
        <f t="shared" si="12"/>
        <v>Hot Oil</v>
      </c>
      <c r="D775" s="2">
        <v>180</v>
      </c>
      <c r="E775" s="309">
        <v>46345</v>
      </c>
      <c r="F775" s="300">
        <v>46568</v>
      </c>
      <c r="G775" s="300">
        <v>46343</v>
      </c>
      <c r="H775" s="300">
        <v>46566</v>
      </c>
      <c r="I775" s="2">
        <v>10</v>
      </c>
    </row>
    <row r="776" spans="1:9" x14ac:dyDescent="0.25">
      <c r="A776" t="s">
        <v>4972</v>
      </c>
      <c r="B776" t="str">
        <f t="shared" si="12"/>
        <v>I014010</v>
      </c>
      <c r="C776" t="s">
        <v>4973</v>
      </c>
      <c r="D776" s="2">
        <v>120</v>
      </c>
      <c r="E776" s="309">
        <v>46345</v>
      </c>
      <c r="F776" s="2" t="s">
        <v>4903</v>
      </c>
      <c r="G776" s="300">
        <v>46343</v>
      </c>
      <c r="H776" s="2" t="s">
        <v>4650</v>
      </c>
      <c r="I776" s="2">
        <v>10</v>
      </c>
    </row>
    <row r="777" spans="1:9" x14ac:dyDescent="0.25">
      <c r="A777" t="s">
        <v>4974</v>
      </c>
      <c r="B777" t="str">
        <f t="shared" si="12"/>
        <v>I014020</v>
      </c>
      <c r="C777" t="s">
        <v>4975</v>
      </c>
      <c r="D777" s="2">
        <v>100</v>
      </c>
      <c r="E777" s="309" t="s">
        <v>4042</v>
      </c>
      <c r="F777" s="300">
        <v>46528</v>
      </c>
      <c r="G777" s="300">
        <v>46424</v>
      </c>
      <c r="H777" s="300">
        <v>46540</v>
      </c>
      <c r="I777" s="2">
        <v>24</v>
      </c>
    </row>
    <row r="778" spans="1:9" x14ac:dyDescent="0.25">
      <c r="A778" t="s">
        <v>4976</v>
      </c>
      <c r="B778" t="str">
        <f t="shared" si="12"/>
        <v>I014030</v>
      </c>
      <c r="C778" t="s">
        <v>4977</v>
      </c>
      <c r="D778" s="2">
        <v>100</v>
      </c>
      <c r="E778" s="309">
        <v>46452</v>
      </c>
      <c r="F778" s="300">
        <v>46568</v>
      </c>
      <c r="G778" s="300">
        <v>46450</v>
      </c>
      <c r="H778" s="300">
        <v>46566</v>
      </c>
      <c r="I778" s="2">
        <v>10</v>
      </c>
    </row>
    <row r="779" spans="1:9" x14ac:dyDescent="0.25">
      <c r="A779" t="s">
        <v>4459</v>
      </c>
      <c r="B779" t="str">
        <f t="shared" si="12"/>
        <v>eración</v>
      </c>
      <c r="D779" s="2">
        <v>140</v>
      </c>
      <c r="E779" s="309">
        <v>46326</v>
      </c>
      <c r="F779" s="2" t="s">
        <v>4838</v>
      </c>
      <c r="G779" s="300">
        <v>46314</v>
      </c>
      <c r="H779" s="2" t="s">
        <v>4858</v>
      </c>
      <c r="I779" s="2">
        <v>12</v>
      </c>
    </row>
    <row r="780" spans="1:9" x14ac:dyDescent="0.25">
      <c r="A780" t="s">
        <v>4978</v>
      </c>
      <c r="B780" t="str">
        <f t="shared" si="12"/>
        <v>I015010</v>
      </c>
      <c r="C780" t="s">
        <v>4979</v>
      </c>
      <c r="D780" s="2">
        <v>80</v>
      </c>
      <c r="E780" s="309">
        <v>46326</v>
      </c>
      <c r="F780" s="300">
        <v>46433</v>
      </c>
      <c r="G780" s="300">
        <v>46314</v>
      </c>
      <c r="H780" s="300">
        <v>46420</v>
      </c>
      <c r="I780" s="2">
        <v>12</v>
      </c>
    </row>
    <row r="781" spans="1:9" x14ac:dyDescent="0.25">
      <c r="A781" t="s">
        <v>4980</v>
      </c>
      <c r="B781" t="str">
        <f t="shared" si="12"/>
        <v>I015020</v>
      </c>
      <c r="C781" t="s">
        <v>4981</v>
      </c>
      <c r="D781" s="2">
        <v>30</v>
      </c>
      <c r="E781" s="309" t="s">
        <v>4697</v>
      </c>
      <c r="F781" s="300">
        <v>46449</v>
      </c>
      <c r="G781" s="2" t="s">
        <v>4136</v>
      </c>
      <c r="H781" s="300">
        <v>46443</v>
      </c>
      <c r="I781" s="2">
        <v>13</v>
      </c>
    </row>
    <row r="782" spans="1:9" x14ac:dyDescent="0.25">
      <c r="A782" t="s">
        <v>4982</v>
      </c>
      <c r="B782" t="str">
        <f t="shared" si="12"/>
        <v>I015030</v>
      </c>
      <c r="C782" t="s">
        <v>4983</v>
      </c>
      <c r="D782" s="2">
        <v>75</v>
      </c>
      <c r="E782" s="309" t="s">
        <v>4724</v>
      </c>
      <c r="F782" s="2" t="s">
        <v>4838</v>
      </c>
      <c r="G782" s="2" t="s">
        <v>4127</v>
      </c>
      <c r="H782" s="2" t="s">
        <v>4858</v>
      </c>
      <c r="I782" s="2">
        <v>12</v>
      </c>
    </row>
    <row r="783" spans="1:9" x14ac:dyDescent="0.25">
      <c r="A783" t="s">
        <v>4468</v>
      </c>
      <c r="B783" t="str">
        <f t="shared" si="12"/>
        <v>densado</v>
      </c>
      <c r="D783" s="2">
        <v>143</v>
      </c>
      <c r="E783" s="309" t="s">
        <v>4526</v>
      </c>
      <c r="F783" s="300">
        <v>46559</v>
      </c>
      <c r="G783" s="2" t="s">
        <v>4536</v>
      </c>
      <c r="H783" s="300">
        <v>46557</v>
      </c>
      <c r="I783" s="2">
        <v>18</v>
      </c>
    </row>
    <row r="784" spans="1:9" x14ac:dyDescent="0.25">
      <c r="A784" t="s">
        <v>4984</v>
      </c>
      <c r="B784" t="str">
        <f t="shared" si="12"/>
        <v>I016020</v>
      </c>
      <c r="C784" t="s">
        <v>4985</v>
      </c>
      <c r="D784" s="2">
        <v>100</v>
      </c>
      <c r="E784" s="309" t="s">
        <v>4526</v>
      </c>
      <c r="F784" s="300">
        <v>46508</v>
      </c>
      <c r="G784" s="2" t="s">
        <v>4585</v>
      </c>
      <c r="H784" s="300">
        <v>46522</v>
      </c>
      <c r="I784" s="2">
        <v>31</v>
      </c>
    </row>
    <row r="785" spans="1:9" x14ac:dyDescent="0.25">
      <c r="A785" t="s">
        <v>4986</v>
      </c>
      <c r="B785" t="str">
        <f t="shared" si="12"/>
        <v>I016010</v>
      </c>
      <c r="C785" t="s">
        <v>4987</v>
      </c>
      <c r="D785" s="2">
        <v>100</v>
      </c>
      <c r="E785" s="309" t="s">
        <v>4072</v>
      </c>
      <c r="F785" s="300">
        <v>46512</v>
      </c>
      <c r="G785" s="2" t="s">
        <v>4536</v>
      </c>
      <c r="H785" s="2" t="s">
        <v>4839</v>
      </c>
      <c r="I785" s="2">
        <v>18</v>
      </c>
    </row>
    <row r="786" spans="1:9" x14ac:dyDescent="0.25">
      <c r="A786" t="s">
        <v>4988</v>
      </c>
      <c r="B786" t="str">
        <f t="shared" si="12"/>
        <v>I016030</v>
      </c>
      <c r="C786" t="s">
        <v>4989</v>
      </c>
      <c r="D786" s="2">
        <v>100</v>
      </c>
      <c r="E786" s="309">
        <v>46443</v>
      </c>
      <c r="F786" s="300">
        <v>46559</v>
      </c>
      <c r="G786" s="300">
        <v>46442</v>
      </c>
      <c r="H786" s="300">
        <v>46557</v>
      </c>
      <c r="I786" s="2">
        <v>18</v>
      </c>
    </row>
    <row r="787" spans="1:9" x14ac:dyDescent="0.25">
      <c r="A787" t="s">
        <v>4485</v>
      </c>
      <c r="B787" t="str">
        <f t="shared" si="12"/>
        <v>de Agua</v>
      </c>
      <c r="D787" s="2">
        <v>177</v>
      </c>
      <c r="E787" s="309">
        <v>46342</v>
      </c>
      <c r="F787" s="300">
        <v>46561</v>
      </c>
      <c r="G787" s="300">
        <v>46319</v>
      </c>
      <c r="H787" s="2" t="s">
        <v>4362</v>
      </c>
      <c r="I787" s="2">
        <v>67</v>
      </c>
    </row>
    <row r="788" spans="1:9" x14ac:dyDescent="0.25">
      <c r="A788" t="s">
        <v>4990</v>
      </c>
      <c r="B788" t="str">
        <f t="shared" si="12"/>
        <v>I018010</v>
      </c>
      <c r="C788" t="s">
        <v>4991</v>
      </c>
      <c r="D788" s="2">
        <v>100</v>
      </c>
      <c r="E788" s="309">
        <v>46342</v>
      </c>
      <c r="F788" s="300">
        <v>46471</v>
      </c>
      <c r="G788" s="300">
        <v>46319</v>
      </c>
      <c r="H788" s="300">
        <v>46449</v>
      </c>
      <c r="I788" s="2">
        <v>43</v>
      </c>
    </row>
    <row r="789" spans="1:9" x14ac:dyDescent="0.25">
      <c r="A789" t="s">
        <v>4992</v>
      </c>
      <c r="B789" t="str">
        <f t="shared" si="12"/>
        <v>I018002</v>
      </c>
      <c r="C789" t="s">
        <v>4993</v>
      </c>
      <c r="D789" s="2">
        <v>30</v>
      </c>
      <c r="E789" s="309">
        <v>46354</v>
      </c>
      <c r="F789" s="2" t="s">
        <v>4265</v>
      </c>
      <c r="G789" s="2" t="s">
        <v>4571</v>
      </c>
      <c r="H789" s="300">
        <v>46426</v>
      </c>
      <c r="I789" s="2">
        <v>62</v>
      </c>
    </row>
    <row r="790" spans="1:9" x14ac:dyDescent="0.25">
      <c r="A790" t="s">
        <v>4994</v>
      </c>
      <c r="B790" t="str">
        <f t="shared" si="12"/>
        <v>I018020</v>
      </c>
      <c r="C790" t="s">
        <v>4995</v>
      </c>
      <c r="D790" s="2">
        <v>100</v>
      </c>
      <c r="E790" s="309" t="s">
        <v>4674</v>
      </c>
      <c r="F790" s="300">
        <v>46533</v>
      </c>
      <c r="G790" s="2" t="s">
        <v>4674</v>
      </c>
      <c r="H790" s="300">
        <v>46533</v>
      </c>
      <c r="I790" s="2">
        <v>15</v>
      </c>
    </row>
    <row r="791" spans="1:9" x14ac:dyDescent="0.25">
      <c r="A791" t="s">
        <v>4996</v>
      </c>
      <c r="B791" t="str">
        <f t="shared" si="12"/>
        <v>I018004</v>
      </c>
      <c r="C791" t="s">
        <v>4997</v>
      </c>
      <c r="D791" s="2">
        <v>20</v>
      </c>
      <c r="E791" s="309">
        <v>46455</v>
      </c>
      <c r="F791" s="300">
        <v>46477</v>
      </c>
      <c r="G791" s="300">
        <v>46427</v>
      </c>
      <c r="H791" s="2" t="s">
        <v>4882</v>
      </c>
      <c r="I791" s="2">
        <v>18</v>
      </c>
    </row>
    <row r="792" spans="1:9" x14ac:dyDescent="0.25">
      <c r="A792" t="s">
        <v>4998</v>
      </c>
      <c r="B792" t="str">
        <f t="shared" si="12"/>
        <v>I018030</v>
      </c>
      <c r="C792" t="s">
        <v>4999</v>
      </c>
      <c r="D792" s="2">
        <v>80</v>
      </c>
      <c r="E792" s="309">
        <v>46458</v>
      </c>
      <c r="F792" s="300">
        <v>46550</v>
      </c>
      <c r="G792" s="300">
        <v>46435</v>
      </c>
      <c r="H792" s="300">
        <v>46550</v>
      </c>
      <c r="I792" s="2">
        <v>15</v>
      </c>
    </row>
    <row r="793" spans="1:9" x14ac:dyDescent="0.25">
      <c r="A793" t="s">
        <v>5000</v>
      </c>
      <c r="B793" t="str">
        <f t="shared" si="12"/>
        <v>I018024</v>
      </c>
      <c r="C793" t="s">
        <v>5001</v>
      </c>
      <c r="D793" s="2">
        <v>35</v>
      </c>
      <c r="E793" s="309" t="s">
        <v>4812</v>
      </c>
      <c r="F793" s="300">
        <v>46540</v>
      </c>
      <c r="G793" s="300">
        <v>46564</v>
      </c>
      <c r="H793" s="2" t="s">
        <v>5002</v>
      </c>
      <c r="I793" s="2">
        <v>67</v>
      </c>
    </row>
    <row r="794" spans="1:9" x14ac:dyDescent="0.25">
      <c r="A794" t="s">
        <v>5003</v>
      </c>
      <c r="B794" t="str">
        <f t="shared" si="12"/>
        <v>I018034</v>
      </c>
      <c r="C794" t="s">
        <v>5004</v>
      </c>
      <c r="D794" s="2">
        <v>35</v>
      </c>
      <c r="E794" s="309">
        <v>46521</v>
      </c>
      <c r="F794" s="300">
        <v>46561</v>
      </c>
      <c r="G794" s="300">
        <v>46585</v>
      </c>
      <c r="H794" s="2" t="s">
        <v>4362</v>
      </c>
      <c r="I794" s="2">
        <v>67</v>
      </c>
    </row>
    <row r="795" spans="1:9" x14ac:dyDescent="0.25">
      <c r="A795" t="s">
        <v>4542</v>
      </c>
      <c r="B795" t="str">
        <f t="shared" si="12"/>
        <v>e + KOD</v>
      </c>
      <c r="D795" s="2">
        <v>190</v>
      </c>
      <c r="E795" s="309">
        <v>46326</v>
      </c>
      <c r="F795" s="300">
        <v>46561</v>
      </c>
      <c r="G795" s="300">
        <v>46354</v>
      </c>
      <c r="H795" s="300">
        <v>46560</v>
      </c>
      <c r="I795" s="2">
        <v>11</v>
      </c>
    </row>
    <row r="796" spans="1:9" x14ac:dyDescent="0.25">
      <c r="A796" t="s">
        <v>5005</v>
      </c>
      <c r="B796" t="str">
        <f t="shared" si="12"/>
        <v>I019010</v>
      </c>
      <c r="C796" t="s">
        <v>5006</v>
      </c>
      <c r="D796" s="2">
        <v>60</v>
      </c>
      <c r="E796" s="309">
        <v>46326</v>
      </c>
      <c r="F796" s="2" t="s">
        <v>4136</v>
      </c>
      <c r="G796" s="300">
        <v>46354</v>
      </c>
      <c r="H796" s="300">
        <v>46437</v>
      </c>
      <c r="I796" s="2">
        <v>41</v>
      </c>
    </row>
    <row r="797" spans="1:9" x14ac:dyDescent="0.25">
      <c r="A797" t="s">
        <v>5007</v>
      </c>
      <c r="B797" t="str">
        <f t="shared" si="12"/>
        <v>I019020</v>
      </c>
      <c r="C797" t="s">
        <v>5008</v>
      </c>
      <c r="D797" s="2">
        <v>100</v>
      </c>
      <c r="E797" s="309" t="s">
        <v>4598</v>
      </c>
      <c r="F797" s="300">
        <v>46526</v>
      </c>
      <c r="G797" s="2" t="s">
        <v>4136</v>
      </c>
      <c r="H797" s="300">
        <v>46525</v>
      </c>
      <c r="I797" s="2">
        <v>11</v>
      </c>
    </row>
    <row r="798" spans="1:9" x14ac:dyDescent="0.25">
      <c r="A798" t="s">
        <v>5009</v>
      </c>
      <c r="B798" t="str">
        <f t="shared" si="12"/>
        <v>I019030</v>
      </c>
      <c r="C798" t="s">
        <v>5010</v>
      </c>
      <c r="D798" s="2">
        <v>100</v>
      </c>
      <c r="E798" s="309">
        <v>46445</v>
      </c>
      <c r="F798" s="300">
        <v>46561</v>
      </c>
      <c r="G798" s="300">
        <v>46444</v>
      </c>
      <c r="H798" s="300">
        <v>46560</v>
      </c>
      <c r="I798" s="2">
        <v>11</v>
      </c>
    </row>
    <row r="799" spans="1:9" x14ac:dyDescent="0.25">
      <c r="A799" t="s">
        <v>4551</v>
      </c>
      <c r="B799" t="str">
        <f t="shared" si="12"/>
        <v xml:space="preserve"> planta</v>
      </c>
      <c r="D799" s="2">
        <v>165</v>
      </c>
      <c r="E799" s="309">
        <v>46329</v>
      </c>
      <c r="F799" s="300">
        <v>46534</v>
      </c>
      <c r="G799" s="300">
        <v>46350</v>
      </c>
      <c r="H799" s="300">
        <v>46540</v>
      </c>
      <c r="I799" s="2">
        <v>39</v>
      </c>
    </row>
    <row r="800" spans="1:9" x14ac:dyDescent="0.25">
      <c r="A800" t="s">
        <v>5011</v>
      </c>
      <c r="B800" t="str">
        <f t="shared" si="12"/>
        <v>I017010</v>
      </c>
      <c r="C800" t="s">
        <v>5012</v>
      </c>
      <c r="D800" s="2">
        <v>100</v>
      </c>
      <c r="E800" s="309">
        <v>46329</v>
      </c>
      <c r="F800" s="300">
        <v>46458</v>
      </c>
      <c r="G800" s="300">
        <v>46350</v>
      </c>
      <c r="H800" s="2" t="s">
        <v>4669</v>
      </c>
      <c r="I800" s="2">
        <v>74</v>
      </c>
    </row>
    <row r="801" spans="1:9" x14ac:dyDescent="0.25">
      <c r="A801" t="s">
        <v>5013</v>
      </c>
      <c r="B801" t="str">
        <f t="shared" si="12"/>
        <v>I017020</v>
      </c>
      <c r="C801" t="s">
        <v>5014</v>
      </c>
      <c r="D801" s="2">
        <v>100</v>
      </c>
      <c r="E801" s="309" t="s">
        <v>4069</v>
      </c>
      <c r="F801" s="300">
        <v>46511</v>
      </c>
      <c r="G801" s="2" t="s">
        <v>4302</v>
      </c>
      <c r="H801" s="300">
        <v>46517</v>
      </c>
      <c r="I801" s="2">
        <v>39</v>
      </c>
    </row>
    <row r="802" spans="1:9" x14ac:dyDescent="0.25">
      <c r="A802" t="s">
        <v>5015</v>
      </c>
      <c r="B802" t="str">
        <f t="shared" si="12"/>
        <v>I017030</v>
      </c>
      <c r="C802" t="s">
        <v>5016</v>
      </c>
      <c r="D802" s="2">
        <v>100</v>
      </c>
      <c r="E802" s="309">
        <v>46419</v>
      </c>
      <c r="F802" s="300">
        <v>46534</v>
      </c>
      <c r="G802" s="300">
        <v>46424</v>
      </c>
      <c r="H802" s="300">
        <v>46540</v>
      </c>
      <c r="I802" s="2">
        <v>39</v>
      </c>
    </row>
    <row r="803" spans="1:9" x14ac:dyDescent="0.25">
      <c r="A803" t="s">
        <v>5017</v>
      </c>
      <c r="B803" t="str">
        <f t="shared" si="12"/>
        <v>pintura</v>
      </c>
      <c r="D803" s="2">
        <v>240</v>
      </c>
      <c r="E803" s="309" t="s">
        <v>3432</v>
      </c>
      <c r="F803" s="300">
        <v>46664</v>
      </c>
      <c r="G803" s="2" t="s">
        <v>3432</v>
      </c>
      <c r="H803" s="300">
        <v>46664</v>
      </c>
      <c r="I803" s="2">
        <v>21</v>
      </c>
    </row>
    <row r="804" spans="1:9" x14ac:dyDescent="0.25">
      <c r="A804" t="s">
        <v>5018</v>
      </c>
      <c r="B804" t="str">
        <f t="shared" si="12"/>
        <v>I010020</v>
      </c>
      <c r="C804" t="s">
        <v>5019</v>
      </c>
      <c r="D804" s="2">
        <v>240</v>
      </c>
      <c r="E804" s="309" t="s">
        <v>3432</v>
      </c>
      <c r="F804" s="300">
        <v>46664</v>
      </c>
      <c r="G804" s="2" t="s">
        <v>3432</v>
      </c>
      <c r="H804" s="300">
        <v>46664</v>
      </c>
      <c r="I804" s="2">
        <v>21</v>
      </c>
    </row>
    <row r="805" spans="1:9" x14ac:dyDescent="0.25">
      <c r="A805" t="s">
        <v>5020</v>
      </c>
      <c r="B805" t="str">
        <f t="shared" si="12"/>
        <v>I010010</v>
      </c>
      <c r="C805" t="s">
        <v>5021</v>
      </c>
      <c r="D805" s="2">
        <v>240</v>
      </c>
      <c r="E805" s="309" t="s">
        <v>3432</v>
      </c>
      <c r="F805" s="300">
        <v>46664</v>
      </c>
      <c r="G805" s="2" t="s">
        <v>3432</v>
      </c>
      <c r="H805" s="300">
        <v>46664</v>
      </c>
      <c r="I805" s="2">
        <v>21</v>
      </c>
    </row>
    <row r="806" spans="1:9" x14ac:dyDescent="0.25">
      <c r="A806" t="s">
        <v>5022</v>
      </c>
      <c r="B806" t="str">
        <f t="shared" si="12"/>
        <v>sionado</v>
      </c>
      <c r="D806" s="2">
        <v>555</v>
      </c>
      <c r="E806" s="309">
        <v>45989</v>
      </c>
      <c r="F806" s="300">
        <v>46664</v>
      </c>
      <c r="G806" s="2" t="s">
        <v>4592</v>
      </c>
      <c r="H806" s="300">
        <v>46664</v>
      </c>
      <c r="I806" s="2">
        <v>21</v>
      </c>
    </row>
    <row r="807" spans="1:9" x14ac:dyDescent="0.25">
      <c r="A807" t="s">
        <v>5023</v>
      </c>
      <c r="B807" t="str">
        <f t="shared" si="12"/>
        <v>CDW1140</v>
      </c>
      <c r="C807" t="s">
        <v>5024</v>
      </c>
      <c r="D807" s="2">
        <v>309</v>
      </c>
      <c r="E807" s="309">
        <v>45989</v>
      </c>
      <c r="F807" s="2" t="s">
        <v>4294</v>
      </c>
      <c r="I807" s="2">
        <v>89</v>
      </c>
    </row>
    <row r="808" spans="1:9" x14ac:dyDescent="0.25">
      <c r="A808" t="s">
        <v>5025</v>
      </c>
      <c r="B808" t="str">
        <f t="shared" si="12"/>
        <v>CDW1001</v>
      </c>
      <c r="C808" t="s">
        <v>5026</v>
      </c>
      <c r="D808" s="2">
        <v>190</v>
      </c>
      <c r="E808" s="309" t="s">
        <v>4262</v>
      </c>
      <c r="F808" s="2" t="s">
        <v>5027</v>
      </c>
      <c r="G808" s="2" t="s">
        <v>4262</v>
      </c>
      <c r="H808" s="2" t="s">
        <v>5027</v>
      </c>
      <c r="I808" s="2">
        <v>0</v>
      </c>
    </row>
    <row r="809" spans="1:9" x14ac:dyDescent="0.25">
      <c r="A809" t="s">
        <v>5028</v>
      </c>
      <c r="B809" t="str">
        <f t="shared" si="12"/>
        <v>CDW1000</v>
      </c>
      <c r="C809" t="s">
        <v>5029</v>
      </c>
      <c r="D809" s="2">
        <v>240</v>
      </c>
      <c r="E809" s="309" t="s">
        <v>3432</v>
      </c>
      <c r="F809" s="300">
        <v>46664</v>
      </c>
      <c r="G809" s="2" t="s">
        <v>4592</v>
      </c>
      <c r="H809" s="300">
        <v>46661</v>
      </c>
      <c r="I809" s="2">
        <v>0</v>
      </c>
    </row>
    <row r="810" spans="1:9" x14ac:dyDescent="0.25">
      <c r="A810" t="s">
        <v>5030</v>
      </c>
      <c r="B810" t="str">
        <f t="shared" si="12"/>
        <v>CDW1130</v>
      </c>
      <c r="C810" t="s">
        <v>5031</v>
      </c>
      <c r="D810" s="2">
        <v>40</v>
      </c>
      <c r="E810" s="309" t="s">
        <v>4824</v>
      </c>
      <c r="F810" s="300">
        <v>46549</v>
      </c>
      <c r="G810" s="2" t="s">
        <v>4278</v>
      </c>
      <c r="H810" s="300">
        <v>46536</v>
      </c>
      <c r="I810" s="2">
        <v>12</v>
      </c>
    </row>
    <row r="811" spans="1:9" x14ac:dyDescent="0.25">
      <c r="A811" t="s">
        <v>5032</v>
      </c>
      <c r="B811" t="str">
        <f t="shared" si="12"/>
        <v>CDW1004</v>
      </c>
      <c r="C811" t="s">
        <v>5033</v>
      </c>
      <c r="D811" s="2">
        <v>23</v>
      </c>
      <c r="E811" s="309">
        <v>46562</v>
      </c>
      <c r="F811" s="300">
        <v>46588</v>
      </c>
      <c r="G811" s="2" t="s">
        <v>4362</v>
      </c>
      <c r="H811" s="300">
        <v>46653</v>
      </c>
      <c r="I811" s="2">
        <v>86</v>
      </c>
    </row>
    <row r="812" spans="1:9" x14ac:dyDescent="0.25">
      <c r="A812" t="s">
        <v>5034</v>
      </c>
      <c r="B812" t="str">
        <f t="shared" si="12"/>
        <v>CDW1002</v>
      </c>
      <c r="C812" t="s">
        <v>5035</v>
      </c>
      <c r="D812" s="2">
        <v>52</v>
      </c>
      <c r="E812" s="309" t="s">
        <v>5036</v>
      </c>
      <c r="F812" s="300">
        <v>46664</v>
      </c>
      <c r="G812" s="2" t="s">
        <v>5036</v>
      </c>
      <c r="H812" s="300">
        <v>46664</v>
      </c>
      <c r="I812" s="2">
        <v>0</v>
      </c>
    </row>
    <row r="813" spans="1:9" x14ac:dyDescent="0.25">
      <c r="A813" t="s">
        <v>5037</v>
      </c>
      <c r="B813" t="str">
        <f t="shared" si="12"/>
        <v xml:space="preserve"> Planta</v>
      </c>
      <c r="D813" s="2">
        <v>431</v>
      </c>
      <c r="E813" s="309">
        <v>46178</v>
      </c>
      <c r="F813" s="2" t="s">
        <v>5038</v>
      </c>
      <c r="I813" s="2">
        <v>170</v>
      </c>
    </row>
    <row r="814" spans="1:9" x14ac:dyDescent="0.25">
      <c r="A814" t="s">
        <v>5039</v>
      </c>
      <c r="B814" t="str">
        <f t="shared" si="12"/>
        <v>Preparo</v>
      </c>
      <c r="D814" s="2">
        <v>406</v>
      </c>
      <c r="E814" s="309">
        <v>46178</v>
      </c>
      <c r="F814" s="300">
        <v>46584</v>
      </c>
      <c r="I814" s="2">
        <v>195</v>
      </c>
    </row>
    <row r="815" spans="1:9" x14ac:dyDescent="0.25">
      <c r="A815" t="s">
        <v>5040</v>
      </c>
      <c r="B815" t="str">
        <f t="shared" si="12"/>
        <v>PRPA100</v>
      </c>
      <c r="C815" t="s">
        <v>5041</v>
      </c>
      <c r="D815" s="2">
        <v>148</v>
      </c>
      <c r="E815" s="309">
        <v>46178</v>
      </c>
      <c r="F815" s="300">
        <v>46326</v>
      </c>
      <c r="I815" s="2">
        <v>310</v>
      </c>
    </row>
    <row r="816" spans="1:9" x14ac:dyDescent="0.25">
      <c r="A816" t="s">
        <v>5042</v>
      </c>
      <c r="B816" t="str">
        <f t="shared" si="12"/>
        <v>PRPA110</v>
      </c>
      <c r="C816" t="s">
        <v>5043</v>
      </c>
      <c r="D816" s="2">
        <v>15</v>
      </c>
      <c r="E816" s="309">
        <v>46569</v>
      </c>
      <c r="F816" s="300">
        <v>46584</v>
      </c>
      <c r="I816" s="2">
        <v>195</v>
      </c>
    </row>
    <row r="817" spans="1:9" x14ac:dyDescent="0.25">
      <c r="A817" t="s">
        <v>5044</v>
      </c>
      <c r="B817" t="str">
        <f t="shared" si="12"/>
        <v>PRPA120</v>
      </c>
      <c r="C817" t="s">
        <v>5045</v>
      </c>
      <c r="D817" s="2">
        <v>4</v>
      </c>
      <c r="E817" s="309">
        <v>46580</v>
      </c>
      <c r="F817" s="300">
        <v>46584</v>
      </c>
      <c r="I817" s="2">
        <v>56</v>
      </c>
    </row>
    <row r="818" spans="1:9" x14ac:dyDescent="0.25">
      <c r="A818" t="s">
        <v>5046</v>
      </c>
      <c r="B818" t="str">
        <f t="shared" si="12"/>
        <v xml:space="preserve">   Paro</v>
      </c>
      <c r="D818" s="2">
        <v>2</v>
      </c>
      <c r="E818" s="309">
        <v>46584</v>
      </c>
      <c r="F818" s="300">
        <v>46585</v>
      </c>
      <c r="I818" s="2">
        <v>56</v>
      </c>
    </row>
    <row r="819" spans="1:9" x14ac:dyDescent="0.25">
      <c r="A819" t="s">
        <v>3971</v>
      </c>
      <c r="B819" t="str">
        <f t="shared" si="12"/>
        <v xml:space="preserve"> Piping</v>
      </c>
      <c r="D819" s="2">
        <v>2</v>
      </c>
      <c r="E819" s="309">
        <v>46584</v>
      </c>
      <c r="F819" s="300">
        <v>46585</v>
      </c>
      <c r="I819" s="2">
        <v>56</v>
      </c>
    </row>
    <row r="820" spans="1:9" x14ac:dyDescent="0.25">
      <c r="A820" t="s">
        <v>5047</v>
      </c>
      <c r="B820" t="str">
        <f t="shared" si="12"/>
        <v xml:space="preserve"> de Gas</v>
      </c>
      <c r="D820" s="2">
        <v>2</v>
      </c>
      <c r="E820" s="309">
        <v>46584</v>
      </c>
      <c r="F820" s="300">
        <v>46585</v>
      </c>
      <c r="I820" s="2">
        <v>56</v>
      </c>
    </row>
    <row r="821" spans="1:9" x14ac:dyDescent="0.25">
      <c r="A821" t="s">
        <v>5048</v>
      </c>
      <c r="B821" t="str">
        <f t="shared" si="12"/>
        <v>PARO100</v>
      </c>
      <c r="C821" t="s">
        <v>5049</v>
      </c>
      <c r="D821" s="2">
        <v>2</v>
      </c>
      <c r="E821" s="309">
        <v>46584</v>
      </c>
      <c r="F821" s="300">
        <v>46585</v>
      </c>
      <c r="I821" s="2">
        <v>56</v>
      </c>
    </row>
    <row r="822" spans="1:9" x14ac:dyDescent="0.25">
      <c r="A822" t="s">
        <v>5050</v>
      </c>
      <c r="B822" t="str">
        <f t="shared" si="12"/>
        <v>Process</v>
      </c>
      <c r="D822" s="2">
        <v>1</v>
      </c>
      <c r="E822" s="309">
        <v>46584</v>
      </c>
      <c r="F822" s="300">
        <v>46584</v>
      </c>
      <c r="I822" s="2">
        <v>56</v>
      </c>
    </row>
    <row r="823" spans="1:9" x14ac:dyDescent="0.25">
      <c r="A823" t="s">
        <v>5051</v>
      </c>
      <c r="B823" t="str">
        <f t="shared" si="12"/>
        <v>PARO110</v>
      </c>
      <c r="C823" t="s">
        <v>5052</v>
      </c>
      <c r="D823" s="2">
        <v>1</v>
      </c>
      <c r="E823" s="309">
        <v>46584</v>
      </c>
      <c r="F823" s="300">
        <v>46584</v>
      </c>
      <c r="I823" s="2">
        <v>56</v>
      </c>
    </row>
    <row r="824" spans="1:9" x14ac:dyDescent="0.25">
      <c r="A824" t="s">
        <v>5053</v>
      </c>
      <c r="B824" t="str">
        <f t="shared" si="12"/>
        <v xml:space="preserve">  Flare</v>
      </c>
      <c r="D824" s="2">
        <v>1</v>
      </c>
      <c r="E824" s="309">
        <v>46584</v>
      </c>
      <c r="F824" s="300">
        <v>46584</v>
      </c>
      <c r="I824" s="2">
        <v>56</v>
      </c>
    </row>
    <row r="825" spans="1:9" x14ac:dyDescent="0.25">
      <c r="A825" t="s">
        <v>5054</v>
      </c>
      <c r="B825" t="str">
        <f t="shared" si="12"/>
        <v>PARO120</v>
      </c>
      <c r="C825" t="s">
        <v>5055</v>
      </c>
      <c r="D825" s="2">
        <v>1</v>
      </c>
      <c r="E825" s="309">
        <v>46584</v>
      </c>
      <c r="F825" s="300">
        <v>46584</v>
      </c>
      <c r="I825" s="2">
        <v>56</v>
      </c>
    </row>
    <row r="826" spans="1:9" x14ac:dyDescent="0.25">
      <c r="A826" t="s">
        <v>5056</v>
      </c>
      <c r="B826" t="str">
        <f t="shared" si="12"/>
        <v>umentos</v>
      </c>
      <c r="D826" s="2">
        <v>1</v>
      </c>
      <c r="E826" s="309">
        <v>46585</v>
      </c>
      <c r="F826" s="300">
        <v>46585</v>
      </c>
      <c r="I826" s="2">
        <v>56</v>
      </c>
    </row>
    <row r="827" spans="1:9" x14ac:dyDescent="0.25">
      <c r="A827" t="s">
        <v>5057</v>
      </c>
      <c r="B827" t="str">
        <f t="shared" si="12"/>
        <v>PARO160</v>
      </c>
      <c r="C827" t="s">
        <v>5058</v>
      </c>
      <c r="D827" s="2">
        <v>1</v>
      </c>
      <c r="E827" s="309">
        <v>46585</v>
      </c>
      <c r="F827" s="300">
        <v>46585</v>
      </c>
      <c r="I827" s="2">
        <v>56</v>
      </c>
    </row>
    <row r="828" spans="1:9" x14ac:dyDescent="0.25">
      <c r="A828" t="s">
        <v>5059</v>
      </c>
      <c r="B828" t="str">
        <f t="shared" si="12"/>
        <v>/Otros)</v>
      </c>
      <c r="D828" s="2">
        <v>1</v>
      </c>
      <c r="E828" s="309">
        <v>46584</v>
      </c>
      <c r="F828" s="300">
        <v>46584</v>
      </c>
      <c r="I828" s="2">
        <v>57</v>
      </c>
    </row>
    <row r="829" spans="1:9" x14ac:dyDescent="0.25">
      <c r="A829" t="s">
        <v>5060</v>
      </c>
      <c r="B829" t="str">
        <f t="shared" si="12"/>
        <v>PARO150</v>
      </c>
      <c r="C829" t="s">
        <v>5061</v>
      </c>
      <c r="D829" s="2">
        <v>1</v>
      </c>
      <c r="E829" s="309">
        <v>46584</v>
      </c>
      <c r="F829" s="300">
        <v>46584</v>
      </c>
      <c r="I829" s="2">
        <v>57</v>
      </c>
    </row>
    <row r="830" spans="1:9" x14ac:dyDescent="0.25">
      <c r="A830" t="s">
        <v>3985</v>
      </c>
      <c r="B830" t="str">
        <f t="shared" si="12"/>
        <v>ricidad</v>
      </c>
      <c r="D830" s="2">
        <v>1</v>
      </c>
      <c r="E830" s="309">
        <v>46584</v>
      </c>
      <c r="F830" s="300">
        <v>46584</v>
      </c>
      <c r="I830" s="2">
        <v>57</v>
      </c>
    </row>
    <row r="831" spans="1:9" x14ac:dyDescent="0.25">
      <c r="A831" t="s">
        <v>5062</v>
      </c>
      <c r="B831" t="str">
        <f t="shared" si="12"/>
        <v>eracion</v>
      </c>
      <c r="D831" s="2">
        <v>1</v>
      </c>
      <c r="E831" s="309">
        <v>46584</v>
      </c>
      <c r="F831" s="300">
        <v>46584</v>
      </c>
      <c r="I831" s="2">
        <v>57</v>
      </c>
    </row>
    <row r="832" spans="1:9" x14ac:dyDescent="0.25">
      <c r="A832" t="s">
        <v>5063</v>
      </c>
      <c r="B832" t="str">
        <f t="shared" si="12"/>
        <v>PARO130</v>
      </c>
      <c r="C832" t="s">
        <v>5064</v>
      </c>
      <c r="D832" s="2">
        <v>1</v>
      </c>
      <c r="E832" s="309">
        <v>46584</v>
      </c>
      <c r="F832" s="300">
        <v>46584</v>
      </c>
      <c r="I832" s="2">
        <v>57</v>
      </c>
    </row>
    <row r="833" spans="1:9" x14ac:dyDescent="0.25">
      <c r="A833" t="s">
        <v>5065</v>
      </c>
      <c r="B833" t="str">
        <f t="shared" si="12"/>
        <v>umentos</v>
      </c>
      <c r="D833" s="2">
        <v>1</v>
      </c>
      <c r="E833" s="309">
        <v>46584</v>
      </c>
      <c r="F833" s="300">
        <v>46584</v>
      </c>
      <c r="I833" s="2">
        <v>57</v>
      </c>
    </row>
    <row r="834" spans="1:9" x14ac:dyDescent="0.25">
      <c r="A834" t="s">
        <v>5066</v>
      </c>
      <c r="B834" t="str">
        <f t="shared" si="12"/>
        <v>PARO140</v>
      </c>
      <c r="C834" t="s">
        <v>5067</v>
      </c>
      <c r="D834" s="2">
        <v>1</v>
      </c>
      <c r="E834" s="309">
        <v>46584</v>
      </c>
      <c r="F834" s="300">
        <v>46584</v>
      </c>
      <c r="I834" s="2">
        <v>57</v>
      </c>
    </row>
    <row r="835" spans="1:9" x14ac:dyDescent="0.25">
      <c r="A835" t="s">
        <v>5068</v>
      </c>
      <c r="B835" t="str">
        <f t="shared" si="12"/>
        <v>ostparo</v>
      </c>
      <c r="D835" s="2">
        <v>23</v>
      </c>
      <c r="E835" s="309">
        <v>46586</v>
      </c>
      <c r="F835" s="2" t="s">
        <v>5038</v>
      </c>
      <c r="I835" s="2">
        <v>56</v>
      </c>
    </row>
    <row r="836" spans="1:9" x14ac:dyDescent="0.25">
      <c r="A836" t="s">
        <v>5069</v>
      </c>
      <c r="B836" t="str">
        <f t="shared" si="12"/>
        <v>POST100</v>
      </c>
      <c r="C836" t="s">
        <v>5070</v>
      </c>
      <c r="D836" s="2">
        <v>3</v>
      </c>
      <c r="E836" s="309">
        <v>46586</v>
      </c>
      <c r="F836" s="300">
        <v>46588</v>
      </c>
      <c r="I836" s="2">
        <v>56</v>
      </c>
    </row>
    <row r="837" spans="1:9" x14ac:dyDescent="0.25">
      <c r="A837" t="s">
        <v>5071</v>
      </c>
      <c r="B837" t="str">
        <f t="shared" si="12"/>
        <v>POST110</v>
      </c>
      <c r="C837" t="s">
        <v>5072</v>
      </c>
      <c r="D837" s="2">
        <v>15</v>
      </c>
      <c r="E837" s="309">
        <v>46589</v>
      </c>
      <c r="F837" s="2" t="s">
        <v>5027</v>
      </c>
      <c r="I837" s="2">
        <v>56</v>
      </c>
    </row>
    <row r="838" spans="1:9" x14ac:dyDescent="0.25">
      <c r="A838" t="s">
        <v>5073</v>
      </c>
      <c r="B838" t="str">
        <f t="shared" ref="B838:B850" si="13">+RIGHT(A838,7)</f>
        <v>POST120</v>
      </c>
      <c r="C838" t="s">
        <v>5074</v>
      </c>
      <c r="D838" s="2">
        <v>15</v>
      </c>
      <c r="E838" s="309">
        <v>46594</v>
      </c>
      <c r="F838" s="2" t="s">
        <v>5038</v>
      </c>
      <c r="I838" s="2">
        <v>56</v>
      </c>
    </row>
    <row r="839" spans="1:9" x14ac:dyDescent="0.25">
      <c r="A839" t="s">
        <v>5075</v>
      </c>
      <c r="B839" t="str">
        <f t="shared" si="13"/>
        <v>ce Test</v>
      </c>
      <c r="D839" s="2">
        <v>290</v>
      </c>
      <c r="E839" s="309" t="s">
        <v>4778</v>
      </c>
      <c r="F839" s="2" t="s">
        <v>3414</v>
      </c>
      <c r="G839" s="300">
        <v>46534</v>
      </c>
      <c r="H839" s="2" t="s">
        <v>3414</v>
      </c>
      <c r="I839" s="2">
        <v>0</v>
      </c>
    </row>
    <row r="840" spans="1:9" x14ac:dyDescent="0.25">
      <c r="A840" t="s">
        <v>5076</v>
      </c>
      <c r="B840" t="str">
        <f t="shared" si="13"/>
        <v>sionado</v>
      </c>
      <c r="D840" s="2">
        <v>200</v>
      </c>
      <c r="E840" s="309" t="s">
        <v>4778</v>
      </c>
      <c r="F840" s="300">
        <v>46688</v>
      </c>
      <c r="G840" s="300">
        <v>46534</v>
      </c>
      <c r="H840" s="300">
        <v>46688</v>
      </c>
      <c r="I840" s="2">
        <v>0</v>
      </c>
    </row>
    <row r="841" spans="1:9" x14ac:dyDescent="0.25">
      <c r="A841" t="s">
        <v>5077</v>
      </c>
      <c r="B841" t="str">
        <f t="shared" si="13"/>
        <v>CDW1010</v>
      </c>
      <c r="C841" t="s">
        <v>5078</v>
      </c>
      <c r="D841" s="2">
        <v>200</v>
      </c>
      <c r="E841" s="309" t="s">
        <v>4778</v>
      </c>
      <c r="F841" s="300">
        <v>46688</v>
      </c>
      <c r="G841" s="300">
        <v>46534</v>
      </c>
      <c r="H841" s="300">
        <v>46688</v>
      </c>
      <c r="I841" s="2">
        <v>0</v>
      </c>
    </row>
    <row r="842" spans="1:9" x14ac:dyDescent="0.25">
      <c r="A842" t="s">
        <v>5079</v>
      </c>
      <c r="B842" t="str">
        <f t="shared" si="13"/>
        <v>CDW1110</v>
      </c>
      <c r="C842" t="s">
        <v>5080</v>
      </c>
      <c r="D842" s="2">
        <v>110</v>
      </c>
      <c r="E842" s="309">
        <v>46518</v>
      </c>
      <c r="F842" s="2" t="s">
        <v>5081</v>
      </c>
      <c r="G842" s="300">
        <v>46534</v>
      </c>
      <c r="H842" s="2" t="s">
        <v>5081</v>
      </c>
      <c r="I842" s="2">
        <v>0</v>
      </c>
    </row>
    <row r="843" spans="1:9" x14ac:dyDescent="0.25">
      <c r="A843" t="s">
        <v>5082</v>
      </c>
      <c r="B843" t="str">
        <f t="shared" si="13"/>
        <v>CDW1120</v>
      </c>
      <c r="C843" t="s">
        <v>5083</v>
      </c>
      <c r="D843" s="2">
        <v>61</v>
      </c>
      <c r="E843" s="309" t="s">
        <v>5084</v>
      </c>
      <c r="F843" s="300">
        <v>46688</v>
      </c>
      <c r="G843" s="2" t="s">
        <v>5084</v>
      </c>
      <c r="H843" s="300">
        <v>46688</v>
      </c>
      <c r="I843" s="2">
        <v>0</v>
      </c>
    </row>
    <row r="844" spans="1:9" x14ac:dyDescent="0.25">
      <c r="A844" t="s">
        <v>5085</v>
      </c>
      <c r="B844" t="str">
        <f t="shared" si="13"/>
        <v>ce Test</v>
      </c>
      <c r="D844" s="2">
        <v>151</v>
      </c>
      <c r="E844" s="309" t="s">
        <v>5084</v>
      </c>
      <c r="F844" s="2" t="s">
        <v>3414</v>
      </c>
      <c r="G844" s="2" t="s">
        <v>5084</v>
      </c>
      <c r="H844" s="2" t="s">
        <v>3414</v>
      </c>
      <c r="I844" s="2">
        <v>0</v>
      </c>
    </row>
    <row r="845" spans="1:9" x14ac:dyDescent="0.25">
      <c r="A845" t="s">
        <v>5086</v>
      </c>
      <c r="B845" t="str">
        <f t="shared" si="13"/>
        <v>CDW1005</v>
      </c>
      <c r="C845" t="s">
        <v>5087</v>
      </c>
      <c r="D845" s="2">
        <v>30</v>
      </c>
      <c r="E845" s="309" t="s">
        <v>5084</v>
      </c>
      <c r="F845" s="300">
        <v>46657</v>
      </c>
      <c r="G845" s="2" t="s">
        <v>5084</v>
      </c>
      <c r="H845" s="300">
        <v>46657</v>
      </c>
      <c r="I845" s="2">
        <v>1</v>
      </c>
    </row>
    <row r="846" spans="1:9" x14ac:dyDescent="0.25">
      <c r="A846" t="s">
        <v>5088</v>
      </c>
      <c r="B846" t="str">
        <f t="shared" si="13"/>
        <v>CDW1006</v>
      </c>
      <c r="C846" t="s">
        <v>5089</v>
      </c>
      <c r="D846" s="2">
        <v>30</v>
      </c>
      <c r="E846" s="309">
        <v>46658</v>
      </c>
      <c r="F846" s="300">
        <v>46687</v>
      </c>
      <c r="G846" s="300">
        <v>46658</v>
      </c>
      <c r="H846" s="300">
        <v>46687</v>
      </c>
      <c r="I846" s="2">
        <v>1</v>
      </c>
    </row>
    <row r="847" spans="1:9" x14ac:dyDescent="0.25">
      <c r="A847" t="s">
        <v>5090</v>
      </c>
      <c r="B847" t="str">
        <f t="shared" si="13"/>
        <v>CDW1007</v>
      </c>
      <c r="C847" t="s">
        <v>5091</v>
      </c>
      <c r="D847" s="2">
        <v>30</v>
      </c>
      <c r="E847" s="309">
        <v>46688</v>
      </c>
      <c r="F847" s="300">
        <v>46717</v>
      </c>
      <c r="G847" s="300">
        <v>46688</v>
      </c>
      <c r="H847" s="300">
        <v>46717</v>
      </c>
      <c r="I847" s="2">
        <v>1</v>
      </c>
    </row>
    <row r="848" spans="1:9" x14ac:dyDescent="0.25">
      <c r="A848" t="s">
        <v>5092</v>
      </c>
      <c r="B848" t="str">
        <f t="shared" si="13"/>
        <v>CDW1020</v>
      </c>
      <c r="C848" t="s">
        <v>5093</v>
      </c>
      <c r="D848" s="2">
        <v>30</v>
      </c>
      <c r="E848" s="309">
        <v>46689</v>
      </c>
      <c r="F848" s="300">
        <v>46718</v>
      </c>
      <c r="G848" s="300">
        <v>46689</v>
      </c>
      <c r="H848" s="300">
        <v>46718</v>
      </c>
      <c r="I848" s="2">
        <v>0</v>
      </c>
    </row>
    <row r="849" spans="1:9" x14ac:dyDescent="0.25">
      <c r="A849" t="s">
        <v>5094</v>
      </c>
      <c r="B849" t="str">
        <f t="shared" si="13"/>
        <v>CDW1030</v>
      </c>
      <c r="C849" t="s">
        <v>5095</v>
      </c>
      <c r="D849" s="2">
        <v>30</v>
      </c>
      <c r="E849" s="309">
        <v>46719</v>
      </c>
      <c r="F849" s="2" t="s">
        <v>5096</v>
      </c>
      <c r="G849" s="300">
        <v>46719</v>
      </c>
      <c r="H849" s="2" t="s">
        <v>5096</v>
      </c>
      <c r="I849" s="2">
        <v>0</v>
      </c>
    </row>
    <row r="850" spans="1:9" x14ac:dyDescent="0.25">
      <c r="A850" t="s">
        <v>5097</v>
      </c>
      <c r="B850" t="str">
        <f t="shared" si="13"/>
        <v>CDW1040</v>
      </c>
      <c r="C850" t="s">
        <v>5098</v>
      </c>
      <c r="D850" s="2">
        <v>30</v>
      </c>
      <c r="E850" s="309" t="s">
        <v>5099</v>
      </c>
      <c r="F850" s="2" t="s">
        <v>3414</v>
      </c>
      <c r="G850" s="2" t="s">
        <v>5099</v>
      </c>
      <c r="H850" s="2" t="s">
        <v>3414</v>
      </c>
      <c r="I850" s="2">
        <v>0</v>
      </c>
    </row>
  </sheetData>
  <pageMargins left="0.7" right="0.7" top="0.75" bottom="0.75" header="0.3" footer="0.3"/>
  <headerFooter>
    <oddHeader>&amp;R&amp;"Calibri"&amp;10&amp;K000000 AESA - Pública&amp;1#_x000D_</oddHeader>
    <oddFooter>&amp;R_x000D_&amp;1#&amp;"Calibri"&amp;10&amp;K000000 AESA - Pública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B915-37A8-421E-A7E2-B5260B766ED7}">
  <sheetPr filterMode="1">
    <tabColor rgb="FFFFFF00"/>
  </sheetPr>
  <dimension ref="A1:AA125"/>
  <sheetViews>
    <sheetView zoomScale="110" zoomScaleNormal="11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4" sqref="B14"/>
    </sheetView>
  </sheetViews>
  <sheetFormatPr baseColWidth="10" defaultColWidth="11.42578125" defaultRowHeight="15" x14ac:dyDescent="0.25"/>
  <cols>
    <col min="2" max="2" width="27" customWidth="1"/>
    <col min="3" max="3" width="56.42578125" customWidth="1"/>
    <col min="4" max="4" width="15.85546875" customWidth="1"/>
    <col min="5" max="11" width="11.42578125" customWidth="1"/>
    <col min="12" max="12" width="12" customWidth="1"/>
    <col min="13" max="13" width="15.42578125" customWidth="1"/>
    <col min="14" max="14" width="11.42578125" customWidth="1"/>
    <col min="15" max="15" width="18.42578125" customWidth="1"/>
    <col min="16" max="18" width="11.42578125" customWidth="1"/>
    <col min="19" max="19" width="53.5703125" customWidth="1"/>
    <col min="20" max="20" width="20.140625" bestFit="1" customWidth="1"/>
    <col min="22" max="22" width="20.28515625" bestFit="1" customWidth="1"/>
  </cols>
  <sheetData>
    <row r="1" spans="1:27" x14ac:dyDescent="0.25">
      <c r="A1" s="556" t="s">
        <v>2759</v>
      </c>
      <c r="B1" s="557"/>
      <c r="C1" s="557"/>
      <c r="D1" s="558"/>
      <c r="E1" s="559" t="s">
        <v>2760</v>
      </c>
      <c r="F1" s="560"/>
      <c r="G1" s="561"/>
      <c r="H1" s="559" t="s">
        <v>4</v>
      </c>
      <c r="I1" s="560"/>
      <c r="J1" s="562"/>
      <c r="K1" s="563" t="s">
        <v>2761</v>
      </c>
      <c r="L1" s="559" t="s">
        <v>2762</v>
      </c>
      <c r="M1" s="560"/>
      <c r="N1" s="561"/>
      <c r="O1" s="559" t="s">
        <v>2763</v>
      </c>
      <c r="P1" s="560"/>
      <c r="Q1" s="560"/>
      <c r="R1" s="561"/>
      <c r="S1" s="550" t="s">
        <v>2470</v>
      </c>
      <c r="T1" s="552" t="s">
        <v>2764</v>
      </c>
    </row>
    <row r="2" spans="1:27" ht="15.75" thickBot="1" x14ac:dyDescent="0.3">
      <c r="A2" s="142" t="s">
        <v>14</v>
      </c>
      <c r="B2" s="143" t="s">
        <v>15</v>
      </c>
      <c r="C2" s="144" t="s">
        <v>16</v>
      </c>
      <c r="D2" s="195" t="s">
        <v>1</v>
      </c>
      <c r="E2" s="147" t="s">
        <v>2765</v>
      </c>
      <c r="F2" s="143" t="s">
        <v>2766</v>
      </c>
      <c r="G2" s="146" t="s">
        <v>20</v>
      </c>
      <c r="H2" s="147" t="s">
        <v>2765</v>
      </c>
      <c r="I2" s="143" t="s">
        <v>2766</v>
      </c>
      <c r="J2" s="144" t="s">
        <v>20</v>
      </c>
      <c r="K2" s="564"/>
      <c r="L2" s="147" t="s">
        <v>2765</v>
      </c>
      <c r="M2" s="143" t="s">
        <v>2766</v>
      </c>
      <c r="N2" s="146" t="s">
        <v>20</v>
      </c>
      <c r="O2" s="147" t="s">
        <v>2767</v>
      </c>
      <c r="P2" s="143" t="s">
        <v>2766</v>
      </c>
      <c r="Q2" s="143" t="s">
        <v>20</v>
      </c>
      <c r="R2" s="146" t="s">
        <v>2768</v>
      </c>
      <c r="S2" s="640"/>
      <c r="T2" s="553"/>
      <c r="V2" t="s">
        <v>2769</v>
      </c>
      <c r="Z2" t="s">
        <v>2770</v>
      </c>
    </row>
    <row r="3" spans="1:27" hidden="1" x14ac:dyDescent="0.25">
      <c r="A3" s="156" t="s">
        <v>2579</v>
      </c>
      <c r="B3" s="157" t="s">
        <v>2580</v>
      </c>
      <c r="C3" s="158" t="s">
        <v>2472</v>
      </c>
      <c r="D3" s="285"/>
      <c r="E3" s="286">
        <v>45888</v>
      </c>
      <c r="F3" s="287">
        <f>+_xlfn.XLOOKUP(B3,'La Calera II - RFSU 31.1.28'!B:B,'La Calera II - RFSU 31.1.28'!G:G,"No se encuentra",0,1)</f>
        <v>45888</v>
      </c>
      <c r="G3" s="292">
        <f>IF(+_xlfn.XLOOKUP(B3,'La Calera II - RFSU 31.1.28'!B:B,'La Calera II - RFSU 31.1.28'!H:H,"No se encuentra",0,1)&gt;0,+_xlfn.XLOOKUP(B3,'La Calera II - RFSU 31.1.28'!B:B,'La Calera II - RFSU 31.1.28'!H:H,"No se encuentra",0,1),"")</f>
        <v>45888</v>
      </c>
      <c r="H3" s="286">
        <v>45919</v>
      </c>
      <c r="I3" s="287">
        <f>+_xlfn.XLOOKUP(B3,'La Calera II - RFSU 31.1.28'!B:B,'La Calera II - RFSU 31.1.28'!W:W,"No se encuentra",0,1)</f>
        <v>45919</v>
      </c>
      <c r="J3" s="288">
        <f>IF(+_xlfn.XLOOKUP(B3,'La Calera II - RFSU 31.1.28'!B:B,'La Calera II - RFSU 31.1.28'!X:X,"No se encuentra",0,1)&gt;0,+_xlfn.XLOOKUP(B3,'La Calera II - RFSU 31.1.28'!B:B,'La Calera II - RFSU 31.1.28'!X:X,"No se encuentra",0,1),"")</f>
        <v>45919</v>
      </c>
      <c r="K3" s="141" t="str">
        <f>+IF(+_xlfn.XLOOKUP(B3,'La Calera II - RFSU 31.1.28'!B:B,'La Calera II - RFSU 31.1.28'!AG:AG,"No se encuentra",0,1)=0,"N/A","Sin iniciar")</f>
        <v>Sin iniciar</v>
      </c>
      <c r="L3" s="286">
        <v>45989</v>
      </c>
      <c r="M3" s="287">
        <f>+L3</f>
        <v>45989</v>
      </c>
      <c r="N3" s="292"/>
      <c r="O3" s="286"/>
      <c r="P3" s="287"/>
      <c r="Q3" s="297" t="str">
        <f>+IF(+_xlfn.XLOOKUP(B3,'La Calera II - RFSU 31.1.28'!B:B,'La Calera II - RFSU 31.1.28'!BX:BX,"No se encuentra",0,1)&gt;0,+_xlfn.XLOOKUP(B3,'La Calera II - RFSU 31.1.28'!B:B,'La Calera II - RFSU 31.1.28'!BX:BX,"No se encuentra",0,1),"")</f>
        <v/>
      </c>
      <c r="R3" s="301" t="str">
        <f>IF(N3="","",+IF(Q3="",+O3-P3,+O3-Q3))</f>
        <v/>
      </c>
      <c r="S3" s="666" t="s">
        <v>2772</v>
      </c>
      <c r="T3" s="307" t="s">
        <v>2473</v>
      </c>
      <c r="V3" s="18">
        <f>+_xlfn.XLOOKUP(B3,'La Calera II - RFSU 31.1.28'!B:B,'La Calera II - RFSU 31.1.28'!BW:BW,"No se encuentra",0,1)</f>
        <v>46130</v>
      </c>
      <c r="W3" s="193">
        <f>+O3-L3</f>
        <v>-45989</v>
      </c>
    </row>
    <row r="4" spans="1:27" hidden="1" x14ac:dyDescent="0.25">
      <c r="A4" s="159" t="s">
        <v>2579</v>
      </c>
      <c r="B4" s="160" t="s">
        <v>2581</v>
      </c>
      <c r="C4" s="161" t="s">
        <v>2479</v>
      </c>
      <c r="D4" s="285"/>
      <c r="E4" s="201">
        <v>45936</v>
      </c>
      <c r="F4" s="198">
        <f>+E4</f>
        <v>45936</v>
      </c>
      <c r="G4" s="293" t="str">
        <f>IF(+_xlfn.XLOOKUP(B4,'La Calera II - RFSU 31.1.28'!B:B,'La Calera II - RFSU 31.1.28'!H:H,"No se encuentra",0,1)&gt;0,+_xlfn.XLOOKUP(B4,'La Calera II - RFSU 31.1.28'!B:B,'La Calera II - RFSU 31.1.28'!H:H,"No se encuentra",0,1),"")</f>
        <v>No se encuentra</v>
      </c>
      <c r="H4" s="201">
        <v>45962</v>
      </c>
      <c r="I4" s="198" t="str">
        <f>+_xlfn.XLOOKUP(B4,'La Calera II - RFSU 31.1.28'!B:B,'La Calera II - RFSU 31.1.28'!W:W,"No se encuentra",0,1)</f>
        <v>No se encuentra</v>
      </c>
      <c r="J4" s="289" t="str">
        <f>IF(+_xlfn.XLOOKUP(B4,'La Calera II - RFSU 31.1.28'!B:B,'La Calera II - RFSU 31.1.28'!X:X,"No se encuentra",0,1)&gt;0,+_xlfn.XLOOKUP(B4,'La Calera II - RFSU 31.1.28'!B:B,'La Calera II - RFSU 31.1.28'!X:X,"No se encuentra",0,1),"")</f>
        <v>No se encuentra</v>
      </c>
      <c r="K4" s="141" t="str">
        <f>+IF(+_xlfn.XLOOKUP(B4,'La Calera II - RFSU 31.1.28'!B:B,'La Calera II - RFSU 31.1.28'!AG:AG,"No se encuentra",0,1)=0,"N/A","Sin iniciar")</f>
        <v>Sin iniciar</v>
      </c>
      <c r="L4" s="201">
        <v>46003</v>
      </c>
      <c r="M4" s="198">
        <f>+L4</f>
        <v>46003</v>
      </c>
      <c r="N4" s="295" t="str">
        <f>IF(+_xlfn.XLOOKUP(B4,'La Calera II - RFSU 31.1.28'!B:B,'La Calera II - RFSU 31.1.28'!AQ:AQ,"No se encuentra",0,1)&gt;0,+_xlfn.XLOOKUP(B4,'La Calera II - RFSU 31.1.28'!B:B,'La Calera II - RFSU 31.1.28'!AQ:AQ,"No se encuentra",0,1),"")</f>
        <v>No se encuentra</v>
      </c>
      <c r="O4" s="201"/>
      <c r="P4" s="35"/>
      <c r="Q4" s="35" t="str">
        <f>+IF(+_xlfn.XLOOKUP(B4,'La Calera II - RFSU 31.1.28'!B:B,'La Calera II - RFSU 31.1.28'!BX:BX,"No se encuentra",0,1)&gt;0,+_xlfn.XLOOKUP(B4,'La Calera II - RFSU 31.1.28'!B:B,'La Calera II - RFSU 31.1.28'!BX:BX,"No se encuentra",0,1),"")</f>
        <v>No se encuentra</v>
      </c>
      <c r="R4" s="302" t="e">
        <f t="shared" ref="R4:R64" si="0">IF(N4="","",+IF(Q4="",+O4-P4,+O4-Q4))</f>
        <v>#VALUE!</v>
      </c>
      <c r="S4" s="642"/>
      <c r="T4" s="304" t="s">
        <v>2535</v>
      </c>
      <c r="V4" s="18" t="str">
        <f>+_xlfn.XLOOKUP(B4,'La Calera II - RFSU 31.1.28'!B:B,'La Calera II - RFSU 31.1.28'!BW:BW,"No se encuentra",0,1)</f>
        <v>No se encuentra</v>
      </c>
      <c r="W4" s="193">
        <f t="shared" ref="W4:W66" si="1">+O4-L4</f>
        <v>-46003</v>
      </c>
    </row>
    <row r="5" spans="1:27" hidden="1" x14ac:dyDescent="0.25">
      <c r="A5" s="159" t="s">
        <v>2579</v>
      </c>
      <c r="B5" s="160" t="s">
        <v>2582</v>
      </c>
      <c r="C5" s="161" t="s">
        <v>2583</v>
      </c>
      <c r="D5" s="285"/>
      <c r="E5" s="201">
        <v>45936</v>
      </c>
      <c r="F5" s="198">
        <f t="shared" ref="F5:F6" si="2">+E5</f>
        <v>45936</v>
      </c>
      <c r="G5" s="293">
        <f>IF(+_xlfn.XLOOKUP(B5,'La Calera II - RFSU 31.1.28'!B:B,'La Calera II - RFSU 31.1.28'!H:H,"No se encuentra",0,1)&gt;0,+_xlfn.XLOOKUP(B5,'La Calera II - RFSU 31.1.28'!B:B,'La Calera II - RFSU 31.1.28'!H:H,"No se encuentra",0,1),"")</f>
        <v>46041</v>
      </c>
      <c r="H5" s="201">
        <v>45960</v>
      </c>
      <c r="I5" s="198">
        <f>+_xlfn.XLOOKUP(B5,'La Calera II - RFSU 31.1.28'!B:B,'La Calera II - RFSU 31.1.28'!W:W,"No se encuentra",0,1)</f>
        <v>46059</v>
      </c>
      <c r="J5" s="289">
        <f>IF(+_xlfn.XLOOKUP(B5,'La Calera II - RFSU 31.1.28'!B:B,'La Calera II - RFSU 31.1.28'!X:X,"No se encuentra",0,1)&gt;0,+_xlfn.XLOOKUP(B5,'La Calera II - RFSU 31.1.28'!B:B,'La Calera II - RFSU 31.1.28'!X:X,"No se encuentra",0,1),"")</f>
        <v>46059</v>
      </c>
      <c r="K5" s="141" t="str">
        <f>+IF(+_xlfn.XLOOKUP(B5,'La Calera II - RFSU 31.1.28'!B:B,'La Calera II - RFSU 31.1.28'!AG:AG,"No se encuentra",0,1)=0,"N/A","Sin iniciar")</f>
        <v>Sin iniciar</v>
      </c>
      <c r="L5" s="201">
        <v>46003</v>
      </c>
      <c r="M5" s="198">
        <f t="shared" ref="M5:M6" si="3">+L5</f>
        <v>46003</v>
      </c>
      <c r="N5" s="295">
        <f>IF(+_xlfn.XLOOKUP(B5,'La Calera II - RFSU 31.1.28'!B:B,'La Calera II - RFSU 31.1.28'!AQ:AQ,"No se encuentra",0,1)&gt;0,+_xlfn.XLOOKUP(B5,'La Calera II - RFSU 31.1.28'!B:B,'La Calera II - RFSU 31.1.28'!AQ:AQ,"No se encuentra",0,1),"")</f>
        <v>46085</v>
      </c>
      <c r="O5" s="201"/>
      <c r="P5" s="35"/>
      <c r="Q5" s="35" t="str">
        <f>+IF(+_xlfn.XLOOKUP(B5,'La Calera II - RFSU 31.1.28'!B:B,'La Calera II - RFSU 31.1.28'!BX:BX,"No se encuentra",0,1)&gt;0,+_xlfn.XLOOKUP(B5,'La Calera II - RFSU 31.1.28'!B:B,'La Calera II - RFSU 31.1.28'!BX:BX,"No se encuentra",0,1),"")</f>
        <v/>
      </c>
      <c r="R5" s="302">
        <f t="shared" si="0"/>
        <v>0</v>
      </c>
      <c r="S5" s="642"/>
      <c r="T5" s="304" t="s">
        <v>2535</v>
      </c>
      <c r="V5" s="18">
        <f>+_xlfn.XLOOKUP(B5,'La Calera II - RFSU 31.1.28'!B:B,'La Calera II - RFSU 31.1.28'!BW:BW,"No se encuentra",0,1)</f>
        <v>46085</v>
      </c>
      <c r="W5" s="193">
        <f t="shared" si="1"/>
        <v>-46003</v>
      </c>
    </row>
    <row r="6" spans="1:27" hidden="1" x14ac:dyDescent="0.25">
      <c r="A6" s="159" t="s">
        <v>2579</v>
      </c>
      <c r="B6" s="160" t="s">
        <v>2693</v>
      </c>
      <c r="C6" s="161" t="s">
        <v>822</v>
      </c>
      <c r="D6" s="285"/>
      <c r="E6" s="201">
        <v>45922</v>
      </c>
      <c r="F6" s="198">
        <f t="shared" si="2"/>
        <v>45922</v>
      </c>
      <c r="G6" s="293">
        <f>IF(+_xlfn.XLOOKUP(B6,'La Calera II - RFSU 31.1.28'!B:B,'La Calera II - RFSU 31.1.28'!H:H,"No se encuentra",0,1)&gt;0,+_xlfn.XLOOKUP(B6,'La Calera II - RFSU 31.1.28'!B:B,'La Calera II - RFSU 31.1.28'!H:H,"No se encuentra",0,1),"")</f>
        <v>45929</v>
      </c>
      <c r="H6" s="201">
        <v>45955</v>
      </c>
      <c r="I6" s="198">
        <f>+_xlfn.XLOOKUP(B6,'La Calera II - RFSU 31.1.28'!B:B,'La Calera II - RFSU 31.1.28'!W:W,"No se encuentra",0,1)</f>
        <v>46057</v>
      </c>
      <c r="J6" s="289">
        <f>IF(+_xlfn.XLOOKUP(B6,'La Calera II - RFSU 31.1.28'!B:B,'La Calera II - RFSU 31.1.28'!X:X,"No se encuentra",0,1)&gt;0,+_xlfn.XLOOKUP(B6,'La Calera II - RFSU 31.1.28'!B:B,'La Calera II - RFSU 31.1.28'!X:X,"No se encuentra",0,1),"")</f>
        <v>46057</v>
      </c>
      <c r="K6" s="141" t="str">
        <f>+IF(+_xlfn.XLOOKUP(B6,'La Calera II - RFSU 31.1.28'!B:B,'La Calera II - RFSU 31.1.28'!AG:AG,"No se encuentra",0,1)=0,"N/A","Sin iniciar")</f>
        <v>Sin iniciar</v>
      </c>
      <c r="L6" s="201">
        <v>45980</v>
      </c>
      <c r="M6" s="198">
        <f t="shared" si="3"/>
        <v>45980</v>
      </c>
      <c r="N6" s="295">
        <f>IF(+_xlfn.XLOOKUP(B6,'La Calera II - RFSU 31.1.28'!B:B,'La Calera II - RFSU 31.1.28'!AQ:AQ,"No se encuentra",0,1)&gt;0,+_xlfn.XLOOKUP(B6,'La Calera II - RFSU 31.1.28'!B:B,'La Calera II - RFSU 31.1.28'!AQ:AQ,"No se encuentra",0,1),"")</f>
        <v>46113</v>
      </c>
      <c r="O6" s="201"/>
      <c r="P6" s="35"/>
      <c r="Q6" s="35" t="str">
        <f>+IF(+_xlfn.XLOOKUP(B6,'La Calera II - RFSU 31.1.28'!B:B,'La Calera II - RFSU 31.1.28'!BX:BX,"No se encuentra",0,1)&gt;0,+_xlfn.XLOOKUP(B6,'La Calera II - RFSU 31.1.28'!B:B,'La Calera II - RFSU 31.1.28'!BX:BX,"No se encuentra",0,1),"")</f>
        <v/>
      </c>
      <c r="R6" s="302">
        <f t="shared" si="0"/>
        <v>0</v>
      </c>
      <c r="S6" s="642"/>
      <c r="T6" s="304" t="s">
        <v>2484</v>
      </c>
      <c r="V6" s="18">
        <f>+_xlfn.XLOOKUP(B6,'La Calera II - RFSU 31.1.28'!B:B,'La Calera II - RFSU 31.1.28'!BW:BW,"No se encuentra",0,1)</f>
        <v>46113</v>
      </c>
      <c r="W6" s="193">
        <f t="shared" si="1"/>
        <v>-45980</v>
      </c>
    </row>
    <row r="7" spans="1:27" hidden="1" x14ac:dyDescent="0.25">
      <c r="A7" s="159" t="s">
        <v>246</v>
      </c>
      <c r="B7" s="160" t="s">
        <v>2584</v>
      </c>
      <c r="C7" s="161" t="s">
        <v>621</v>
      </c>
      <c r="D7" s="285"/>
      <c r="E7" s="201">
        <v>46000</v>
      </c>
      <c r="F7" s="198">
        <f>+_xlfn.XLOOKUP(B7,'La Calera II - RFSU 31.1.28'!B:B,'La Calera II - RFSU 31.1.28'!G:G,"No se encuentra",0,1)</f>
        <v>46213</v>
      </c>
      <c r="G7" s="293" t="str">
        <f>IF(+_xlfn.XLOOKUP(B7,'La Calera II - RFSU 31.1.28'!B:B,'La Calera II - RFSU 31.1.28'!H:H,"No se encuentra",0,1)&gt;0,+_xlfn.XLOOKUP(B7,'La Calera II - RFSU 31.1.28'!B:B,'La Calera II - RFSU 31.1.28'!H:H,"No se encuentra",0,1),"")</f>
        <v/>
      </c>
      <c r="H7" s="201">
        <v>46037</v>
      </c>
      <c r="I7" s="198">
        <f>+_xlfn.XLOOKUP(B7,'La Calera II - RFSU 31.1.28'!B:B,'La Calera II - RFSU 31.1.28'!W:W,"No se encuentra",0,1)</f>
        <v>46250</v>
      </c>
      <c r="J7" s="289" t="str">
        <f>IF(+_xlfn.XLOOKUP(B7,'La Calera II - RFSU 31.1.28'!B:B,'La Calera II - RFSU 31.1.28'!X:X,"No se encuentra",0,1)&gt;0,+_xlfn.XLOOKUP(B7,'La Calera II - RFSU 31.1.28'!B:B,'La Calera II - RFSU 31.1.28'!X:X,"No se encuentra",0,1),"")</f>
        <v/>
      </c>
      <c r="K7" s="141" t="str">
        <f>+IF(+_xlfn.XLOOKUP(B7,'La Calera II - RFSU 31.1.28'!B:B,'La Calera II - RFSU 31.1.28'!AG:AG,"No se encuentra",0,1)=0,"N/A","Sin iniciar")</f>
        <v>Sin iniciar</v>
      </c>
      <c r="L7" s="201">
        <v>46102</v>
      </c>
      <c r="M7" s="198">
        <f>+_xlfn.XLOOKUP(B7,'La Calera II - RFSU 31.1.28'!B:B,'La Calera II - RFSU 31.1.28'!AP:AP,"No se encuentra",0,1)</f>
        <v>46315</v>
      </c>
      <c r="N7" s="295" t="str">
        <f>IF(+_xlfn.XLOOKUP(B7,'La Calera II - RFSU 31.1.28'!B:B,'La Calera II - RFSU 31.1.28'!AQ:AQ,"No se encuentra",0,1)&gt;0,+_xlfn.XLOOKUP(B7,'La Calera II - RFSU 31.1.28'!B:B,'La Calera II - RFSU 31.1.28'!AQ:AQ,"No se encuentra",0,1),"")</f>
        <v/>
      </c>
      <c r="O7" s="201">
        <v>46469</v>
      </c>
      <c r="P7" s="198">
        <f>+IF(V7&gt;O7,O7,V7)</f>
        <v>46469</v>
      </c>
      <c r="Q7" s="35" t="str">
        <f>+IF(+_xlfn.XLOOKUP(B7,'La Calera II - RFSU 31.1.28'!B:B,'La Calera II - RFSU 31.1.28'!BX:BX,"No se encuentra",0,1)&gt;0,+_xlfn.XLOOKUP(B7,'La Calera II - RFSU 31.1.28'!B:B,'La Calera II - RFSU 31.1.28'!BX:BX,"No se encuentra",0,1),"")</f>
        <v/>
      </c>
      <c r="R7" s="302" t="str">
        <f t="shared" si="0"/>
        <v/>
      </c>
      <c r="S7" s="227"/>
      <c r="T7" s="228" t="str">
        <f>+_xlfn.XLOOKUP(B7,'La Calera II - RFSU 31.1.28'!B:B,'La Calera II - RFSU 31.1.28'!BZ:BZ,"",0,1)</f>
        <v>FDE1140</v>
      </c>
      <c r="V7" s="18">
        <f>+_xlfn.XLOOKUP(B7,'La Calera II - RFSU 31.1.28'!B:B,'La Calera II - RFSU 31.1.28'!BW:BW,"No se encuentra",0,1)</f>
        <v>46622</v>
      </c>
      <c r="W7" s="193">
        <f t="shared" si="1"/>
        <v>367</v>
      </c>
      <c r="Z7" s="18">
        <f>+_xlfn.XLOOKUP(T7,'Crono LB 30.09'!B:B,'Crono LB 30.09'!E:E,"No se encuentra",0,1)</f>
        <v>46162</v>
      </c>
      <c r="AA7" s="193">
        <f>+Z7-L7</f>
        <v>60</v>
      </c>
    </row>
    <row r="8" spans="1:27" hidden="1" x14ac:dyDescent="0.25">
      <c r="A8" s="159" t="s">
        <v>246</v>
      </c>
      <c r="B8" s="160" t="s">
        <v>2585</v>
      </c>
      <c r="C8" s="161" t="s">
        <v>624</v>
      </c>
      <c r="D8" s="285"/>
      <c r="E8" s="201">
        <v>46059</v>
      </c>
      <c r="F8" s="198">
        <f>+_xlfn.XLOOKUP(B8,'La Calera II - RFSU 31.1.28'!B:B,'La Calera II - RFSU 31.1.28'!G:G,"No se encuentra",0,1)</f>
        <v>46153</v>
      </c>
      <c r="G8" s="293">
        <f>IF(+_xlfn.XLOOKUP(B8,'La Calera II - RFSU 31.1.28'!B:B,'La Calera II - RFSU 31.1.28'!H:H,"No se encuentra",0,1)&gt;0,+_xlfn.XLOOKUP(B8,'La Calera II - RFSU 31.1.28'!B:B,'La Calera II - RFSU 31.1.28'!H:H,"No se encuentra",0,1),"")</f>
        <v>46122</v>
      </c>
      <c r="H8" s="201">
        <v>46096</v>
      </c>
      <c r="I8" s="198">
        <f>+_xlfn.XLOOKUP(B8,'La Calera II - RFSU 31.1.28'!B:B,'La Calera II - RFSU 31.1.28'!W:W,"No se encuentra",0,1)</f>
        <v>46162</v>
      </c>
      <c r="J8" s="289">
        <f>IF(+_xlfn.XLOOKUP(B8,'La Calera II - RFSU 31.1.28'!B:B,'La Calera II - RFSU 31.1.28'!X:X,"No se encuentra",0,1)&gt;0,+_xlfn.XLOOKUP(B8,'La Calera II - RFSU 31.1.28'!B:B,'La Calera II - RFSU 31.1.28'!X:X,"No se encuentra",0,1),"")</f>
        <v>46142</v>
      </c>
      <c r="K8" s="141" t="str">
        <f>+IF(+_xlfn.XLOOKUP(B8,'La Calera II - RFSU 31.1.28'!B:B,'La Calera II - RFSU 31.1.28'!AG:AG,"No se encuentra",0,1)=0,"N/A","Sin iniciar")</f>
        <v>Sin iniciar</v>
      </c>
      <c r="L8" s="201">
        <v>46161</v>
      </c>
      <c r="M8" s="198">
        <f>+_xlfn.XLOOKUP(B8,'La Calera II - RFSU 31.1.28'!B:B,'La Calera II - RFSU 31.1.28'!AP:AP,"No se encuentra",0,1)</f>
        <v>46207</v>
      </c>
      <c r="N8" s="295" t="str">
        <f>IF(+_xlfn.XLOOKUP(B8,'La Calera II - RFSU 31.1.28'!B:B,'La Calera II - RFSU 31.1.28'!AQ:AQ,"No se encuentra",0,1)&gt;0,+_xlfn.XLOOKUP(B8,'La Calera II - RFSU 31.1.28'!B:B,'La Calera II - RFSU 31.1.28'!AQ:AQ,"No se encuentra",0,1),"")</f>
        <v/>
      </c>
      <c r="O8" s="201">
        <v>46469</v>
      </c>
      <c r="P8" s="198">
        <f t="shared" ref="P8:P71" si="4">+IF(V8&gt;O8,O8,V8)</f>
        <v>46414</v>
      </c>
      <c r="Q8" s="35" t="str">
        <f>+IF(+_xlfn.XLOOKUP(B8,'La Calera II - RFSU 31.1.28'!B:B,'La Calera II - RFSU 31.1.28'!BX:BX,"No se encuentra",0,1)&gt;0,+_xlfn.XLOOKUP(B8,'La Calera II - RFSU 31.1.28'!B:B,'La Calera II - RFSU 31.1.28'!BX:BX,"No se encuentra",0,1),"")</f>
        <v/>
      </c>
      <c r="R8" s="302" t="str">
        <f t="shared" si="0"/>
        <v/>
      </c>
      <c r="S8" s="227"/>
      <c r="T8" s="228" t="str">
        <f>+_xlfn.XLOOKUP(B8,'La Calera II - RFSU 31.1.28'!B:B,'La Calera II - RFSU 31.1.28'!BZ:BZ,"",0,1)</f>
        <v>FDE1140</v>
      </c>
      <c r="V8" s="18">
        <f>+_xlfn.XLOOKUP(B8,'La Calera II - RFSU 31.1.28'!B:B,'La Calera II - RFSU 31.1.28'!BW:BW,"No se encuentra",0,1)</f>
        <v>46414</v>
      </c>
      <c r="W8" s="193">
        <f t="shared" si="1"/>
        <v>308</v>
      </c>
      <c r="Z8" s="18">
        <f>+_xlfn.XLOOKUP(T8,'Crono LB 30.09'!B:B,'Crono LB 30.09'!E:E,"No se encuentra",0,1)</f>
        <v>46162</v>
      </c>
      <c r="AA8" s="193">
        <f t="shared" ref="AA8:AA71" si="5">+Z8-L8</f>
        <v>1</v>
      </c>
    </row>
    <row r="9" spans="1:27" hidden="1" x14ac:dyDescent="0.25">
      <c r="A9" s="159" t="s">
        <v>246</v>
      </c>
      <c r="B9" s="160" t="s">
        <v>2586</v>
      </c>
      <c r="C9" s="161" t="s">
        <v>622</v>
      </c>
      <c r="D9" s="285"/>
      <c r="E9" s="201">
        <v>46059</v>
      </c>
      <c r="F9" s="198">
        <f>+_xlfn.XLOOKUP(B9,'La Calera II - RFSU 31.1.28'!B:B,'La Calera II - RFSU 31.1.28'!G:G,"No se encuentra",0,1)</f>
        <v>46153</v>
      </c>
      <c r="G9" s="293">
        <f>IF(+_xlfn.XLOOKUP(B9,'La Calera II - RFSU 31.1.28'!B:B,'La Calera II - RFSU 31.1.28'!H:H,"No se encuentra",0,1)&gt;0,+_xlfn.XLOOKUP(B9,'La Calera II - RFSU 31.1.28'!B:B,'La Calera II - RFSU 31.1.28'!H:H,"No se encuentra",0,1),"")</f>
        <v>46122</v>
      </c>
      <c r="H9" s="201">
        <v>46096</v>
      </c>
      <c r="I9" s="198">
        <f>+_xlfn.XLOOKUP(B9,'La Calera II - RFSU 31.1.28'!B:B,'La Calera II - RFSU 31.1.28'!W:W,"No se encuentra",0,1)</f>
        <v>46162</v>
      </c>
      <c r="J9" s="289">
        <f>IF(+_xlfn.XLOOKUP(B9,'La Calera II - RFSU 31.1.28'!B:B,'La Calera II - RFSU 31.1.28'!X:X,"No se encuentra",0,1)&gt;0,+_xlfn.XLOOKUP(B9,'La Calera II - RFSU 31.1.28'!B:B,'La Calera II - RFSU 31.1.28'!X:X,"No se encuentra",0,1),"")</f>
        <v>46142</v>
      </c>
      <c r="K9" s="141" t="str">
        <f>+IF(+_xlfn.XLOOKUP(B9,'La Calera II - RFSU 31.1.28'!B:B,'La Calera II - RFSU 31.1.28'!AG:AG,"No se encuentra",0,1)=0,"N/A","Sin iniciar")</f>
        <v>Sin iniciar</v>
      </c>
      <c r="L9" s="201">
        <v>46161</v>
      </c>
      <c r="M9" s="198">
        <f>+_xlfn.XLOOKUP(B9,'La Calera II - RFSU 31.1.28'!B:B,'La Calera II - RFSU 31.1.28'!AP:AP,"No se encuentra",0,1)</f>
        <v>46207</v>
      </c>
      <c r="N9" s="295" t="str">
        <f>IF(+_xlfn.XLOOKUP(B9,'La Calera II - RFSU 31.1.28'!B:B,'La Calera II - RFSU 31.1.28'!AQ:AQ,"No se encuentra",0,1)&gt;0,+_xlfn.XLOOKUP(B9,'La Calera II - RFSU 31.1.28'!B:B,'La Calera II - RFSU 31.1.28'!AQ:AQ,"No se encuentra",0,1),"")</f>
        <v/>
      </c>
      <c r="O9" s="201">
        <v>46469</v>
      </c>
      <c r="P9" s="198">
        <f t="shared" si="4"/>
        <v>46414</v>
      </c>
      <c r="Q9" s="35" t="str">
        <f>+IF(+_xlfn.XLOOKUP(B9,'La Calera II - RFSU 31.1.28'!B:B,'La Calera II - RFSU 31.1.28'!BX:BX,"No se encuentra",0,1)&gt;0,+_xlfn.XLOOKUP(B9,'La Calera II - RFSU 31.1.28'!B:B,'La Calera II - RFSU 31.1.28'!BX:BX,"No se encuentra",0,1),"")</f>
        <v/>
      </c>
      <c r="R9" s="302" t="str">
        <f t="shared" si="0"/>
        <v/>
      </c>
      <c r="S9" s="227"/>
      <c r="T9" s="228" t="str">
        <f>+_xlfn.XLOOKUP(B9,'La Calera II - RFSU 31.1.28'!B:B,'La Calera II - RFSU 31.1.28'!BZ:BZ,"",0,1)</f>
        <v>FDE1140</v>
      </c>
      <c r="V9" s="18">
        <f>+_xlfn.XLOOKUP(B9,'La Calera II - RFSU 31.1.28'!B:B,'La Calera II - RFSU 31.1.28'!BW:BW,"No se encuentra",0,1)</f>
        <v>46414</v>
      </c>
      <c r="W9" s="193">
        <f t="shared" si="1"/>
        <v>308</v>
      </c>
      <c r="Z9" s="18">
        <f>+_xlfn.XLOOKUP(T9,'Crono LB 30.09'!B:B,'Crono LB 30.09'!E:E,"No se encuentra",0,1)</f>
        <v>46162</v>
      </c>
      <c r="AA9" s="193">
        <f t="shared" si="5"/>
        <v>1</v>
      </c>
    </row>
    <row r="10" spans="1:27" hidden="1" x14ac:dyDescent="0.25">
      <c r="A10" s="159" t="s">
        <v>246</v>
      </c>
      <c r="B10" s="160" t="s">
        <v>2587</v>
      </c>
      <c r="C10" s="161" t="s">
        <v>626</v>
      </c>
      <c r="D10" s="285"/>
      <c r="E10" s="201">
        <v>46059</v>
      </c>
      <c r="F10" s="198">
        <f>+_xlfn.XLOOKUP(B10,'La Calera II - RFSU 31.1.28'!B:B,'La Calera II - RFSU 31.1.28'!G:G,"No se encuentra",0,1)</f>
        <v>46185</v>
      </c>
      <c r="G10" s="293">
        <f>IF(+_xlfn.XLOOKUP(B10,'La Calera II - RFSU 31.1.28'!B:B,'La Calera II - RFSU 31.1.28'!H:H,"No se encuentra",0,1)&gt;0,+_xlfn.XLOOKUP(B10,'La Calera II - RFSU 31.1.28'!B:B,'La Calera II - RFSU 31.1.28'!H:H,"No se encuentra",0,1),"")</f>
        <v>46190</v>
      </c>
      <c r="H10" s="201">
        <v>46096</v>
      </c>
      <c r="I10" s="198">
        <f>+_xlfn.XLOOKUP(B10,'La Calera II - RFSU 31.1.28'!B:B,'La Calera II - RFSU 31.1.28'!W:W,"No se encuentra",0,1)</f>
        <v>46233</v>
      </c>
      <c r="J10" s="289" t="str">
        <f>IF(+_xlfn.XLOOKUP(B10,'La Calera II - RFSU 31.1.28'!B:B,'La Calera II - RFSU 31.1.28'!X:X,"No se encuentra",0,1)&gt;0,+_xlfn.XLOOKUP(B10,'La Calera II - RFSU 31.1.28'!B:B,'La Calera II - RFSU 31.1.28'!X:X,"No se encuentra",0,1),"")</f>
        <v/>
      </c>
      <c r="K10" s="141" t="str">
        <f>+IF(+_xlfn.XLOOKUP(B10,'La Calera II - RFSU 31.1.28'!B:B,'La Calera II - RFSU 31.1.28'!AG:AG,"No se encuentra",0,1)=0,"N/A","Sin iniciar")</f>
        <v>Sin iniciar</v>
      </c>
      <c r="L10" s="201">
        <v>46161</v>
      </c>
      <c r="M10" s="198">
        <f>+_xlfn.XLOOKUP(B10,'La Calera II - RFSU 31.1.28'!B:B,'La Calera II - RFSU 31.1.28'!AP:AP,"No se encuentra",0,1)</f>
        <v>46298</v>
      </c>
      <c r="N10" s="295" t="str">
        <f>IF(+_xlfn.XLOOKUP(B10,'La Calera II - RFSU 31.1.28'!B:B,'La Calera II - RFSU 31.1.28'!AQ:AQ,"No se encuentra",0,1)&gt;0,+_xlfn.XLOOKUP(B10,'La Calera II - RFSU 31.1.28'!B:B,'La Calera II - RFSU 31.1.28'!AQ:AQ,"No se encuentra",0,1),"")</f>
        <v/>
      </c>
      <c r="O10" s="201">
        <v>46322</v>
      </c>
      <c r="P10" s="198">
        <f t="shared" si="4"/>
        <v>46322</v>
      </c>
      <c r="Q10" s="35" t="str">
        <f>+IF(+_xlfn.XLOOKUP(B10,'La Calera II - RFSU 31.1.28'!B:B,'La Calera II - RFSU 31.1.28'!BX:BX,"No se encuentra",0,1)&gt;0,+_xlfn.XLOOKUP(B10,'La Calera II - RFSU 31.1.28'!B:B,'La Calera II - RFSU 31.1.28'!BX:BX,"No se encuentra",0,1),"")</f>
        <v/>
      </c>
      <c r="R10" s="302" t="str">
        <f t="shared" si="0"/>
        <v/>
      </c>
      <c r="S10" s="227"/>
      <c r="T10" s="228" t="str">
        <f>+_xlfn.XLOOKUP(B10,'La Calera II - RFSU 31.1.28'!B:B,'La Calera II - RFSU 31.1.28'!BZ:BZ,"",0,1)</f>
        <v>FDE1010</v>
      </c>
      <c r="V10" s="18">
        <f>+_xlfn.XLOOKUP(B10,'La Calera II - RFSU 31.1.28'!B:B,'La Calera II - RFSU 31.1.28'!BW:BW,"No se encuentra",0,1)</f>
        <v>46425</v>
      </c>
      <c r="W10" s="193">
        <f t="shared" si="1"/>
        <v>161</v>
      </c>
      <c r="Z10" s="18">
        <f>+_xlfn.XLOOKUP(T10,'Crono LB 30.09'!B:B,'Crono LB 30.09'!E:E,"No se encuentra",0,1)</f>
        <v>46162</v>
      </c>
      <c r="AA10" s="193">
        <f t="shared" si="5"/>
        <v>1</v>
      </c>
    </row>
    <row r="11" spans="1:27" hidden="1" x14ac:dyDescent="0.25">
      <c r="A11" s="159" t="s">
        <v>246</v>
      </c>
      <c r="B11" s="160" t="s">
        <v>3107</v>
      </c>
      <c r="C11" s="161" t="s">
        <v>627</v>
      </c>
      <c r="D11" s="285"/>
      <c r="E11" s="201">
        <v>46059</v>
      </c>
      <c r="F11" s="198" t="str">
        <f>+_xlfn.XLOOKUP(B11,'La Calera II - RFSU 31.1.28'!B:B,'La Calera II - RFSU 31.1.28'!G:G,"No se encuentra",0,1)</f>
        <v>No se encuentra</v>
      </c>
      <c r="G11" s="293" t="str">
        <f>IF(+_xlfn.XLOOKUP(B11,'La Calera II - RFSU 31.1.28'!B:B,'La Calera II - RFSU 31.1.28'!H:H,"No se encuentra",0,1)&gt;0,+_xlfn.XLOOKUP(B11,'La Calera II - RFSU 31.1.28'!B:B,'La Calera II - RFSU 31.1.28'!H:H,"No se encuentra",0,1),"")</f>
        <v>No se encuentra</v>
      </c>
      <c r="H11" s="201">
        <v>46096</v>
      </c>
      <c r="I11" s="198" t="str">
        <f>+_xlfn.XLOOKUP(B11,'La Calera II - RFSU 31.1.28'!B:B,'La Calera II - RFSU 31.1.28'!W:W,"No se encuentra",0,1)</f>
        <v>No se encuentra</v>
      </c>
      <c r="J11" s="289" t="str">
        <f>IF(+_xlfn.XLOOKUP(B11,'La Calera II - RFSU 31.1.28'!B:B,'La Calera II - RFSU 31.1.28'!X:X,"No se encuentra",0,1)&gt;0,+_xlfn.XLOOKUP(B11,'La Calera II - RFSU 31.1.28'!B:B,'La Calera II - RFSU 31.1.28'!X:X,"No se encuentra",0,1),"")</f>
        <v>No se encuentra</v>
      </c>
      <c r="K11" s="141" t="str">
        <f>+IF(+_xlfn.XLOOKUP(B11,'La Calera II - RFSU 31.1.28'!B:B,'La Calera II - RFSU 31.1.28'!AG:AG,"No se encuentra",0,1)=0,"N/A","Sin iniciar")</f>
        <v>Sin iniciar</v>
      </c>
      <c r="L11" s="201">
        <v>46161</v>
      </c>
      <c r="M11" s="198" t="str">
        <f>+_xlfn.XLOOKUP(B11,'La Calera II - RFSU 31.1.28'!B:B,'La Calera II - RFSU 31.1.28'!AP:AP,"No se encuentra",0,1)</f>
        <v>No se encuentra</v>
      </c>
      <c r="N11" s="295" t="str">
        <f>IF(+_xlfn.XLOOKUP(B11,'La Calera II - RFSU 31.1.28'!B:B,'La Calera II - RFSU 31.1.28'!AQ:AQ,"No se encuentra",0,1)&gt;0,+_xlfn.XLOOKUP(B11,'La Calera II - RFSU 31.1.28'!B:B,'La Calera II - RFSU 31.1.28'!AQ:AQ,"No se encuentra",0,1),"")</f>
        <v>No se encuentra</v>
      </c>
      <c r="O11" s="201">
        <v>46398</v>
      </c>
      <c r="P11" s="198">
        <f t="shared" si="4"/>
        <v>46398</v>
      </c>
      <c r="Q11" s="35" t="str">
        <f>+IF(+_xlfn.XLOOKUP(B11,'La Calera II - RFSU 31.1.28'!B:B,'La Calera II - RFSU 31.1.28'!BX:BX,"No se encuentra",0,1)&gt;0,+_xlfn.XLOOKUP(B11,'La Calera II - RFSU 31.1.28'!B:B,'La Calera II - RFSU 31.1.28'!BX:BX,"No se encuentra",0,1),"")</f>
        <v>No se encuentra</v>
      </c>
      <c r="R11" s="302" t="e">
        <f t="shared" si="0"/>
        <v>#VALUE!</v>
      </c>
      <c r="S11" s="227"/>
      <c r="T11" s="228" t="str">
        <f>+_xlfn.XLOOKUP(B11,'La Calera II - RFSU 31.1.28'!B:B,'La Calera II - RFSU 31.1.28'!BZ:BZ,"",0,1)</f>
        <v/>
      </c>
      <c r="V11" s="18" t="str">
        <f>+_xlfn.XLOOKUP(B11,'La Calera II - RFSU 31.1.28'!B:B,'La Calera II - RFSU 31.1.28'!BW:BW,"No se encuentra",0,1)</f>
        <v>No se encuentra</v>
      </c>
      <c r="W11" s="193">
        <f t="shared" si="1"/>
        <v>237</v>
      </c>
      <c r="Z11" s="18" t="str">
        <f>+_xlfn.XLOOKUP(T11,'Crono LB 30.09'!B:B,'Crono LB 30.09'!E:E,"No se encuentra",0,1)</f>
        <v>No se encuentra</v>
      </c>
      <c r="AA11" s="193" t="e">
        <f t="shared" si="5"/>
        <v>#VALUE!</v>
      </c>
    </row>
    <row r="12" spans="1:27" hidden="1" x14ac:dyDescent="0.25">
      <c r="A12" s="159" t="s">
        <v>246</v>
      </c>
      <c r="B12" s="160" t="s">
        <v>2591</v>
      </c>
      <c r="C12" s="161" t="s">
        <v>628</v>
      </c>
      <c r="D12" s="285"/>
      <c r="E12" s="201">
        <v>46104</v>
      </c>
      <c r="F12" s="198">
        <f>+_xlfn.XLOOKUP(B12,'La Calera II - RFSU 31.1.28'!B:B,'La Calera II - RFSU 31.1.28'!G:G,"No se encuentra",0,1)</f>
        <v>46146</v>
      </c>
      <c r="G12" s="293">
        <f>IF(+_xlfn.XLOOKUP(B12,'La Calera II - RFSU 31.1.28'!B:B,'La Calera II - RFSU 31.1.28'!H:H,"No se encuentra",0,1)&gt;0,+_xlfn.XLOOKUP(B12,'La Calera II - RFSU 31.1.28'!B:B,'La Calera II - RFSU 31.1.28'!H:H,"No se encuentra",0,1),"")</f>
        <v>46142</v>
      </c>
      <c r="H12" s="201">
        <v>46141</v>
      </c>
      <c r="I12" s="198">
        <f>+_xlfn.XLOOKUP(B12,'La Calera II - RFSU 31.1.28'!B:B,'La Calera II - RFSU 31.1.28'!W:W,"No se encuentra",0,1)</f>
        <v>46190</v>
      </c>
      <c r="J12" s="289">
        <f>IF(+_xlfn.XLOOKUP(B12,'La Calera II - RFSU 31.1.28'!B:B,'La Calera II - RFSU 31.1.28'!X:X,"No se encuentra",0,1)&gt;0,+_xlfn.XLOOKUP(B12,'La Calera II - RFSU 31.1.28'!B:B,'La Calera II - RFSU 31.1.28'!X:X,"No se encuentra",0,1),"")</f>
        <v>46191</v>
      </c>
      <c r="K12" s="141" t="str">
        <f>+IF(+_xlfn.XLOOKUP(B12,'La Calera II - RFSU 31.1.28'!B:B,'La Calera II - RFSU 31.1.28'!AG:AG,"No se encuentra",0,1)=0,"N/A","Sin iniciar")</f>
        <v>Sin iniciar</v>
      </c>
      <c r="L12" s="201">
        <v>46206</v>
      </c>
      <c r="M12" s="198">
        <f>+_xlfn.XLOOKUP(B12,'La Calera II - RFSU 31.1.28'!B:B,'La Calera II - RFSU 31.1.28'!AP:AP,"No se encuentra",0,1)</f>
        <v>46256</v>
      </c>
      <c r="N12" s="295" t="str">
        <f>IF(+_xlfn.XLOOKUP(B12,'La Calera II - RFSU 31.1.28'!B:B,'La Calera II - RFSU 31.1.28'!AQ:AQ,"No se encuentra",0,1)&gt;0,+_xlfn.XLOOKUP(B12,'La Calera II - RFSU 31.1.28'!B:B,'La Calera II - RFSU 31.1.28'!AQ:AQ,"No se encuentra",0,1),"")</f>
        <v/>
      </c>
      <c r="O12" s="201">
        <v>46398</v>
      </c>
      <c r="P12" s="198">
        <f t="shared" si="4"/>
        <v>46398</v>
      </c>
      <c r="Q12" s="35" t="str">
        <f>+IF(+_xlfn.XLOOKUP(B12,'La Calera II - RFSU 31.1.28'!B:B,'La Calera II - RFSU 31.1.28'!BX:BX,"No se encuentra",0,1)&gt;0,+_xlfn.XLOOKUP(B12,'La Calera II - RFSU 31.1.28'!B:B,'La Calera II - RFSU 31.1.28'!BX:BX,"No se encuentra",0,1),"")</f>
        <v/>
      </c>
      <c r="R12" s="302" t="str">
        <f t="shared" si="0"/>
        <v/>
      </c>
      <c r="S12" s="227"/>
      <c r="T12" s="228" t="str">
        <f>+_xlfn.XLOOKUP(B12,'La Calera II - RFSU 31.1.28'!B:B,'La Calera II - RFSU 31.1.28'!BZ:BZ,"",0,1)</f>
        <v>FDE1103</v>
      </c>
      <c r="V12" s="18">
        <f>+_xlfn.XLOOKUP(B12,'La Calera II - RFSU 31.1.28'!B:B,'La Calera II - RFSU 31.1.28'!BW:BW,"No se encuentra",0,1)</f>
        <v>46443</v>
      </c>
      <c r="W12" s="193">
        <f t="shared" si="1"/>
        <v>192</v>
      </c>
      <c r="Z12" s="18" t="str">
        <f>+_xlfn.XLOOKUP(T12,'Crono LB 30.09'!B:B,'Crono LB 30.09'!E:E,"No se encuentra",0,1)</f>
        <v>17-Jan-26</v>
      </c>
      <c r="AA12" s="193" t="e">
        <f t="shared" si="5"/>
        <v>#VALUE!</v>
      </c>
    </row>
    <row r="13" spans="1:27" ht="30" hidden="1" x14ac:dyDescent="0.25">
      <c r="A13" s="159" t="s">
        <v>246</v>
      </c>
      <c r="B13" s="160" t="s">
        <v>2592</v>
      </c>
      <c r="C13" s="161" t="s">
        <v>629</v>
      </c>
      <c r="D13" s="285"/>
      <c r="E13" s="201">
        <v>45930</v>
      </c>
      <c r="F13" s="198">
        <f>+_xlfn.XLOOKUP(B13,'La Calera II - RFSU 31.1.28'!B:B,'La Calera II - RFSU 31.1.28'!G:G,"No se encuentra",0,1)</f>
        <v>46030</v>
      </c>
      <c r="G13" s="293">
        <f>IF(+_xlfn.XLOOKUP(B13,'La Calera II - RFSU 31.1.28'!B:B,'La Calera II - RFSU 31.1.28'!H:H,"No se encuentra",0,1)&gt;0,+_xlfn.XLOOKUP(B13,'La Calera II - RFSU 31.1.28'!B:B,'La Calera II - RFSU 31.1.28'!H:H,"No se encuentra",0,1),"")</f>
        <v>46030</v>
      </c>
      <c r="H13" s="201">
        <v>45957</v>
      </c>
      <c r="I13" s="198">
        <f>+_xlfn.XLOOKUP(B13,'La Calera II - RFSU 31.1.28'!B:B,'La Calera II - RFSU 31.1.28'!W:W,"No se encuentra",0,1)</f>
        <v>46053</v>
      </c>
      <c r="J13" s="289">
        <f>IF(+_xlfn.XLOOKUP(B13,'La Calera II - RFSU 31.1.28'!B:B,'La Calera II - RFSU 31.1.28'!X:X,"No se encuentra",0,1)&gt;0,+_xlfn.XLOOKUP(B13,'La Calera II - RFSU 31.1.28'!B:B,'La Calera II - RFSU 31.1.28'!X:X,"No se encuentra",0,1),"")</f>
        <v>46053</v>
      </c>
      <c r="K13" s="141" t="str">
        <f>+IF(+_xlfn.XLOOKUP(B13,'La Calera II - RFSU 31.1.28'!B:B,'La Calera II - RFSU 31.1.28'!AG:AG,"No se encuentra",0,1)=0,"N/A","Sin iniciar")</f>
        <v>Sin iniciar</v>
      </c>
      <c r="L13" s="201">
        <v>45987</v>
      </c>
      <c r="M13" s="198">
        <f>+_xlfn.XLOOKUP(B13,'La Calera II - RFSU 31.1.28'!B:B,'La Calera II - RFSU 31.1.28'!AP:AP,"No se encuentra",0,1)</f>
        <v>46112</v>
      </c>
      <c r="N13" s="295">
        <f>IF(+_xlfn.XLOOKUP(B13,'La Calera II - RFSU 31.1.28'!B:B,'La Calera II - RFSU 31.1.28'!AQ:AQ,"No se encuentra",0,1)&gt;0,+_xlfn.XLOOKUP(B13,'La Calera II - RFSU 31.1.28'!B:B,'La Calera II - RFSU 31.1.28'!AQ:AQ,"No se encuentra",0,1),"")</f>
        <v>46134</v>
      </c>
      <c r="O13" s="201">
        <v>46137</v>
      </c>
      <c r="P13" s="198">
        <f t="shared" si="4"/>
        <v>46137</v>
      </c>
      <c r="Q13" s="35" t="str">
        <f>+IF(+_xlfn.XLOOKUP(B13,'La Calera II - RFSU 31.1.28'!B:B,'La Calera II - RFSU 31.1.28'!BX:BX,"No se encuentra",0,1)&gt;0,+_xlfn.XLOOKUP(B13,'La Calera II - RFSU 31.1.28'!B:B,'La Calera II - RFSU 31.1.28'!BX:BX,"No se encuentra",0,1),"")</f>
        <v/>
      </c>
      <c r="R13" s="302">
        <f t="shared" si="0"/>
        <v>0</v>
      </c>
      <c r="S13" s="305" t="s">
        <v>2773</v>
      </c>
      <c r="T13" s="228" t="str">
        <f>+_xlfn.XLOOKUP(B13,'La Calera II - RFSU 31.1.28'!B:B,'La Calera II - RFSU 31.1.28'!BZ:BZ,"",0,1)</f>
        <v>FDE1030</v>
      </c>
      <c r="V13" s="18">
        <f>+_xlfn.XLOOKUP(B13,'La Calera II - RFSU 31.1.28'!B:B,'La Calera II - RFSU 31.1.28'!BW:BW,"No se encuentra",0,1)</f>
        <v>46201</v>
      </c>
      <c r="W13" s="193">
        <f t="shared" si="1"/>
        <v>150</v>
      </c>
      <c r="Z13" s="18">
        <f>+_xlfn.XLOOKUP(T13,'Crono LB 30.09'!B:B,'Crono LB 30.09'!E:E,"No se encuentra",0,1)</f>
        <v>45988</v>
      </c>
      <c r="AA13" s="193">
        <f t="shared" si="5"/>
        <v>1</v>
      </c>
    </row>
    <row r="14" spans="1:27" x14ac:dyDescent="0.25">
      <c r="A14" s="159" t="s">
        <v>246</v>
      </c>
      <c r="B14" s="160" t="s">
        <v>2594</v>
      </c>
      <c r="C14" s="161" t="s">
        <v>630</v>
      </c>
      <c r="D14" s="285"/>
      <c r="E14" s="201">
        <v>46101</v>
      </c>
      <c r="F14" s="198">
        <f>+_xlfn.XLOOKUP(B14,'La Calera II - RFSU 31.1.28'!B:B,'La Calera II - RFSU 31.1.28'!G:G,"No se encuentra",0,1)</f>
        <v>46189</v>
      </c>
      <c r="G14" s="293">
        <f>IF(+_xlfn.XLOOKUP(B14,'La Calera II - RFSU 31.1.28'!B:B,'La Calera II - RFSU 31.1.28'!H:H,"No se encuentra",0,1)&gt;0,+_xlfn.XLOOKUP(B14,'La Calera II - RFSU 31.1.28'!B:B,'La Calera II - RFSU 31.1.28'!H:H,"No se encuentra",0,1),"")</f>
        <v>46056</v>
      </c>
      <c r="H14" s="201">
        <v>46138</v>
      </c>
      <c r="I14" s="198">
        <f>+_xlfn.XLOOKUP(B14,'La Calera II - RFSU 31.1.28'!B:B,'La Calera II - RFSU 31.1.28'!W:W,"No se encuentra",0,1)</f>
        <v>46101</v>
      </c>
      <c r="J14" s="289">
        <f>IF(+_xlfn.XLOOKUP(B14,'La Calera II - RFSU 31.1.28'!B:B,'La Calera II - RFSU 31.1.28'!X:X,"No se encuentra",0,1)&gt;0,+_xlfn.XLOOKUP(B14,'La Calera II - RFSU 31.1.28'!B:B,'La Calera II - RFSU 31.1.28'!X:X,"No se encuentra",0,1),"")</f>
        <v>46092</v>
      </c>
      <c r="K14" s="141" t="str">
        <f>+IF(+_xlfn.XLOOKUP(B14,'La Calera II - RFSU 31.1.28'!B:B,'La Calera II - RFSU 31.1.28'!AG:AG,"No se encuentra",0,1)=0,"N/A","Sin iniciar")</f>
        <v>Sin iniciar</v>
      </c>
      <c r="L14" s="201">
        <v>46203</v>
      </c>
      <c r="M14" s="198">
        <f>+_xlfn.XLOOKUP(B14,'La Calera II - RFSU 31.1.28'!B:B,'La Calera II - RFSU 31.1.28'!AP:AP,"No se encuentra",0,1)</f>
        <v>46142</v>
      </c>
      <c r="N14" s="295">
        <f>IF(+_xlfn.XLOOKUP(B14,'La Calera II - RFSU 31.1.28'!B:B,'La Calera II - RFSU 31.1.28'!AQ:AQ,"No se encuentra",0,1)&gt;0,+_xlfn.XLOOKUP(B14,'La Calera II - RFSU 31.1.28'!B:B,'La Calera II - RFSU 31.1.28'!AQ:AQ,"No se encuentra",0,1),"")</f>
        <v>46127</v>
      </c>
      <c r="O14" s="201">
        <v>46425</v>
      </c>
      <c r="P14" s="198">
        <f t="shared" si="4"/>
        <v>46284</v>
      </c>
      <c r="Q14" s="35" t="str">
        <f>+IF(+_xlfn.XLOOKUP(B14,'La Calera II - RFSU 31.1.28'!B:B,'La Calera II - RFSU 31.1.28'!BX:BX,"No se encuentra",0,1)&gt;0,+_xlfn.XLOOKUP(B14,'La Calera II - RFSU 31.1.28'!B:B,'La Calera II - RFSU 31.1.28'!BX:BX,"No se encuentra",0,1),"")</f>
        <v/>
      </c>
      <c r="R14" s="302">
        <f t="shared" si="0"/>
        <v>141</v>
      </c>
      <c r="S14" s="227"/>
      <c r="T14" s="228" t="str">
        <f>+_xlfn.XLOOKUP(B14,'La Calera II - RFSU 31.1.28'!B:B,'La Calera II - RFSU 31.1.28'!BZ:BZ,"",0,1)</f>
        <v>FDE1090</v>
      </c>
      <c r="V14" s="18">
        <f>+_xlfn.XLOOKUP(B14,'La Calera II - RFSU 31.1.28'!B:B,'La Calera II - RFSU 31.1.28'!BW:BW,"No se encuentra",0,1)</f>
        <v>46284</v>
      </c>
      <c r="W14" s="193">
        <f t="shared" si="1"/>
        <v>222</v>
      </c>
      <c r="Z14" s="18">
        <f>+_xlfn.XLOOKUP(T14,'Crono LB 30.09'!B:B,'Crono LB 30.09'!E:E,"No se encuentra",0,1)</f>
        <v>46204</v>
      </c>
      <c r="AA14" s="193">
        <f t="shared" si="5"/>
        <v>1</v>
      </c>
    </row>
    <row r="15" spans="1:27" hidden="1" x14ac:dyDescent="0.25">
      <c r="A15" s="159" t="s">
        <v>246</v>
      </c>
      <c r="B15" s="160" t="s">
        <v>2595</v>
      </c>
      <c r="C15" s="161" t="s">
        <v>631</v>
      </c>
      <c r="D15" s="285"/>
      <c r="E15" s="201">
        <v>46135</v>
      </c>
      <c r="F15" s="198">
        <f>+_xlfn.XLOOKUP(B15,'La Calera II - RFSU 31.1.28'!B:B,'La Calera II - RFSU 31.1.28'!G:G,"No se encuentra",0,1)</f>
        <v>46246</v>
      </c>
      <c r="G15" s="293" t="str">
        <f>IF(+_xlfn.XLOOKUP(B15,'La Calera II - RFSU 31.1.28'!B:B,'La Calera II - RFSU 31.1.28'!H:H,"No se encuentra",0,1)&gt;0,+_xlfn.XLOOKUP(B15,'La Calera II - RFSU 31.1.28'!B:B,'La Calera II - RFSU 31.1.28'!H:H,"No se encuentra",0,1),"")</f>
        <v/>
      </c>
      <c r="H15" s="201">
        <v>46172</v>
      </c>
      <c r="I15" s="198">
        <f>+_xlfn.XLOOKUP(B15,'La Calera II - RFSU 31.1.28'!B:B,'La Calera II - RFSU 31.1.28'!W:W,"No se encuentra",0,1)</f>
        <v>46283</v>
      </c>
      <c r="J15" s="289" t="str">
        <f>IF(+_xlfn.XLOOKUP(B15,'La Calera II - RFSU 31.1.28'!B:B,'La Calera II - RFSU 31.1.28'!X:X,"No se encuentra",0,1)&gt;0,+_xlfn.XLOOKUP(B15,'La Calera II - RFSU 31.1.28'!B:B,'La Calera II - RFSU 31.1.28'!X:X,"No se encuentra",0,1),"")</f>
        <v/>
      </c>
      <c r="K15" s="141" t="str">
        <f>+IF(+_xlfn.XLOOKUP(B15,'La Calera II - RFSU 31.1.28'!B:B,'La Calera II - RFSU 31.1.28'!AG:AG,"No se encuentra",0,1)=0,"N/A","Sin iniciar")</f>
        <v>Sin iniciar</v>
      </c>
      <c r="L15" s="201">
        <v>46237</v>
      </c>
      <c r="M15" s="198">
        <f>+_xlfn.XLOOKUP(B15,'La Calera II - RFSU 31.1.28'!B:B,'La Calera II - RFSU 31.1.28'!AP:AP,"No se encuentra",0,1)</f>
        <v>46348</v>
      </c>
      <c r="N15" s="295" t="str">
        <f>IF(+_xlfn.XLOOKUP(B15,'La Calera II - RFSU 31.1.28'!B:B,'La Calera II - RFSU 31.1.28'!AQ:AQ,"No se encuentra",0,1)&gt;0,+_xlfn.XLOOKUP(B15,'La Calera II - RFSU 31.1.28'!B:B,'La Calera II - RFSU 31.1.28'!AQ:AQ,"No se encuentra",0,1),"")</f>
        <v/>
      </c>
      <c r="O15" s="201">
        <v>46370</v>
      </c>
      <c r="P15" s="198">
        <f t="shared" si="4"/>
        <v>46370</v>
      </c>
      <c r="Q15" s="35" t="str">
        <f>+IF(+_xlfn.XLOOKUP(B15,'La Calera II - RFSU 31.1.28'!B:B,'La Calera II - RFSU 31.1.28'!BX:BX,"No se encuentra",0,1)&gt;0,+_xlfn.XLOOKUP(B15,'La Calera II - RFSU 31.1.28'!B:B,'La Calera II - RFSU 31.1.28'!BX:BX,"No se encuentra",0,1),"")</f>
        <v/>
      </c>
      <c r="R15" s="302" t="str">
        <f t="shared" si="0"/>
        <v/>
      </c>
      <c r="S15" s="227" t="s">
        <v>2774</v>
      </c>
      <c r="T15" s="228" t="str">
        <f>+_xlfn.XLOOKUP(B15,'La Calera II - RFSU 31.1.28'!B:B,'La Calera II - RFSU 31.1.28'!BZ:BZ,"",0,1)</f>
        <v>CDE1160</v>
      </c>
      <c r="U15" t="s">
        <v>2774</v>
      </c>
      <c r="V15" s="18">
        <f>+_xlfn.XLOOKUP(B15,'La Calera II - RFSU 31.1.28'!B:B,'La Calera II - RFSU 31.1.28'!BW:BW,"No se encuentra",0,1)</f>
        <v>46475</v>
      </c>
      <c r="W15" s="193">
        <f t="shared" si="1"/>
        <v>133</v>
      </c>
      <c r="Z15" s="18" t="str">
        <f>+_xlfn.XLOOKUP(T15,'Crono LB 30.09'!B:B,'Crono LB 30.09'!E:E,"No se encuentra",0,1)</f>
        <v>14-Dec-26</v>
      </c>
      <c r="AA15" s="193" t="e">
        <f t="shared" si="5"/>
        <v>#VALUE!</v>
      </c>
    </row>
    <row r="16" spans="1:27" hidden="1" x14ac:dyDescent="0.25">
      <c r="A16" s="159" t="s">
        <v>246</v>
      </c>
      <c r="B16" s="160" t="s">
        <v>2596</v>
      </c>
      <c r="C16" s="161" t="s">
        <v>632</v>
      </c>
      <c r="D16" s="285"/>
      <c r="E16" s="201">
        <v>46276</v>
      </c>
      <c r="F16" s="198">
        <f>+_xlfn.XLOOKUP(B16,'La Calera II - RFSU 31.1.28'!B:B,'La Calera II - RFSU 31.1.28'!G:G,"No se encuentra",0,1)</f>
        <v>46136</v>
      </c>
      <c r="G16" s="293">
        <f>IF(+_xlfn.XLOOKUP(B16,'La Calera II - RFSU 31.1.28'!B:B,'La Calera II - RFSU 31.1.28'!H:H,"No se encuentra",0,1)&gt;0,+_xlfn.XLOOKUP(B16,'La Calera II - RFSU 31.1.28'!B:B,'La Calera II - RFSU 31.1.28'!H:H,"No se encuentra",0,1),"")</f>
        <v>46148</v>
      </c>
      <c r="H16" s="201">
        <v>46313</v>
      </c>
      <c r="I16" s="198">
        <f>+_xlfn.XLOOKUP(B16,'La Calera II - RFSU 31.1.28'!B:B,'La Calera II - RFSU 31.1.28'!W:W,"No se encuentra",0,1)</f>
        <v>46202</v>
      </c>
      <c r="J16" s="289">
        <f>IF(+_xlfn.XLOOKUP(B16,'La Calera II - RFSU 31.1.28'!B:B,'La Calera II - RFSU 31.1.28'!X:X,"No se encuentra",0,1)&gt;0,+_xlfn.XLOOKUP(B16,'La Calera II - RFSU 31.1.28'!B:B,'La Calera II - RFSU 31.1.28'!X:X,"No se encuentra",0,1),"")</f>
        <v>46189</v>
      </c>
      <c r="K16" s="141" t="str">
        <f>+IF(+_xlfn.XLOOKUP(B16,'La Calera II - RFSU 31.1.28'!B:B,'La Calera II - RFSU 31.1.28'!AG:AG,"No se encuentra",0,1)=0,"N/A","Sin iniciar")</f>
        <v>Sin iniciar</v>
      </c>
      <c r="L16" s="201">
        <v>46378</v>
      </c>
      <c r="M16" s="198">
        <f>+_xlfn.XLOOKUP(B16,'La Calera II - RFSU 31.1.28'!B:B,'La Calera II - RFSU 31.1.28'!AP:AP,"No se encuentra",0,1)</f>
        <v>46254</v>
      </c>
      <c r="N16" s="295" t="str">
        <f>IF(+_xlfn.XLOOKUP(B16,'La Calera II - RFSU 31.1.28'!B:B,'La Calera II - RFSU 31.1.28'!AQ:AQ,"No se encuentra",0,1)&gt;0,+_xlfn.XLOOKUP(B16,'La Calera II - RFSU 31.1.28'!B:B,'La Calera II - RFSU 31.1.28'!AQ:AQ,"No se encuentra",0,1),"")</f>
        <v/>
      </c>
      <c r="O16" s="201">
        <v>46511</v>
      </c>
      <c r="P16" s="198">
        <f t="shared" si="4"/>
        <v>46381</v>
      </c>
      <c r="Q16" s="35" t="str">
        <f>+IF(+_xlfn.XLOOKUP(B16,'La Calera II - RFSU 31.1.28'!B:B,'La Calera II - RFSU 31.1.28'!BX:BX,"No se encuentra",0,1)&gt;0,+_xlfn.XLOOKUP(B16,'La Calera II - RFSU 31.1.28'!B:B,'La Calera II - RFSU 31.1.28'!BX:BX,"No se encuentra",0,1),"")</f>
        <v/>
      </c>
      <c r="R16" s="302" t="str">
        <f t="shared" si="0"/>
        <v/>
      </c>
      <c r="S16" s="227" t="s">
        <v>2774</v>
      </c>
      <c r="T16" s="228" t="str">
        <f>+_xlfn.XLOOKUP(B16,'La Calera II - RFSU 31.1.28'!B:B,'La Calera II - RFSU 31.1.28'!BZ:BZ,"",0,1)</f>
        <v>CDE1170</v>
      </c>
      <c r="U16" t="s">
        <v>2774</v>
      </c>
      <c r="V16" s="18">
        <f>+_xlfn.XLOOKUP(B16,'La Calera II - RFSU 31.1.28'!B:B,'La Calera II - RFSU 31.1.28'!BW:BW,"No se encuentra",0,1)</f>
        <v>46381</v>
      </c>
      <c r="W16" s="193">
        <f t="shared" si="1"/>
        <v>133</v>
      </c>
      <c r="Z16" s="18" t="str">
        <f>+_xlfn.XLOOKUP(T16,'Crono LB 30.09'!B:B,'Crono LB 30.09'!E:E,"No se encuentra",0,1)</f>
        <v>03-Apr-27</v>
      </c>
      <c r="AA16" s="193" t="e">
        <f t="shared" si="5"/>
        <v>#VALUE!</v>
      </c>
    </row>
    <row r="17" spans="1:27" hidden="1" x14ac:dyDescent="0.25">
      <c r="A17" s="159" t="s">
        <v>246</v>
      </c>
      <c r="B17" s="160" t="s">
        <v>2598</v>
      </c>
      <c r="C17" s="161" t="s">
        <v>633</v>
      </c>
      <c r="D17" s="285"/>
      <c r="E17" s="201">
        <v>46104</v>
      </c>
      <c r="F17" s="198">
        <f>+_xlfn.XLOOKUP(B17,'La Calera II - RFSU 31.1.28'!B:B,'La Calera II - RFSU 31.1.28'!G:G,"No se encuentra",0,1)</f>
        <v>46184</v>
      </c>
      <c r="G17" s="293">
        <f>IF(+_xlfn.XLOOKUP(B17,'La Calera II - RFSU 31.1.28'!B:B,'La Calera II - RFSU 31.1.28'!H:H,"No se encuentra",0,1)&gt;0,+_xlfn.XLOOKUP(B17,'La Calera II - RFSU 31.1.28'!B:B,'La Calera II - RFSU 31.1.28'!H:H,"No se encuentra",0,1),"")</f>
        <v>46185</v>
      </c>
      <c r="H17" s="201">
        <v>46141</v>
      </c>
      <c r="I17" s="198">
        <f>+_xlfn.XLOOKUP(B17,'La Calera II - RFSU 31.1.28'!B:B,'La Calera II - RFSU 31.1.28'!W:W,"No se encuentra",0,1)</f>
        <v>46233</v>
      </c>
      <c r="J17" s="289" t="str">
        <f>IF(+_xlfn.XLOOKUP(B17,'La Calera II - RFSU 31.1.28'!B:B,'La Calera II - RFSU 31.1.28'!X:X,"No se encuentra",0,1)&gt;0,+_xlfn.XLOOKUP(B17,'La Calera II - RFSU 31.1.28'!B:B,'La Calera II - RFSU 31.1.28'!X:X,"No se encuentra",0,1),"")</f>
        <v/>
      </c>
      <c r="K17" s="141" t="str">
        <f>+IF(+_xlfn.XLOOKUP(B17,'La Calera II - RFSU 31.1.28'!B:B,'La Calera II - RFSU 31.1.28'!AG:AG,"No se encuentra",0,1)=0,"N/A","Sin iniciar")</f>
        <v>Sin iniciar</v>
      </c>
      <c r="L17" s="201">
        <v>46206</v>
      </c>
      <c r="M17" s="198">
        <f>+_xlfn.XLOOKUP(B17,'La Calera II - RFSU 31.1.28'!B:B,'La Calera II - RFSU 31.1.28'!AP:AP,"No se encuentra",0,1)</f>
        <v>46298</v>
      </c>
      <c r="N17" s="295" t="str">
        <f>IF(+_xlfn.XLOOKUP(B17,'La Calera II - RFSU 31.1.28'!B:B,'La Calera II - RFSU 31.1.28'!AQ:AQ,"No se encuentra",0,1)&gt;0,+_xlfn.XLOOKUP(B17,'La Calera II - RFSU 31.1.28'!B:B,'La Calera II - RFSU 31.1.28'!AQ:AQ,"No se encuentra",0,1),"")</f>
        <v/>
      </c>
      <c r="O17" s="201">
        <v>46382</v>
      </c>
      <c r="P17" s="198">
        <f t="shared" si="4"/>
        <v>46382</v>
      </c>
      <c r="Q17" s="35" t="str">
        <f>+IF(+_xlfn.XLOOKUP(B17,'La Calera II - RFSU 31.1.28'!B:B,'La Calera II - RFSU 31.1.28'!BX:BX,"No se encuentra",0,1)&gt;0,+_xlfn.XLOOKUP(B17,'La Calera II - RFSU 31.1.28'!B:B,'La Calera II - RFSU 31.1.28'!BX:BX,"No se encuentra",0,1),"")</f>
        <v/>
      </c>
      <c r="R17" s="302" t="str">
        <f t="shared" si="0"/>
        <v/>
      </c>
      <c r="S17" s="227"/>
      <c r="T17" s="228" t="str">
        <f>+_xlfn.XLOOKUP(B17,'La Calera II - RFSU 31.1.28'!B:B,'La Calera II - RFSU 31.1.28'!BZ:BZ,"",0,1)</f>
        <v>FDE1050</v>
      </c>
      <c r="V17" s="18">
        <f>+_xlfn.XLOOKUP(B17,'La Calera II - RFSU 31.1.28'!B:B,'La Calera II - RFSU 31.1.28'!BW:BW,"No se encuentra",0,1)</f>
        <v>46455</v>
      </c>
      <c r="W17" s="193">
        <f t="shared" si="1"/>
        <v>176</v>
      </c>
      <c r="Z17" s="18">
        <f>+_xlfn.XLOOKUP(T17,'Crono LB 30.09'!B:B,'Crono LB 30.09'!E:E,"No se encuentra",0,1)</f>
        <v>46207</v>
      </c>
      <c r="AA17" s="193">
        <f t="shared" si="5"/>
        <v>1</v>
      </c>
    </row>
    <row r="18" spans="1:27" hidden="1" x14ac:dyDescent="0.25">
      <c r="A18" s="159" t="s">
        <v>246</v>
      </c>
      <c r="B18" s="160" t="s">
        <v>2600</v>
      </c>
      <c r="C18" s="161" t="s">
        <v>634</v>
      </c>
      <c r="D18" s="285"/>
      <c r="E18" s="201">
        <v>46059</v>
      </c>
      <c r="F18" s="198">
        <f>+_xlfn.XLOOKUP(B18,'La Calera II - RFSU 31.1.28'!B:B,'La Calera II - RFSU 31.1.28'!G:G,"No se encuentra",0,1)</f>
        <v>46185</v>
      </c>
      <c r="G18" s="293">
        <f>IF(+_xlfn.XLOOKUP(B18,'La Calera II - RFSU 31.1.28'!B:B,'La Calera II - RFSU 31.1.28'!H:H,"No se encuentra",0,1)&gt;0,+_xlfn.XLOOKUP(B18,'La Calera II - RFSU 31.1.28'!B:B,'La Calera II - RFSU 31.1.28'!H:H,"No se encuentra",0,1),"")</f>
        <v>46185</v>
      </c>
      <c r="H18" s="201">
        <v>46096</v>
      </c>
      <c r="I18" s="198">
        <f>+_xlfn.XLOOKUP(B18,'La Calera II - RFSU 31.1.28'!B:B,'La Calera II - RFSU 31.1.28'!W:W,"No se encuentra",0,1)</f>
        <v>46233</v>
      </c>
      <c r="J18" s="289" t="str">
        <f>IF(+_xlfn.XLOOKUP(B18,'La Calera II - RFSU 31.1.28'!B:B,'La Calera II - RFSU 31.1.28'!X:X,"No se encuentra",0,1)&gt;0,+_xlfn.XLOOKUP(B18,'La Calera II - RFSU 31.1.28'!B:B,'La Calera II - RFSU 31.1.28'!X:X,"No se encuentra",0,1),"")</f>
        <v/>
      </c>
      <c r="K18" s="141" t="str">
        <f>+IF(+_xlfn.XLOOKUP(B18,'La Calera II - RFSU 31.1.28'!B:B,'La Calera II - RFSU 31.1.28'!AG:AG,"No se encuentra",0,1)=0,"N/A","Sin iniciar")</f>
        <v>Sin iniciar</v>
      </c>
      <c r="L18" s="201">
        <v>46161</v>
      </c>
      <c r="M18" s="198">
        <f>+_xlfn.XLOOKUP(B18,'La Calera II - RFSU 31.1.28'!B:B,'La Calera II - RFSU 31.1.28'!AP:AP,"No se encuentra",0,1)</f>
        <v>46298</v>
      </c>
      <c r="N18" s="295" t="str">
        <f>IF(+_xlfn.XLOOKUP(B18,'La Calera II - RFSU 31.1.28'!B:B,'La Calera II - RFSU 31.1.28'!AQ:AQ,"No se encuentra",0,1)&gt;0,+_xlfn.XLOOKUP(B18,'La Calera II - RFSU 31.1.28'!B:B,'La Calera II - RFSU 31.1.28'!AQ:AQ,"No se encuentra",0,1),"")</f>
        <v/>
      </c>
      <c r="O18" s="201">
        <v>46322</v>
      </c>
      <c r="P18" s="198">
        <f t="shared" si="4"/>
        <v>46322</v>
      </c>
      <c r="Q18" s="35" t="str">
        <f>+IF(+_xlfn.XLOOKUP(B18,'La Calera II - RFSU 31.1.28'!B:B,'La Calera II - RFSU 31.1.28'!BX:BX,"No se encuentra",0,1)&gt;0,+_xlfn.XLOOKUP(B18,'La Calera II - RFSU 31.1.28'!B:B,'La Calera II - RFSU 31.1.28'!BX:BX,"No se encuentra",0,1),"")</f>
        <v/>
      </c>
      <c r="R18" s="302" t="str">
        <f t="shared" si="0"/>
        <v/>
      </c>
      <c r="S18" s="227"/>
      <c r="T18" s="228" t="str">
        <f>+_xlfn.XLOOKUP(B18,'La Calera II - RFSU 31.1.28'!B:B,'La Calera II - RFSU 31.1.28'!BZ:BZ,"",0,1)</f>
        <v>FDE1010</v>
      </c>
      <c r="V18" s="18">
        <f>+_xlfn.XLOOKUP(B18,'La Calera II - RFSU 31.1.28'!B:B,'La Calera II - RFSU 31.1.28'!BW:BW,"No se encuentra",0,1)</f>
        <v>46425</v>
      </c>
      <c r="W18" s="193">
        <f t="shared" si="1"/>
        <v>161</v>
      </c>
      <c r="Z18" s="18">
        <f>+_xlfn.XLOOKUP(T18,'Crono LB 30.09'!B:B,'Crono LB 30.09'!E:E,"No se encuentra",0,1)</f>
        <v>46162</v>
      </c>
      <c r="AA18" s="193">
        <f t="shared" si="5"/>
        <v>1</v>
      </c>
    </row>
    <row r="19" spans="1:27" hidden="1" x14ac:dyDescent="0.25">
      <c r="A19" s="159" t="s">
        <v>246</v>
      </c>
      <c r="B19" s="160" t="s">
        <v>2601</v>
      </c>
      <c r="C19" s="161" t="s">
        <v>635</v>
      </c>
      <c r="D19" s="285"/>
      <c r="E19" s="201">
        <v>46059</v>
      </c>
      <c r="F19" s="198">
        <f>+_xlfn.XLOOKUP(B19,'La Calera II - RFSU 31.1.28'!B:B,'La Calera II - RFSU 31.1.28'!G:G,"No se encuentra",0,1)</f>
        <v>46338</v>
      </c>
      <c r="G19" s="293" t="str">
        <f>IF(+_xlfn.XLOOKUP(B19,'La Calera II - RFSU 31.1.28'!B:B,'La Calera II - RFSU 31.1.28'!H:H,"No se encuentra",0,1)&gt;0,+_xlfn.XLOOKUP(B19,'La Calera II - RFSU 31.1.28'!B:B,'La Calera II - RFSU 31.1.28'!H:H,"No se encuentra",0,1),"")</f>
        <v/>
      </c>
      <c r="H19" s="201">
        <v>46096</v>
      </c>
      <c r="I19" s="198">
        <f>+_xlfn.XLOOKUP(B19,'La Calera II - RFSU 31.1.28'!B:B,'La Calera II - RFSU 31.1.28'!W:W,"No se encuentra",0,1)</f>
        <v>46375</v>
      </c>
      <c r="J19" s="289" t="str">
        <f>IF(+_xlfn.XLOOKUP(B19,'La Calera II - RFSU 31.1.28'!B:B,'La Calera II - RFSU 31.1.28'!X:X,"No se encuentra",0,1)&gt;0,+_xlfn.XLOOKUP(B19,'La Calera II - RFSU 31.1.28'!B:B,'La Calera II - RFSU 31.1.28'!X:X,"No se encuentra",0,1),"")</f>
        <v/>
      </c>
      <c r="K19" s="141" t="str">
        <f>+IF(+_xlfn.XLOOKUP(B19,'La Calera II - RFSU 31.1.28'!B:B,'La Calera II - RFSU 31.1.28'!AG:AG,"No se encuentra",0,1)=0,"N/A","Sin iniciar")</f>
        <v>Sin iniciar</v>
      </c>
      <c r="L19" s="201">
        <v>46161</v>
      </c>
      <c r="M19" s="198">
        <f>+_xlfn.XLOOKUP(B19,'La Calera II - RFSU 31.1.28'!B:B,'La Calera II - RFSU 31.1.28'!AP:AP,"No se encuentra",0,1)</f>
        <v>46440</v>
      </c>
      <c r="N19" s="295" t="str">
        <f>IF(+_xlfn.XLOOKUP(B19,'La Calera II - RFSU 31.1.28'!B:B,'La Calera II - RFSU 31.1.28'!AQ:AQ,"No se encuentra",0,1)&gt;0,+_xlfn.XLOOKUP(B19,'La Calera II - RFSU 31.1.28'!B:B,'La Calera II - RFSU 31.1.28'!AQ:AQ,"No se encuentra",0,1),"")</f>
        <v/>
      </c>
      <c r="O19" s="201">
        <v>46322</v>
      </c>
      <c r="P19" s="198">
        <f t="shared" si="4"/>
        <v>46322</v>
      </c>
      <c r="Q19" s="35" t="str">
        <f>+IF(+_xlfn.XLOOKUP(B19,'La Calera II - RFSU 31.1.28'!B:B,'La Calera II - RFSU 31.1.28'!BX:BX,"No se encuentra",0,1)&gt;0,+_xlfn.XLOOKUP(B19,'La Calera II - RFSU 31.1.28'!B:B,'La Calera II - RFSU 31.1.28'!BX:BX,"No se encuentra",0,1),"")</f>
        <v/>
      </c>
      <c r="R19" s="302" t="str">
        <f t="shared" si="0"/>
        <v/>
      </c>
      <c r="S19" s="227"/>
      <c r="T19" s="228" t="str">
        <f>+_xlfn.XLOOKUP(B19,'La Calera II - RFSU 31.1.28'!B:B,'La Calera II - RFSU 31.1.28'!BZ:BZ,"",0,1)</f>
        <v>FDE1050</v>
      </c>
      <c r="V19" s="18">
        <f>+_xlfn.XLOOKUP(B19,'La Calera II - RFSU 31.1.28'!B:B,'La Calera II - RFSU 31.1.28'!BW:BW,"No se encuentra",0,1)</f>
        <v>46537</v>
      </c>
      <c r="W19" s="193">
        <f t="shared" si="1"/>
        <v>161</v>
      </c>
      <c r="Z19" s="18">
        <f>+_xlfn.XLOOKUP(T19,'Crono LB 30.09'!B:B,'Crono LB 30.09'!E:E,"No se encuentra",0,1)</f>
        <v>46207</v>
      </c>
      <c r="AA19" s="193">
        <f t="shared" si="5"/>
        <v>46</v>
      </c>
    </row>
    <row r="20" spans="1:27" hidden="1" x14ac:dyDescent="0.25">
      <c r="A20" s="159" t="s">
        <v>246</v>
      </c>
      <c r="B20" s="160" t="s">
        <v>2602</v>
      </c>
      <c r="C20" s="161" t="s">
        <v>636</v>
      </c>
      <c r="D20" s="285"/>
      <c r="E20" s="201">
        <v>46059</v>
      </c>
      <c r="F20" s="198">
        <f>+_xlfn.XLOOKUP(B20,'La Calera II - RFSU 31.1.28'!B:B,'La Calera II - RFSU 31.1.28'!G:G,"No se encuentra",0,1)</f>
        <v>46248</v>
      </c>
      <c r="G20" s="293" t="str">
        <f>IF(+_xlfn.XLOOKUP(B20,'La Calera II - RFSU 31.1.28'!B:B,'La Calera II - RFSU 31.1.28'!H:H,"No se encuentra",0,1)&gt;0,+_xlfn.XLOOKUP(B20,'La Calera II - RFSU 31.1.28'!B:B,'La Calera II - RFSU 31.1.28'!H:H,"No se encuentra",0,1),"")</f>
        <v/>
      </c>
      <c r="H20" s="201">
        <v>46096</v>
      </c>
      <c r="I20" s="198">
        <f>+_xlfn.XLOOKUP(B20,'La Calera II - RFSU 31.1.28'!B:B,'La Calera II - RFSU 31.1.28'!W:W,"No se encuentra",0,1)</f>
        <v>46285</v>
      </c>
      <c r="J20" s="289" t="str">
        <f>IF(+_xlfn.XLOOKUP(B20,'La Calera II - RFSU 31.1.28'!B:B,'La Calera II - RFSU 31.1.28'!X:X,"No se encuentra",0,1)&gt;0,+_xlfn.XLOOKUP(B20,'La Calera II - RFSU 31.1.28'!B:B,'La Calera II - RFSU 31.1.28'!X:X,"No se encuentra",0,1),"")</f>
        <v/>
      </c>
      <c r="K20" s="141" t="str">
        <f>+IF(+_xlfn.XLOOKUP(B20,'La Calera II - RFSU 31.1.28'!B:B,'La Calera II - RFSU 31.1.28'!AG:AG,"No se encuentra",0,1)=0,"N/A","Sin iniciar")</f>
        <v>Sin iniciar</v>
      </c>
      <c r="L20" s="201">
        <v>46161</v>
      </c>
      <c r="M20" s="198">
        <f>+_xlfn.XLOOKUP(B20,'La Calera II - RFSU 31.1.28'!B:B,'La Calera II - RFSU 31.1.28'!AP:AP,"No se encuentra",0,1)</f>
        <v>46350</v>
      </c>
      <c r="N20" s="295" t="str">
        <f>IF(+_xlfn.XLOOKUP(B20,'La Calera II - RFSU 31.1.28'!B:B,'La Calera II - RFSU 31.1.28'!AQ:AQ,"No se encuentra",0,1)&gt;0,+_xlfn.XLOOKUP(B20,'La Calera II - RFSU 31.1.28'!B:B,'La Calera II - RFSU 31.1.28'!AQ:AQ,"No se encuentra",0,1),"")</f>
        <v/>
      </c>
      <c r="O20" s="201">
        <v>46322</v>
      </c>
      <c r="P20" s="198">
        <f t="shared" si="4"/>
        <v>46322</v>
      </c>
      <c r="Q20" s="35" t="str">
        <f>+IF(+_xlfn.XLOOKUP(B20,'La Calera II - RFSU 31.1.28'!B:B,'La Calera II - RFSU 31.1.28'!BX:BX,"No se encuentra",0,1)&gt;0,+_xlfn.XLOOKUP(B20,'La Calera II - RFSU 31.1.28'!B:B,'La Calera II - RFSU 31.1.28'!BX:BX,"No se encuentra",0,1),"")</f>
        <v/>
      </c>
      <c r="R20" s="302" t="str">
        <f t="shared" si="0"/>
        <v/>
      </c>
      <c r="S20" s="227"/>
      <c r="T20" s="228" t="str">
        <f>+_xlfn.XLOOKUP(B20,'La Calera II - RFSU 31.1.28'!B:B,'La Calera II - RFSU 31.1.28'!BZ:BZ,"",0,1)</f>
        <v>FDE1050</v>
      </c>
      <c r="V20" s="18">
        <f>+_xlfn.XLOOKUP(B20,'La Calera II - RFSU 31.1.28'!B:B,'La Calera II - RFSU 31.1.28'!BW:BW,"No se encuentra",0,1)</f>
        <v>46477</v>
      </c>
      <c r="W20" s="193">
        <f t="shared" si="1"/>
        <v>161</v>
      </c>
      <c r="Z20" s="18">
        <f>+_xlfn.XLOOKUP(T20,'Crono LB 30.09'!B:B,'Crono LB 30.09'!E:E,"No se encuentra",0,1)</f>
        <v>46207</v>
      </c>
      <c r="AA20" s="193">
        <f t="shared" si="5"/>
        <v>46</v>
      </c>
    </row>
    <row r="21" spans="1:27" ht="22.5" hidden="1" x14ac:dyDescent="0.25">
      <c r="A21" s="159" t="s">
        <v>246</v>
      </c>
      <c r="B21" s="160" t="s">
        <v>2603</v>
      </c>
      <c r="C21" s="161" t="s">
        <v>637</v>
      </c>
      <c r="D21" s="285"/>
      <c r="E21" s="201">
        <v>46000</v>
      </c>
      <c r="F21" s="198">
        <f>+_xlfn.XLOOKUP(B21,'La Calera II - RFSU 31.1.28'!B:B,'La Calera II - RFSU 31.1.28'!G:G,"No se encuentra",0,1)</f>
        <v>46157</v>
      </c>
      <c r="G21" s="293">
        <f>IF(+_xlfn.XLOOKUP(B21,'La Calera II - RFSU 31.1.28'!B:B,'La Calera II - RFSU 31.1.28'!H:H,"No se encuentra",0,1)&gt;0,+_xlfn.XLOOKUP(B21,'La Calera II - RFSU 31.1.28'!B:B,'La Calera II - RFSU 31.1.28'!H:H,"No se encuentra",0,1),"")</f>
        <v>46157</v>
      </c>
      <c r="H21" s="201">
        <v>46037</v>
      </c>
      <c r="I21" s="198">
        <f>+_xlfn.XLOOKUP(B21,'La Calera II - RFSU 31.1.28'!B:B,'La Calera II - RFSU 31.1.28'!W:W,"No se encuentra",0,1)</f>
        <v>46202</v>
      </c>
      <c r="J21" s="289" t="str">
        <f>IF(+_xlfn.XLOOKUP(B21,'La Calera II - RFSU 31.1.28'!B:B,'La Calera II - RFSU 31.1.28'!X:X,"No se encuentra",0,1)&gt;0,+_xlfn.XLOOKUP(B21,'La Calera II - RFSU 31.1.28'!B:B,'La Calera II - RFSU 31.1.28'!X:X,"No se encuentra",0,1),"")</f>
        <v/>
      </c>
      <c r="K21" s="141" t="str">
        <f>+IF(+_xlfn.XLOOKUP(B21,'La Calera II - RFSU 31.1.28'!B:B,'La Calera II - RFSU 31.1.28'!AG:AG,"No se encuentra",0,1)=0,"N/A","Sin iniciar")</f>
        <v>Sin iniciar</v>
      </c>
      <c r="L21" s="201">
        <v>46102</v>
      </c>
      <c r="M21" s="198">
        <f>+_xlfn.XLOOKUP(B21,'La Calera II - RFSU 31.1.28'!B:B,'La Calera II - RFSU 31.1.28'!AP:AP,"No se encuentra",0,1)</f>
        <v>46267</v>
      </c>
      <c r="N21" s="295" t="str">
        <f>IF(+_xlfn.XLOOKUP(B21,'La Calera II - RFSU 31.1.28'!B:B,'La Calera II - RFSU 31.1.28'!AQ:AQ,"No se encuentra",0,1)&gt;0,+_xlfn.XLOOKUP(B21,'La Calera II - RFSU 31.1.28'!B:B,'La Calera II - RFSU 31.1.28'!AQ:AQ,"No se encuentra",0,1),"")</f>
        <v/>
      </c>
      <c r="O21" s="201">
        <v>46429</v>
      </c>
      <c r="P21" s="198">
        <f t="shared" si="4"/>
        <v>46429</v>
      </c>
      <c r="Q21" s="35" t="str">
        <f>+IF(+_xlfn.XLOOKUP(B21,'La Calera II - RFSU 31.1.28'!B:B,'La Calera II - RFSU 31.1.28'!BX:BX,"No se encuentra",0,1)&gt;0,+_xlfn.XLOOKUP(B21,'La Calera II - RFSU 31.1.28'!B:B,'La Calera II - RFSU 31.1.28'!BX:BX,"No se encuentra",0,1),"")</f>
        <v/>
      </c>
      <c r="R21" s="302" t="str">
        <f t="shared" si="0"/>
        <v/>
      </c>
      <c r="S21" s="227"/>
      <c r="T21" s="228" t="str">
        <f>+_xlfn.XLOOKUP(B21,'La Calera II - RFSU 31.1.28'!B:B,'La Calera II - RFSU 31.1.28'!BZ:BZ,"",0,1)</f>
        <v>FDE1104</v>
      </c>
      <c r="V21" s="18">
        <f>+_xlfn.XLOOKUP(B21,'La Calera II - RFSU 31.1.28'!B:B,'La Calera II - RFSU 31.1.28'!BW:BW,"No se encuentra",0,1)</f>
        <v>46514</v>
      </c>
      <c r="W21" s="193">
        <f t="shared" si="1"/>
        <v>327</v>
      </c>
      <c r="Z21" s="18" t="str">
        <f>+_xlfn.XLOOKUP(T21,'Crono LB 30.09'!B:B,'Crono LB 30.09'!E:E,"No se encuentra",0,1)</f>
        <v>17-Jan-26</v>
      </c>
      <c r="AA21" s="193" t="e">
        <f t="shared" si="5"/>
        <v>#VALUE!</v>
      </c>
    </row>
    <row r="22" spans="1:27" ht="22.5" hidden="1" x14ac:dyDescent="0.25">
      <c r="A22" s="159" t="s">
        <v>246</v>
      </c>
      <c r="B22" s="160" t="s">
        <v>3108</v>
      </c>
      <c r="C22" s="161" t="s">
        <v>3340</v>
      </c>
      <c r="D22" s="285"/>
      <c r="E22" s="201">
        <v>45898</v>
      </c>
      <c r="F22" s="198" t="str">
        <f>+_xlfn.XLOOKUP(B22,'La Calera II - RFSU 31.1.28'!B:B,'La Calera II - RFSU 31.1.28'!G:G,"No se encuentra",0,1)</f>
        <v>No se encuentra</v>
      </c>
      <c r="G22" s="293" t="str">
        <f>IF(+_xlfn.XLOOKUP(B22,'La Calera II - RFSU 31.1.28'!B:B,'La Calera II - RFSU 31.1.28'!H:H,"No se encuentra",0,1)&gt;0,+_xlfn.XLOOKUP(B22,'La Calera II - RFSU 31.1.28'!B:B,'La Calera II - RFSU 31.1.28'!H:H,"No se encuentra",0,1),"")</f>
        <v>No se encuentra</v>
      </c>
      <c r="H22" s="201">
        <v>45930</v>
      </c>
      <c r="I22" s="198" t="str">
        <f>+_xlfn.XLOOKUP(B22,'La Calera II - RFSU 31.1.28'!B:B,'La Calera II - RFSU 31.1.28'!W:W,"No se encuentra",0,1)</f>
        <v>No se encuentra</v>
      </c>
      <c r="J22" s="289" t="str">
        <f>IF(+_xlfn.XLOOKUP(B22,'La Calera II - RFSU 31.1.28'!B:B,'La Calera II - RFSU 31.1.28'!X:X,"No se encuentra",0,1)&gt;0,+_xlfn.XLOOKUP(B22,'La Calera II - RFSU 31.1.28'!B:B,'La Calera II - RFSU 31.1.28'!X:X,"No se encuentra",0,1),"")</f>
        <v>No se encuentra</v>
      </c>
      <c r="K22" s="141" t="str">
        <f>+IF(+_xlfn.XLOOKUP(B22,'La Calera II - RFSU 31.1.28'!B:B,'La Calera II - RFSU 31.1.28'!AG:AG,"No se encuentra",0,1)=0,"N/A","Sin iniciar")</f>
        <v>Sin iniciar</v>
      </c>
      <c r="L22" s="201">
        <v>46038</v>
      </c>
      <c r="M22" s="198" t="str">
        <f>+_xlfn.XLOOKUP(B22,'La Calera II - RFSU 31.1.28'!B:B,'La Calera II - RFSU 31.1.28'!AP:AP,"No se encuentra",0,1)</f>
        <v>No se encuentra</v>
      </c>
      <c r="N22" s="295" t="str">
        <f>IF(+_xlfn.XLOOKUP(B22,'La Calera II - RFSU 31.1.28'!B:B,'La Calera II - RFSU 31.1.28'!AQ:AQ,"No se encuentra",0,1)&gt;0,+_xlfn.XLOOKUP(B22,'La Calera II - RFSU 31.1.28'!B:B,'La Calera II - RFSU 31.1.28'!AQ:AQ,"No se encuentra",0,1),"")</f>
        <v>No se encuentra</v>
      </c>
      <c r="O22" s="201">
        <v>46429</v>
      </c>
      <c r="P22" s="198">
        <f t="shared" si="4"/>
        <v>46429</v>
      </c>
      <c r="Q22" s="35" t="str">
        <f>+IF(+_xlfn.XLOOKUP(B22,'La Calera II - RFSU 31.1.28'!B:B,'La Calera II - RFSU 31.1.28'!BX:BX,"No se encuentra",0,1)&gt;0,+_xlfn.XLOOKUP(B22,'La Calera II - RFSU 31.1.28'!B:B,'La Calera II - RFSU 31.1.28'!BX:BX,"No se encuentra",0,1),"")</f>
        <v>No se encuentra</v>
      </c>
      <c r="R22" s="302" t="e">
        <f t="shared" si="0"/>
        <v>#VALUE!</v>
      </c>
      <c r="S22" s="227"/>
      <c r="T22" s="228" t="str">
        <f>+_xlfn.XLOOKUP(B22,'La Calera II - RFSU 31.1.28'!B:B,'La Calera II - RFSU 31.1.28'!BZ:BZ,"",0,1)</f>
        <v/>
      </c>
      <c r="V22" s="18" t="str">
        <f>+_xlfn.XLOOKUP(B22,'La Calera II - RFSU 31.1.28'!B:B,'La Calera II - RFSU 31.1.28'!BW:BW,"No se encuentra",0,1)</f>
        <v>No se encuentra</v>
      </c>
      <c r="W22" s="193">
        <f t="shared" si="1"/>
        <v>391</v>
      </c>
      <c r="Z22" s="18" t="str">
        <f>+_xlfn.XLOOKUP(T22,'Crono LB 30.09'!B:B,'Crono LB 30.09'!E:E,"No se encuentra",0,1)</f>
        <v>No se encuentra</v>
      </c>
      <c r="AA22" s="193" t="e">
        <f t="shared" si="5"/>
        <v>#VALUE!</v>
      </c>
    </row>
    <row r="23" spans="1:27" ht="22.5" hidden="1" x14ac:dyDescent="0.25">
      <c r="A23" s="159" t="s">
        <v>246</v>
      </c>
      <c r="B23" s="160" t="s">
        <v>2606</v>
      </c>
      <c r="C23" s="161" t="s">
        <v>2607</v>
      </c>
      <c r="D23" s="285"/>
      <c r="E23" s="201">
        <v>45925</v>
      </c>
      <c r="F23" s="198">
        <f>+_xlfn.XLOOKUP(B23,'La Calera II - RFSU 31.1.28'!B:B,'La Calera II - RFSU 31.1.28'!G:G,"No se encuentra",0,1)</f>
        <v>46031</v>
      </c>
      <c r="G23" s="293">
        <f>IF(+_xlfn.XLOOKUP(B23,'La Calera II - RFSU 31.1.28'!B:B,'La Calera II - RFSU 31.1.28'!H:H,"No se encuentra",0,1)&gt;0,+_xlfn.XLOOKUP(B23,'La Calera II - RFSU 31.1.28'!B:B,'La Calera II - RFSU 31.1.28'!H:H,"No se encuentra",0,1),"")</f>
        <v>46031</v>
      </c>
      <c r="H23" s="201">
        <v>45962</v>
      </c>
      <c r="I23" s="198">
        <f>+_xlfn.XLOOKUP(B23,'La Calera II - RFSU 31.1.28'!B:B,'La Calera II - RFSU 31.1.28'!W:W,"No se encuentra",0,1)</f>
        <v>46062</v>
      </c>
      <c r="J23" s="289">
        <f>IF(+_xlfn.XLOOKUP(B23,'La Calera II - RFSU 31.1.28'!B:B,'La Calera II - RFSU 31.1.28'!X:X,"No se encuentra",0,1)&gt;0,+_xlfn.XLOOKUP(B23,'La Calera II - RFSU 31.1.28'!B:B,'La Calera II - RFSU 31.1.28'!X:X,"No se encuentra",0,1),"")</f>
        <v>46062</v>
      </c>
      <c r="K23" s="141" t="str">
        <f>+IF(+_xlfn.XLOOKUP(B23,'La Calera II - RFSU 31.1.28'!B:B,'La Calera II - RFSU 31.1.28'!AG:AG,"No se encuentra",0,1)=0,"N/A","Sin iniciar")</f>
        <v>Sin iniciar</v>
      </c>
      <c r="L23" s="201">
        <v>46038</v>
      </c>
      <c r="M23" s="198">
        <f>+_xlfn.XLOOKUP(B23,'La Calera II - RFSU 31.1.28'!B:B,'La Calera II - RFSU 31.1.28'!AP:AP,"No se encuentra",0,1)</f>
        <v>46147</v>
      </c>
      <c r="N23" s="295">
        <f>IF(+_xlfn.XLOOKUP(B23,'La Calera II - RFSU 31.1.28'!B:B,'La Calera II - RFSU 31.1.28'!AQ:AQ,"No se encuentra",0,1)&gt;0,+_xlfn.XLOOKUP(B23,'La Calera II - RFSU 31.1.28'!B:B,'La Calera II - RFSU 31.1.28'!AQ:AQ,"No se encuentra",0,1),"")</f>
        <v>46150</v>
      </c>
      <c r="O23" s="201">
        <v>46398</v>
      </c>
      <c r="P23" s="198">
        <f t="shared" si="4"/>
        <v>46398</v>
      </c>
      <c r="Q23" s="35" t="str">
        <f>+IF(+_xlfn.XLOOKUP(B23,'La Calera II - RFSU 31.1.28'!B:B,'La Calera II - RFSU 31.1.28'!BX:BX,"No se encuentra",0,1)&gt;0,+_xlfn.XLOOKUP(B23,'La Calera II - RFSU 31.1.28'!B:B,'La Calera II - RFSU 31.1.28'!BX:BX,"No se encuentra",0,1),"")</f>
        <v/>
      </c>
      <c r="R23" s="302">
        <f t="shared" si="0"/>
        <v>0</v>
      </c>
      <c r="S23" s="227"/>
      <c r="T23" s="228" t="str">
        <f>+_xlfn.XLOOKUP(B23,'La Calera II - RFSU 31.1.28'!B:B,'La Calera II - RFSU 31.1.28'!BZ:BZ,"",0,1)</f>
        <v>FDE1103</v>
      </c>
      <c r="V23" s="18">
        <f>+_xlfn.XLOOKUP(B23,'La Calera II - RFSU 31.1.28'!B:B,'La Calera II - RFSU 31.1.28'!BW:BW,"No se encuentra",0,1)</f>
        <v>46517</v>
      </c>
      <c r="W23" s="193">
        <f t="shared" si="1"/>
        <v>360</v>
      </c>
      <c r="Z23" s="18" t="str">
        <f>+_xlfn.XLOOKUP(T23,'Crono LB 30.09'!B:B,'Crono LB 30.09'!E:E,"No se encuentra",0,1)</f>
        <v>17-Jan-26</v>
      </c>
      <c r="AA23" s="193" t="e">
        <f t="shared" si="5"/>
        <v>#VALUE!</v>
      </c>
    </row>
    <row r="24" spans="1:27" ht="22.5" hidden="1" x14ac:dyDescent="0.25">
      <c r="A24" s="159" t="s">
        <v>246</v>
      </c>
      <c r="B24" s="160" t="s">
        <v>2604</v>
      </c>
      <c r="C24" s="161" t="s">
        <v>2605</v>
      </c>
      <c r="D24" s="285"/>
      <c r="E24" s="201">
        <v>45925</v>
      </c>
      <c r="F24" s="198">
        <f>+_xlfn.XLOOKUP(B24,'La Calera II - RFSU 31.1.28'!B:B,'La Calera II - RFSU 31.1.28'!G:G,"No se encuentra",0,1)</f>
        <v>46031</v>
      </c>
      <c r="G24" s="293">
        <f>IF(+_xlfn.XLOOKUP(B24,'La Calera II - RFSU 31.1.28'!B:B,'La Calera II - RFSU 31.1.28'!H:H,"No se encuentra",0,1)&gt;0,+_xlfn.XLOOKUP(B24,'La Calera II - RFSU 31.1.28'!B:B,'La Calera II - RFSU 31.1.28'!H:H,"No se encuentra",0,1),"")</f>
        <v>46031</v>
      </c>
      <c r="H24" s="201">
        <v>45962</v>
      </c>
      <c r="I24" s="198">
        <f>+_xlfn.XLOOKUP(B24,'La Calera II - RFSU 31.1.28'!B:B,'La Calera II - RFSU 31.1.28'!W:W,"No se encuentra",0,1)</f>
        <v>46062</v>
      </c>
      <c r="J24" s="289">
        <f>IF(+_xlfn.XLOOKUP(B24,'La Calera II - RFSU 31.1.28'!B:B,'La Calera II - RFSU 31.1.28'!X:X,"No se encuentra",0,1)&gt;0,+_xlfn.XLOOKUP(B24,'La Calera II - RFSU 31.1.28'!B:B,'La Calera II - RFSU 31.1.28'!X:X,"No se encuentra",0,1),"")</f>
        <v>46062</v>
      </c>
      <c r="K24" s="141" t="str">
        <f>+IF(+_xlfn.XLOOKUP(B24,'La Calera II - RFSU 31.1.28'!B:B,'La Calera II - RFSU 31.1.28'!AG:AG,"No se encuentra",0,1)=0,"N/A","Sin iniciar")</f>
        <v>Sin iniciar</v>
      </c>
      <c r="L24" s="201">
        <v>46038</v>
      </c>
      <c r="M24" s="198">
        <f>+_xlfn.XLOOKUP(B24,'La Calera II - RFSU 31.1.28'!B:B,'La Calera II - RFSU 31.1.28'!AP:AP,"No se encuentra",0,1)</f>
        <v>46147</v>
      </c>
      <c r="N24" s="295">
        <f>IF(+_xlfn.XLOOKUP(B24,'La Calera II - RFSU 31.1.28'!B:B,'La Calera II - RFSU 31.1.28'!AQ:AQ,"No se encuentra",0,1)&gt;0,+_xlfn.XLOOKUP(B24,'La Calera II - RFSU 31.1.28'!B:B,'La Calera II - RFSU 31.1.28'!AQ:AQ,"No se encuentra",0,1),"")</f>
        <v>46150</v>
      </c>
      <c r="O24" s="201">
        <v>46398</v>
      </c>
      <c r="P24" s="198">
        <f t="shared" si="4"/>
        <v>46398</v>
      </c>
      <c r="Q24" s="35" t="str">
        <f>+IF(+_xlfn.XLOOKUP(B24,'La Calera II - RFSU 31.1.28'!B:B,'La Calera II - RFSU 31.1.28'!BX:BX,"No se encuentra",0,1)&gt;0,+_xlfn.XLOOKUP(B24,'La Calera II - RFSU 31.1.28'!B:B,'La Calera II - RFSU 31.1.28'!BX:BX,"No se encuentra",0,1),"")</f>
        <v/>
      </c>
      <c r="R24" s="302">
        <f t="shared" si="0"/>
        <v>0</v>
      </c>
      <c r="S24" s="227"/>
      <c r="T24" s="228" t="str">
        <f>+_xlfn.XLOOKUP(B24,'La Calera II - RFSU 31.1.28'!B:B,'La Calera II - RFSU 31.1.28'!BZ:BZ,"",0,1)</f>
        <v>FDE1104</v>
      </c>
      <c r="V24" s="18">
        <f>+_xlfn.XLOOKUP(B24,'La Calera II - RFSU 31.1.28'!B:B,'La Calera II - RFSU 31.1.28'!BW:BW,"No se encuentra",0,1)</f>
        <v>46547</v>
      </c>
      <c r="W24" s="193">
        <f t="shared" si="1"/>
        <v>360</v>
      </c>
      <c r="Z24" s="18" t="str">
        <f>+_xlfn.XLOOKUP(T24,'Crono LB 30.09'!B:B,'Crono LB 30.09'!E:E,"No se encuentra",0,1)</f>
        <v>17-Jan-26</v>
      </c>
      <c r="AA24" s="193" t="e">
        <f t="shared" si="5"/>
        <v>#VALUE!</v>
      </c>
    </row>
    <row r="25" spans="1:27" hidden="1" x14ac:dyDescent="0.25">
      <c r="A25" s="159" t="s">
        <v>246</v>
      </c>
      <c r="B25" s="160" t="s">
        <v>2608</v>
      </c>
      <c r="C25" s="161" t="s">
        <v>2609</v>
      </c>
      <c r="D25" s="285"/>
      <c r="E25" s="201">
        <v>45925</v>
      </c>
      <c r="F25" s="198">
        <f>+_xlfn.XLOOKUP(B25,'La Calera II - RFSU 31.1.28'!B:B,'La Calera II - RFSU 31.1.28'!G:G,"No se encuentra",0,1)</f>
        <v>46031</v>
      </c>
      <c r="G25" s="293">
        <f>IF(+_xlfn.XLOOKUP(B25,'La Calera II - RFSU 31.1.28'!B:B,'La Calera II - RFSU 31.1.28'!H:H,"No se encuentra",0,1)&gt;0,+_xlfn.XLOOKUP(B25,'La Calera II - RFSU 31.1.28'!B:B,'La Calera II - RFSU 31.1.28'!H:H,"No se encuentra",0,1),"")</f>
        <v>46031</v>
      </c>
      <c r="H25" s="201">
        <v>45962</v>
      </c>
      <c r="I25" s="198">
        <f>+_xlfn.XLOOKUP(B25,'La Calera II - RFSU 31.1.28'!B:B,'La Calera II - RFSU 31.1.28'!W:W,"No se encuentra",0,1)</f>
        <v>46062</v>
      </c>
      <c r="J25" s="289">
        <f>IF(+_xlfn.XLOOKUP(B25,'La Calera II - RFSU 31.1.28'!B:B,'La Calera II - RFSU 31.1.28'!X:X,"No se encuentra",0,1)&gt;0,+_xlfn.XLOOKUP(B25,'La Calera II - RFSU 31.1.28'!B:B,'La Calera II - RFSU 31.1.28'!X:X,"No se encuentra",0,1),"")</f>
        <v>46062</v>
      </c>
      <c r="K25" s="141" t="str">
        <f>+IF(+_xlfn.XLOOKUP(B25,'La Calera II - RFSU 31.1.28'!B:B,'La Calera II - RFSU 31.1.28'!AG:AG,"No se encuentra",0,1)=0,"N/A","Sin iniciar")</f>
        <v>Sin iniciar</v>
      </c>
      <c r="L25" s="201">
        <v>46062</v>
      </c>
      <c r="M25" s="198">
        <f>+_xlfn.XLOOKUP(B25,'La Calera II - RFSU 31.1.28'!B:B,'La Calera II - RFSU 31.1.28'!AP:AP,"No se encuentra",0,1)</f>
        <v>46147</v>
      </c>
      <c r="N25" s="295">
        <f>IF(+_xlfn.XLOOKUP(B25,'La Calera II - RFSU 31.1.28'!B:B,'La Calera II - RFSU 31.1.28'!AQ:AQ,"No se encuentra",0,1)&gt;0,+_xlfn.XLOOKUP(B25,'La Calera II - RFSU 31.1.28'!B:B,'La Calera II - RFSU 31.1.28'!AQ:AQ,"No se encuentra",0,1),"")</f>
        <v>46150</v>
      </c>
      <c r="O25" s="201">
        <v>46412</v>
      </c>
      <c r="P25" s="198">
        <f t="shared" si="4"/>
        <v>46412</v>
      </c>
      <c r="Q25" s="35" t="str">
        <f>+IF(+_xlfn.XLOOKUP(B25,'La Calera II - RFSU 31.1.28'!B:B,'La Calera II - RFSU 31.1.28'!BX:BX,"No se encuentra",0,1)&gt;0,+_xlfn.XLOOKUP(B25,'La Calera II - RFSU 31.1.28'!B:B,'La Calera II - RFSU 31.1.28'!BX:BX,"No se encuentra",0,1),"")</f>
        <v/>
      </c>
      <c r="R25" s="302">
        <f t="shared" si="0"/>
        <v>0</v>
      </c>
      <c r="S25" s="227"/>
      <c r="T25" s="228" t="str">
        <f>+_xlfn.XLOOKUP(B25,'La Calera II - RFSU 31.1.28'!B:B,'La Calera II - RFSU 31.1.28'!BZ:BZ,"",0,1)</f>
        <v>FDE1114</v>
      </c>
      <c r="V25" s="18">
        <f>+_xlfn.XLOOKUP(B25,'La Calera II - RFSU 31.1.28'!B:B,'La Calera II - RFSU 31.1.28'!BW:BW,"No se encuentra",0,1)</f>
        <v>46517</v>
      </c>
      <c r="W25" s="193">
        <f t="shared" si="1"/>
        <v>350</v>
      </c>
      <c r="Z25" s="18">
        <f>+_xlfn.XLOOKUP(T25,'Crono LB 30.09'!B:B,'Crono LB 30.09'!E:E,"No se encuentra",0,1)</f>
        <v>46063</v>
      </c>
      <c r="AA25" s="193">
        <f t="shared" si="5"/>
        <v>1</v>
      </c>
    </row>
    <row r="26" spans="1:27" ht="22.5" hidden="1" x14ac:dyDescent="0.25">
      <c r="A26" s="159" t="s">
        <v>640</v>
      </c>
      <c r="B26" s="160" t="s">
        <v>2611</v>
      </c>
      <c r="C26" s="161" t="s">
        <v>744</v>
      </c>
      <c r="D26" s="285"/>
      <c r="E26" s="201">
        <v>46003</v>
      </c>
      <c r="F26" s="198">
        <f>+_xlfn.XLOOKUP(B26,'La Calera II - RFSU 31.1.28'!B:B,'La Calera II - RFSU 31.1.28'!G:G,"No se encuentra",0,1)</f>
        <v>46134</v>
      </c>
      <c r="G26" s="293">
        <f>IF(+_xlfn.XLOOKUP(B26,'La Calera II - RFSU 31.1.28'!B:B,'La Calera II - RFSU 31.1.28'!H:H,"No se encuentra",0,1)&gt;0,+_xlfn.XLOOKUP(B26,'La Calera II - RFSU 31.1.28'!B:B,'La Calera II - RFSU 31.1.28'!H:H,"No se encuentra",0,1),"")</f>
        <v>46135</v>
      </c>
      <c r="H26" s="201">
        <v>46040</v>
      </c>
      <c r="I26" s="198">
        <f>+_xlfn.XLOOKUP(B26,'La Calera II - RFSU 31.1.28'!B:B,'La Calera II - RFSU 31.1.28'!W:W,"No se encuentra",0,1)</f>
        <v>46172</v>
      </c>
      <c r="J26" s="289">
        <f>IF(+_xlfn.XLOOKUP(B26,'La Calera II - RFSU 31.1.28'!B:B,'La Calera II - RFSU 31.1.28'!X:X,"No se encuentra",0,1)&gt;0,+_xlfn.XLOOKUP(B26,'La Calera II - RFSU 31.1.28'!B:B,'La Calera II - RFSU 31.1.28'!X:X,"No se encuentra",0,1),"")</f>
        <v>46168</v>
      </c>
      <c r="K26" s="141" t="str">
        <f>+IF(+_xlfn.XLOOKUP(B26,'La Calera II - RFSU 31.1.28'!B:B,'La Calera II - RFSU 31.1.28'!AG:AG,"No se encuentra",0,1)=0,"N/A","Sin iniciar")</f>
        <v>Sin iniciar</v>
      </c>
      <c r="L26" s="201">
        <v>46105</v>
      </c>
      <c r="M26" s="198">
        <f>+_xlfn.XLOOKUP(B26,'La Calera II - RFSU 31.1.28'!B:B,'La Calera II - RFSU 31.1.28'!AP:AP,"No se encuentra",0,1)</f>
        <v>46233</v>
      </c>
      <c r="N26" s="295" t="str">
        <f>IF(+_xlfn.XLOOKUP(B26,'La Calera II - RFSU 31.1.28'!B:B,'La Calera II - RFSU 31.1.28'!AQ:AQ,"No se encuentra",0,1)&gt;0,+_xlfn.XLOOKUP(B26,'La Calera II - RFSU 31.1.28'!B:B,'La Calera II - RFSU 31.1.28'!AQ:AQ,"No se encuentra",0,1),"")</f>
        <v/>
      </c>
      <c r="O26" s="201">
        <v>46412</v>
      </c>
      <c r="P26" s="198">
        <f t="shared" si="4"/>
        <v>46412</v>
      </c>
      <c r="Q26" s="35" t="str">
        <f>+IF(+_xlfn.XLOOKUP(B26,'La Calera II - RFSU 31.1.28'!B:B,'La Calera II - RFSU 31.1.28'!BX:BX,"No se encuentra",0,1)&gt;0,+_xlfn.XLOOKUP(B26,'La Calera II - RFSU 31.1.28'!B:B,'La Calera II - RFSU 31.1.28'!BX:BX,"No se encuentra",0,1),"")</f>
        <v/>
      </c>
      <c r="R26" s="302" t="str">
        <f t="shared" si="0"/>
        <v/>
      </c>
      <c r="S26" s="227"/>
      <c r="T26" s="228" t="str">
        <f>+_xlfn.XLOOKUP(B26,'La Calera II - RFSU 31.1.28'!B:B,'La Calera II - RFSU 31.1.28'!BZ:BZ,"",0,1)</f>
        <v>FDI1060</v>
      </c>
      <c r="V26" s="18">
        <f>+_xlfn.XLOOKUP(B26,'La Calera II - RFSU 31.1.28'!B:B,'La Calera II - RFSU 31.1.28'!BW:BW,"No se encuentra",0,1)</f>
        <v>46540</v>
      </c>
      <c r="W26" s="193">
        <f t="shared" si="1"/>
        <v>307</v>
      </c>
      <c r="Z26" s="18">
        <f>+_xlfn.XLOOKUP(T26,'Crono LB 30.09'!B:B,'Crono LB 30.09'!E:E,"No se encuentra",0,1)</f>
        <v>46107</v>
      </c>
      <c r="AA26" s="193">
        <f t="shared" si="5"/>
        <v>2</v>
      </c>
    </row>
    <row r="27" spans="1:27" hidden="1" x14ac:dyDescent="0.25">
      <c r="A27" s="159" t="s">
        <v>640</v>
      </c>
      <c r="B27" s="160" t="s">
        <v>2612</v>
      </c>
      <c r="C27" s="161" t="s">
        <v>745</v>
      </c>
      <c r="D27" s="285"/>
      <c r="E27" s="201">
        <v>46007</v>
      </c>
      <c r="F27" s="198">
        <f>+_xlfn.XLOOKUP(B27,'La Calera II - RFSU 31.1.28'!B:B,'La Calera II - RFSU 31.1.28'!G:G,"No se encuentra",0,1)</f>
        <v>46108</v>
      </c>
      <c r="G27" s="293">
        <f>IF(+_xlfn.XLOOKUP(B27,'La Calera II - RFSU 31.1.28'!B:B,'La Calera II - RFSU 31.1.28'!H:H,"No se encuentra",0,1)&gt;0,+_xlfn.XLOOKUP(B27,'La Calera II - RFSU 31.1.28'!B:B,'La Calera II - RFSU 31.1.28'!H:H,"No se encuentra",0,1),"")</f>
        <v>46111</v>
      </c>
      <c r="H27" s="201">
        <v>46044</v>
      </c>
      <c r="I27" s="198">
        <f>+_xlfn.XLOOKUP(B27,'La Calera II - RFSU 31.1.28'!B:B,'La Calera II - RFSU 31.1.28'!W:W,"No se encuentra",0,1)</f>
        <v>46148</v>
      </c>
      <c r="J27" s="289">
        <f>IF(+_xlfn.XLOOKUP(B27,'La Calera II - RFSU 31.1.28'!B:B,'La Calera II - RFSU 31.1.28'!X:X,"No se encuentra",0,1)&gt;0,+_xlfn.XLOOKUP(B27,'La Calera II - RFSU 31.1.28'!B:B,'La Calera II - RFSU 31.1.28'!X:X,"No se encuentra",0,1),"")</f>
        <v>46142</v>
      </c>
      <c r="K27" s="141" t="str">
        <f>+IF(+_xlfn.XLOOKUP(B27,'La Calera II - RFSU 31.1.28'!B:B,'La Calera II - RFSU 31.1.28'!AG:AG,"No se encuentra",0,1)=0,"N/A","Sin iniciar")</f>
        <v>Sin iniciar</v>
      </c>
      <c r="L27" s="201">
        <v>46109</v>
      </c>
      <c r="M27" s="198">
        <f>+_xlfn.XLOOKUP(B27,'La Calera II - RFSU 31.1.28'!B:B,'La Calera II - RFSU 31.1.28'!AP:AP,"No se encuentra",0,1)</f>
        <v>46207</v>
      </c>
      <c r="N27" s="295" t="str">
        <f>IF(+_xlfn.XLOOKUP(B27,'La Calera II - RFSU 31.1.28'!B:B,'La Calera II - RFSU 31.1.28'!AQ:AQ,"No se encuentra",0,1)&gt;0,+_xlfn.XLOOKUP(B27,'La Calera II - RFSU 31.1.28'!B:B,'La Calera II - RFSU 31.1.28'!AQ:AQ,"No se encuentra",0,1),"")</f>
        <v/>
      </c>
      <c r="O27" s="201">
        <v>46412</v>
      </c>
      <c r="P27" s="198">
        <f t="shared" si="4"/>
        <v>46394</v>
      </c>
      <c r="Q27" s="35" t="str">
        <f>+IF(+_xlfn.XLOOKUP(B27,'La Calera II - RFSU 31.1.28'!B:B,'La Calera II - RFSU 31.1.28'!BX:BX,"No se encuentra",0,1)&gt;0,+_xlfn.XLOOKUP(B27,'La Calera II - RFSU 31.1.28'!B:B,'La Calera II - RFSU 31.1.28'!BX:BX,"No se encuentra",0,1),"")</f>
        <v/>
      </c>
      <c r="R27" s="302" t="str">
        <f t="shared" si="0"/>
        <v/>
      </c>
      <c r="S27" s="227"/>
      <c r="T27" s="228" t="str">
        <f>+_xlfn.XLOOKUP(B27,'La Calera II - RFSU 31.1.28'!B:B,'La Calera II - RFSU 31.1.28'!BZ:BZ,"",0,1)</f>
        <v>FDI1060</v>
      </c>
      <c r="V27" s="18">
        <f>+_xlfn.XLOOKUP(B27,'La Calera II - RFSU 31.1.28'!B:B,'La Calera II - RFSU 31.1.28'!BW:BW,"No se encuentra",0,1)</f>
        <v>46394</v>
      </c>
      <c r="W27" s="193">
        <f t="shared" si="1"/>
        <v>303</v>
      </c>
      <c r="Z27" s="18">
        <f>+_xlfn.XLOOKUP(T27,'Crono LB 30.09'!B:B,'Crono LB 30.09'!E:E,"No se encuentra",0,1)</f>
        <v>46107</v>
      </c>
      <c r="AA27" s="193">
        <f t="shared" si="5"/>
        <v>-2</v>
      </c>
    </row>
    <row r="28" spans="1:27" ht="22.5" hidden="1" x14ac:dyDescent="0.25">
      <c r="A28" s="159" t="s">
        <v>640</v>
      </c>
      <c r="B28" s="160" t="s">
        <v>2613</v>
      </c>
      <c r="C28" s="161" t="s">
        <v>747</v>
      </c>
      <c r="D28" s="285"/>
      <c r="E28" s="201">
        <v>46062</v>
      </c>
      <c r="F28" s="198">
        <f>+_xlfn.XLOOKUP(B28,'La Calera II - RFSU 31.1.28'!B:B,'La Calera II - RFSU 31.1.28'!G:G,"No se encuentra",0,1)</f>
        <v>46107</v>
      </c>
      <c r="G28" s="293">
        <f>IF(+_xlfn.XLOOKUP(B28,'La Calera II - RFSU 31.1.28'!B:B,'La Calera II - RFSU 31.1.28'!H:H,"No se encuentra",0,1)&gt;0,+_xlfn.XLOOKUP(B28,'La Calera II - RFSU 31.1.28'!B:B,'La Calera II - RFSU 31.1.28'!H:H,"No se encuentra",0,1),"")</f>
        <v>46111</v>
      </c>
      <c r="H28" s="201">
        <v>46099</v>
      </c>
      <c r="I28" s="198">
        <f>+_xlfn.XLOOKUP(B28,'La Calera II - RFSU 31.1.28'!B:B,'La Calera II - RFSU 31.1.28'!W:W,"No se encuentra",0,1)</f>
        <v>46148</v>
      </c>
      <c r="J28" s="289">
        <f>IF(+_xlfn.XLOOKUP(B28,'La Calera II - RFSU 31.1.28'!B:B,'La Calera II - RFSU 31.1.28'!X:X,"No se encuentra",0,1)&gt;0,+_xlfn.XLOOKUP(B28,'La Calera II - RFSU 31.1.28'!B:B,'La Calera II - RFSU 31.1.28'!X:X,"No se encuentra",0,1),"")</f>
        <v>46142</v>
      </c>
      <c r="K28" s="141" t="str">
        <f>+IF(+_xlfn.XLOOKUP(B28,'La Calera II - RFSU 31.1.28'!B:B,'La Calera II - RFSU 31.1.28'!AG:AG,"No se encuentra",0,1)=0,"N/A","Sin iniciar")</f>
        <v>Sin iniciar</v>
      </c>
      <c r="L28" s="201">
        <v>46164</v>
      </c>
      <c r="M28" s="198">
        <f>+_xlfn.XLOOKUP(B28,'La Calera II - RFSU 31.1.28'!B:B,'La Calera II - RFSU 31.1.28'!AP:AP,"No se encuentra",0,1)</f>
        <v>46207</v>
      </c>
      <c r="N28" s="295" t="str">
        <f>IF(+_xlfn.XLOOKUP(B28,'La Calera II - RFSU 31.1.28'!B:B,'La Calera II - RFSU 31.1.28'!AQ:AQ,"No se encuentra",0,1)&gt;0,+_xlfn.XLOOKUP(B28,'La Calera II - RFSU 31.1.28'!B:B,'La Calera II - RFSU 31.1.28'!AQ:AQ,"No se encuentra",0,1),"")</f>
        <v/>
      </c>
      <c r="O28" s="201">
        <v>46381</v>
      </c>
      <c r="P28" s="198">
        <f t="shared" si="4"/>
        <v>46364</v>
      </c>
      <c r="Q28" s="35" t="str">
        <f>+IF(+_xlfn.XLOOKUP(B28,'La Calera II - RFSU 31.1.28'!B:B,'La Calera II - RFSU 31.1.28'!BX:BX,"No se encuentra",0,1)&gt;0,+_xlfn.XLOOKUP(B28,'La Calera II - RFSU 31.1.28'!B:B,'La Calera II - RFSU 31.1.28'!BX:BX,"No se encuentra",0,1),"")</f>
        <v/>
      </c>
      <c r="R28" s="302" t="str">
        <f t="shared" si="0"/>
        <v/>
      </c>
      <c r="S28" s="227"/>
      <c r="T28" s="228" t="str">
        <f>+_xlfn.XLOOKUP(B28,'La Calera II - RFSU 31.1.28'!B:B,'La Calera II - RFSU 31.1.28'!BZ:BZ,"",0,1)</f>
        <v>FDI1040</v>
      </c>
      <c r="V28" s="18">
        <f>+_xlfn.XLOOKUP(B28,'La Calera II - RFSU 31.1.28'!B:B,'La Calera II - RFSU 31.1.28'!BW:BW,"No se encuentra",0,1)</f>
        <v>46364</v>
      </c>
      <c r="W28" s="193">
        <f t="shared" si="1"/>
        <v>217</v>
      </c>
      <c r="Z28" s="18">
        <f>+_xlfn.XLOOKUP(T28,'Crono LB 30.09'!B:B,'Crono LB 30.09'!E:E,"No se encuentra",0,1)</f>
        <v>46162</v>
      </c>
      <c r="AA28" s="193">
        <f t="shared" si="5"/>
        <v>-2</v>
      </c>
    </row>
    <row r="29" spans="1:27" hidden="1" x14ac:dyDescent="0.25">
      <c r="A29" s="159" t="s">
        <v>640</v>
      </c>
      <c r="B29" s="160" t="s">
        <v>2614</v>
      </c>
      <c r="C29" s="161" t="s">
        <v>748</v>
      </c>
      <c r="D29" s="285"/>
      <c r="E29" s="201">
        <v>46006</v>
      </c>
      <c r="F29" s="198">
        <f>+_xlfn.XLOOKUP(B29,'La Calera II - RFSU 31.1.28'!B:B,'La Calera II - RFSU 31.1.28'!G:G,"No se encuentra",0,1)</f>
        <v>46122</v>
      </c>
      <c r="G29" s="293">
        <f>IF(+_xlfn.XLOOKUP(B29,'La Calera II - RFSU 31.1.28'!B:B,'La Calera II - RFSU 31.1.28'!H:H,"No se encuentra",0,1)&gt;0,+_xlfn.XLOOKUP(B29,'La Calera II - RFSU 31.1.28'!B:B,'La Calera II - RFSU 31.1.28'!H:H,"No se encuentra",0,1),"")</f>
        <v>46100</v>
      </c>
      <c r="H29" s="201">
        <v>46043</v>
      </c>
      <c r="I29" s="198">
        <f>+_xlfn.XLOOKUP(B29,'La Calera II - RFSU 31.1.28'!B:B,'La Calera II - RFSU 31.1.28'!W:W,"No se encuentra",0,1)</f>
        <v>46148</v>
      </c>
      <c r="J29" s="289">
        <f>IF(+_xlfn.XLOOKUP(B29,'La Calera II - RFSU 31.1.28'!B:B,'La Calera II - RFSU 31.1.28'!X:X,"No se encuentra",0,1)&gt;0,+_xlfn.XLOOKUP(B29,'La Calera II - RFSU 31.1.28'!B:B,'La Calera II - RFSU 31.1.28'!X:X,"No se encuentra",0,1),"")</f>
        <v>46142</v>
      </c>
      <c r="K29" s="141" t="str">
        <f>+IF(+_xlfn.XLOOKUP(B29,'La Calera II - RFSU 31.1.28'!B:B,'La Calera II - RFSU 31.1.28'!AG:AG,"No se encuentra",0,1)=0,"N/A","Sin iniciar")</f>
        <v>Sin iniciar</v>
      </c>
      <c r="L29" s="201">
        <v>46108</v>
      </c>
      <c r="M29" s="198">
        <f>+_xlfn.XLOOKUP(B29,'La Calera II - RFSU 31.1.28'!B:B,'La Calera II - RFSU 31.1.28'!AP:AP,"No se encuentra",0,1)</f>
        <v>46207</v>
      </c>
      <c r="N29" s="295" t="str">
        <f>IF(+_xlfn.XLOOKUP(B29,'La Calera II - RFSU 31.1.28'!B:B,'La Calera II - RFSU 31.1.28'!AQ:AQ,"No se encuentra",0,1)&gt;0,+_xlfn.XLOOKUP(B29,'La Calera II - RFSU 31.1.28'!B:B,'La Calera II - RFSU 31.1.28'!AQ:AQ,"No se encuentra",0,1),"")</f>
        <v/>
      </c>
      <c r="O29" s="201">
        <v>46412</v>
      </c>
      <c r="P29" s="198">
        <f t="shared" si="4"/>
        <v>46412</v>
      </c>
      <c r="Q29" s="35" t="str">
        <f>+IF(+_xlfn.XLOOKUP(B29,'La Calera II - RFSU 31.1.28'!B:B,'La Calera II - RFSU 31.1.28'!BX:BX,"No se encuentra",0,1)&gt;0,+_xlfn.XLOOKUP(B29,'La Calera II - RFSU 31.1.28'!B:B,'La Calera II - RFSU 31.1.28'!BX:BX,"No se encuentra",0,1),"")</f>
        <v/>
      </c>
      <c r="R29" s="302" t="str">
        <f t="shared" si="0"/>
        <v/>
      </c>
      <c r="S29" s="227"/>
      <c r="T29" s="228" t="str">
        <f>+_xlfn.XLOOKUP(B29,'La Calera II - RFSU 31.1.28'!B:B,'La Calera II - RFSU 31.1.28'!BZ:BZ,"",0,1)</f>
        <v>FDI1060</v>
      </c>
      <c r="V29" s="18">
        <f>+_xlfn.XLOOKUP(B29,'La Calera II - RFSU 31.1.28'!B:B,'La Calera II - RFSU 31.1.28'!BW:BW,"No se encuentra",0,1)</f>
        <v>46454</v>
      </c>
      <c r="W29" s="193">
        <f t="shared" si="1"/>
        <v>304</v>
      </c>
      <c r="Z29" s="18">
        <f>+_xlfn.XLOOKUP(T29,'Crono LB 30.09'!B:B,'Crono LB 30.09'!E:E,"No se encuentra",0,1)</f>
        <v>46107</v>
      </c>
      <c r="AA29" s="193">
        <f t="shared" si="5"/>
        <v>-1</v>
      </c>
    </row>
    <row r="30" spans="1:27" hidden="1" x14ac:dyDescent="0.25">
      <c r="A30" s="159" t="s">
        <v>640</v>
      </c>
      <c r="B30" s="160" t="s">
        <v>2615</v>
      </c>
      <c r="C30" s="161" t="s">
        <v>749</v>
      </c>
      <c r="D30" s="285"/>
      <c r="E30" s="201">
        <v>46112</v>
      </c>
      <c r="F30" s="198">
        <f>+_xlfn.XLOOKUP(B30,'La Calera II - RFSU 31.1.28'!B:B,'La Calera II - RFSU 31.1.28'!G:G,"No se encuentra",0,1)</f>
        <v>46157</v>
      </c>
      <c r="G30" s="293">
        <f>IF(+_xlfn.XLOOKUP(B30,'La Calera II - RFSU 31.1.28'!B:B,'La Calera II - RFSU 31.1.28'!H:H,"No se encuentra",0,1)&gt;0,+_xlfn.XLOOKUP(B30,'La Calera II - RFSU 31.1.28'!B:B,'La Calera II - RFSU 31.1.28'!H:H,"No se encuentra",0,1),"")</f>
        <v>46159</v>
      </c>
      <c r="H30" s="201">
        <v>46149</v>
      </c>
      <c r="I30" s="198">
        <f>+_xlfn.XLOOKUP(B30,'La Calera II - RFSU 31.1.28'!B:B,'La Calera II - RFSU 31.1.28'!W:W,"No se encuentra",0,1)</f>
        <v>46208</v>
      </c>
      <c r="J30" s="289" t="str">
        <f>IF(+_xlfn.XLOOKUP(B30,'La Calera II - RFSU 31.1.28'!B:B,'La Calera II - RFSU 31.1.28'!X:X,"No se encuentra",0,1)&gt;0,+_xlfn.XLOOKUP(B30,'La Calera II - RFSU 31.1.28'!B:B,'La Calera II - RFSU 31.1.28'!X:X,"No se encuentra",0,1),"")</f>
        <v/>
      </c>
      <c r="K30" s="141" t="str">
        <f>+IF(+_xlfn.XLOOKUP(B30,'La Calera II - RFSU 31.1.28'!B:B,'La Calera II - RFSU 31.1.28'!AG:AG,"No se encuentra",0,1)=0,"N/A","Sin iniciar")</f>
        <v>Sin iniciar</v>
      </c>
      <c r="L30" s="201">
        <v>46214</v>
      </c>
      <c r="M30" s="198">
        <f>+_xlfn.XLOOKUP(B30,'La Calera II - RFSU 31.1.28'!B:B,'La Calera II - RFSU 31.1.28'!AP:AP,"No se encuentra",0,1)</f>
        <v>46273</v>
      </c>
      <c r="N30" s="295" t="str">
        <f>IF(+_xlfn.XLOOKUP(B30,'La Calera II - RFSU 31.1.28'!B:B,'La Calera II - RFSU 31.1.28'!AQ:AQ,"No se encuentra",0,1)&gt;0,+_xlfn.XLOOKUP(B30,'La Calera II - RFSU 31.1.28'!B:B,'La Calera II - RFSU 31.1.28'!AQ:AQ,"No se encuentra",0,1),"")</f>
        <v/>
      </c>
      <c r="O30" s="201">
        <v>46381</v>
      </c>
      <c r="P30" s="198">
        <f t="shared" si="4"/>
        <v>46370</v>
      </c>
      <c r="Q30" s="35" t="str">
        <f>+IF(+_xlfn.XLOOKUP(B30,'La Calera II - RFSU 31.1.28'!B:B,'La Calera II - RFSU 31.1.28'!BX:BX,"No se encuentra",0,1)&gt;0,+_xlfn.XLOOKUP(B30,'La Calera II - RFSU 31.1.28'!B:B,'La Calera II - RFSU 31.1.28'!BX:BX,"No se encuentra",0,1),"")</f>
        <v/>
      </c>
      <c r="R30" s="302" t="str">
        <f t="shared" si="0"/>
        <v/>
      </c>
      <c r="S30" s="227"/>
      <c r="T30" s="228" t="str">
        <f>+_xlfn.XLOOKUP(B30,'La Calera II - RFSU 31.1.28'!B:B,'La Calera II - RFSU 31.1.28'!BZ:BZ,"",0,1)</f>
        <v>FDI1040</v>
      </c>
      <c r="V30" s="18">
        <f>+_xlfn.XLOOKUP(B30,'La Calera II - RFSU 31.1.28'!B:B,'La Calera II - RFSU 31.1.28'!BW:BW,"No se encuentra",0,1)</f>
        <v>46370</v>
      </c>
      <c r="W30" s="193">
        <f t="shared" si="1"/>
        <v>167</v>
      </c>
      <c r="Z30" s="18">
        <f>+_xlfn.XLOOKUP(T30,'Crono LB 30.09'!B:B,'Crono LB 30.09'!E:E,"No se encuentra",0,1)</f>
        <v>46162</v>
      </c>
      <c r="AA30" s="193">
        <f t="shared" si="5"/>
        <v>-52</v>
      </c>
    </row>
    <row r="31" spans="1:27" hidden="1" x14ac:dyDescent="0.25">
      <c r="A31" s="159" t="s">
        <v>640</v>
      </c>
      <c r="B31" s="160" t="s">
        <v>2616</v>
      </c>
      <c r="C31" s="161" t="s">
        <v>750</v>
      </c>
      <c r="D31" s="285"/>
      <c r="E31" s="201">
        <v>46073</v>
      </c>
      <c r="F31" s="198">
        <f>+_xlfn.XLOOKUP(B31,'La Calera II - RFSU 31.1.28'!B:B,'La Calera II - RFSU 31.1.28'!G:G,"No se encuentra",0,1)</f>
        <v>46118</v>
      </c>
      <c r="G31" s="293">
        <f>IF(+_xlfn.XLOOKUP(B31,'La Calera II - RFSU 31.1.28'!B:B,'La Calera II - RFSU 31.1.28'!H:H,"No se encuentra",0,1)&gt;0,+_xlfn.XLOOKUP(B31,'La Calera II - RFSU 31.1.28'!B:B,'La Calera II - RFSU 31.1.28'!H:H,"No se encuentra",0,1),"")</f>
        <v>46122</v>
      </c>
      <c r="H31" s="201">
        <v>46110</v>
      </c>
      <c r="I31" s="198">
        <f>+_xlfn.XLOOKUP(B31,'La Calera II - RFSU 31.1.28'!B:B,'La Calera II - RFSU 31.1.28'!W:W,"No se encuentra",0,1)</f>
        <v>46159</v>
      </c>
      <c r="J31" s="289">
        <f>IF(+_xlfn.XLOOKUP(B31,'La Calera II - RFSU 31.1.28'!B:B,'La Calera II - RFSU 31.1.28'!X:X,"No se encuentra",0,1)&gt;0,+_xlfn.XLOOKUP(B31,'La Calera II - RFSU 31.1.28'!B:B,'La Calera II - RFSU 31.1.28'!X:X,"No se encuentra",0,1),"")</f>
        <v>46151</v>
      </c>
      <c r="K31" s="141" t="str">
        <f>+IF(+_xlfn.XLOOKUP(B31,'La Calera II - RFSU 31.1.28'!B:B,'La Calera II - RFSU 31.1.28'!AG:AG,"No se encuentra",0,1)=0,"N/A","Sin iniciar")</f>
        <v>Sin iniciar</v>
      </c>
      <c r="L31" s="201">
        <v>46175</v>
      </c>
      <c r="M31" s="198">
        <f>+_xlfn.XLOOKUP(B31,'La Calera II - RFSU 31.1.28'!B:B,'La Calera II - RFSU 31.1.28'!AP:AP,"No se encuentra",0,1)</f>
        <v>46216</v>
      </c>
      <c r="N31" s="295" t="str">
        <f>IF(+_xlfn.XLOOKUP(B31,'La Calera II - RFSU 31.1.28'!B:B,'La Calera II - RFSU 31.1.28'!AQ:AQ,"No se encuentra",0,1)&gt;0,+_xlfn.XLOOKUP(B31,'La Calera II - RFSU 31.1.28'!B:B,'La Calera II - RFSU 31.1.28'!AQ:AQ,"No se encuentra",0,1),"")</f>
        <v/>
      </c>
      <c r="O31" s="201">
        <v>46381</v>
      </c>
      <c r="P31" s="198">
        <f t="shared" si="4"/>
        <v>46373</v>
      </c>
      <c r="Q31" s="35" t="str">
        <f>+IF(+_xlfn.XLOOKUP(B31,'La Calera II - RFSU 31.1.28'!B:B,'La Calera II - RFSU 31.1.28'!BX:BX,"No se encuentra",0,1)&gt;0,+_xlfn.XLOOKUP(B31,'La Calera II - RFSU 31.1.28'!B:B,'La Calera II - RFSU 31.1.28'!BX:BX,"No se encuentra",0,1),"")</f>
        <v/>
      </c>
      <c r="R31" s="302" t="str">
        <f t="shared" si="0"/>
        <v/>
      </c>
      <c r="S31" s="227"/>
      <c r="T31" s="228" t="str">
        <f>+_xlfn.XLOOKUP(B31,'La Calera II - RFSU 31.1.28'!B:B,'La Calera II - RFSU 31.1.28'!BZ:BZ,"",0,1)</f>
        <v>FDI1040</v>
      </c>
      <c r="V31" s="18">
        <f>+_xlfn.XLOOKUP(B31,'La Calera II - RFSU 31.1.28'!B:B,'La Calera II - RFSU 31.1.28'!BW:BW,"No se encuentra",0,1)</f>
        <v>46373</v>
      </c>
      <c r="W31" s="193">
        <f t="shared" si="1"/>
        <v>206</v>
      </c>
      <c r="Z31" s="18">
        <f>+_xlfn.XLOOKUP(T31,'Crono LB 30.09'!B:B,'Crono LB 30.09'!E:E,"No se encuentra",0,1)</f>
        <v>46162</v>
      </c>
      <c r="AA31" s="193">
        <f t="shared" si="5"/>
        <v>-13</v>
      </c>
    </row>
    <row r="32" spans="1:27" hidden="1" x14ac:dyDescent="0.25">
      <c r="A32" s="159" t="s">
        <v>640</v>
      </c>
      <c r="B32" s="160" t="s">
        <v>2617</v>
      </c>
      <c r="C32" s="161" t="s">
        <v>751</v>
      </c>
      <c r="D32" s="285"/>
      <c r="E32" s="201">
        <v>46076</v>
      </c>
      <c r="F32" s="198">
        <f>+_xlfn.XLOOKUP(B32,'La Calera II - RFSU 31.1.28'!B:B,'La Calera II - RFSU 31.1.28'!G:G,"No se encuentra",0,1)</f>
        <v>46121</v>
      </c>
      <c r="G32" s="293">
        <f>IF(+_xlfn.XLOOKUP(B32,'La Calera II - RFSU 31.1.28'!B:B,'La Calera II - RFSU 31.1.28'!H:H,"No se encuentra",0,1)&gt;0,+_xlfn.XLOOKUP(B32,'La Calera II - RFSU 31.1.28'!B:B,'La Calera II - RFSU 31.1.28'!H:H,"No se encuentra",0,1),"")</f>
        <v>46122</v>
      </c>
      <c r="H32" s="201">
        <v>46113</v>
      </c>
      <c r="I32" s="198">
        <f>+_xlfn.XLOOKUP(B32,'La Calera II - RFSU 31.1.28'!B:B,'La Calera II - RFSU 31.1.28'!W:W,"No se encuentra",0,1)</f>
        <v>46159</v>
      </c>
      <c r="J32" s="289">
        <f>IF(+_xlfn.XLOOKUP(B32,'La Calera II - RFSU 31.1.28'!B:B,'La Calera II - RFSU 31.1.28'!X:X,"No se encuentra",0,1)&gt;0,+_xlfn.XLOOKUP(B32,'La Calera II - RFSU 31.1.28'!B:B,'La Calera II - RFSU 31.1.28'!X:X,"No se encuentra",0,1),"")</f>
        <v>46154</v>
      </c>
      <c r="K32" s="141" t="str">
        <f>+IF(+_xlfn.XLOOKUP(B32,'La Calera II - RFSU 31.1.28'!B:B,'La Calera II - RFSU 31.1.28'!AG:AG,"No se encuentra",0,1)=0,"N/A","Sin iniciar")</f>
        <v>Sin iniciar</v>
      </c>
      <c r="L32" s="201">
        <v>46178</v>
      </c>
      <c r="M32" s="198">
        <f>+_xlfn.XLOOKUP(B32,'La Calera II - RFSU 31.1.28'!B:B,'La Calera II - RFSU 31.1.28'!AP:AP,"No se encuentra",0,1)</f>
        <v>46219</v>
      </c>
      <c r="N32" s="295" t="str">
        <f>IF(+_xlfn.XLOOKUP(B32,'La Calera II - RFSU 31.1.28'!B:B,'La Calera II - RFSU 31.1.28'!AQ:AQ,"No se encuentra",0,1)&gt;0,+_xlfn.XLOOKUP(B32,'La Calera II - RFSU 31.1.28'!B:B,'La Calera II - RFSU 31.1.28'!AQ:AQ,"No se encuentra",0,1),"")</f>
        <v/>
      </c>
      <c r="O32" s="201">
        <v>46381</v>
      </c>
      <c r="P32" s="198">
        <f t="shared" si="4"/>
        <v>46376</v>
      </c>
      <c r="Q32" s="35" t="str">
        <f>+IF(+_xlfn.XLOOKUP(B32,'La Calera II - RFSU 31.1.28'!B:B,'La Calera II - RFSU 31.1.28'!BX:BX,"No se encuentra",0,1)&gt;0,+_xlfn.XLOOKUP(B32,'La Calera II - RFSU 31.1.28'!B:B,'La Calera II - RFSU 31.1.28'!BX:BX,"No se encuentra",0,1),"")</f>
        <v/>
      </c>
      <c r="R32" s="302" t="str">
        <f t="shared" si="0"/>
        <v/>
      </c>
      <c r="S32" s="227"/>
      <c r="T32" s="228" t="str">
        <f>+_xlfn.XLOOKUP(B32,'La Calera II - RFSU 31.1.28'!B:B,'La Calera II - RFSU 31.1.28'!BZ:BZ,"",0,1)</f>
        <v>FDI1040</v>
      </c>
      <c r="V32" s="18">
        <f>+_xlfn.XLOOKUP(B32,'La Calera II - RFSU 31.1.28'!B:B,'La Calera II - RFSU 31.1.28'!BW:BW,"No se encuentra",0,1)</f>
        <v>46376</v>
      </c>
      <c r="W32" s="193">
        <f t="shared" si="1"/>
        <v>203</v>
      </c>
      <c r="Z32" s="18">
        <f>+_xlfn.XLOOKUP(T32,'Crono LB 30.09'!B:B,'Crono LB 30.09'!E:E,"No se encuentra",0,1)</f>
        <v>46162</v>
      </c>
      <c r="AA32" s="193">
        <f t="shared" si="5"/>
        <v>-16</v>
      </c>
    </row>
    <row r="33" spans="1:27" hidden="1" x14ac:dyDescent="0.25">
      <c r="A33" s="159" t="s">
        <v>640</v>
      </c>
      <c r="B33" s="160" t="s">
        <v>2618</v>
      </c>
      <c r="C33" s="161" t="s">
        <v>752</v>
      </c>
      <c r="D33" s="285"/>
      <c r="E33" s="201">
        <v>46118</v>
      </c>
      <c r="F33" s="198">
        <f>+_xlfn.XLOOKUP(B33,'La Calera II - RFSU 31.1.28'!B:B,'La Calera II - RFSU 31.1.28'!G:G,"No se encuentra",0,1)</f>
        <v>46163</v>
      </c>
      <c r="G33" s="293">
        <f>IF(+_xlfn.XLOOKUP(B33,'La Calera II - RFSU 31.1.28'!B:B,'La Calera II - RFSU 31.1.28'!H:H,"No se encuentra",0,1)&gt;0,+_xlfn.XLOOKUP(B33,'La Calera II - RFSU 31.1.28'!B:B,'La Calera II - RFSU 31.1.28'!H:H,"No se encuentra",0,1),"")</f>
        <v>46163</v>
      </c>
      <c r="H33" s="201">
        <v>46155</v>
      </c>
      <c r="I33" s="198">
        <f>+_xlfn.XLOOKUP(B33,'La Calera II - RFSU 31.1.28'!B:B,'La Calera II - RFSU 31.1.28'!W:W,"No se encuentra",0,1)</f>
        <v>46202</v>
      </c>
      <c r="J33" s="289">
        <f>IF(+_xlfn.XLOOKUP(B33,'La Calera II - RFSU 31.1.28'!B:B,'La Calera II - RFSU 31.1.28'!X:X,"No se encuentra",0,1)&gt;0,+_xlfn.XLOOKUP(B33,'La Calera II - RFSU 31.1.28'!B:B,'La Calera II - RFSU 31.1.28'!X:X,"No se encuentra",0,1),"")</f>
        <v>46198</v>
      </c>
      <c r="K33" s="141" t="str">
        <f>+IF(+_xlfn.XLOOKUP(B33,'La Calera II - RFSU 31.1.28'!B:B,'La Calera II - RFSU 31.1.28'!AG:AG,"No se encuentra",0,1)=0,"N/A","Sin iniciar")</f>
        <v>Sin iniciar</v>
      </c>
      <c r="L33" s="201">
        <v>46220</v>
      </c>
      <c r="M33" s="198">
        <f>+_xlfn.XLOOKUP(B33,'La Calera II - RFSU 31.1.28'!B:B,'La Calera II - RFSU 31.1.28'!AP:AP,"No se encuentra",0,1)</f>
        <v>46263</v>
      </c>
      <c r="N33" s="295" t="str">
        <f>IF(+_xlfn.XLOOKUP(B33,'La Calera II - RFSU 31.1.28'!B:B,'La Calera II - RFSU 31.1.28'!AQ:AQ,"No se encuentra",0,1)&gt;0,+_xlfn.XLOOKUP(B33,'La Calera II - RFSU 31.1.28'!B:B,'La Calera II - RFSU 31.1.28'!AQ:AQ,"No se encuentra",0,1),"")</f>
        <v/>
      </c>
      <c r="O33" s="201">
        <v>46381</v>
      </c>
      <c r="P33" s="198">
        <f t="shared" si="4"/>
        <v>46381</v>
      </c>
      <c r="Q33" s="35" t="str">
        <f>+IF(+_xlfn.XLOOKUP(B33,'La Calera II - RFSU 31.1.28'!B:B,'La Calera II - RFSU 31.1.28'!BX:BX,"No se encuentra",0,1)&gt;0,+_xlfn.XLOOKUP(B33,'La Calera II - RFSU 31.1.28'!B:B,'La Calera II - RFSU 31.1.28'!BX:BX,"No se encuentra",0,1),"")</f>
        <v/>
      </c>
      <c r="R33" s="302" t="str">
        <f t="shared" si="0"/>
        <v/>
      </c>
      <c r="S33" s="227"/>
      <c r="T33" s="228" t="str">
        <f>+_xlfn.XLOOKUP(B33,'La Calera II - RFSU 31.1.28'!B:B,'La Calera II - RFSU 31.1.28'!BZ:BZ,"",0,1)</f>
        <v>FDI1040</v>
      </c>
      <c r="V33" s="18">
        <f>+_xlfn.XLOOKUP(B33,'La Calera II - RFSU 31.1.28'!B:B,'La Calera II - RFSU 31.1.28'!BW:BW,"No se encuentra",0,1)</f>
        <v>46390</v>
      </c>
      <c r="W33" s="193">
        <f t="shared" si="1"/>
        <v>161</v>
      </c>
      <c r="Z33" s="18">
        <f>+_xlfn.XLOOKUP(T33,'Crono LB 30.09'!B:B,'Crono LB 30.09'!E:E,"No se encuentra",0,1)</f>
        <v>46162</v>
      </c>
      <c r="AA33" s="193">
        <f t="shared" si="5"/>
        <v>-58</v>
      </c>
    </row>
    <row r="34" spans="1:27" hidden="1" x14ac:dyDescent="0.25">
      <c r="A34" s="159" t="s">
        <v>640</v>
      </c>
      <c r="B34" s="160" t="s">
        <v>2619</v>
      </c>
      <c r="C34" s="161" t="s">
        <v>754</v>
      </c>
      <c r="D34" s="285"/>
      <c r="E34" s="201">
        <v>46080</v>
      </c>
      <c r="F34" s="198">
        <f>+_xlfn.XLOOKUP(B34,'La Calera II - RFSU 31.1.28'!B:B,'La Calera II - RFSU 31.1.28'!G:G,"No se encuentra",0,1)</f>
        <v>46125</v>
      </c>
      <c r="G34" s="293">
        <f>IF(+_xlfn.XLOOKUP(B34,'La Calera II - RFSU 31.1.28'!B:B,'La Calera II - RFSU 31.1.28'!H:H,"No se encuentra",0,1)&gt;0,+_xlfn.XLOOKUP(B34,'La Calera II - RFSU 31.1.28'!B:B,'La Calera II - RFSU 31.1.28'!H:H,"No se encuentra",0,1),"")</f>
        <v>46122</v>
      </c>
      <c r="H34" s="201">
        <v>46117</v>
      </c>
      <c r="I34" s="198">
        <f>+_xlfn.XLOOKUP(B34,'La Calera II - RFSU 31.1.28'!B:B,'La Calera II - RFSU 31.1.28'!W:W,"No se encuentra",0,1)</f>
        <v>46159</v>
      </c>
      <c r="J34" s="289">
        <f>IF(+_xlfn.XLOOKUP(B34,'La Calera II - RFSU 31.1.28'!B:B,'La Calera II - RFSU 31.1.28'!X:X,"No se encuentra",0,1)&gt;0,+_xlfn.XLOOKUP(B34,'La Calera II - RFSU 31.1.28'!B:B,'La Calera II - RFSU 31.1.28'!X:X,"No se encuentra",0,1),"")</f>
        <v>46153</v>
      </c>
      <c r="K34" s="141" t="str">
        <f>+IF(+_xlfn.XLOOKUP(B34,'La Calera II - RFSU 31.1.28'!B:B,'La Calera II - RFSU 31.1.28'!AG:AG,"No se encuentra",0,1)=0,"N/A","Sin iniciar")</f>
        <v>Sin iniciar</v>
      </c>
      <c r="L34" s="201">
        <v>46182</v>
      </c>
      <c r="M34" s="198">
        <f>+_xlfn.XLOOKUP(B34,'La Calera II - RFSU 31.1.28'!B:B,'La Calera II - RFSU 31.1.28'!AP:AP,"No se encuentra",0,1)</f>
        <v>46218</v>
      </c>
      <c r="N34" s="295" t="str">
        <f>IF(+_xlfn.XLOOKUP(B34,'La Calera II - RFSU 31.1.28'!B:B,'La Calera II - RFSU 31.1.28'!AQ:AQ,"No se encuentra",0,1)&gt;0,+_xlfn.XLOOKUP(B34,'La Calera II - RFSU 31.1.28'!B:B,'La Calera II - RFSU 31.1.28'!AQ:AQ,"No se encuentra",0,1),"")</f>
        <v/>
      </c>
      <c r="O34" s="201">
        <v>46381</v>
      </c>
      <c r="P34" s="198">
        <f t="shared" si="4"/>
        <v>46381</v>
      </c>
      <c r="Q34" s="35" t="str">
        <f>+IF(+_xlfn.XLOOKUP(B34,'La Calera II - RFSU 31.1.28'!B:B,'La Calera II - RFSU 31.1.28'!BX:BX,"No se encuentra",0,1)&gt;0,+_xlfn.XLOOKUP(B34,'La Calera II - RFSU 31.1.28'!B:B,'La Calera II - RFSU 31.1.28'!BX:BX,"No se encuentra",0,1),"")</f>
        <v/>
      </c>
      <c r="R34" s="302" t="str">
        <f t="shared" si="0"/>
        <v/>
      </c>
      <c r="S34" s="227"/>
      <c r="T34" s="228" t="str">
        <f>+_xlfn.XLOOKUP(B34,'La Calera II - RFSU 31.1.28'!B:B,'La Calera II - RFSU 31.1.28'!BZ:BZ,"",0,1)</f>
        <v>FDI1040</v>
      </c>
      <c r="V34" s="18">
        <f>+_xlfn.XLOOKUP(B34,'La Calera II - RFSU 31.1.28'!B:B,'La Calera II - RFSU 31.1.28'!BW:BW,"No se encuentra",0,1)</f>
        <v>46405</v>
      </c>
      <c r="W34" s="193">
        <f t="shared" si="1"/>
        <v>199</v>
      </c>
      <c r="Z34" s="18">
        <f>+_xlfn.XLOOKUP(T34,'Crono LB 30.09'!B:B,'Crono LB 30.09'!E:E,"No se encuentra",0,1)</f>
        <v>46162</v>
      </c>
      <c r="AA34" s="193">
        <f t="shared" si="5"/>
        <v>-20</v>
      </c>
    </row>
    <row r="35" spans="1:27" hidden="1" x14ac:dyDescent="0.25">
      <c r="A35" s="159" t="s">
        <v>640</v>
      </c>
      <c r="B35" s="160" t="s">
        <v>2620</v>
      </c>
      <c r="C35" s="161" t="s">
        <v>755</v>
      </c>
      <c r="D35" s="285"/>
      <c r="E35" s="201">
        <v>46113</v>
      </c>
      <c r="F35" s="198">
        <f>+_xlfn.XLOOKUP(B35,'La Calera II - RFSU 31.1.28'!B:B,'La Calera II - RFSU 31.1.28'!G:G,"No se encuentra",0,1)</f>
        <v>46177</v>
      </c>
      <c r="G35" s="293">
        <f>IF(+_xlfn.XLOOKUP(B35,'La Calera II - RFSU 31.1.28'!B:B,'La Calera II - RFSU 31.1.28'!H:H,"No se encuentra",0,1)&gt;0,+_xlfn.XLOOKUP(B35,'La Calera II - RFSU 31.1.28'!B:B,'La Calera II - RFSU 31.1.28'!H:H,"No se encuentra",0,1),"")</f>
        <v>46185</v>
      </c>
      <c r="H35" s="201">
        <v>46150</v>
      </c>
      <c r="I35" s="198">
        <f>+_xlfn.XLOOKUP(B35,'La Calera II - RFSU 31.1.28'!B:B,'La Calera II - RFSU 31.1.28'!W:W,"No se encuentra",0,1)</f>
        <v>46222</v>
      </c>
      <c r="J35" s="289" t="str">
        <f>IF(+_xlfn.XLOOKUP(B35,'La Calera II - RFSU 31.1.28'!B:B,'La Calera II - RFSU 31.1.28'!X:X,"No se encuentra",0,1)&gt;0,+_xlfn.XLOOKUP(B35,'La Calera II - RFSU 31.1.28'!B:B,'La Calera II - RFSU 31.1.28'!X:X,"No se encuentra",0,1),"")</f>
        <v/>
      </c>
      <c r="K35" s="141" t="str">
        <f>+IF(+_xlfn.XLOOKUP(B35,'La Calera II - RFSU 31.1.28'!B:B,'La Calera II - RFSU 31.1.28'!AG:AG,"No se encuentra",0,1)=0,"N/A","Sin iniciar")</f>
        <v>Sin iniciar</v>
      </c>
      <c r="L35" s="201">
        <v>46215</v>
      </c>
      <c r="M35" s="198">
        <f>+_xlfn.XLOOKUP(B35,'La Calera II - RFSU 31.1.28'!B:B,'La Calera II - RFSU 31.1.28'!AP:AP,"No se encuentra",0,1)</f>
        <v>46287</v>
      </c>
      <c r="N35" s="295" t="str">
        <f>IF(+_xlfn.XLOOKUP(B35,'La Calera II - RFSU 31.1.28'!B:B,'La Calera II - RFSU 31.1.28'!AQ:AQ,"No se encuentra",0,1)&gt;0,+_xlfn.XLOOKUP(B35,'La Calera II - RFSU 31.1.28'!B:B,'La Calera II - RFSU 31.1.28'!AQ:AQ,"No se encuentra",0,1),"")</f>
        <v/>
      </c>
      <c r="O35" s="201">
        <v>46381</v>
      </c>
      <c r="P35" s="198">
        <f t="shared" si="4"/>
        <v>46381</v>
      </c>
      <c r="Q35" s="35" t="str">
        <f>+IF(+_xlfn.XLOOKUP(B35,'La Calera II - RFSU 31.1.28'!B:B,'La Calera II - RFSU 31.1.28'!BX:BX,"No se encuentra",0,1)&gt;0,+_xlfn.XLOOKUP(B35,'La Calera II - RFSU 31.1.28'!B:B,'La Calera II - RFSU 31.1.28'!BX:BX,"No se encuentra",0,1),"")</f>
        <v/>
      </c>
      <c r="R35" s="302" t="str">
        <f t="shared" si="0"/>
        <v/>
      </c>
      <c r="S35" s="227"/>
      <c r="T35" s="228" t="str">
        <f>+_xlfn.XLOOKUP(B35,'La Calera II - RFSU 31.1.28'!B:B,'La Calera II - RFSU 31.1.28'!BZ:BZ,"",0,1)</f>
        <v>FDI1040</v>
      </c>
      <c r="V35" s="18">
        <f>+_xlfn.XLOOKUP(B35,'La Calera II - RFSU 31.1.28'!B:B,'La Calera II - RFSU 31.1.28'!BW:BW,"No se encuentra",0,1)</f>
        <v>46444</v>
      </c>
      <c r="W35" s="193">
        <f t="shared" si="1"/>
        <v>166</v>
      </c>
      <c r="Z35" s="18">
        <f>+_xlfn.XLOOKUP(T35,'Crono LB 30.09'!B:B,'Crono LB 30.09'!E:E,"No se encuentra",0,1)</f>
        <v>46162</v>
      </c>
      <c r="AA35" s="193">
        <f t="shared" si="5"/>
        <v>-53</v>
      </c>
    </row>
    <row r="36" spans="1:27" hidden="1" x14ac:dyDescent="0.25">
      <c r="A36" s="159" t="s">
        <v>640</v>
      </c>
      <c r="B36" s="160" t="s">
        <v>2621</v>
      </c>
      <c r="C36" s="161" t="s">
        <v>756</v>
      </c>
      <c r="D36" s="285"/>
      <c r="E36" s="201">
        <v>46084</v>
      </c>
      <c r="F36" s="198">
        <f>+_xlfn.XLOOKUP(B36,'La Calera II - RFSU 31.1.28'!B:B,'La Calera II - RFSU 31.1.28'!G:G,"No se encuentra",0,1)</f>
        <v>46129</v>
      </c>
      <c r="G36" s="293">
        <f>IF(+_xlfn.XLOOKUP(B36,'La Calera II - RFSU 31.1.28'!B:B,'La Calera II - RFSU 31.1.28'!H:H,"No se encuentra",0,1)&gt;0,+_xlfn.XLOOKUP(B36,'La Calera II - RFSU 31.1.28'!B:B,'La Calera II - RFSU 31.1.28'!H:H,"No se encuentra",0,1),"")</f>
        <v>46129</v>
      </c>
      <c r="H36" s="201">
        <v>46121</v>
      </c>
      <c r="I36" s="198">
        <f>+_xlfn.XLOOKUP(B36,'La Calera II - RFSU 31.1.28'!B:B,'La Calera II - RFSU 31.1.28'!W:W,"No se encuentra",0,1)</f>
        <v>46166</v>
      </c>
      <c r="J36" s="289">
        <f>IF(+_xlfn.XLOOKUP(B36,'La Calera II - RFSU 31.1.28'!B:B,'La Calera II - RFSU 31.1.28'!X:X,"No se encuentra",0,1)&gt;0,+_xlfn.XLOOKUP(B36,'La Calera II - RFSU 31.1.28'!B:B,'La Calera II - RFSU 31.1.28'!X:X,"No se encuentra",0,1),"")</f>
        <v>46153</v>
      </c>
      <c r="K36" s="141" t="str">
        <f>+IF(+_xlfn.XLOOKUP(B36,'La Calera II - RFSU 31.1.28'!B:B,'La Calera II - RFSU 31.1.28'!AG:AG,"No se encuentra",0,1)=0,"N/A","Sin iniciar")</f>
        <v>Sin iniciar</v>
      </c>
      <c r="L36" s="201">
        <v>46186</v>
      </c>
      <c r="M36" s="198">
        <f>+_xlfn.XLOOKUP(B36,'La Calera II - RFSU 31.1.28'!B:B,'La Calera II - RFSU 31.1.28'!AP:AP,"No se encuentra",0,1)</f>
        <v>46218</v>
      </c>
      <c r="N36" s="295" t="str">
        <f>IF(+_xlfn.XLOOKUP(B36,'La Calera II - RFSU 31.1.28'!B:B,'La Calera II - RFSU 31.1.28'!AQ:AQ,"No se encuentra",0,1)&gt;0,+_xlfn.XLOOKUP(B36,'La Calera II - RFSU 31.1.28'!B:B,'La Calera II - RFSU 31.1.28'!AQ:AQ,"No se encuentra",0,1),"")</f>
        <v/>
      </c>
      <c r="O36" s="201">
        <v>46381</v>
      </c>
      <c r="P36" s="198">
        <f t="shared" si="4"/>
        <v>46375</v>
      </c>
      <c r="Q36" s="35" t="str">
        <f>+IF(+_xlfn.XLOOKUP(B36,'La Calera II - RFSU 31.1.28'!B:B,'La Calera II - RFSU 31.1.28'!BX:BX,"No se encuentra",0,1)&gt;0,+_xlfn.XLOOKUP(B36,'La Calera II - RFSU 31.1.28'!B:B,'La Calera II - RFSU 31.1.28'!BX:BX,"No se encuentra",0,1),"")</f>
        <v/>
      </c>
      <c r="R36" s="302" t="str">
        <f t="shared" si="0"/>
        <v/>
      </c>
      <c r="S36" s="227"/>
      <c r="T36" s="228" t="str">
        <f>+_xlfn.XLOOKUP(B36,'La Calera II - RFSU 31.1.28'!B:B,'La Calera II - RFSU 31.1.28'!BZ:BZ,"",0,1)</f>
        <v>FDI1040</v>
      </c>
      <c r="V36" s="18">
        <f>+_xlfn.XLOOKUP(B36,'La Calera II - RFSU 31.1.28'!B:B,'La Calera II - RFSU 31.1.28'!BW:BW,"No se encuentra",0,1)</f>
        <v>46375</v>
      </c>
      <c r="W36" s="193">
        <f t="shared" si="1"/>
        <v>195</v>
      </c>
      <c r="Z36" s="18">
        <f>+_xlfn.XLOOKUP(T36,'Crono LB 30.09'!B:B,'Crono LB 30.09'!E:E,"No se encuentra",0,1)</f>
        <v>46162</v>
      </c>
      <c r="AA36" s="193">
        <f t="shared" si="5"/>
        <v>-24</v>
      </c>
    </row>
    <row r="37" spans="1:27" hidden="1" x14ac:dyDescent="0.25">
      <c r="A37" s="159" t="s">
        <v>640</v>
      </c>
      <c r="B37" s="160" t="s">
        <v>2622</v>
      </c>
      <c r="C37" s="161" t="s">
        <v>757</v>
      </c>
      <c r="D37" s="285"/>
      <c r="E37" s="201">
        <v>46118</v>
      </c>
      <c r="F37" s="198">
        <f>+_xlfn.XLOOKUP(B37,'La Calera II - RFSU 31.1.28'!B:B,'La Calera II - RFSU 31.1.28'!G:G,"No se encuentra",0,1)</f>
        <v>46177</v>
      </c>
      <c r="G37" s="293">
        <f>IF(+_xlfn.XLOOKUP(B37,'La Calera II - RFSU 31.1.28'!B:B,'La Calera II - RFSU 31.1.28'!H:H,"No se encuentra",0,1)&gt;0,+_xlfn.XLOOKUP(B37,'La Calera II - RFSU 31.1.28'!B:B,'La Calera II - RFSU 31.1.28'!H:H,"No se encuentra",0,1),"")</f>
        <v>46185</v>
      </c>
      <c r="H37" s="201">
        <v>46155</v>
      </c>
      <c r="I37" s="198">
        <f>+_xlfn.XLOOKUP(B37,'La Calera II - RFSU 31.1.28'!B:B,'La Calera II - RFSU 31.1.28'!W:W,"No se encuentra",0,1)</f>
        <v>46222</v>
      </c>
      <c r="J37" s="289" t="str">
        <f>IF(+_xlfn.XLOOKUP(B37,'La Calera II - RFSU 31.1.28'!B:B,'La Calera II - RFSU 31.1.28'!X:X,"No se encuentra",0,1)&gt;0,+_xlfn.XLOOKUP(B37,'La Calera II - RFSU 31.1.28'!B:B,'La Calera II - RFSU 31.1.28'!X:X,"No se encuentra",0,1),"")</f>
        <v/>
      </c>
      <c r="K37" s="141" t="str">
        <f>+IF(+_xlfn.XLOOKUP(B37,'La Calera II - RFSU 31.1.28'!B:B,'La Calera II - RFSU 31.1.28'!AG:AG,"No se encuentra",0,1)=0,"N/A","Sin iniciar")</f>
        <v>Sin iniciar</v>
      </c>
      <c r="L37" s="201">
        <v>46220</v>
      </c>
      <c r="M37" s="198">
        <f>+_xlfn.XLOOKUP(B37,'La Calera II - RFSU 31.1.28'!B:B,'La Calera II - RFSU 31.1.28'!AP:AP,"No se encuentra",0,1)</f>
        <v>46287</v>
      </c>
      <c r="N37" s="295" t="str">
        <f>IF(+_xlfn.XLOOKUP(B37,'La Calera II - RFSU 31.1.28'!B:B,'La Calera II - RFSU 31.1.28'!AQ:AQ,"No se encuentra",0,1)&gt;0,+_xlfn.XLOOKUP(B37,'La Calera II - RFSU 31.1.28'!B:B,'La Calera II - RFSU 31.1.28'!AQ:AQ,"No se encuentra",0,1),"")</f>
        <v/>
      </c>
      <c r="O37" s="201">
        <v>46381</v>
      </c>
      <c r="P37" s="198">
        <f t="shared" si="4"/>
        <v>46381</v>
      </c>
      <c r="Q37" s="35" t="str">
        <f>+IF(+_xlfn.XLOOKUP(B37,'La Calera II - RFSU 31.1.28'!B:B,'La Calera II - RFSU 31.1.28'!BX:BX,"No se encuentra",0,1)&gt;0,+_xlfn.XLOOKUP(B37,'La Calera II - RFSU 31.1.28'!B:B,'La Calera II - RFSU 31.1.28'!BX:BX,"No se encuentra",0,1),"")</f>
        <v/>
      </c>
      <c r="R37" s="302" t="str">
        <f t="shared" si="0"/>
        <v/>
      </c>
      <c r="S37" s="227"/>
      <c r="T37" s="228" t="str">
        <f>+_xlfn.XLOOKUP(B37,'La Calera II - RFSU 31.1.28'!B:B,'La Calera II - RFSU 31.1.28'!BZ:BZ,"",0,1)</f>
        <v>FDI1040</v>
      </c>
      <c r="V37" s="18">
        <f>+_xlfn.XLOOKUP(B37,'La Calera II - RFSU 31.1.28'!B:B,'La Calera II - RFSU 31.1.28'!BW:BW,"No se encuentra",0,1)</f>
        <v>46414</v>
      </c>
      <c r="W37" s="193">
        <f t="shared" si="1"/>
        <v>161</v>
      </c>
      <c r="Z37" s="18">
        <f>+_xlfn.XLOOKUP(T37,'Crono LB 30.09'!B:B,'Crono LB 30.09'!E:E,"No se encuentra",0,1)</f>
        <v>46162</v>
      </c>
      <c r="AA37" s="193">
        <f t="shared" si="5"/>
        <v>-58</v>
      </c>
    </row>
    <row r="38" spans="1:27" hidden="1" x14ac:dyDescent="0.25">
      <c r="A38" s="159" t="s">
        <v>640</v>
      </c>
      <c r="B38" s="160" t="s">
        <v>2623</v>
      </c>
      <c r="C38" s="161" t="s">
        <v>758</v>
      </c>
      <c r="D38" s="285"/>
      <c r="E38" s="201">
        <v>46118</v>
      </c>
      <c r="F38" s="198">
        <f>+_xlfn.XLOOKUP(B38,'La Calera II - RFSU 31.1.28'!B:B,'La Calera II - RFSU 31.1.28'!G:G,"No se encuentra",0,1)</f>
        <v>46163</v>
      </c>
      <c r="G38" s="293">
        <f>IF(+_xlfn.XLOOKUP(B38,'La Calera II - RFSU 31.1.28'!B:B,'La Calera II - RFSU 31.1.28'!H:H,"No se encuentra",0,1)&gt;0,+_xlfn.XLOOKUP(B38,'La Calera II - RFSU 31.1.28'!B:B,'La Calera II - RFSU 31.1.28'!H:H,"No se encuentra",0,1),"")</f>
        <v>46163</v>
      </c>
      <c r="H38" s="201">
        <v>46155</v>
      </c>
      <c r="I38" s="198">
        <f>+_xlfn.XLOOKUP(B38,'La Calera II - RFSU 31.1.28'!B:B,'La Calera II - RFSU 31.1.28'!W:W,"No se encuentra",0,1)</f>
        <v>46208</v>
      </c>
      <c r="J38" s="289" t="str">
        <f>IF(+_xlfn.XLOOKUP(B38,'La Calera II - RFSU 31.1.28'!B:B,'La Calera II - RFSU 31.1.28'!X:X,"No se encuentra",0,1)&gt;0,+_xlfn.XLOOKUP(B38,'La Calera II - RFSU 31.1.28'!B:B,'La Calera II - RFSU 31.1.28'!X:X,"No se encuentra",0,1),"")</f>
        <v/>
      </c>
      <c r="K38" s="141" t="str">
        <f>+IF(+_xlfn.XLOOKUP(B38,'La Calera II - RFSU 31.1.28'!B:B,'La Calera II - RFSU 31.1.28'!AG:AG,"No se encuentra",0,1)=0,"N/A","Sin iniciar")</f>
        <v>Sin iniciar</v>
      </c>
      <c r="L38" s="201">
        <v>46220</v>
      </c>
      <c r="M38" s="198">
        <f>+_xlfn.XLOOKUP(B38,'La Calera II - RFSU 31.1.28'!B:B,'La Calera II - RFSU 31.1.28'!AP:AP,"No se encuentra",0,1)</f>
        <v>46273</v>
      </c>
      <c r="N38" s="295" t="str">
        <f>IF(+_xlfn.XLOOKUP(B38,'La Calera II - RFSU 31.1.28'!B:B,'La Calera II - RFSU 31.1.28'!AQ:AQ,"No se encuentra",0,1)&gt;0,+_xlfn.XLOOKUP(B38,'La Calera II - RFSU 31.1.28'!B:B,'La Calera II - RFSU 31.1.28'!AQ:AQ,"No se encuentra",0,1),"")</f>
        <v/>
      </c>
      <c r="O38" s="201">
        <v>46381</v>
      </c>
      <c r="P38" s="198">
        <f t="shared" si="4"/>
        <v>46381</v>
      </c>
      <c r="Q38" s="35" t="str">
        <f>+IF(+_xlfn.XLOOKUP(B38,'La Calera II - RFSU 31.1.28'!B:B,'La Calera II - RFSU 31.1.28'!BX:BX,"No se encuentra",0,1)&gt;0,+_xlfn.XLOOKUP(B38,'La Calera II - RFSU 31.1.28'!B:B,'La Calera II - RFSU 31.1.28'!BX:BX,"No se encuentra",0,1),"")</f>
        <v/>
      </c>
      <c r="R38" s="302" t="str">
        <f t="shared" si="0"/>
        <v/>
      </c>
      <c r="S38" s="227"/>
      <c r="T38" s="228" t="str">
        <f>+_xlfn.XLOOKUP(B38,'La Calera II - RFSU 31.1.28'!B:B,'La Calera II - RFSU 31.1.28'!BZ:BZ,"",0,1)</f>
        <v>FDI1040</v>
      </c>
      <c r="V38" s="18">
        <f>+_xlfn.XLOOKUP(B38,'La Calera II - RFSU 31.1.28'!B:B,'La Calera II - RFSU 31.1.28'!BW:BW,"No se encuentra",0,1)</f>
        <v>46460</v>
      </c>
      <c r="W38" s="193">
        <f t="shared" si="1"/>
        <v>161</v>
      </c>
      <c r="Z38" s="18">
        <f>+_xlfn.XLOOKUP(T38,'Crono LB 30.09'!B:B,'Crono LB 30.09'!E:E,"No se encuentra",0,1)</f>
        <v>46162</v>
      </c>
      <c r="AA38" s="193">
        <f t="shared" si="5"/>
        <v>-58</v>
      </c>
    </row>
    <row r="39" spans="1:27" hidden="1" x14ac:dyDescent="0.25">
      <c r="A39" s="159" t="s">
        <v>640</v>
      </c>
      <c r="B39" s="160" t="s">
        <v>2625</v>
      </c>
      <c r="C39" s="161" t="s">
        <v>760</v>
      </c>
      <c r="D39" s="285"/>
      <c r="E39" s="201">
        <v>46001</v>
      </c>
      <c r="F39" s="198">
        <f>+_xlfn.XLOOKUP(B39,'La Calera II - RFSU 31.1.28'!B:B,'La Calera II - RFSU 31.1.28'!G:G,"No se encuentra",0,1)</f>
        <v>46101</v>
      </c>
      <c r="G39" s="293">
        <f>IF(+_xlfn.XLOOKUP(B39,'La Calera II - RFSU 31.1.28'!B:B,'La Calera II - RFSU 31.1.28'!H:H,"No se encuentra",0,1)&gt;0,+_xlfn.XLOOKUP(B39,'La Calera II - RFSU 31.1.28'!B:B,'La Calera II - RFSU 31.1.28'!H:H,"No se encuentra",0,1),"")</f>
        <v>46106</v>
      </c>
      <c r="H39" s="201">
        <v>46038</v>
      </c>
      <c r="I39" s="198">
        <f>+_xlfn.XLOOKUP(B39,'La Calera II - RFSU 31.1.28'!B:B,'La Calera II - RFSU 31.1.28'!W:W,"No se encuentra",0,1)</f>
        <v>46152</v>
      </c>
      <c r="J39" s="289">
        <f>IF(+_xlfn.XLOOKUP(B39,'La Calera II - RFSU 31.1.28'!B:B,'La Calera II - RFSU 31.1.28'!X:X,"No se encuentra",0,1)&gt;0,+_xlfn.XLOOKUP(B39,'La Calera II - RFSU 31.1.28'!B:B,'La Calera II - RFSU 31.1.28'!X:X,"No se encuentra",0,1),"")</f>
        <v>46148</v>
      </c>
      <c r="K39" s="141" t="str">
        <f>+IF(+_xlfn.XLOOKUP(B39,'La Calera II - RFSU 31.1.28'!B:B,'La Calera II - RFSU 31.1.28'!AG:AG,"No se encuentra",0,1)=0,"N/A","Sin iniciar")</f>
        <v>Sin iniciar</v>
      </c>
      <c r="L39" s="201">
        <v>46103</v>
      </c>
      <c r="M39" s="198">
        <f>+_xlfn.XLOOKUP(B39,'La Calera II - RFSU 31.1.28'!B:B,'La Calera II - RFSU 31.1.28'!AP:AP,"No se encuentra",0,1)</f>
        <v>46213</v>
      </c>
      <c r="N39" s="295" t="str">
        <f>IF(+_xlfn.XLOOKUP(B39,'La Calera II - RFSU 31.1.28'!B:B,'La Calera II - RFSU 31.1.28'!AQ:AQ,"No se encuentra",0,1)&gt;0,+_xlfn.XLOOKUP(B39,'La Calera II - RFSU 31.1.28'!B:B,'La Calera II - RFSU 31.1.28'!AQ:AQ,"No se encuentra",0,1),"")</f>
        <v/>
      </c>
      <c r="O39" s="201">
        <v>46412</v>
      </c>
      <c r="P39" s="198">
        <f t="shared" si="4"/>
        <v>46400</v>
      </c>
      <c r="Q39" s="35" t="str">
        <f>+IF(+_xlfn.XLOOKUP(B39,'La Calera II - RFSU 31.1.28'!B:B,'La Calera II - RFSU 31.1.28'!BX:BX,"No se encuentra",0,1)&gt;0,+_xlfn.XLOOKUP(B39,'La Calera II - RFSU 31.1.28'!B:B,'La Calera II - RFSU 31.1.28'!BX:BX,"No se encuentra",0,1),"")</f>
        <v/>
      </c>
      <c r="R39" s="302" t="str">
        <f t="shared" si="0"/>
        <v/>
      </c>
      <c r="S39" s="227"/>
      <c r="T39" s="228" t="str">
        <f>+_xlfn.XLOOKUP(B39,'La Calera II - RFSU 31.1.28'!B:B,'La Calera II - RFSU 31.1.28'!BZ:BZ,"",0,1)</f>
        <v>FDI1060</v>
      </c>
      <c r="V39" s="18">
        <f>+_xlfn.XLOOKUP(B39,'La Calera II - RFSU 31.1.28'!B:B,'La Calera II - RFSU 31.1.28'!BW:BW,"No se encuentra",0,1)</f>
        <v>46400</v>
      </c>
      <c r="W39" s="193">
        <f t="shared" si="1"/>
        <v>309</v>
      </c>
      <c r="Z39" s="18">
        <f>+_xlfn.XLOOKUP(T39,'Crono LB 30.09'!B:B,'Crono LB 30.09'!E:E,"No se encuentra",0,1)</f>
        <v>46107</v>
      </c>
      <c r="AA39" s="193">
        <f t="shared" si="5"/>
        <v>4</v>
      </c>
    </row>
    <row r="40" spans="1:27" hidden="1" x14ac:dyDescent="0.25">
      <c r="A40" s="159" t="s">
        <v>640</v>
      </c>
      <c r="B40" s="160" t="s">
        <v>2626</v>
      </c>
      <c r="C40" s="161" t="s">
        <v>761</v>
      </c>
      <c r="D40" s="285"/>
      <c r="E40" s="201">
        <v>46087</v>
      </c>
      <c r="F40" s="198">
        <f>+_xlfn.XLOOKUP(B40,'La Calera II - RFSU 31.1.28'!B:B,'La Calera II - RFSU 31.1.28'!G:G,"No se encuentra",0,1)</f>
        <v>46136</v>
      </c>
      <c r="G40" s="293">
        <f>IF(+_xlfn.XLOOKUP(B40,'La Calera II - RFSU 31.1.28'!B:B,'La Calera II - RFSU 31.1.28'!H:H,"No se encuentra",0,1)&gt;0,+_xlfn.XLOOKUP(B40,'La Calera II - RFSU 31.1.28'!B:B,'La Calera II - RFSU 31.1.28'!H:H,"No se encuentra",0,1),"")</f>
        <v>46136</v>
      </c>
      <c r="H40" s="201">
        <v>46124</v>
      </c>
      <c r="I40" s="198">
        <f>+_xlfn.XLOOKUP(B40,'La Calera II - RFSU 31.1.28'!B:B,'La Calera II - RFSU 31.1.28'!W:W,"No se encuentra",0,1)</f>
        <v>46173</v>
      </c>
      <c r="J40" s="289">
        <f>IF(+_xlfn.XLOOKUP(B40,'La Calera II - RFSU 31.1.28'!B:B,'La Calera II - RFSU 31.1.28'!X:X,"No se encuentra",0,1)&gt;0,+_xlfn.XLOOKUP(B40,'La Calera II - RFSU 31.1.28'!B:B,'La Calera II - RFSU 31.1.28'!X:X,"No se encuentra",0,1),"")</f>
        <v>46164</v>
      </c>
      <c r="K40" s="141" t="str">
        <f>+IF(+_xlfn.XLOOKUP(B40,'La Calera II - RFSU 31.1.28'!B:B,'La Calera II - RFSU 31.1.28'!AG:AG,"No se encuentra",0,1)=0,"N/A","Sin iniciar")</f>
        <v>Sin iniciar</v>
      </c>
      <c r="L40" s="201">
        <v>46189</v>
      </c>
      <c r="M40" s="198">
        <f>+_xlfn.XLOOKUP(B40,'La Calera II - RFSU 31.1.28'!B:B,'La Calera II - RFSU 31.1.28'!AP:AP,"No se encuentra",0,1)</f>
        <v>46229</v>
      </c>
      <c r="N40" s="295" t="str">
        <f>IF(+_xlfn.XLOOKUP(B40,'La Calera II - RFSU 31.1.28'!B:B,'La Calera II - RFSU 31.1.28'!AQ:AQ,"No se encuentra",0,1)&gt;0,+_xlfn.XLOOKUP(B40,'La Calera II - RFSU 31.1.28'!B:B,'La Calera II - RFSU 31.1.28'!AQ:AQ,"No se encuentra",0,1),"")</f>
        <v/>
      </c>
      <c r="O40" s="201">
        <v>46381</v>
      </c>
      <c r="P40" s="198">
        <f t="shared" si="4"/>
        <v>46381</v>
      </c>
      <c r="Q40" s="35" t="str">
        <f>+IF(+_xlfn.XLOOKUP(B40,'La Calera II - RFSU 31.1.28'!B:B,'La Calera II - RFSU 31.1.28'!BX:BX,"No se encuentra",0,1)&gt;0,+_xlfn.XLOOKUP(B40,'La Calera II - RFSU 31.1.28'!B:B,'La Calera II - RFSU 31.1.28'!BX:BX,"No se encuentra",0,1),"")</f>
        <v/>
      </c>
      <c r="R40" s="302" t="str">
        <f t="shared" si="0"/>
        <v/>
      </c>
      <c r="S40" s="227"/>
      <c r="T40" s="228" t="str">
        <f>+_xlfn.XLOOKUP(B40,'La Calera II - RFSU 31.1.28'!B:B,'La Calera II - RFSU 31.1.28'!BZ:BZ,"",0,1)</f>
        <v>FDI1040</v>
      </c>
      <c r="V40" s="18">
        <f>+_xlfn.XLOOKUP(B40,'La Calera II - RFSU 31.1.28'!B:B,'La Calera II - RFSU 31.1.28'!BW:BW,"No se encuentra",0,1)</f>
        <v>46386</v>
      </c>
      <c r="W40" s="193">
        <f t="shared" si="1"/>
        <v>192</v>
      </c>
      <c r="Z40" s="18">
        <f>+_xlfn.XLOOKUP(T40,'Crono LB 30.09'!B:B,'Crono LB 30.09'!E:E,"No se encuentra",0,1)</f>
        <v>46162</v>
      </c>
      <c r="AA40" s="193">
        <f t="shared" si="5"/>
        <v>-27</v>
      </c>
    </row>
    <row r="41" spans="1:27" hidden="1" x14ac:dyDescent="0.25">
      <c r="A41" s="159" t="s">
        <v>640</v>
      </c>
      <c r="B41" s="160" t="s">
        <v>2627</v>
      </c>
      <c r="C41" s="161" t="s">
        <v>762</v>
      </c>
      <c r="D41" s="285"/>
      <c r="E41" s="201">
        <v>46091</v>
      </c>
      <c r="F41" s="198">
        <f>+_xlfn.XLOOKUP(B41,'La Calera II - RFSU 31.1.28'!B:B,'La Calera II - RFSU 31.1.28'!G:G,"No se encuentra",0,1)</f>
        <v>46136</v>
      </c>
      <c r="G41" s="293">
        <f>IF(+_xlfn.XLOOKUP(B41,'La Calera II - RFSU 31.1.28'!B:B,'La Calera II - RFSU 31.1.28'!H:H,"No se encuentra",0,1)&gt;0,+_xlfn.XLOOKUP(B41,'La Calera II - RFSU 31.1.28'!B:B,'La Calera II - RFSU 31.1.28'!H:H,"No se encuentra",0,1),"")</f>
        <v>46111</v>
      </c>
      <c r="H41" s="201">
        <v>46128</v>
      </c>
      <c r="I41" s="198">
        <f>+_xlfn.XLOOKUP(B41,'La Calera II - RFSU 31.1.28'!B:B,'La Calera II - RFSU 31.1.28'!W:W,"No se encuentra",0,1)</f>
        <v>46161</v>
      </c>
      <c r="J41" s="289">
        <f>IF(+_xlfn.XLOOKUP(B41,'La Calera II - RFSU 31.1.28'!B:B,'La Calera II - RFSU 31.1.28'!X:X,"No se encuentra",0,1)&gt;0,+_xlfn.XLOOKUP(B41,'La Calera II - RFSU 31.1.28'!B:B,'La Calera II - RFSU 31.1.28'!X:X,"No se encuentra",0,1),"")</f>
        <v>46164</v>
      </c>
      <c r="K41" s="141" t="str">
        <f>+IF(+_xlfn.XLOOKUP(B41,'La Calera II - RFSU 31.1.28'!B:B,'La Calera II - RFSU 31.1.28'!AG:AG,"No se encuentra",0,1)=0,"N/A","Sin iniciar")</f>
        <v>Sin iniciar</v>
      </c>
      <c r="L41" s="201">
        <v>46193</v>
      </c>
      <c r="M41" s="198">
        <f>+_xlfn.XLOOKUP(B41,'La Calera II - RFSU 31.1.28'!B:B,'La Calera II - RFSU 31.1.28'!AP:AP,"No se encuentra",0,1)</f>
        <v>46229</v>
      </c>
      <c r="N41" s="295" t="str">
        <f>IF(+_xlfn.XLOOKUP(B41,'La Calera II - RFSU 31.1.28'!B:B,'La Calera II - RFSU 31.1.28'!AQ:AQ,"No se encuentra",0,1)&gt;0,+_xlfn.XLOOKUP(B41,'La Calera II - RFSU 31.1.28'!B:B,'La Calera II - RFSU 31.1.28'!AQ:AQ,"No se encuentra",0,1),"")</f>
        <v/>
      </c>
      <c r="O41" s="201">
        <v>46381</v>
      </c>
      <c r="P41" s="198">
        <f t="shared" si="4"/>
        <v>46356</v>
      </c>
      <c r="Q41" s="35" t="str">
        <f>+IF(+_xlfn.XLOOKUP(B41,'La Calera II - RFSU 31.1.28'!B:B,'La Calera II - RFSU 31.1.28'!BX:BX,"No se encuentra",0,1)&gt;0,+_xlfn.XLOOKUP(B41,'La Calera II - RFSU 31.1.28'!B:B,'La Calera II - RFSU 31.1.28'!BX:BX,"No se encuentra",0,1),"")</f>
        <v/>
      </c>
      <c r="R41" s="302" t="str">
        <f t="shared" si="0"/>
        <v/>
      </c>
      <c r="S41" s="227"/>
      <c r="T41" s="228" t="str">
        <f>+_xlfn.XLOOKUP(B41,'La Calera II - RFSU 31.1.28'!B:B,'La Calera II - RFSU 31.1.28'!BZ:BZ,"",0,1)</f>
        <v>FDI1040</v>
      </c>
      <c r="V41" s="18">
        <f>+_xlfn.XLOOKUP(B41,'La Calera II - RFSU 31.1.28'!B:B,'La Calera II - RFSU 31.1.28'!BW:BW,"No se encuentra",0,1)</f>
        <v>46356</v>
      </c>
      <c r="W41" s="193">
        <f t="shared" si="1"/>
        <v>188</v>
      </c>
      <c r="Z41" s="18">
        <f>+_xlfn.XLOOKUP(T41,'Crono LB 30.09'!B:B,'Crono LB 30.09'!E:E,"No se encuentra",0,1)</f>
        <v>46162</v>
      </c>
      <c r="AA41" s="193">
        <f t="shared" si="5"/>
        <v>-31</v>
      </c>
    </row>
    <row r="42" spans="1:27" hidden="1" x14ac:dyDescent="0.25">
      <c r="A42" s="159" t="s">
        <v>640</v>
      </c>
      <c r="B42" s="160" t="s">
        <v>2628</v>
      </c>
      <c r="C42" s="161" t="s">
        <v>763</v>
      </c>
      <c r="D42" s="285"/>
      <c r="E42" s="201">
        <v>46044</v>
      </c>
      <c r="F42" s="198">
        <f>+_xlfn.XLOOKUP(B42,'La Calera II - RFSU 31.1.28'!B:B,'La Calera II - RFSU 31.1.28'!G:G,"No se encuentra",0,1)</f>
        <v>46090</v>
      </c>
      <c r="G42" s="293">
        <f>IF(+_xlfn.XLOOKUP(B42,'La Calera II - RFSU 31.1.28'!B:B,'La Calera II - RFSU 31.1.28'!H:H,"No se encuentra",0,1)&gt;0,+_xlfn.XLOOKUP(B42,'La Calera II - RFSU 31.1.28'!B:B,'La Calera II - RFSU 31.1.28'!H:H,"No se encuentra",0,1),"")</f>
        <v>46091</v>
      </c>
      <c r="H42" s="201">
        <v>46081</v>
      </c>
      <c r="I42" s="198">
        <f>+_xlfn.XLOOKUP(B42,'La Calera II - RFSU 31.1.28'!B:B,'La Calera II - RFSU 31.1.28'!W:W,"No se encuentra",0,1)</f>
        <v>46129</v>
      </c>
      <c r="J42" s="289">
        <f>IF(+_xlfn.XLOOKUP(B42,'La Calera II - RFSU 31.1.28'!B:B,'La Calera II - RFSU 31.1.28'!X:X,"No se encuentra",0,1)&gt;0,+_xlfn.XLOOKUP(B42,'La Calera II - RFSU 31.1.28'!B:B,'La Calera II - RFSU 31.1.28'!X:X,"No se encuentra",0,1),"")</f>
        <v>46129</v>
      </c>
      <c r="K42" s="141" t="str">
        <f>+IF(+_xlfn.XLOOKUP(B42,'La Calera II - RFSU 31.1.28'!B:B,'La Calera II - RFSU 31.1.28'!AG:AG,"No se encuentra",0,1)=0,"N/A","Sin iniciar")</f>
        <v>Sin iniciar</v>
      </c>
      <c r="L42" s="201">
        <v>46146</v>
      </c>
      <c r="M42" s="198">
        <f>+_xlfn.XLOOKUP(B42,'La Calera II - RFSU 31.1.28'!B:B,'La Calera II - RFSU 31.1.28'!AP:AP,"No se encuentra",0,1)</f>
        <v>46194</v>
      </c>
      <c r="N42" s="295">
        <f>IF(+_xlfn.XLOOKUP(B42,'La Calera II - RFSU 31.1.28'!B:B,'La Calera II - RFSU 31.1.28'!AQ:AQ,"No se encuentra",0,1)&gt;0,+_xlfn.XLOOKUP(B42,'La Calera II - RFSU 31.1.28'!B:B,'La Calera II - RFSU 31.1.28'!AQ:AQ,"No se encuentra",0,1),"")</f>
        <v>46195</v>
      </c>
      <c r="O42" s="201">
        <v>46381</v>
      </c>
      <c r="P42" s="198">
        <f t="shared" si="4"/>
        <v>46381</v>
      </c>
      <c r="Q42" s="35" t="str">
        <f>+IF(+_xlfn.XLOOKUP(B42,'La Calera II - RFSU 31.1.28'!B:B,'La Calera II - RFSU 31.1.28'!BX:BX,"No se encuentra",0,1)&gt;0,+_xlfn.XLOOKUP(B42,'La Calera II - RFSU 31.1.28'!B:B,'La Calera II - RFSU 31.1.28'!BX:BX,"No se encuentra",0,1),"")</f>
        <v/>
      </c>
      <c r="R42" s="302">
        <f t="shared" si="0"/>
        <v>0</v>
      </c>
      <c r="S42" s="227"/>
      <c r="T42" s="228" t="str">
        <f>+_xlfn.XLOOKUP(B42,'La Calera II - RFSU 31.1.28'!B:B,'La Calera II - RFSU 31.1.28'!BZ:BZ,"",0,1)</f>
        <v>FDI1040</v>
      </c>
      <c r="V42" s="18">
        <f>+_xlfn.XLOOKUP(B42,'La Calera II - RFSU 31.1.28'!B:B,'La Calera II - RFSU 31.1.28'!BW:BW,"No se encuentra",0,1)</f>
        <v>46382</v>
      </c>
      <c r="W42" s="193">
        <f t="shared" si="1"/>
        <v>235</v>
      </c>
      <c r="Z42" s="18">
        <f>+_xlfn.XLOOKUP(T42,'Crono LB 30.09'!B:B,'Crono LB 30.09'!E:E,"No se encuentra",0,1)</f>
        <v>46162</v>
      </c>
      <c r="AA42" s="193">
        <f t="shared" si="5"/>
        <v>16</v>
      </c>
    </row>
    <row r="43" spans="1:27" hidden="1" x14ac:dyDescent="0.25">
      <c r="A43" s="159" t="s">
        <v>640</v>
      </c>
      <c r="B43" s="160" t="s">
        <v>2629</v>
      </c>
      <c r="C43" s="161" t="s">
        <v>764</v>
      </c>
      <c r="D43" s="285"/>
      <c r="E43" s="201">
        <v>46098</v>
      </c>
      <c r="F43" s="198">
        <f>+_xlfn.XLOOKUP(B43,'La Calera II - RFSU 31.1.28'!B:B,'La Calera II - RFSU 31.1.28'!G:G,"No se encuentra",0,1)</f>
        <v>46148</v>
      </c>
      <c r="G43" s="293">
        <f>IF(+_xlfn.XLOOKUP(B43,'La Calera II - RFSU 31.1.28'!B:B,'La Calera II - RFSU 31.1.28'!H:H,"No se encuentra",0,1)&gt;0,+_xlfn.XLOOKUP(B43,'La Calera II - RFSU 31.1.28'!B:B,'La Calera II - RFSU 31.1.28'!H:H,"No se encuentra",0,1),"")</f>
        <v>46156</v>
      </c>
      <c r="H43" s="201">
        <v>46135</v>
      </c>
      <c r="I43" s="198">
        <f>+_xlfn.XLOOKUP(B43,'La Calera II - RFSU 31.1.28'!B:B,'La Calera II - RFSU 31.1.28'!W:W,"No se encuentra",0,1)</f>
        <v>46193</v>
      </c>
      <c r="J43" s="289" t="str">
        <f>IF(+_xlfn.XLOOKUP(B43,'La Calera II - RFSU 31.1.28'!B:B,'La Calera II - RFSU 31.1.28'!X:X,"No se encuentra",0,1)&gt;0,+_xlfn.XLOOKUP(B43,'La Calera II - RFSU 31.1.28'!B:B,'La Calera II - RFSU 31.1.28'!X:X,"No se encuentra",0,1),"")</f>
        <v/>
      </c>
      <c r="K43" s="141" t="str">
        <f>+IF(+_xlfn.XLOOKUP(B43,'La Calera II - RFSU 31.1.28'!B:B,'La Calera II - RFSU 31.1.28'!AG:AG,"No se encuentra",0,1)=0,"N/A","Sin iniciar")</f>
        <v>Sin iniciar</v>
      </c>
      <c r="L43" s="201">
        <v>46200</v>
      </c>
      <c r="M43" s="198">
        <f>+_xlfn.XLOOKUP(B43,'La Calera II - RFSU 31.1.28'!B:B,'La Calera II - RFSU 31.1.28'!AP:AP,"No se encuentra",0,1)</f>
        <v>46258</v>
      </c>
      <c r="N43" s="295" t="str">
        <f>IF(+_xlfn.XLOOKUP(B43,'La Calera II - RFSU 31.1.28'!B:B,'La Calera II - RFSU 31.1.28'!AQ:AQ,"No se encuentra",0,1)&gt;0,+_xlfn.XLOOKUP(B43,'La Calera II - RFSU 31.1.28'!B:B,'La Calera II - RFSU 31.1.28'!AQ:AQ,"No se encuentra",0,1),"")</f>
        <v/>
      </c>
      <c r="O43" s="201">
        <v>46381</v>
      </c>
      <c r="P43" s="198">
        <f t="shared" si="4"/>
        <v>46381</v>
      </c>
      <c r="Q43" s="35" t="str">
        <f>+IF(+_xlfn.XLOOKUP(B43,'La Calera II - RFSU 31.1.28'!B:B,'La Calera II - RFSU 31.1.28'!BX:BX,"No se encuentra",0,1)&gt;0,+_xlfn.XLOOKUP(B43,'La Calera II - RFSU 31.1.28'!B:B,'La Calera II - RFSU 31.1.28'!BX:BX,"No se encuentra",0,1),"")</f>
        <v/>
      </c>
      <c r="R43" s="302" t="str">
        <f t="shared" si="0"/>
        <v/>
      </c>
      <c r="S43" s="227"/>
      <c r="T43" s="228" t="str">
        <f>+_xlfn.XLOOKUP(B43,'La Calera II - RFSU 31.1.28'!B:B,'La Calera II - RFSU 31.1.28'!BZ:BZ,"",0,1)</f>
        <v>FDI1040</v>
      </c>
      <c r="V43" s="18">
        <f>+_xlfn.XLOOKUP(B43,'La Calera II - RFSU 31.1.28'!B:B,'La Calera II - RFSU 31.1.28'!BW:BW,"No se encuentra",0,1)</f>
        <v>46415</v>
      </c>
      <c r="W43" s="193">
        <f t="shared" si="1"/>
        <v>181</v>
      </c>
      <c r="Z43" s="18">
        <f>+_xlfn.XLOOKUP(T43,'Crono LB 30.09'!B:B,'Crono LB 30.09'!E:E,"No se encuentra",0,1)</f>
        <v>46162</v>
      </c>
      <c r="AA43" s="193">
        <f t="shared" si="5"/>
        <v>-38</v>
      </c>
    </row>
    <row r="44" spans="1:27" hidden="1" x14ac:dyDescent="0.25">
      <c r="A44" s="159" t="s">
        <v>640</v>
      </c>
      <c r="B44" s="160" t="s">
        <v>2630</v>
      </c>
      <c r="C44" s="161" t="s">
        <v>765</v>
      </c>
      <c r="D44" s="285"/>
      <c r="E44" s="201">
        <v>46045</v>
      </c>
      <c r="F44" s="198">
        <f>+_xlfn.XLOOKUP(B44,'La Calera II - RFSU 31.1.28'!B:B,'La Calera II - RFSU 31.1.28'!G:G,"No se encuentra",0,1)</f>
        <v>46091</v>
      </c>
      <c r="G44" s="293">
        <f>IF(+_xlfn.XLOOKUP(B44,'La Calera II - RFSU 31.1.28'!B:B,'La Calera II - RFSU 31.1.28'!H:H,"No se encuentra",0,1)&gt;0,+_xlfn.XLOOKUP(B44,'La Calera II - RFSU 31.1.28'!B:B,'La Calera II - RFSU 31.1.28'!H:H,"No se encuentra",0,1),"")</f>
        <v>46091</v>
      </c>
      <c r="H44" s="201">
        <v>46082</v>
      </c>
      <c r="I44" s="198">
        <f>+_xlfn.XLOOKUP(B44,'La Calera II - RFSU 31.1.28'!B:B,'La Calera II - RFSU 31.1.28'!W:W,"No se encuentra",0,1)</f>
        <v>46148</v>
      </c>
      <c r="J44" s="289">
        <f>IF(+_xlfn.XLOOKUP(B44,'La Calera II - RFSU 31.1.28'!B:B,'La Calera II - RFSU 31.1.28'!X:X,"No se encuentra",0,1)&gt;0,+_xlfn.XLOOKUP(B44,'La Calera II - RFSU 31.1.28'!B:B,'La Calera II - RFSU 31.1.28'!X:X,"No se encuentra",0,1),"")</f>
        <v>46129</v>
      </c>
      <c r="K44" s="141" t="str">
        <f>+IF(+_xlfn.XLOOKUP(B44,'La Calera II - RFSU 31.1.28'!B:B,'La Calera II - RFSU 31.1.28'!AG:AG,"No se encuentra",0,1)=0,"N/A","Sin iniciar")</f>
        <v>Sin iniciar</v>
      </c>
      <c r="L44" s="201">
        <v>46147</v>
      </c>
      <c r="M44" s="198">
        <f>+_xlfn.XLOOKUP(B44,'La Calera II - RFSU 31.1.28'!B:B,'La Calera II - RFSU 31.1.28'!AP:AP,"No se encuentra",0,1)</f>
        <v>46194</v>
      </c>
      <c r="N44" s="295">
        <f>IF(+_xlfn.XLOOKUP(B44,'La Calera II - RFSU 31.1.28'!B:B,'La Calera II - RFSU 31.1.28'!AQ:AQ,"No se encuentra",0,1)&gt;0,+_xlfn.XLOOKUP(B44,'La Calera II - RFSU 31.1.28'!B:B,'La Calera II - RFSU 31.1.28'!AQ:AQ,"No se encuentra",0,1),"")</f>
        <v>46157</v>
      </c>
      <c r="O44" s="201">
        <v>46412</v>
      </c>
      <c r="P44" s="198">
        <f t="shared" si="4"/>
        <v>46314</v>
      </c>
      <c r="Q44" s="35" t="str">
        <f>+IF(+_xlfn.XLOOKUP(B44,'La Calera II - RFSU 31.1.28'!B:B,'La Calera II - RFSU 31.1.28'!BX:BX,"No se encuentra",0,1)&gt;0,+_xlfn.XLOOKUP(B44,'La Calera II - RFSU 31.1.28'!B:B,'La Calera II - RFSU 31.1.28'!BX:BX,"No se encuentra",0,1),"")</f>
        <v/>
      </c>
      <c r="R44" s="302">
        <f t="shared" si="0"/>
        <v>98</v>
      </c>
      <c r="S44" s="227"/>
      <c r="T44" s="228" t="str">
        <f>+_xlfn.XLOOKUP(B44,'La Calera II - RFSU 31.1.28'!B:B,'La Calera II - RFSU 31.1.28'!BZ:BZ,"",0,1)</f>
        <v>FDI1060</v>
      </c>
      <c r="V44" s="18">
        <f>+_xlfn.XLOOKUP(B44,'La Calera II - RFSU 31.1.28'!B:B,'La Calera II - RFSU 31.1.28'!BW:BW,"No se encuentra",0,1)</f>
        <v>46314</v>
      </c>
      <c r="W44" s="193">
        <f t="shared" si="1"/>
        <v>265</v>
      </c>
      <c r="Z44" s="18">
        <f>+_xlfn.XLOOKUP(T44,'Crono LB 30.09'!B:B,'Crono LB 30.09'!E:E,"No se encuentra",0,1)</f>
        <v>46107</v>
      </c>
      <c r="AA44" s="193">
        <f t="shared" si="5"/>
        <v>-40</v>
      </c>
    </row>
    <row r="45" spans="1:27" hidden="1" x14ac:dyDescent="0.25">
      <c r="A45" s="159" t="s">
        <v>640</v>
      </c>
      <c r="B45" s="160" t="s">
        <v>2631</v>
      </c>
      <c r="C45" s="161" t="s">
        <v>766</v>
      </c>
      <c r="D45" s="285"/>
      <c r="E45" s="201">
        <v>46119</v>
      </c>
      <c r="F45" s="198">
        <f>+_xlfn.XLOOKUP(B45,'La Calera II - RFSU 31.1.28'!B:B,'La Calera II - RFSU 31.1.28'!G:G,"No se encuentra",0,1)</f>
        <v>46164</v>
      </c>
      <c r="G45" s="293">
        <f>IF(+_xlfn.XLOOKUP(B45,'La Calera II - RFSU 31.1.28'!B:B,'La Calera II - RFSU 31.1.28'!H:H,"No se encuentra",0,1)&gt;0,+_xlfn.XLOOKUP(B45,'La Calera II - RFSU 31.1.28'!B:B,'La Calera II - RFSU 31.1.28'!H:H,"No se encuentra",0,1),"")</f>
        <v>46164</v>
      </c>
      <c r="H45" s="201">
        <v>46156</v>
      </c>
      <c r="I45" s="198">
        <f>+_xlfn.XLOOKUP(B45,'La Calera II - RFSU 31.1.28'!B:B,'La Calera II - RFSU 31.1.28'!W:W,"No se encuentra",0,1)</f>
        <v>46208</v>
      </c>
      <c r="J45" s="289">
        <f>IF(+_xlfn.XLOOKUP(B45,'La Calera II - RFSU 31.1.28'!B:B,'La Calera II - RFSU 31.1.28'!X:X,"No se encuentra",0,1)&gt;0,+_xlfn.XLOOKUP(B45,'La Calera II - RFSU 31.1.28'!B:B,'La Calera II - RFSU 31.1.28'!X:X,"No se encuentra",0,1),"")</f>
        <v>46197</v>
      </c>
      <c r="K45" s="141" t="str">
        <f>+IF(+_xlfn.XLOOKUP(B45,'La Calera II - RFSU 31.1.28'!B:B,'La Calera II - RFSU 31.1.28'!AG:AG,"No se encuentra",0,1)=0,"N/A","Sin iniciar")</f>
        <v>Sin iniciar</v>
      </c>
      <c r="L45" s="201">
        <v>46221</v>
      </c>
      <c r="M45" s="198">
        <f>+_xlfn.XLOOKUP(B45,'La Calera II - RFSU 31.1.28'!B:B,'La Calera II - RFSU 31.1.28'!AP:AP,"No se encuentra",0,1)</f>
        <v>46262</v>
      </c>
      <c r="N45" s="295" t="str">
        <f>IF(+_xlfn.XLOOKUP(B45,'La Calera II - RFSU 31.1.28'!B:B,'La Calera II - RFSU 31.1.28'!AQ:AQ,"No se encuentra",0,1)&gt;0,+_xlfn.XLOOKUP(B45,'La Calera II - RFSU 31.1.28'!B:B,'La Calera II - RFSU 31.1.28'!AQ:AQ,"No se encuentra",0,1),"")</f>
        <v/>
      </c>
      <c r="O45" s="201">
        <v>46381</v>
      </c>
      <c r="P45" s="198">
        <f t="shared" si="4"/>
        <v>46381</v>
      </c>
      <c r="Q45" s="35" t="str">
        <f>+IF(+_xlfn.XLOOKUP(B45,'La Calera II - RFSU 31.1.28'!B:B,'La Calera II - RFSU 31.1.28'!BX:BX,"No se encuentra",0,1)&gt;0,+_xlfn.XLOOKUP(B45,'La Calera II - RFSU 31.1.28'!B:B,'La Calera II - RFSU 31.1.28'!BX:BX,"No se encuentra",0,1),"")</f>
        <v/>
      </c>
      <c r="R45" s="302" t="str">
        <f t="shared" si="0"/>
        <v/>
      </c>
      <c r="S45" s="227"/>
      <c r="T45" s="228" t="str">
        <f>+_xlfn.XLOOKUP(B45,'La Calera II - RFSU 31.1.28'!B:B,'La Calera II - RFSU 31.1.28'!BZ:BZ,"",0,1)</f>
        <v>FDI1040</v>
      </c>
      <c r="V45" s="18">
        <f>+_xlfn.XLOOKUP(B45,'La Calera II - RFSU 31.1.28'!B:B,'La Calera II - RFSU 31.1.28'!BW:BW,"No se encuentra",0,1)</f>
        <v>46419</v>
      </c>
      <c r="W45" s="193">
        <f t="shared" si="1"/>
        <v>160</v>
      </c>
      <c r="Z45" s="18">
        <f>+_xlfn.XLOOKUP(T45,'Crono LB 30.09'!B:B,'Crono LB 30.09'!E:E,"No se encuentra",0,1)</f>
        <v>46162</v>
      </c>
      <c r="AA45" s="193">
        <f t="shared" si="5"/>
        <v>-59</v>
      </c>
    </row>
    <row r="46" spans="1:27" hidden="1" x14ac:dyDescent="0.25">
      <c r="A46" s="159" t="s">
        <v>640</v>
      </c>
      <c r="B46" s="160" t="s">
        <v>2632</v>
      </c>
      <c r="C46" s="161" t="s">
        <v>767</v>
      </c>
      <c r="D46" s="285"/>
      <c r="E46" s="201">
        <v>45836</v>
      </c>
      <c r="F46" s="198">
        <f>+_xlfn.XLOOKUP(B46,'La Calera II - RFSU 31.1.28'!B:B,'La Calera II - RFSU 31.1.28'!G:G,"No se encuentra",0,1)</f>
        <v>46315</v>
      </c>
      <c r="G46" s="293" t="str">
        <f>IF(+_xlfn.XLOOKUP(B46,'La Calera II - RFSU 31.1.28'!B:B,'La Calera II - RFSU 31.1.28'!H:H,"No se encuentra",0,1)&gt;0,+_xlfn.XLOOKUP(B46,'La Calera II - RFSU 31.1.28'!B:B,'La Calera II - RFSU 31.1.28'!H:H,"No se encuentra",0,1),"")</f>
        <v/>
      </c>
      <c r="H46" s="201">
        <v>46238</v>
      </c>
      <c r="I46" s="198">
        <f>+_xlfn.XLOOKUP(B46,'La Calera II - RFSU 31.1.28'!B:B,'La Calera II - RFSU 31.1.28'!W:W,"No se encuentra",0,1)</f>
        <v>46352</v>
      </c>
      <c r="J46" s="289" t="str">
        <f>IF(+_xlfn.XLOOKUP(B46,'La Calera II - RFSU 31.1.28'!B:B,'La Calera II - RFSU 31.1.28'!X:X,"No se encuentra",0,1)&gt;0,+_xlfn.XLOOKUP(B46,'La Calera II - RFSU 31.1.28'!B:B,'La Calera II - RFSU 31.1.28'!X:X,"No se encuentra",0,1),"")</f>
        <v/>
      </c>
      <c r="K46" s="141" t="str">
        <f>+IF(+_xlfn.XLOOKUP(B46,'La Calera II - RFSU 31.1.28'!B:B,'La Calera II - RFSU 31.1.28'!AG:AG,"No se encuentra",0,1)=0,"N/A","Sin iniciar")</f>
        <v>Sin iniciar</v>
      </c>
      <c r="L46" s="201">
        <v>46278</v>
      </c>
      <c r="M46" s="198">
        <f>+_xlfn.XLOOKUP(B46,'La Calera II - RFSU 31.1.28'!B:B,'La Calera II - RFSU 31.1.28'!AP:AP,"No se encuentra",0,1)</f>
        <v>46392</v>
      </c>
      <c r="N46" s="295" t="str">
        <f>IF(+_xlfn.XLOOKUP(B46,'La Calera II - RFSU 31.1.28'!B:B,'La Calera II - RFSU 31.1.28'!AQ:AQ,"No se encuentra",0,1)&gt;0,+_xlfn.XLOOKUP(B46,'La Calera II - RFSU 31.1.28'!B:B,'La Calera II - RFSU 31.1.28'!AQ:AQ,"No se encuentra",0,1),"")</f>
        <v/>
      </c>
      <c r="O46" s="201">
        <v>46381</v>
      </c>
      <c r="P46" s="198">
        <f t="shared" si="4"/>
        <v>46381</v>
      </c>
      <c r="Q46" s="35" t="str">
        <f>+IF(+_xlfn.XLOOKUP(B46,'La Calera II - RFSU 31.1.28'!B:B,'La Calera II - RFSU 31.1.28'!BX:BX,"No se encuentra",0,1)&gt;0,+_xlfn.XLOOKUP(B46,'La Calera II - RFSU 31.1.28'!B:B,'La Calera II - RFSU 31.1.28'!BX:BX,"No se encuentra",0,1),"")</f>
        <v/>
      </c>
      <c r="R46" s="302" t="str">
        <f t="shared" si="0"/>
        <v/>
      </c>
      <c r="S46" s="227"/>
      <c r="T46" s="228" t="str">
        <f>+_xlfn.XLOOKUP(B46,'La Calera II - RFSU 31.1.28'!B:B,'La Calera II - RFSU 31.1.28'!BZ:BZ,"",0,1)</f>
        <v>FDI1040</v>
      </c>
      <c r="V46" s="18">
        <f>+_xlfn.XLOOKUP(B46,'La Calera II - RFSU 31.1.28'!B:B,'La Calera II - RFSU 31.1.28'!BW:BW,"No se encuentra",0,1)</f>
        <v>46489</v>
      </c>
      <c r="W46" s="193">
        <f t="shared" si="1"/>
        <v>103</v>
      </c>
      <c r="Z46" s="18">
        <f>+_xlfn.XLOOKUP(T46,'Crono LB 30.09'!B:B,'Crono LB 30.09'!E:E,"No se encuentra",0,1)</f>
        <v>46162</v>
      </c>
      <c r="AA46" s="193">
        <f t="shared" si="5"/>
        <v>-116</v>
      </c>
    </row>
    <row r="47" spans="1:27" hidden="1" x14ac:dyDescent="0.25">
      <c r="A47" s="159" t="s">
        <v>640</v>
      </c>
      <c r="B47" s="160" t="s">
        <v>2633</v>
      </c>
      <c r="C47" s="161" t="s">
        <v>768</v>
      </c>
      <c r="D47" s="285"/>
      <c r="E47" s="201">
        <v>45836</v>
      </c>
      <c r="F47" s="198">
        <f>+_xlfn.XLOOKUP(B47,'La Calera II - RFSU 31.1.28'!B:B,'La Calera II - RFSU 31.1.28'!G:G,"No se encuentra",0,1)</f>
        <v>46203</v>
      </c>
      <c r="G47" s="293" t="str">
        <f>IF(+_xlfn.XLOOKUP(B47,'La Calera II - RFSU 31.1.28'!B:B,'La Calera II - RFSU 31.1.28'!H:H,"No se encuentra",0,1)&gt;0,+_xlfn.XLOOKUP(B47,'La Calera II - RFSU 31.1.28'!B:B,'La Calera II - RFSU 31.1.28'!H:H,"No se encuentra",0,1),"")</f>
        <v/>
      </c>
      <c r="H47" s="201">
        <v>46238</v>
      </c>
      <c r="I47" s="198">
        <f>+_xlfn.XLOOKUP(B47,'La Calera II - RFSU 31.1.28'!B:B,'La Calera II - RFSU 31.1.28'!W:W,"No se encuentra",0,1)</f>
        <v>46230</v>
      </c>
      <c r="J47" s="289" t="str">
        <f>IF(+_xlfn.XLOOKUP(B47,'La Calera II - RFSU 31.1.28'!B:B,'La Calera II - RFSU 31.1.28'!X:X,"No se encuentra",0,1)&gt;0,+_xlfn.XLOOKUP(B47,'La Calera II - RFSU 31.1.28'!B:B,'La Calera II - RFSU 31.1.28'!X:X,"No se encuentra",0,1),"")</f>
        <v/>
      </c>
      <c r="K47" s="141" t="str">
        <f>+IF(+_xlfn.XLOOKUP(B47,'La Calera II - RFSU 31.1.28'!B:B,'La Calera II - RFSU 31.1.28'!AG:AG,"No se encuentra",0,1)=0,"N/A","Sin iniciar")</f>
        <v>Sin iniciar</v>
      </c>
      <c r="L47" s="201">
        <v>46278</v>
      </c>
      <c r="M47" s="198">
        <f>+_xlfn.XLOOKUP(B47,'La Calera II - RFSU 31.1.28'!B:B,'La Calera II - RFSU 31.1.28'!AP:AP,"No se encuentra",0,1)</f>
        <v>46270</v>
      </c>
      <c r="N47" s="295" t="str">
        <f>IF(+_xlfn.XLOOKUP(B47,'La Calera II - RFSU 31.1.28'!B:B,'La Calera II - RFSU 31.1.28'!AQ:AQ,"No se encuentra",0,1)&gt;0,+_xlfn.XLOOKUP(B47,'La Calera II - RFSU 31.1.28'!B:B,'La Calera II - RFSU 31.1.28'!AQ:AQ,"No se encuentra",0,1),"")</f>
        <v/>
      </c>
      <c r="O47" s="201">
        <v>46381</v>
      </c>
      <c r="P47" s="198">
        <f t="shared" si="4"/>
        <v>46322</v>
      </c>
      <c r="Q47" s="35" t="str">
        <f>+IF(+_xlfn.XLOOKUP(B47,'La Calera II - RFSU 31.1.28'!B:B,'La Calera II - RFSU 31.1.28'!BX:BX,"No se encuentra",0,1)&gt;0,+_xlfn.XLOOKUP(B47,'La Calera II - RFSU 31.1.28'!B:B,'La Calera II - RFSU 31.1.28'!BX:BX,"No se encuentra",0,1),"")</f>
        <v/>
      </c>
      <c r="R47" s="302" t="str">
        <f t="shared" si="0"/>
        <v/>
      </c>
      <c r="S47" s="227"/>
      <c r="T47" s="228" t="str">
        <f>+_xlfn.XLOOKUP(B47,'La Calera II - RFSU 31.1.28'!B:B,'La Calera II - RFSU 31.1.28'!BZ:BZ,"",0,1)</f>
        <v>FDI1040</v>
      </c>
      <c r="V47" s="18">
        <f>+_xlfn.XLOOKUP(B47,'La Calera II - RFSU 31.1.28'!B:B,'La Calera II - RFSU 31.1.28'!BW:BW,"No se encuentra",0,1)</f>
        <v>46322</v>
      </c>
      <c r="W47" s="193">
        <f t="shared" si="1"/>
        <v>103</v>
      </c>
      <c r="Z47" s="18">
        <f>+_xlfn.XLOOKUP(T47,'Crono LB 30.09'!B:B,'Crono LB 30.09'!E:E,"No se encuentra",0,1)</f>
        <v>46162</v>
      </c>
      <c r="AA47" s="193">
        <f t="shared" si="5"/>
        <v>-116</v>
      </c>
    </row>
    <row r="48" spans="1:27" hidden="1" x14ac:dyDescent="0.25">
      <c r="A48" s="159" t="s">
        <v>640</v>
      </c>
      <c r="B48" s="160" t="s">
        <v>2634</v>
      </c>
      <c r="C48" s="161" t="s">
        <v>769</v>
      </c>
      <c r="D48" s="285"/>
      <c r="E48" s="201">
        <v>46073</v>
      </c>
      <c r="F48" s="198">
        <f>+_xlfn.XLOOKUP(B48,'La Calera II - RFSU 31.1.28'!B:B,'La Calera II - RFSU 31.1.28'!G:G,"No se encuentra",0,1)</f>
        <v>46156</v>
      </c>
      <c r="G48" s="293">
        <f>IF(+_xlfn.XLOOKUP(B48,'La Calera II - RFSU 31.1.28'!B:B,'La Calera II - RFSU 31.1.28'!H:H,"No se encuentra",0,1)&gt;0,+_xlfn.XLOOKUP(B48,'La Calera II - RFSU 31.1.28'!B:B,'La Calera II - RFSU 31.1.28'!H:H,"No se encuentra",0,1),"")</f>
        <v>46157</v>
      </c>
      <c r="H48" s="201">
        <v>46110</v>
      </c>
      <c r="I48" s="198">
        <f>+_xlfn.XLOOKUP(B48,'La Calera II - RFSU 31.1.28'!B:B,'La Calera II - RFSU 31.1.28'!W:W,"No se encuentra",0,1)</f>
        <v>46204</v>
      </c>
      <c r="J48" s="289">
        <f>IF(+_xlfn.XLOOKUP(B48,'La Calera II - RFSU 31.1.28'!B:B,'La Calera II - RFSU 31.1.28'!X:X,"No se encuentra",0,1)&gt;0,+_xlfn.XLOOKUP(B48,'La Calera II - RFSU 31.1.28'!B:B,'La Calera II - RFSU 31.1.28'!X:X,"No se encuentra",0,1),"")</f>
        <v>46195</v>
      </c>
      <c r="K48" s="141" t="str">
        <f>+IF(+_xlfn.XLOOKUP(B48,'La Calera II - RFSU 31.1.28'!B:B,'La Calera II - RFSU 31.1.28'!AG:AG,"No se encuentra",0,1)=0,"N/A","Sin iniciar")</f>
        <v>Sin iniciar</v>
      </c>
      <c r="L48" s="201">
        <v>46175</v>
      </c>
      <c r="M48" s="198">
        <f>+_xlfn.XLOOKUP(B48,'La Calera II - RFSU 31.1.28'!B:B,'La Calera II - RFSU 31.1.28'!AP:AP,"No se encuentra",0,1)</f>
        <v>46260</v>
      </c>
      <c r="N48" s="295" t="str">
        <f>IF(+_xlfn.XLOOKUP(B48,'La Calera II - RFSU 31.1.28'!B:B,'La Calera II - RFSU 31.1.28'!AQ:AQ,"No se encuentra",0,1)&gt;0,+_xlfn.XLOOKUP(B48,'La Calera II - RFSU 31.1.28'!B:B,'La Calera II - RFSU 31.1.28'!AQ:AQ,"No se encuentra",0,1),"")</f>
        <v/>
      </c>
      <c r="O48" s="201">
        <v>46404</v>
      </c>
      <c r="P48" s="198">
        <f t="shared" si="4"/>
        <v>46404</v>
      </c>
      <c r="Q48" s="35" t="str">
        <f>+IF(+_xlfn.XLOOKUP(B48,'La Calera II - RFSU 31.1.28'!B:B,'La Calera II - RFSU 31.1.28'!BX:BX,"No se encuentra",0,1)&gt;0,+_xlfn.XLOOKUP(B48,'La Calera II - RFSU 31.1.28'!B:B,'La Calera II - RFSU 31.1.28'!BX:BX,"No se encuentra",0,1),"")</f>
        <v/>
      </c>
      <c r="R48" s="302" t="str">
        <f t="shared" si="0"/>
        <v/>
      </c>
      <c r="S48" s="227"/>
      <c r="T48" s="228" t="str">
        <f>+_xlfn.XLOOKUP(B48,'La Calera II - RFSU 31.1.28'!B:B,'La Calera II - RFSU 31.1.28'!BZ:BZ,"",0,1)</f>
        <v>FDI1020</v>
      </c>
      <c r="V48" s="18">
        <f>+_xlfn.XLOOKUP(B48,'La Calera II - RFSU 31.1.28'!B:B,'La Calera II - RFSU 31.1.28'!BW:BW,"No se encuentra",0,1)</f>
        <v>46417</v>
      </c>
      <c r="W48" s="193">
        <f t="shared" si="1"/>
        <v>229</v>
      </c>
      <c r="Z48" s="18">
        <f>+_xlfn.XLOOKUP(T48,'Crono LB 30.09'!B:B,'Crono LB 30.09'!E:E,"No se encuentra",0,1)</f>
        <v>46176</v>
      </c>
      <c r="AA48" s="193">
        <f t="shared" si="5"/>
        <v>1</v>
      </c>
    </row>
    <row r="49" spans="1:27" hidden="1" x14ac:dyDescent="0.25">
      <c r="A49" s="159" t="s">
        <v>640</v>
      </c>
      <c r="B49" s="160" t="s">
        <v>2637</v>
      </c>
      <c r="C49" s="161" t="s">
        <v>2638</v>
      </c>
      <c r="D49" s="285"/>
      <c r="E49" s="201">
        <v>46138</v>
      </c>
      <c r="F49" s="198">
        <f>+_xlfn.XLOOKUP(B49,'La Calera II - RFSU 31.1.28'!B:B,'La Calera II - RFSU 31.1.28'!G:G,"No se encuentra",0,1)</f>
        <v>46147</v>
      </c>
      <c r="G49" s="293">
        <f>IF(+_xlfn.XLOOKUP(B49,'La Calera II - RFSU 31.1.28'!B:B,'La Calera II - RFSU 31.1.28'!H:H,"No se encuentra",0,1)&gt;0,+_xlfn.XLOOKUP(B49,'La Calera II - RFSU 31.1.28'!B:B,'La Calera II - RFSU 31.1.28'!H:H,"No se encuentra",0,1),"")</f>
        <v>46154</v>
      </c>
      <c r="H49" s="201">
        <v>46175</v>
      </c>
      <c r="I49" s="198">
        <f>+_xlfn.XLOOKUP(B49,'La Calera II - RFSU 31.1.28'!B:B,'La Calera II - RFSU 31.1.28'!W:W,"No se encuentra",0,1)</f>
        <v>46202</v>
      </c>
      <c r="J49" s="289">
        <f>IF(+_xlfn.XLOOKUP(B49,'La Calera II - RFSU 31.1.28'!B:B,'La Calera II - RFSU 31.1.28'!X:X,"No se encuentra",0,1)&gt;0,+_xlfn.XLOOKUP(B49,'La Calera II - RFSU 31.1.28'!B:B,'La Calera II - RFSU 31.1.28'!X:X,"No se encuentra",0,1),"")</f>
        <v>46183</v>
      </c>
      <c r="K49" s="141" t="str">
        <f>+IF(+_xlfn.XLOOKUP(B49,'La Calera II - RFSU 31.1.28'!B:B,'La Calera II - RFSU 31.1.28'!AG:AG,"No se encuentra",0,1)=0,"N/A","Sin iniciar")</f>
        <v>Sin iniciar</v>
      </c>
      <c r="L49" s="201">
        <v>46240</v>
      </c>
      <c r="M49" s="198">
        <f>+_xlfn.XLOOKUP(B49,'La Calera II - RFSU 31.1.28'!B:B,'La Calera II - RFSU 31.1.28'!AP:AP,"No se encuentra",0,1)</f>
        <v>46248</v>
      </c>
      <c r="N49" s="295" t="str">
        <f>IF(+_xlfn.XLOOKUP(B49,'La Calera II - RFSU 31.1.28'!B:B,'La Calera II - RFSU 31.1.28'!AQ:AQ,"No se encuentra",0,1)&gt;0,+_xlfn.XLOOKUP(B49,'La Calera II - RFSU 31.1.28'!B:B,'La Calera II - RFSU 31.1.28'!AQ:AQ,"No se encuentra",0,1),"")</f>
        <v/>
      </c>
      <c r="O49" s="201">
        <v>46381</v>
      </c>
      <c r="P49" s="198">
        <f t="shared" si="4"/>
        <v>46355</v>
      </c>
      <c r="Q49" s="35" t="str">
        <f>+IF(+_xlfn.XLOOKUP(B49,'La Calera II - RFSU 31.1.28'!B:B,'La Calera II - RFSU 31.1.28'!BX:BX,"No se encuentra",0,1)&gt;0,+_xlfn.XLOOKUP(B49,'La Calera II - RFSU 31.1.28'!B:B,'La Calera II - RFSU 31.1.28'!BX:BX,"No se encuentra",0,1),"")</f>
        <v/>
      </c>
      <c r="R49" s="302" t="str">
        <f t="shared" si="0"/>
        <v/>
      </c>
      <c r="S49" s="227"/>
      <c r="T49" s="228" t="str">
        <f>+_xlfn.XLOOKUP(B49,'La Calera II - RFSU 31.1.28'!B:B,'La Calera II - RFSU 31.1.28'!BZ:BZ,"",0,1)</f>
        <v>FDI1040</v>
      </c>
      <c r="V49" s="18">
        <f>+_xlfn.XLOOKUP(B49,'La Calera II - RFSU 31.1.28'!B:B,'La Calera II - RFSU 31.1.28'!BW:BW,"No se encuentra",0,1)</f>
        <v>46355</v>
      </c>
      <c r="W49" s="193">
        <f t="shared" si="1"/>
        <v>141</v>
      </c>
      <c r="Z49" s="18">
        <f>+_xlfn.XLOOKUP(T49,'Crono LB 30.09'!B:B,'Crono LB 30.09'!E:E,"No se encuentra",0,1)</f>
        <v>46162</v>
      </c>
      <c r="AA49" s="193">
        <f t="shared" si="5"/>
        <v>-78</v>
      </c>
    </row>
    <row r="50" spans="1:27" hidden="1" x14ac:dyDescent="0.25">
      <c r="A50" s="159" t="s">
        <v>640</v>
      </c>
      <c r="B50" s="160" t="s">
        <v>2639</v>
      </c>
      <c r="C50" s="161" t="s">
        <v>2523</v>
      </c>
      <c r="D50" s="285"/>
      <c r="E50" s="201">
        <v>46043</v>
      </c>
      <c r="F50" s="198">
        <f>+_xlfn.XLOOKUP(B50,'La Calera II - RFSU 31.1.28'!B:B,'La Calera II - RFSU 31.1.28'!G:G,"No se encuentra",0,1)</f>
        <v>46164</v>
      </c>
      <c r="G50" s="293">
        <f>IF(+_xlfn.XLOOKUP(B50,'La Calera II - RFSU 31.1.28'!B:B,'La Calera II - RFSU 31.1.28'!H:H,"No se encuentra",0,1)&gt;0,+_xlfn.XLOOKUP(B50,'La Calera II - RFSU 31.1.28'!B:B,'La Calera II - RFSU 31.1.28'!H:H,"No se encuentra",0,1),"")</f>
        <v>46164</v>
      </c>
      <c r="H50" s="201">
        <v>46080</v>
      </c>
      <c r="I50" s="198">
        <f>+_xlfn.XLOOKUP(B50,'La Calera II - RFSU 31.1.28'!B:B,'La Calera II - RFSU 31.1.28'!W:W,"No se encuentra",0,1)</f>
        <v>46208</v>
      </c>
      <c r="J50" s="289" t="str">
        <f>IF(+_xlfn.XLOOKUP(B50,'La Calera II - RFSU 31.1.28'!B:B,'La Calera II - RFSU 31.1.28'!X:X,"No se encuentra",0,1)&gt;0,+_xlfn.XLOOKUP(B50,'La Calera II - RFSU 31.1.28'!B:B,'La Calera II - RFSU 31.1.28'!X:X,"No se encuentra",0,1),"")</f>
        <v/>
      </c>
      <c r="K50" s="141" t="str">
        <f>+IF(+_xlfn.XLOOKUP(B50,'La Calera II - RFSU 31.1.28'!B:B,'La Calera II - RFSU 31.1.28'!AG:AG,"No se encuentra",0,1)=0,"N/A","Sin iniciar")</f>
        <v>Sin iniciar</v>
      </c>
      <c r="L50" s="201">
        <v>46145</v>
      </c>
      <c r="M50" s="198">
        <f>+_xlfn.XLOOKUP(B50,'La Calera II - RFSU 31.1.28'!B:B,'La Calera II - RFSU 31.1.28'!AP:AP,"No se encuentra",0,1)</f>
        <v>46273</v>
      </c>
      <c r="N50" s="295" t="str">
        <f>IF(+_xlfn.XLOOKUP(B50,'La Calera II - RFSU 31.1.28'!B:B,'La Calera II - RFSU 31.1.28'!AQ:AQ,"No se encuentra",0,1)&gt;0,+_xlfn.XLOOKUP(B50,'La Calera II - RFSU 31.1.28'!B:B,'La Calera II - RFSU 31.1.28'!AQ:AQ,"No se encuentra",0,1),"")</f>
        <v/>
      </c>
      <c r="O50" s="201">
        <v>46412</v>
      </c>
      <c r="P50" s="198">
        <f t="shared" si="4"/>
        <v>46412</v>
      </c>
      <c r="Q50" s="35" t="str">
        <f>+IF(+_xlfn.XLOOKUP(B50,'La Calera II - RFSU 31.1.28'!B:B,'La Calera II - RFSU 31.1.28'!BX:BX,"No se encuentra",0,1)&gt;0,+_xlfn.XLOOKUP(B50,'La Calera II - RFSU 31.1.28'!B:B,'La Calera II - RFSU 31.1.28'!BX:BX,"No se encuentra",0,1),"")</f>
        <v/>
      </c>
      <c r="R50" s="302" t="str">
        <f t="shared" si="0"/>
        <v/>
      </c>
      <c r="S50" s="227"/>
      <c r="T50" s="228" t="str">
        <f>+_xlfn.XLOOKUP(B50,'La Calera II - RFSU 31.1.28'!B:B,'La Calera II - RFSU 31.1.28'!BZ:BZ,"",0,1)</f>
        <v>FDI1060</v>
      </c>
      <c r="V50" s="18">
        <f>+_xlfn.XLOOKUP(B50,'La Calera II - RFSU 31.1.28'!B:B,'La Calera II - RFSU 31.1.28'!BW:BW,"No se encuentra",0,1)</f>
        <v>46490</v>
      </c>
      <c r="W50" s="193">
        <f t="shared" si="1"/>
        <v>267</v>
      </c>
      <c r="Z50" s="18">
        <f>+_xlfn.XLOOKUP(T50,'Crono LB 30.09'!B:B,'Crono LB 30.09'!E:E,"No se encuentra",0,1)</f>
        <v>46107</v>
      </c>
      <c r="AA50" s="193">
        <f t="shared" si="5"/>
        <v>-38</v>
      </c>
    </row>
    <row r="51" spans="1:27" hidden="1" x14ac:dyDescent="0.25">
      <c r="A51" s="159" t="s">
        <v>640</v>
      </c>
      <c r="B51" s="160" t="s">
        <v>2641</v>
      </c>
      <c r="C51" s="161" t="s">
        <v>2525</v>
      </c>
      <c r="D51" s="285"/>
      <c r="E51" s="201">
        <v>46052</v>
      </c>
      <c r="F51" s="198">
        <f>+_xlfn.XLOOKUP(B51,'La Calera II - RFSU 31.1.28'!B:B,'La Calera II - RFSU 31.1.28'!G:G,"No se encuentra",0,1)</f>
        <v>46097</v>
      </c>
      <c r="G51" s="293">
        <f>IF(+_xlfn.XLOOKUP(B51,'La Calera II - RFSU 31.1.28'!B:B,'La Calera II - RFSU 31.1.28'!H:H,"No se encuentra",0,1)&gt;0,+_xlfn.XLOOKUP(B51,'La Calera II - RFSU 31.1.28'!B:B,'La Calera II - RFSU 31.1.28'!H:H,"No se encuentra",0,1),"")</f>
        <v>46104</v>
      </c>
      <c r="H51" s="201">
        <v>46089</v>
      </c>
      <c r="I51" s="198">
        <f>+_xlfn.XLOOKUP(B51,'La Calera II - RFSU 31.1.28'!B:B,'La Calera II - RFSU 31.1.28'!W:W,"No se encuentra",0,1)</f>
        <v>46161</v>
      </c>
      <c r="J51" s="289">
        <f>IF(+_xlfn.XLOOKUP(B51,'La Calera II - RFSU 31.1.28'!B:B,'La Calera II - RFSU 31.1.28'!X:X,"No se encuentra",0,1)&gt;0,+_xlfn.XLOOKUP(B51,'La Calera II - RFSU 31.1.28'!B:B,'La Calera II - RFSU 31.1.28'!X:X,"No se encuentra",0,1),"")</f>
        <v>46169</v>
      </c>
      <c r="K51" s="141" t="str">
        <f>+IF(+_xlfn.XLOOKUP(B51,'La Calera II - RFSU 31.1.28'!B:B,'La Calera II - RFSU 31.1.28'!AG:AG,"No se encuentra",0,1)=0,"N/A","Sin iniciar")</f>
        <v>Sin iniciar</v>
      </c>
      <c r="L51" s="201">
        <v>46154</v>
      </c>
      <c r="M51" s="198">
        <f>+_xlfn.XLOOKUP(B51,'La Calera II - RFSU 31.1.28'!B:B,'La Calera II - RFSU 31.1.28'!AP:AP,"No se encuentra",0,1)</f>
        <v>46234</v>
      </c>
      <c r="N51" s="295" t="str">
        <f>IF(+_xlfn.XLOOKUP(B51,'La Calera II - RFSU 31.1.28'!B:B,'La Calera II - RFSU 31.1.28'!AQ:AQ,"No se encuentra",0,1)&gt;0,+_xlfn.XLOOKUP(B51,'La Calera II - RFSU 31.1.28'!B:B,'La Calera II - RFSU 31.1.28'!AQ:AQ,"No se encuentra",0,1),"")</f>
        <v/>
      </c>
      <c r="O51" s="201">
        <v>46381</v>
      </c>
      <c r="P51" s="198">
        <f t="shared" si="4"/>
        <v>46381</v>
      </c>
      <c r="Q51" s="35" t="str">
        <f>+IF(+_xlfn.XLOOKUP(B51,'La Calera II - RFSU 31.1.28'!B:B,'La Calera II - RFSU 31.1.28'!BX:BX,"No se encuentra",0,1)&gt;0,+_xlfn.XLOOKUP(B51,'La Calera II - RFSU 31.1.28'!B:B,'La Calera II - RFSU 31.1.28'!BX:BX,"No se encuentra",0,1),"")</f>
        <v/>
      </c>
      <c r="R51" s="302" t="str">
        <f t="shared" si="0"/>
        <v/>
      </c>
      <c r="S51" s="227"/>
      <c r="T51" s="228" t="str">
        <f>+_xlfn.XLOOKUP(B51,'La Calera II - RFSU 31.1.28'!B:B,'La Calera II - RFSU 31.1.28'!BZ:BZ,"",0,1)</f>
        <v>FDI1040</v>
      </c>
      <c r="V51" s="18">
        <f>+_xlfn.XLOOKUP(B51,'La Calera II - RFSU 31.1.28'!B:B,'La Calera II - RFSU 31.1.28'!BW:BW,"No se encuentra",0,1)</f>
        <v>46391</v>
      </c>
      <c r="W51" s="193">
        <f t="shared" si="1"/>
        <v>227</v>
      </c>
      <c r="Z51" s="18">
        <f>+_xlfn.XLOOKUP(T51,'Crono LB 30.09'!B:B,'Crono LB 30.09'!E:E,"No se encuentra",0,1)</f>
        <v>46162</v>
      </c>
      <c r="AA51" s="193">
        <f t="shared" si="5"/>
        <v>8</v>
      </c>
    </row>
    <row r="52" spans="1:27" hidden="1" x14ac:dyDescent="0.25">
      <c r="A52" s="159" t="s">
        <v>640</v>
      </c>
      <c r="B52" s="160" t="s">
        <v>2642</v>
      </c>
      <c r="C52" s="161" t="s">
        <v>2526</v>
      </c>
      <c r="D52" s="285"/>
      <c r="E52" s="201">
        <v>46062</v>
      </c>
      <c r="F52" s="198">
        <f>+_xlfn.XLOOKUP(B52,'La Calera II - RFSU 31.1.28'!B:B,'La Calera II - RFSU 31.1.28'!G:G,"No se encuentra",0,1)</f>
        <v>46107</v>
      </c>
      <c r="G52" s="293">
        <f>IF(+_xlfn.XLOOKUP(B52,'La Calera II - RFSU 31.1.28'!B:B,'La Calera II - RFSU 31.1.28'!H:H,"No se encuentra",0,1)&gt;0,+_xlfn.XLOOKUP(B52,'La Calera II - RFSU 31.1.28'!B:B,'La Calera II - RFSU 31.1.28'!H:H,"No se encuentra",0,1),"")</f>
        <v>46111</v>
      </c>
      <c r="H52" s="201">
        <v>46099</v>
      </c>
      <c r="I52" s="198">
        <f>+_xlfn.XLOOKUP(B52,'La Calera II - RFSU 31.1.28'!B:B,'La Calera II - RFSU 31.1.28'!W:W,"No se encuentra",0,1)</f>
        <v>46148</v>
      </c>
      <c r="J52" s="289">
        <f>IF(+_xlfn.XLOOKUP(B52,'La Calera II - RFSU 31.1.28'!B:B,'La Calera II - RFSU 31.1.28'!X:X,"No se encuentra",0,1)&gt;0,+_xlfn.XLOOKUP(B52,'La Calera II - RFSU 31.1.28'!B:B,'La Calera II - RFSU 31.1.28'!X:X,"No se encuentra",0,1),"")</f>
        <v>46133</v>
      </c>
      <c r="K52" s="141" t="str">
        <f>+IF(+_xlfn.XLOOKUP(B52,'La Calera II - RFSU 31.1.28'!B:B,'La Calera II - RFSU 31.1.28'!AG:AG,"No se encuentra",0,1)=0,"N/A","Sin iniciar")</f>
        <v>Sin iniciar</v>
      </c>
      <c r="L52" s="201">
        <v>46164</v>
      </c>
      <c r="M52" s="198">
        <f>+_xlfn.XLOOKUP(B52,'La Calera II - RFSU 31.1.28'!B:B,'La Calera II - RFSU 31.1.28'!AP:AP,"No se encuentra",0,1)</f>
        <v>46198</v>
      </c>
      <c r="N52" s="295">
        <f>IF(+_xlfn.XLOOKUP(B52,'La Calera II - RFSU 31.1.28'!B:B,'La Calera II - RFSU 31.1.28'!AQ:AQ,"No se encuentra",0,1)&gt;0,+_xlfn.XLOOKUP(B52,'La Calera II - RFSU 31.1.28'!B:B,'La Calera II - RFSU 31.1.28'!AQ:AQ,"No se encuentra",0,1),"")</f>
        <v>46190</v>
      </c>
      <c r="O52" s="201">
        <v>46381</v>
      </c>
      <c r="P52" s="198">
        <f t="shared" si="4"/>
        <v>46317</v>
      </c>
      <c r="Q52" s="35" t="str">
        <f>+IF(+_xlfn.XLOOKUP(B52,'La Calera II - RFSU 31.1.28'!B:B,'La Calera II - RFSU 31.1.28'!BX:BX,"No se encuentra",0,1)&gt;0,+_xlfn.XLOOKUP(B52,'La Calera II - RFSU 31.1.28'!B:B,'La Calera II - RFSU 31.1.28'!BX:BX,"No se encuentra",0,1),"")</f>
        <v/>
      </c>
      <c r="R52" s="302">
        <f t="shared" si="0"/>
        <v>64</v>
      </c>
      <c r="S52" s="227"/>
      <c r="T52" s="228" t="str">
        <f>+_xlfn.XLOOKUP(B52,'La Calera II - RFSU 31.1.28'!B:B,'La Calera II - RFSU 31.1.28'!BZ:BZ,"",0,1)</f>
        <v>FDI1040</v>
      </c>
      <c r="V52" s="18">
        <f>+_xlfn.XLOOKUP(B52,'La Calera II - RFSU 31.1.28'!B:B,'La Calera II - RFSU 31.1.28'!BW:BW,"No se encuentra",0,1)</f>
        <v>46317</v>
      </c>
      <c r="W52" s="193">
        <f t="shared" si="1"/>
        <v>217</v>
      </c>
      <c r="Z52" s="18">
        <f>+_xlfn.XLOOKUP(T52,'Crono LB 30.09'!B:B,'Crono LB 30.09'!E:E,"No se encuentra",0,1)</f>
        <v>46162</v>
      </c>
      <c r="AA52" s="193">
        <f t="shared" si="5"/>
        <v>-2</v>
      </c>
    </row>
    <row r="53" spans="1:27" hidden="1" x14ac:dyDescent="0.25">
      <c r="A53" s="159" t="s">
        <v>640</v>
      </c>
      <c r="B53" s="160" t="s">
        <v>2643</v>
      </c>
      <c r="C53" s="161" t="s">
        <v>2527</v>
      </c>
      <c r="D53" s="285"/>
      <c r="E53" s="201">
        <v>46066</v>
      </c>
      <c r="F53" s="198">
        <f>+_xlfn.XLOOKUP(B53,'La Calera II - RFSU 31.1.28'!B:B,'La Calera II - RFSU 31.1.28'!G:G,"No se encuentra",0,1)</f>
        <v>46111</v>
      </c>
      <c r="G53" s="293">
        <f>IF(+_xlfn.XLOOKUP(B53,'La Calera II - RFSU 31.1.28'!B:B,'La Calera II - RFSU 31.1.28'!H:H,"No se encuentra",0,1)&gt;0,+_xlfn.XLOOKUP(B53,'La Calera II - RFSU 31.1.28'!B:B,'La Calera II - RFSU 31.1.28'!H:H,"No se encuentra",0,1),"")</f>
        <v>46111</v>
      </c>
      <c r="H53" s="201">
        <v>46103</v>
      </c>
      <c r="I53" s="198">
        <f>+_xlfn.XLOOKUP(B53,'La Calera II - RFSU 31.1.28'!B:B,'La Calera II - RFSU 31.1.28'!W:W,"No se encuentra",0,1)</f>
        <v>46148</v>
      </c>
      <c r="J53" s="289">
        <f>IF(+_xlfn.XLOOKUP(B53,'La Calera II - RFSU 31.1.28'!B:B,'La Calera II - RFSU 31.1.28'!X:X,"No se encuentra",0,1)&gt;0,+_xlfn.XLOOKUP(B53,'La Calera II - RFSU 31.1.28'!B:B,'La Calera II - RFSU 31.1.28'!X:X,"No se encuentra",0,1),"")</f>
        <v>46134</v>
      </c>
      <c r="K53" s="141" t="str">
        <f>+IF(+_xlfn.XLOOKUP(B53,'La Calera II - RFSU 31.1.28'!B:B,'La Calera II - RFSU 31.1.28'!AG:AG,"No se encuentra",0,1)=0,"N/A","Sin iniciar")</f>
        <v>Sin iniciar</v>
      </c>
      <c r="L53" s="201">
        <v>46168</v>
      </c>
      <c r="M53" s="198">
        <f>+_xlfn.XLOOKUP(B53,'La Calera II - RFSU 31.1.28'!B:B,'La Calera II - RFSU 31.1.28'!AP:AP,"No se encuentra",0,1)</f>
        <v>46199</v>
      </c>
      <c r="N53" s="295" t="str">
        <f>IF(+_xlfn.XLOOKUP(B53,'La Calera II - RFSU 31.1.28'!B:B,'La Calera II - RFSU 31.1.28'!AQ:AQ,"No se encuentra",0,1)&gt;0,+_xlfn.XLOOKUP(B53,'La Calera II - RFSU 31.1.28'!B:B,'La Calera II - RFSU 31.1.28'!AQ:AQ,"No se encuentra",0,1),"")</f>
        <v/>
      </c>
      <c r="O53" s="201">
        <v>46381</v>
      </c>
      <c r="P53" s="198">
        <f t="shared" si="4"/>
        <v>46326</v>
      </c>
      <c r="Q53" s="35" t="str">
        <f>+IF(+_xlfn.XLOOKUP(B53,'La Calera II - RFSU 31.1.28'!B:B,'La Calera II - RFSU 31.1.28'!BX:BX,"No se encuentra",0,1)&gt;0,+_xlfn.XLOOKUP(B53,'La Calera II - RFSU 31.1.28'!B:B,'La Calera II - RFSU 31.1.28'!BX:BX,"No se encuentra",0,1),"")</f>
        <v/>
      </c>
      <c r="R53" s="302" t="str">
        <f t="shared" si="0"/>
        <v/>
      </c>
      <c r="S53" s="227"/>
      <c r="T53" s="228" t="str">
        <f>+_xlfn.XLOOKUP(B53,'La Calera II - RFSU 31.1.28'!B:B,'La Calera II - RFSU 31.1.28'!BZ:BZ,"",0,1)</f>
        <v>FDI1040</v>
      </c>
      <c r="V53" s="18">
        <f>+_xlfn.XLOOKUP(B53,'La Calera II - RFSU 31.1.28'!B:B,'La Calera II - RFSU 31.1.28'!BW:BW,"No se encuentra",0,1)</f>
        <v>46326</v>
      </c>
      <c r="W53" s="193">
        <f t="shared" si="1"/>
        <v>213</v>
      </c>
      <c r="Z53" s="18">
        <f>+_xlfn.XLOOKUP(T53,'Crono LB 30.09'!B:B,'Crono LB 30.09'!E:E,"No se encuentra",0,1)</f>
        <v>46162</v>
      </c>
      <c r="AA53" s="193">
        <f t="shared" si="5"/>
        <v>-6</v>
      </c>
    </row>
    <row r="54" spans="1:27" hidden="1" x14ac:dyDescent="0.25">
      <c r="A54" s="159" t="s">
        <v>640</v>
      </c>
      <c r="B54" s="160" t="s">
        <v>2644</v>
      </c>
      <c r="C54" s="161" t="s">
        <v>2528</v>
      </c>
      <c r="D54" s="285"/>
      <c r="E54" s="201">
        <v>46066</v>
      </c>
      <c r="F54" s="198">
        <f>+_xlfn.XLOOKUP(B54,'La Calera II - RFSU 31.1.28'!B:B,'La Calera II - RFSU 31.1.28'!G:G,"No se encuentra",0,1)</f>
        <v>46111</v>
      </c>
      <c r="G54" s="293">
        <f>IF(+_xlfn.XLOOKUP(B54,'La Calera II - RFSU 31.1.28'!B:B,'La Calera II - RFSU 31.1.28'!H:H,"No se encuentra",0,1)&gt;0,+_xlfn.XLOOKUP(B54,'La Calera II - RFSU 31.1.28'!B:B,'La Calera II - RFSU 31.1.28'!H:H,"No se encuentra",0,1),"")</f>
        <v>46111</v>
      </c>
      <c r="H54" s="201">
        <v>46103</v>
      </c>
      <c r="I54" s="198">
        <f>+_xlfn.XLOOKUP(B54,'La Calera II - RFSU 31.1.28'!B:B,'La Calera II - RFSU 31.1.28'!W:W,"No se encuentra",0,1)</f>
        <v>46148</v>
      </c>
      <c r="J54" s="289">
        <f>IF(+_xlfn.XLOOKUP(B54,'La Calera II - RFSU 31.1.28'!B:B,'La Calera II - RFSU 31.1.28'!X:X,"No se encuentra",0,1)&gt;0,+_xlfn.XLOOKUP(B54,'La Calera II - RFSU 31.1.28'!B:B,'La Calera II - RFSU 31.1.28'!X:X,"No se encuentra",0,1),"")</f>
        <v>46134</v>
      </c>
      <c r="K54" s="141" t="str">
        <f>+IF(+_xlfn.XLOOKUP(B54,'La Calera II - RFSU 31.1.28'!B:B,'La Calera II - RFSU 31.1.28'!AG:AG,"No se encuentra",0,1)=0,"N/A","Sin iniciar")</f>
        <v>Sin iniciar</v>
      </c>
      <c r="L54" s="201">
        <v>46168</v>
      </c>
      <c r="M54" s="198">
        <f>+_xlfn.XLOOKUP(B54,'La Calera II - RFSU 31.1.28'!B:B,'La Calera II - RFSU 31.1.28'!AP:AP,"No se encuentra",0,1)</f>
        <v>46199</v>
      </c>
      <c r="N54" s="295" t="str">
        <f>IF(+_xlfn.XLOOKUP(B54,'La Calera II - RFSU 31.1.28'!B:B,'La Calera II - RFSU 31.1.28'!AQ:AQ,"No se encuentra",0,1)&gt;0,+_xlfn.XLOOKUP(B54,'La Calera II - RFSU 31.1.28'!B:B,'La Calera II - RFSU 31.1.28'!AQ:AQ,"No se encuentra",0,1),"")</f>
        <v/>
      </c>
      <c r="O54" s="201">
        <v>46381</v>
      </c>
      <c r="P54" s="198">
        <f t="shared" si="4"/>
        <v>46366</v>
      </c>
      <c r="Q54" s="35" t="str">
        <f>+IF(+_xlfn.XLOOKUP(B54,'La Calera II - RFSU 31.1.28'!B:B,'La Calera II - RFSU 31.1.28'!BX:BX,"No se encuentra",0,1)&gt;0,+_xlfn.XLOOKUP(B54,'La Calera II - RFSU 31.1.28'!B:B,'La Calera II - RFSU 31.1.28'!BX:BX,"No se encuentra",0,1),"")</f>
        <v/>
      </c>
      <c r="R54" s="302" t="str">
        <f t="shared" si="0"/>
        <v/>
      </c>
      <c r="S54" s="227"/>
      <c r="T54" s="228" t="str">
        <f>+_xlfn.XLOOKUP(B54,'La Calera II - RFSU 31.1.28'!B:B,'La Calera II - RFSU 31.1.28'!BZ:BZ,"",0,1)</f>
        <v>FDI1040</v>
      </c>
      <c r="V54" s="18">
        <f>+_xlfn.XLOOKUP(B54,'La Calera II - RFSU 31.1.28'!B:B,'La Calera II - RFSU 31.1.28'!BW:BW,"No se encuentra",0,1)</f>
        <v>46366</v>
      </c>
      <c r="W54" s="193">
        <f t="shared" si="1"/>
        <v>213</v>
      </c>
      <c r="Z54" s="18">
        <f>+_xlfn.XLOOKUP(T54,'Crono LB 30.09'!B:B,'Crono LB 30.09'!E:E,"No se encuentra",0,1)</f>
        <v>46162</v>
      </c>
      <c r="AA54" s="193">
        <f t="shared" si="5"/>
        <v>-6</v>
      </c>
    </row>
    <row r="55" spans="1:27" hidden="1" x14ac:dyDescent="0.25">
      <c r="A55" s="159" t="s">
        <v>640</v>
      </c>
      <c r="B55" s="160" t="s">
        <v>2645</v>
      </c>
      <c r="C55" s="161" t="s">
        <v>2529</v>
      </c>
      <c r="D55" s="285"/>
      <c r="E55" s="201">
        <v>46108</v>
      </c>
      <c r="F55" s="198">
        <f>+_xlfn.XLOOKUP(B55,'La Calera II - RFSU 31.1.28'!B:B,'La Calera II - RFSU 31.1.28'!G:G,"No se encuentra",0,1)</f>
        <v>46153</v>
      </c>
      <c r="G55" s="293">
        <f>IF(+_xlfn.XLOOKUP(B55,'La Calera II - RFSU 31.1.28'!B:B,'La Calera II - RFSU 31.1.28'!H:H,"No se encuentra",0,1)&gt;0,+_xlfn.XLOOKUP(B55,'La Calera II - RFSU 31.1.28'!B:B,'La Calera II - RFSU 31.1.28'!H:H,"No se encuentra",0,1),"")</f>
        <v>46156</v>
      </c>
      <c r="H55" s="201">
        <v>46145</v>
      </c>
      <c r="I55" s="198">
        <f>+_xlfn.XLOOKUP(B55,'La Calera II - RFSU 31.1.28'!B:B,'La Calera II - RFSU 31.1.28'!W:W,"No se encuentra",0,1)</f>
        <v>46193</v>
      </c>
      <c r="J55" s="289">
        <f>IF(+_xlfn.XLOOKUP(B55,'La Calera II - RFSU 31.1.28'!B:B,'La Calera II - RFSU 31.1.28'!X:X,"No se encuentra",0,1)&gt;0,+_xlfn.XLOOKUP(B55,'La Calera II - RFSU 31.1.28'!B:B,'La Calera II - RFSU 31.1.28'!X:X,"No se encuentra",0,1),"")</f>
        <v>46184</v>
      </c>
      <c r="K55" s="141" t="str">
        <f>+IF(+_xlfn.XLOOKUP(B55,'La Calera II - RFSU 31.1.28'!B:B,'La Calera II - RFSU 31.1.28'!AG:AG,"No se encuentra",0,1)=0,"N/A","Sin iniciar")</f>
        <v>Sin iniciar</v>
      </c>
      <c r="L55" s="201">
        <v>46210</v>
      </c>
      <c r="M55" s="198">
        <f>+_xlfn.XLOOKUP(B55,'La Calera II - RFSU 31.1.28'!B:B,'La Calera II - RFSU 31.1.28'!AP:AP,"No se encuentra",0,1)</f>
        <v>46249</v>
      </c>
      <c r="N55" s="295" t="str">
        <f>IF(+_xlfn.XLOOKUP(B55,'La Calera II - RFSU 31.1.28'!B:B,'La Calera II - RFSU 31.1.28'!AQ:AQ,"No se encuentra",0,1)&gt;0,+_xlfn.XLOOKUP(B55,'La Calera II - RFSU 31.1.28'!B:B,'La Calera II - RFSU 31.1.28'!AQ:AQ,"No se encuentra",0,1),"")</f>
        <v/>
      </c>
      <c r="O55" s="201">
        <v>46381</v>
      </c>
      <c r="P55" s="198">
        <f t="shared" si="4"/>
        <v>46381</v>
      </c>
      <c r="Q55" s="35" t="str">
        <f>+IF(+_xlfn.XLOOKUP(B55,'La Calera II - RFSU 31.1.28'!B:B,'La Calera II - RFSU 31.1.28'!BX:BX,"No se encuentra",0,1)&gt;0,+_xlfn.XLOOKUP(B55,'La Calera II - RFSU 31.1.28'!B:B,'La Calera II - RFSU 31.1.28'!BX:BX,"No se encuentra",0,1),"")</f>
        <v/>
      </c>
      <c r="R55" s="302" t="str">
        <f t="shared" si="0"/>
        <v/>
      </c>
      <c r="S55" s="227"/>
      <c r="T55" s="228" t="str">
        <f>+_xlfn.XLOOKUP(B55,'La Calera II - RFSU 31.1.28'!B:B,'La Calera II - RFSU 31.1.28'!BZ:BZ,"",0,1)</f>
        <v>FDI1040</v>
      </c>
      <c r="V55" s="18">
        <f>+_xlfn.XLOOKUP(B55,'La Calera II - RFSU 31.1.28'!B:B,'La Calera II - RFSU 31.1.28'!BW:BW,"No se encuentra",0,1)</f>
        <v>46416</v>
      </c>
      <c r="W55" s="193">
        <f t="shared" si="1"/>
        <v>171</v>
      </c>
      <c r="Z55" s="18">
        <f>+_xlfn.XLOOKUP(T55,'Crono LB 30.09'!B:B,'Crono LB 30.09'!E:E,"No se encuentra",0,1)</f>
        <v>46162</v>
      </c>
      <c r="AA55" s="193">
        <f t="shared" si="5"/>
        <v>-48</v>
      </c>
    </row>
    <row r="56" spans="1:27" hidden="1" x14ac:dyDescent="0.25">
      <c r="A56" s="159" t="s">
        <v>640</v>
      </c>
      <c r="B56" s="160" t="s">
        <v>2646</v>
      </c>
      <c r="C56" s="161" t="s">
        <v>2647</v>
      </c>
      <c r="D56" s="285"/>
      <c r="E56" s="201">
        <v>46045</v>
      </c>
      <c r="F56" s="198">
        <f>+_xlfn.XLOOKUP(B56,'La Calera II - RFSU 31.1.28'!B:B,'La Calera II - RFSU 31.1.28'!G:G,"No se encuentra",0,1)</f>
        <v>46090</v>
      </c>
      <c r="G56" s="293">
        <f>IF(+_xlfn.XLOOKUP(B56,'La Calera II - RFSU 31.1.28'!B:B,'La Calera II - RFSU 31.1.28'!H:H,"No se encuentra",0,1)&gt;0,+_xlfn.XLOOKUP(B56,'La Calera II - RFSU 31.1.28'!B:B,'La Calera II - RFSU 31.1.28'!H:H,"No se encuentra",0,1),"")</f>
        <v>46091</v>
      </c>
      <c r="H56" s="201">
        <v>46082</v>
      </c>
      <c r="I56" s="198">
        <f>+_xlfn.XLOOKUP(B56,'La Calera II - RFSU 31.1.28'!B:B,'La Calera II - RFSU 31.1.28'!W:W,"No se encuentra",0,1)</f>
        <v>46129</v>
      </c>
      <c r="J56" s="289">
        <f>IF(+_xlfn.XLOOKUP(B56,'La Calera II - RFSU 31.1.28'!B:B,'La Calera II - RFSU 31.1.28'!X:X,"No se encuentra",0,1)&gt;0,+_xlfn.XLOOKUP(B56,'La Calera II - RFSU 31.1.28'!B:B,'La Calera II - RFSU 31.1.28'!X:X,"No se encuentra",0,1),"")</f>
        <v>46129</v>
      </c>
      <c r="K56" s="141" t="str">
        <f>+IF(+_xlfn.XLOOKUP(B56,'La Calera II - RFSU 31.1.28'!B:B,'La Calera II - RFSU 31.1.28'!AG:AG,"No se encuentra",0,1)=0,"N/A","Sin iniciar")</f>
        <v>Sin iniciar</v>
      </c>
      <c r="L56" s="201">
        <v>46147</v>
      </c>
      <c r="M56" s="198">
        <f>+_xlfn.XLOOKUP(B56,'La Calera II - RFSU 31.1.28'!B:B,'La Calera II - RFSU 31.1.28'!AP:AP,"No se encuentra",0,1)</f>
        <v>46194</v>
      </c>
      <c r="N56" s="295" t="str">
        <f>IF(+_xlfn.XLOOKUP(B56,'La Calera II - RFSU 31.1.28'!B:B,'La Calera II - RFSU 31.1.28'!AQ:AQ,"No se encuentra",0,1)&gt;0,+_xlfn.XLOOKUP(B56,'La Calera II - RFSU 31.1.28'!B:B,'La Calera II - RFSU 31.1.28'!AQ:AQ,"No se encuentra",0,1),"")</f>
        <v/>
      </c>
      <c r="O56" s="201">
        <v>46381</v>
      </c>
      <c r="P56" s="198">
        <f t="shared" si="4"/>
        <v>46381</v>
      </c>
      <c r="Q56" s="35" t="str">
        <f>+IF(+_xlfn.XLOOKUP(B56,'La Calera II - RFSU 31.1.28'!B:B,'La Calera II - RFSU 31.1.28'!BX:BX,"No se encuentra",0,1)&gt;0,+_xlfn.XLOOKUP(B56,'La Calera II - RFSU 31.1.28'!B:B,'La Calera II - RFSU 31.1.28'!BX:BX,"No se encuentra",0,1),"")</f>
        <v/>
      </c>
      <c r="R56" s="302" t="str">
        <f t="shared" si="0"/>
        <v/>
      </c>
      <c r="S56" s="227"/>
      <c r="T56" s="228" t="str">
        <f>+_xlfn.XLOOKUP(B56,'La Calera II - RFSU 31.1.28'!B:B,'La Calera II - RFSU 31.1.28'!BZ:BZ,"",0,1)</f>
        <v>FDI1040</v>
      </c>
      <c r="V56" s="18">
        <f>+_xlfn.XLOOKUP(B56,'La Calera II - RFSU 31.1.28'!B:B,'La Calera II - RFSU 31.1.28'!BW:BW,"No se encuentra",0,1)</f>
        <v>46441</v>
      </c>
      <c r="W56" s="193">
        <f t="shared" si="1"/>
        <v>234</v>
      </c>
      <c r="Z56" s="18">
        <f>+_xlfn.XLOOKUP(T56,'Crono LB 30.09'!B:B,'Crono LB 30.09'!E:E,"No se encuentra",0,1)</f>
        <v>46162</v>
      </c>
      <c r="AA56" s="193">
        <f t="shared" si="5"/>
        <v>15</v>
      </c>
    </row>
    <row r="57" spans="1:27" hidden="1" x14ac:dyDescent="0.25">
      <c r="A57" s="159" t="s">
        <v>640</v>
      </c>
      <c r="B57" s="160" t="s">
        <v>2648</v>
      </c>
      <c r="C57" s="161" t="s">
        <v>2649</v>
      </c>
      <c r="D57" s="285"/>
      <c r="E57" s="201">
        <v>46045</v>
      </c>
      <c r="F57" s="198">
        <f>+_xlfn.XLOOKUP(B57,'La Calera II - RFSU 31.1.28'!B:B,'La Calera II - RFSU 31.1.28'!G:G,"No se encuentra",0,1)</f>
        <v>46090</v>
      </c>
      <c r="G57" s="293">
        <f>IF(+_xlfn.XLOOKUP(B57,'La Calera II - RFSU 31.1.28'!B:B,'La Calera II - RFSU 31.1.28'!H:H,"No se encuentra",0,1)&gt;0,+_xlfn.XLOOKUP(B57,'La Calera II - RFSU 31.1.28'!B:B,'La Calera II - RFSU 31.1.28'!H:H,"No se encuentra",0,1),"")</f>
        <v>46091</v>
      </c>
      <c r="H57" s="201">
        <v>46082</v>
      </c>
      <c r="I57" s="198">
        <f>+_xlfn.XLOOKUP(B57,'La Calera II - RFSU 31.1.28'!B:B,'La Calera II - RFSU 31.1.28'!W:W,"No se encuentra",0,1)</f>
        <v>46129</v>
      </c>
      <c r="J57" s="289">
        <f>IF(+_xlfn.XLOOKUP(B57,'La Calera II - RFSU 31.1.28'!B:B,'La Calera II - RFSU 31.1.28'!X:X,"No se encuentra",0,1)&gt;0,+_xlfn.XLOOKUP(B57,'La Calera II - RFSU 31.1.28'!B:B,'La Calera II - RFSU 31.1.28'!X:X,"No se encuentra",0,1),"")</f>
        <v>46129</v>
      </c>
      <c r="K57" s="141" t="str">
        <f>+IF(+_xlfn.XLOOKUP(B57,'La Calera II - RFSU 31.1.28'!B:B,'La Calera II - RFSU 31.1.28'!AG:AG,"No se encuentra",0,1)=0,"N/A","Sin iniciar")</f>
        <v>Sin iniciar</v>
      </c>
      <c r="L57" s="201">
        <v>46147</v>
      </c>
      <c r="M57" s="198">
        <f>+_xlfn.XLOOKUP(B57,'La Calera II - RFSU 31.1.28'!B:B,'La Calera II - RFSU 31.1.28'!AP:AP,"No se encuentra",0,1)</f>
        <v>46194</v>
      </c>
      <c r="N57" s="295" t="str">
        <f>IF(+_xlfn.XLOOKUP(B57,'La Calera II - RFSU 31.1.28'!B:B,'La Calera II - RFSU 31.1.28'!AQ:AQ,"No se encuentra",0,1)&gt;0,+_xlfn.XLOOKUP(B57,'La Calera II - RFSU 31.1.28'!B:B,'La Calera II - RFSU 31.1.28'!AQ:AQ,"No se encuentra",0,1),"")</f>
        <v/>
      </c>
      <c r="O57" s="201">
        <v>46381</v>
      </c>
      <c r="P57" s="198">
        <f t="shared" si="4"/>
        <v>46381</v>
      </c>
      <c r="Q57" s="35" t="str">
        <f>+IF(+_xlfn.XLOOKUP(B57,'La Calera II - RFSU 31.1.28'!B:B,'La Calera II - RFSU 31.1.28'!BX:BX,"No se encuentra",0,1)&gt;0,+_xlfn.XLOOKUP(B57,'La Calera II - RFSU 31.1.28'!B:B,'La Calera II - RFSU 31.1.28'!BX:BX,"No se encuentra",0,1),"")</f>
        <v/>
      </c>
      <c r="R57" s="302" t="str">
        <f t="shared" si="0"/>
        <v/>
      </c>
      <c r="S57" s="227"/>
      <c r="T57" s="228" t="str">
        <f>+_xlfn.XLOOKUP(B57,'La Calera II - RFSU 31.1.28'!B:B,'La Calera II - RFSU 31.1.28'!BZ:BZ,"",0,1)</f>
        <v>FDI1040</v>
      </c>
      <c r="V57" s="18">
        <f>+_xlfn.XLOOKUP(B57,'La Calera II - RFSU 31.1.28'!B:B,'La Calera II - RFSU 31.1.28'!BW:BW,"No se encuentra",0,1)</f>
        <v>46441</v>
      </c>
      <c r="W57" s="193">
        <f t="shared" si="1"/>
        <v>234</v>
      </c>
      <c r="Z57" s="18">
        <f>+_xlfn.XLOOKUP(T57,'Crono LB 30.09'!B:B,'Crono LB 30.09'!E:E,"No se encuentra",0,1)</f>
        <v>46162</v>
      </c>
      <c r="AA57" s="193">
        <f t="shared" si="5"/>
        <v>15</v>
      </c>
    </row>
    <row r="58" spans="1:27" hidden="1" x14ac:dyDescent="0.25">
      <c r="A58" s="159" t="s">
        <v>640</v>
      </c>
      <c r="B58" s="160" t="s">
        <v>2650</v>
      </c>
      <c r="C58" s="161" t="s">
        <v>2651</v>
      </c>
      <c r="D58" s="285"/>
      <c r="E58" s="201">
        <v>46045</v>
      </c>
      <c r="F58" s="198">
        <f>+_xlfn.XLOOKUP(B58,'La Calera II - RFSU 31.1.28'!B:B,'La Calera II - RFSU 31.1.28'!G:G,"No se encuentra",0,1)</f>
        <v>46090</v>
      </c>
      <c r="G58" s="293">
        <f>IF(+_xlfn.XLOOKUP(B58,'La Calera II - RFSU 31.1.28'!B:B,'La Calera II - RFSU 31.1.28'!H:H,"No se encuentra",0,1)&gt;0,+_xlfn.XLOOKUP(B58,'La Calera II - RFSU 31.1.28'!B:B,'La Calera II - RFSU 31.1.28'!H:H,"No se encuentra",0,1),"")</f>
        <v>46091</v>
      </c>
      <c r="H58" s="201">
        <v>46082</v>
      </c>
      <c r="I58" s="198">
        <f>+_xlfn.XLOOKUP(B58,'La Calera II - RFSU 31.1.28'!B:B,'La Calera II - RFSU 31.1.28'!W:W,"No se encuentra",0,1)</f>
        <v>46129</v>
      </c>
      <c r="J58" s="289">
        <f>IF(+_xlfn.XLOOKUP(B58,'La Calera II - RFSU 31.1.28'!B:B,'La Calera II - RFSU 31.1.28'!X:X,"No se encuentra",0,1)&gt;0,+_xlfn.XLOOKUP(B58,'La Calera II - RFSU 31.1.28'!B:B,'La Calera II - RFSU 31.1.28'!X:X,"No se encuentra",0,1),"")</f>
        <v>46129</v>
      </c>
      <c r="K58" s="141" t="str">
        <f>+IF(+_xlfn.XLOOKUP(B58,'La Calera II - RFSU 31.1.28'!B:B,'La Calera II - RFSU 31.1.28'!AG:AG,"No se encuentra",0,1)=0,"N/A","Sin iniciar")</f>
        <v>Sin iniciar</v>
      </c>
      <c r="L58" s="201">
        <v>46147</v>
      </c>
      <c r="M58" s="198">
        <f>+_xlfn.XLOOKUP(B58,'La Calera II - RFSU 31.1.28'!B:B,'La Calera II - RFSU 31.1.28'!AP:AP,"No se encuentra",0,1)</f>
        <v>46194</v>
      </c>
      <c r="N58" s="295">
        <f>IF(+_xlfn.XLOOKUP(B58,'La Calera II - RFSU 31.1.28'!B:B,'La Calera II - RFSU 31.1.28'!AQ:AQ,"No se encuentra",0,1)&gt;0,+_xlfn.XLOOKUP(B58,'La Calera II - RFSU 31.1.28'!B:B,'La Calera II - RFSU 31.1.28'!AQ:AQ,"No se encuentra",0,1),"")</f>
        <v>46185</v>
      </c>
      <c r="O58" s="201">
        <v>46381</v>
      </c>
      <c r="P58" s="198">
        <f t="shared" si="4"/>
        <v>46381</v>
      </c>
      <c r="Q58" s="35" t="str">
        <f>+IF(+_xlfn.XLOOKUP(B58,'La Calera II - RFSU 31.1.28'!B:B,'La Calera II - RFSU 31.1.28'!BX:BX,"No se encuentra",0,1)&gt;0,+_xlfn.XLOOKUP(B58,'La Calera II - RFSU 31.1.28'!B:B,'La Calera II - RFSU 31.1.28'!BX:BX,"No se encuentra",0,1),"")</f>
        <v/>
      </c>
      <c r="R58" s="302">
        <f t="shared" si="0"/>
        <v>0</v>
      </c>
      <c r="S58" s="227"/>
      <c r="T58" s="228" t="str">
        <f>+_xlfn.XLOOKUP(B58,'La Calera II - RFSU 31.1.28'!B:B,'La Calera II - RFSU 31.1.28'!BZ:BZ,"",0,1)</f>
        <v>FDI1040</v>
      </c>
      <c r="V58" s="18">
        <f>+_xlfn.XLOOKUP(B58,'La Calera II - RFSU 31.1.28'!B:B,'La Calera II - RFSU 31.1.28'!BW:BW,"No se encuentra",0,1)</f>
        <v>46432</v>
      </c>
      <c r="W58" s="193">
        <f t="shared" si="1"/>
        <v>234</v>
      </c>
      <c r="Z58" s="18">
        <f>+_xlfn.XLOOKUP(T58,'Crono LB 30.09'!B:B,'Crono LB 30.09'!E:E,"No se encuentra",0,1)</f>
        <v>46162</v>
      </c>
      <c r="AA58" s="193">
        <f t="shared" si="5"/>
        <v>15</v>
      </c>
    </row>
    <row r="59" spans="1:27" hidden="1" x14ac:dyDescent="0.25">
      <c r="A59" s="159" t="s">
        <v>640</v>
      </c>
      <c r="B59" s="160" t="s">
        <v>2652</v>
      </c>
      <c r="C59" s="161" t="s">
        <v>2653</v>
      </c>
      <c r="D59" s="285"/>
      <c r="E59" s="201">
        <v>46045</v>
      </c>
      <c r="F59" s="198">
        <f>+_xlfn.XLOOKUP(B59,'La Calera II - RFSU 31.1.28'!B:B,'La Calera II - RFSU 31.1.28'!G:G,"No se encuentra",0,1)</f>
        <v>46090</v>
      </c>
      <c r="G59" s="293">
        <f>IF(+_xlfn.XLOOKUP(B59,'La Calera II - RFSU 31.1.28'!B:B,'La Calera II - RFSU 31.1.28'!H:H,"No se encuentra",0,1)&gt;0,+_xlfn.XLOOKUP(B59,'La Calera II - RFSU 31.1.28'!B:B,'La Calera II - RFSU 31.1.28'!H:H,"No se encuentra",0,1),"")</f>
        <v>46091</v>
      </c>
      <c r="H59" s="201">
        <v>46082</v>
      </c>
      <c r="I59" s="198">
        <f>+_xlfn.XLOOKUP(B59,'La Calera II - RFSU 31.1.28'!B:B,'La Calera II - RFSU 31.1.28'!W:W,"No se encuentra",0,1)</f>
        <v>46129</v>
      </c>
      <c r="J59" s="289">
        <f>IF(+_xlfn.XLOOKUP(B59,'La Calera II - RFSU 31.1.28'!B:B,'La Calera II - RFSU 31.1.28'!X:X,"No se encuentra",0,1)&gt;0,+_xlfn.XLOOKUP(B59,'La Calera II - RFSU 31.1.28'!B:B,'La Calera II - RFSU 31.1.28'!X:X,"No se encuentra",0,1),"")</f>
        <v>46129</v>
      </c>
      <c r="K59" s="141" t="str">
        <f>+IF(+_xlfn.XLOOKUP(B59,'La Calera II - RFSU 31.1.28'!B:B,'La Calera II - RFSU 31.1.28'!AG:AG,"No se encuentra",0,1)=0,"N/A","Sin iniciar")</f>
        <v>Sin iniciar</v>
      </c>
      <c r="L59" s="201">
        <v>46147</v>
      </c>
      <c r="M59" s="198">
        <f>+_xlfn.XLOOKUP(B59,'La Calera II - RFSU 31.1.28'!B:B,'La Calera II - RFSU 31.1.28'!AP:AP,"No se encuentra",0,1)</f>
        <v>46194</v>
      </c>
      <c r="N59" s="295" t="str">
        <f>IF(+_xlfn.XLOOKUP(B59,'La Calera II - RFSU 31.1.28'!B:B,'La Calera II - RFSU 31.1.28'!AQ:AQ,"No se encuentra",0,1)&gt;0,+_xlfn.XLOOKUP(B59,'La Calera II - RFSU 31.1.28'!B:B,'La Calera II - RFSU 31.1.28'!AQ:AQ,"No se encuentra",0,1),"")</f>
        <v/>
      </c>
      <c r="O59" s="201">
        <v>46381</v>
      </c>
      <c r="P59" s="198">
        <f t="shared" si="4"/>
        <v>46381</v>
      </c>
      <c r="Q59" s="35" t="str">
        <f>+IF(+_xlfn.XLOOKUP(B59,'La Calera II - RFSU 31.1.28'!B:B,'La Calera II - RFSU 31.1.28'!BX:BX,"No se encuentra",0,1)&gt;0,+_xlfn.XLOOKUP(B59,'La Calera II - RFSU 31.1.28'!B:B,'La Calera II - RFSU 31.1.28'!BX:BX,"No se encuentra",0,1),"")</f>
        <v/>
      </c>
      <c r="R59" s="302" t="str">
        <f t="shared" si="0"/>
        <v/>
      </c>
      <c r="S59" s="227"/>
      <c r="T59" s="228" t="str">
        <f>+_xlfn.XLOOKUP(B59,'La Calera II - RFSU 31.1.28'!B:B,'La Calera II - RFSU 31.1.28'!BZ:BZ,"",0,1)</f>
        <v>FDI1040</v>
      </c>
      <c r="V59" s="18">
        <f>+_xlfn.XLOOKUP(B59,'La Calera II - RFSU 31.1.28'!B:B,'La Calera II - RFSU 31.1.28'!BW:BW,"No se encuentra",0,1)</f>
        <v>46441</v>
      </c>
      <c r="W59" s="193">
        <f t="shared" si="1"/>
        <v>234</v>
      </c>
      <c r="Z59" s="18">
        <f>+_xlfn.XLOOKUP(T59,'Crono LB 30.09'!B:B,'Crono LB 30.09'!E:E,"No se encuentra",0,1)</f>
        <v>46162</v>
      </c>
      <c r="AA59" s="193">
        <f t="shared" si="5"/>
        <v>15</v>
      </c>
    </row>
    <row r="60" spans="1:27" hidden="1" x14ac:dyDescent="0.25">
      <c r="A60" s="159" t="s">
        <v>640</v>
      </c>
      <c r="B60" s="160" t="s">
        <v>2654</v>
      </c>
      <c r="C60" s="161" t="s">
        <v>2530</v>
      </c>
      <c r="D60" s="285"/>
      <c r="E60" s="201">
        <v>45981</v>
      </c>
      <c r="F60" s="198">
        <f>+_xlfn.XLOOKUP(B60,'La Calera II - RFSU 31.1.28'!B:B,'La Calera II - RFSU 31.1.28'!G:G,"No se encuentra",0,1)</f>
        <v>46304</v>
      </c>
      <c r="G60" s="293" t="str">
        <f>IF(+_xlfn.XLOOKUP(B60,'La Calera II - RFSU 31.1.28'!B:B,'La Calera II - RFSU 31.1.28'!H:H,"No se encuentra",0,1)&gt;0,+_xlfn.XLOOKUP(B60,'La Calera II - RFSU 31.1.28'!B:B,'La Calera II - RFSU 31.1.28'!H:H,"No se encuentra",0,1),"")</f>
        <v/>
      </c>
      <c r="H60" s="201">
        <v>46018</v>
      </c>
      <c r="I60" s="198">
        <f>+_xlfn.XLOOKUP(B60,'La Calera II - RFSU 31.1.28'!B:B,'La Calera II - RFSU 31.1.28'!W:W,"No se encuentra",0,1)</f>
        <v>46341</v>
      </c>
      <c r="J60" s="289" t="str">
        <f>IF(+_xlfn.XLOOKUP(B60,'La Calera II - RFSU 31.1.28'!B:B,'La Calera II - RFSU 31.1.28'!X:X,"No se encuentra",0,1)&gt;0,+_xlfn.XLOOKUP(B60,'La Calera II - RFSU 31.1.28'!B:B,'La Calera II - RFSU 31.1.28'!X:X,"No se encuentra",0,1),"")</f>
        <v/>
      </c>
      <c r="K60" s="141" t="str">
        <f>+IF(+_xlfn.XLOOKUP(B60,'La Calera II - RFSU 31.1.28'!B:B,'La Calera II - RFSU 31.1.28'!AG:AG,"No se encuentra",0,1)=0,"N/A","Sin iniciar")</f>
        <v>Sin iniciar</v>
      </c>
      <c r="L60" s="201">
        <v>46083</v>
      </c>
      <c r="M60" s="198">
        <f>+_xlfn.XLOOKUP(B60,'La Calera II - RFSU 31.1.28'!B:B,'La Calera II - RFSU 31.1.28'!AP:AP,"No se encuentra",0,1)</f>
        <v>46406</v>
      </c>
      <c r="N60" s="295" t="str">
        <f>IF(+_xlfn.XLOOKUP(B60,'La Calera II - RFSU 31.1.28'!B:B,'La Calera II - RFSU 31.1.28'!AQ:AQ,"No se encuentra",0,1)&gt;0,+_xlfn.XLOOKUP(B60,'La Calera II - RFSU 31.1.28'!B:B,'La Calera II - RFSU 31.1.28'!AQ:AQ,"No se encuentra",0,1),"")</f>
        <v/>
      </c>
      <c r="O60" s="201">
        <v>46381</v>
      </c>
      <c r="P60" s="198">
        <f t="shared" si="4"/>
        <v>46381</v>
      </c>
      <c r="Q60" s="35" t="str">
        <f>+IF(+_xlfn.XLOOKUP(B60,'La Calera II - RFSU 31.1.28'!B:B,'La Calera II - RFSU 31.1.28'!BX:BX,"No se encuentra",0,1)&gt;0,+_xlfn.XLOOKUP(B60,'La Calera II - RFSU 31.1.28'!B:B,'La Calera II - RFSU 31.1.28'!BX:BX,"No se encuentra",0,1),"")</f>
        <v/>
      </c>
      <c r="R60" s="302" t="str">
        <f t="shared" si="0"/>
        <v/>
      </c>
      <c r="S60" s="227"/>
      <c r="T60" s="228" t="str">
        <f>+_xlfn.XLOOKUP(B60,'La Calera II - RFSU 31.1.28'!B:B,'La Calera II - RFSU 31.1.28'!BZ:BZ,"",0,1)</f>
        <v>FDI1040</v>
      </c>
      <c r="V60" s="18">
        <f>+_xlfn.XLOOKUP(B60,'La Calera II - RFSU 31.1.28'!B:B,'La Calera II - RFSU 31.1.28'!BW:BW,"No se encuentra",0,1)</f>
        <v>46593</v>
      </c>
      <c r="W60" s="193">
        <f t="shared" si="1"/>
        <v>298</v>
      </c>
      <c r="Z60" s="18">
        <f>+_xlfn.XLOOKUP(T60,'Crono LB 30.09'!B:B,'Crono LB 30.09'!E:E,"No se encuentra",0,1)</f>
        <v>46162</v>
      </c>
      <c r="AA60" s="193">
        <f t="shared" si="5"/>
        <v>79</v>
      </c>
    </row>
    <row r="61" spans="1:27" hidden="1" x14ac:dyDescent="0.25">
      <c r="A61" s="159" t="s">
        <v>640</v>
      </c>
      <c r="B61" s="160" t="s">
        <v>2655</v>
      </c>
      <c r="C61" s="161" t="s">
        <v>2656</v>
      </c>
      <c r="D61" s="285"/>
      <c r="E61" s="201">
        <v>45930</v>
      </c>
      <c r="F61" s="198">
        <f>+_xlfn.XLOOKUP(B61,'La Calera II - RFSU 31.1.28'!B:B,'La Calera II - RFSU 31.1.28'!G:G,"No se encuentra",0,1)</f>
        <v>46056</v>
      </c>
      <c r="G61" s="293">
        <f>IF(+_xlfn.XLOOKUP(B61,'La Calera II - RFSU 31.1.28'!B:B,'La Calera II - RFSU 31.1.28'!H:H,"No se encuentra",0,1)&gt;0,+_xlfn.XLOOKUP(B61,'La Calera II - RFSU 31.1.28'!B:B,'La Calera II - RFSU 31.1.28'!H:H,"No se encuentra",0,1),"")</f>
        <v>46056</v>
      </c>
      <c r="H61" s="201">
        <v>45967</v>
      </c>
      <c r="I61" s="198">
        <f>+_xlfn.XLOOKUP(B61,'La Calera II - RFSU 31.1.28'!B:B,'La Calera II - RFSU 31.1.28'!W:W,"No se encuentra",0,1)</f>
        <v>46106</v>
      </c>
      <c r="J61" s="289">
        <f>IF(+_xlfn.XLOOKUP(B61,'La Calera II - RFSU 31.1.28'!B:B,'La Calera II - RFSU 31.1.28'!X:X,"No se encuentra",0,1)&gt;0,+_xlfn.XLOOKUP(B61,'La Calera II - RFSU 31.1.28'!B:B,'La Calera II - RFSU 31.1.28'!X:X,"No se encuentra",0,1),"")</f>
        <v>46106</v>
      </c>
      <c r="K61" s="141" t="str">
        <f>+IF(+_xlfn.XLOOKUP(B61,'La Calera II - RFSU 31.1.28'!B:B,'La Calera II - RFSU 31.1.28'!AG:AG,"No se encuentra",0,1)=0,"N/A","Sin iniciar")</f>
        <v>Sin iniciar</v>
      </c>
      <c r="L61" s="201">
        <v>46067</v>
      </c>
      <c r="M61" s="198">
        <f>+_xlfn.XLOOKUP(B61,'La Calera II - RFSU 31.1.28'!B:B,'La Calera II - RFSU 31.1.28'!AP:AP,"No se encuentra",0,1)</f>
        <v>46206</v>
      </c>
      <c r="N61" s="295" t="str">
        <f>IF(+_xlfn.XLOOKUP(B61,'La Calera II - RFSU 31.1.28'!B:B,'La Calera II - RFSU 31.1.28'!AQ:AQ,"No se encuentra",0,1)&gt;0,+_xlfn.XLOOKUP(B61,'La Calera II - RFSU 31.1.28'!B:B,'La Calera II - RFSU 31.1.28'!AQ:AQ,"No se encuentra",0,1),"")</f>
        <v/>
      </c>
      <c r="O61" s="201">
        <v>46434</v>
      </c>
      <c r="P61" s="198">
        <f t="shared" si="4"/>
        <v>46434</v>
      </c>
      <c r="Q61" s="35" t="str">
        <f>+IF(+_xlfn.XLOOKUP(B61,'La Calera II - RFSU 31.1.28'!B:B,'La Calera II - RFSU 31.1.28'!BX:BX,"No se encuentra",0,1)&gt;0,+_xlfn.XLOOKUP(B61,'La Calera II - RFSU 31.1.28'!B:B,'La Calera II - RFSU 31.1.28'!BX:BX,"No se encuentra",0,1),"")</f>
        <v/>
      </c>
      <c r="R61" s="302" t="str">
        <f t="shared" si="0"/>
        <v/>
      </c>
      <c r="S61" s="227"/>
      <c r="T61" s="228" t="str">
        <f>+_xlfn.XLOOKUP(B61,'La Calera II - RFSU 31.1.28'!B:B,'La Calera II - RFSU 31.1.28'!BZ:BZ,"",0,1)</f>
        <v>FDI1080</v>
      </c>
      <c r="V61" s="18">
        <f>+_xlfn.XLOOKUP(B61,'La Calera II - RFSU 31.1.28'!B:B,'La Calera II - RFSU 31.1.28'!BW:BW,"No se encuentra",0,1)</f>
        <v>46513</v>
      </c>
      <c r="W61" s="193">
        <f t="shared" si="1"/>
        <v>367</v>
      </c>
      <c r="Z61" s="18">
        <f>+_xlfn.XLOOKUP(T61,'Crono LB 30.09'!B:B,'Crono LB 30.09'!E:E,"No se encuentra",0,1)</f>
        <v>46067</v>
      </c>
      <c r="AA61" s="193">
        <f t="shared" si="5"/>
        <v>0</v>
      </c>
    </row>
    <row r="62" spans="1:27" hidden="1" x14ac:dyDescent="0.25">
      <c r="A62" s="159" t="s">
        <v>640</v>
      </c>
      <c r="B62" s="160" t="s">
        <v>2658</v>
      </c>
      <c r="C62" s="161" t="s">
        <v>2659</v>
      </c>
      <c r="D62" s="285"/>
      <c r="E62" s="201">
        <v>45930</v>
      </c>
      <c r="F62" s="198">
        <f>+_xlfn.XLOOKUP(B62,'La Calera II - RFSU 31.1.28'!B:B,'La Calera II - RFSU 31.1.28'!G:G,"No se encuentra",0,1)</f>
        <v>46056</v>
      </c>
      <c r="G62" s="293">
        <f>IF(+_xlfn.XLOOKUP(B62,'La Calera II - RFSU 31.1.28'!B:B,'La Calera II - RFSU 31.1.28'!H:H,"No se encuentra",0,1)&gt;0,+_xlfn.XLOOKUP(B62,'La Calera II - RFSU 31.1.28'!B:B,'La Calera II - RFSU 31.1.28'!H:H,"No se encuentra",0,1),"")</f>
        <v>46056</v>
      </c>
      <c r="H62" s="201">
        <v>45967</v>
      </c>
      <c r="I62" s="198">
        <f>+_xlfn.XLOOKUP(B62,'La Calera II - RFSU 31.1.28'!B:B,'La Calera II - RFSU 31.1.28'!W:W,"No se encuentra",0,1)</f>
        <v>46095</v>
      </c>
      <c r="J62" s="289">
        <f>IF(+_xlfn.XLOOKUP(B62,'La Calera II - RFSU 31.1.28'!B:B,'La Calera II - RFSU 31.1.28'!X:X,"No se encuentra",0,1)&gt;0,+_xlfn.XLOOKUP(B62,'La Calera II - RFSU 31.1.28'!B:B,'La Calera II - RFSU 31.1.28'!X:X,"No se encuentra",0,1),"")</f>
        <v>46094</v>
      </c>
      <c r="K62" s="141" t="str">
        <f>+IF(+_xlfn.XLOOKUP(B62,'La Calera II - RFSU 31.1.28'!B:B,'La Calera II - RFSU 31.1.28'!AG:AG,"No se encuentra",0,1)=0,"N/A","Sin iniciar")</f>
        <v>Sin iniciar</v>
      </c>
      <c r="L62" s="201">
        <v>46067</v>
      </c>
      <c r="M62" s="198">
        <f>+_xlfn.XLOOKUP(B62,'La Calera II - RFSU 31.1.28'!B:B,'La Calera II - RFSU 31.1.28'!AP:AP,"No se encuentra",0,1)</f>
        <v>46194</v>
      </c>
      <c r="N62" s="295" t="str">
        <f>IF(+_xlfn.XLOOKUP(B62,'La Calera II - RFSU 31.1.28'!B:B,'La Calera II - RFSU 31.1.28'!AQ:AQ,"No se encuentra",0,1)&gt;0,+_xlfn.XLOOKUP(B62,'La Calera II - RFSU 31.1.28'!B:B,'La Calera II - RFSU 31.1.28'!AQ:AQ,"No se encuentra",0,1),"")</f>
        <v/>
      </c>
      <c r="O62" s="201">
        <v>46364</v>
      </c>
      <c r="P62" s="198">
        <f t="shared" si="4"/>
        <v>46364</v>
      </c>
      <c r="Q62" s="35" t="str">
        <f>+IF(+_xlfn.XLOOKUP(B62,'La Calera II - RFSU 31.1.28'!B:B,'La Calera II - RFSU 31.1.28'!BX:BX,"No se encuentra",0,1)&gt;0,+_xlfn.XLOOKUP(B62,'La Calera II - RFSU 31.1.28'!B:B,'La Calera II - RFSU 31.1.28'!BX:BX,"No se encuentra",0,1),"")</f>
        <v/>
      </c>
      <c r="R62" s="302" t="str">
        <f t="shared" si="0"/>
        <v/>
      </c>
      <c r="S62" s="227"/>
      <c r="T62" s="228" t="str">
        <f>+_xlfn.XLOOKUP(B62,'La Calera II - RFSU 31.1.28'!B:B,'La Calera II - RFSU 31.1.28'!BZ:BZ,"",0,1)</f>
        <v>FDI1070</v>
      </c>
      <c r="V62" s="18">
        <f>+_xlfn.XLOOKUP(B62,'La Calera II - RFSU 31.1.28'!B:B,'La Calera II - RFSU 31.1.28'!BW:BW,"No se encuentra",0,1)</f>
        <v>46501</v>
      </c>
      <c r="W62" s="193">
        <f t="shared" si="1"/>
        <v>297</v>
      </c>
      <c r="Z62" s="18">
        <f>+_xlfn.XLOOKUP(T62,'Crono LB 30.09'!B:B,'Crono LB 30.09'!E:E,"No se encuentra",0,1)</f>
        <v>46067</v>
      </c>
      <c r="AA62" s="193">
        <f t="shared" si="5"/>
        <v>0</v>
      </c>
    </row>
    <row r="63" spans="1:27" ht="22.5" hidden="1" x14ac:dyDescent="0.25">
      <c r="A63" s="159" t="s">
        <v>640</v>
      </c>
      <c r="B63" s="160" t="s">
        <v>2665</v>
      </c>
      <c r="C63" s="161" t="s">
        <v>2666</v>
      </c>
      <c r="D63" s="285"/>
      <c r="E63" s="201">
        <v>46003</v>
      </c>
      <c r="F63" s="198" t="str">
        <f>+_xlfn.XLOOKUP(B63,'La Calera II - RFSU 31.1.28'!B:B,'La Calera II - RFSU 31.1.28'!G:G,"No se encuentra",0,1)</f>
        <v>No se encuentra</v>
      </c>
      <c r="G63" s="293" t="str">
        <f>IF(+_xlfn.XLOOKUP(B63,'La Calera II - RFSU 31.1.28'!B:B,'La Calera II - RFSU 31.1.28'!H:H,"No se encuentra",0,1)&gt;0,+_xlfn.XLOOKUP(B63,'La Calera II - RFSU 31.1.28'!B:B,'La Calera II - RFSU 31.1.28'!H:H,"No se encuentra",0,1),"")</f>
        <v>No se encuentra</v>
      </c>
      <c r="H63" s="201">
        <v>46040</v>
      </c>
      <c r="I63" s="198" t="str">
        <f>+_xlfn.XLOOKUP(B63,'La Calera II - RFSU 31.1.28'!B:B,'La Calera II - RFSU 31.1.28'!W:W,"No se encuentra",0,1)</f>
        <v>No se encuentra</v>
      </c>
      <c r="J63" s="289" t="str">
        <f>IF(+_xlfn.XLOOKUP(B63,'La Calera II - RFSU 31.1.28'!B:B,'La Calera II - RFSU 31.1.28'!X:X,"No se encuentra",0,1)&gt;0,+_xlfn.XLOOKUP(B63,'La Calera II - RFSU 31.1.28'!B:B,'La Calera II - RFSU 31.1.28'!X:X,"No se encuentra",0,1),"")</f>
        <v>No se encuentra</v>
      </c>
      <c r="K63" s="141" t="str">
        <f>+IF(+_xlfn.XLOOKUP(B63,'La Calera II - RFSU 31.1.28'!B:B,'La Calera II - RFSU 31.1.28'!AG:AG,"No se encuentra",0,1)=0,"N/A","Sin iniciar")</f>
        <v>Sin iniciar</v>
      </c>
      <c r="L63" s="201">
        <v>46105</v>
      </c>
      <c r="M63" s="198" t="str">
        <f>+_xlfn.XLOOKUP(B63,'La Calera II - RFSU 31.1.28'!B:B,'La Calera II - RFSU 31.1.28'!AP:AP,"No se encuentra",0,1)</f>
        <v>No se encuentra</v>
      </c>
      <c r="N63" s="295" t="str">
        <f>IF(+_xlfn.XLOOKUP(B63,'La Calera II - RFSU 31.1.28'!B:B,'La Calera II - RFSU 31.1.28'!AQ:AQ,"No se encuentra",0,1)&gt;0,+_xlfn.XLOOKUP(B63,'La Calera II - RFSU 31.1.28'!B:B,'La Calera II - RFSU 31.1.28'!AQ:AQ,"No se encuentra",0,1),"")</f>
        <v>No se encuentra</v>
      </c>
      <c r="O63" s="201">
        <v>46412</v>
      </c>
      <c r="P63" s="198">
        <f t="shared" si="4"/>
        <v>46412</v>
      </c>
      <c r="Q63" s="35" t="str">
        <f>+IF(+_xlfn.XLOOKUP(B63,'La Calera II - RFSU 31.1.28'!B:B,'La Calera II - RFSU 31.1.28'!BX:BX,"No se encuentra",0,1)&gt;0,+_xlfn.XLOOKUP(B63,'La Calera II - RFSU 31.1.28'!B:B,'La Calera II - RFSU 31.1.28'!BX:BX,"No se encuentra",0,1),"")</f>
        <v>No se encuentra</v>
      </c>
      <c r="R63" s="302" t="e">
        <f t="shared" si="0"/>
        <v>#VALUE!</v>
      </c>
      <c r="S63" s="227"/>
      <c r="T63" s="228" t="str">
        <f>+_xlfn.XLOOKUP(B63,'La Calera II - RFSU 31.1.28'!B:B,'La Calera II - RFSU 31.1.28'!BZ:BZ,"",0,1)</f>
        <v/>
      </c>
      <c r="V63" s="18" t="str">
        <f>+_xlfn.XLOOKUP(B63,'La Calera II - RFSU 31.1.28'!B:B,'La Calera II - RFSU 31.1.28'!BW:BW,"No se encuentra",0,1)</f>
        <v>No se encuentra</v>
      </c>
      <c r="W63" s="193">
        <f t="shared" si="1"/>
        <v>307</v>
      </c>
      <c r="Z63" s="18" t="str">
        <f>+_xlfn.XLOOKUP(T63,'Crono LB 30.09'!B:B,'Crono LB 30.09'!E:E,"No se encuentra",0,1)</f>
        <v>No se encuentra</v>
      </c>
      <c r="AA63" s="193" t="e">
        <f t="shared" si="5"/>
        <v>#VALUE!</v>
      </c>
    </row>
    <row r="64" spans="1:27" hidden="1" x14ac:dyDescent="0.25">
      <c r="A64" s="159" t="s">
        <v>640</v>
      </c>
      <c r="B64" s="160" t="s">
        <v>2667</v>
      </c>
      <c r="C64" s="161" t="s">
        <v>2668</v>
      </c>
      <c r="D64" s="285"/>
      <c r="E64" s="201">
        <v>46084</v>
      </c>
      <c r="F64" s="198" t="str">
        <f>+_xlfn.XLOOKUP(B64,'La Calera II - RFSU 31.1.28'!B:B,'La Calera II - RFSU 31.1.28'!G:G,"No se encuentra",0,1)</f>
        <v>No se encuentra</v>
      </c>
      <c r="G64" s="293" t="str">
        <f>IF(+_xlfn.XLOOKUP(B64,'La Calera II - RFSU 31.1.28'!B:B,'La Calera II - RFSU 31.1.28'!H:H,"No se encuentra",0,1)&gt;0,+_xlfn.XLOOKUP(B64,'La Calera II - RFSU 31.1.28'!B:B,'La Calera II - RFSU 31.1.28'!H:H,"No se encuentra",0,1),"")</f>
        <v>No se encuentra</v>
      </c>
      <c r="H64" s="201">
        <v>46121</v>
      </c>
      <c r="I64" s="198" t="str">
        <f>+_xlfn.XLOOKUP(B64,'La Calera II - RFSU 31.1.28'!B:B,'La Calera II - RFSU 31.1.28'!W:W,"No se encuentra",0,1)</f>
        <v>No se encuentra</v>
      </c>
      <c r="J64" s="289" t="str">
        <f>IF(+_xlfn.XLOOKUP(B64,'La Calera II - RFSU 31.1.28'!B:B,'La Calera II - RFSU 31.1.28'!X:X,"No se encuentra",0,1)&gt;0,+_xlfn.XLOOKUP(B64,'La Calera II - RFSU 31.1.28'!B:B,'La Calera II - RFSU 31.1.28'!X:X,"No se encuentra",0,1),"")</f>
        <v>No se encuentra</v>
      </c>
      <c r="K64" s="141" t="str">
        <f>+IF(+_xlfn.XLOOKUP(B64,'La Calera II - RFSU 31.1.28'!B:B,'La Calera II - RFSU 31.1.28'!AG:AG,"No se encuentra",0,1)=0,"N/A","Sin iniciar")</f>
        <v>Sin iniciar</v>
      </c>
      <c r="L64" s="201">
        <v>46186</v>
      </c>
      <c r="M64" s="198" t="str">
        <f>+_xlfn.XLOOKUP(B64,'La Calera II - RFSU 31.1.28'!B:B,'La Calera II - RFSU 31.1.28'!AP:AP,"No se encuentra",0,1)</f>
        <v>No se encuentra</v>
      </c>
      <c r="N64" s="295" t="str">
        <f>IF(+_xlfn.XLOOKUP(B64,'La Calera II - RFSU 31.1.28'!B:B,'La Calera II - RFSU 31.1.28'!AQ:AQ,"No se encuentra",0,1)&gt;0,+_xlfn.XLOOKUP(B64,'La Calera II - RFSU 31.1.28'!B:B,'La Calera II - RFSU 31.1.28'!AQ:AQ,"No se encuentra",0,1),"")</f>
        <v>No se encuentra</v>
      </c>
      <c r="O64" s="201">
        <v>46381</v>
      </c>
      <c r="P64" s="198">
        <f t="shared" si="4"/>
        <v>46381</v>
      </c>
      <c r="Q64" s="35" t="str">
        <f>+IF(+_xlfn.XLOOKUP(B64,'La Calera II - RFSU 31.1.28'!B:B,'La Calera II - RFSU 31.1.28'!BX:BX,"No se encuentra",0,1)&gt;0,+_xlfn.XLOOKUP(B64,'La Calera II - RFSU 31.1.28'!B:B,'La Calera II - RFSU 31.1.28'!BX:BX,"No se encuentra",0,1),"")</f>
        <v>No se encuentra</v>
      </c>
      <c r="R64" s="302" t="e">
        <f t="shared" si="0"/>
        <v>#VALUE!</v>
      </c>
      <c r="S64" s="227"/>
      <c r="T64" s="228" t="str">
        <f>+_xlfn.XLOOKUP(B64,'La Calera II - RFSU 31.1.28'!B:B,'La Calera II - RFSU 31.1.28'!BZ:BZ,"",0,1)</f>
        <v/>
      </c>
      <c r="V64" s="18" t="str">
        <f>+_xlfn.XLOOKUP(B64,'La Calera II - RFSU 31.1.28'!B:B,'La Calera II - RFSU 31.1.28'!BW:BW,"No se encuentra",0,1)</f>
        <v>No se encuentra</v>
      </c>
      <c r="W64" s="193">
        <f t="shared" si="1"/>
        <v>195</v>
      </c>
      <c r="Z64" s="18" t="str">
        <f>+_xlfn.XLOOKUP(T64,'Crono LB 30.09'!B:B,'Crono LB 30.09'!E:E,"No se encuentra",0,1)</f>
        <v>No se encuentra</v>
      </c>
      <c r="AA64" s="193" t="e">
        <f t="shared" si="5"/>
        <v>#VALUE!</v>
      </c>
    </row>
    <row r="65" spans="1:27" hidden="1" x14ac:dyDescent="0.25">
      <c r="A65" s="159" t="s">
        <v>640</v>
      </c>
      <c r="B65" s="160" t="s">
        <v>2669</v>
      </c>
      <c r="C65" s="161" t="s">
        <v>2670</v>
      </c>
      <c r="D65" s="285"/>
      <c r="E65" s="201">
        <v>46119</v>
      </c>
      <c r="F65" s="198">
        <f>+_xlfn.XLOOKUP(B65,'La Calera II - RFSU 31.1.28'!B:B,'La Calera II - RFSU 31.1.28'!G:G,"No se encuentra",0,1)</f>
        <v>46177</v>
      </c>
      <c r="G65" s="293">
        <f>IF(+_xlfn.XLOOKUP(B65,'La Calera II - RFSU 31.1.28'!B:B,'La Calera II - RFSU 31.1.28'!H:H,"No se encuentra",0,1)&gt;0,+_xlfn.XLOOKUP(B65,'La Calera II - RFSU 31.1.28'!B:B,'La Calera II - RFSU 31.1.28'!H:H,"No se encuentra",0,1),"")</f>
        <v>46185</v>
      </c>
      <c r="H65" s="201">
        <v>46156</v>
      </c>
      <c r="I65" s="198">
        <f>+_xlfn.XLOOKUP(B65,'La Calera II - RFSU 31.1.28'!B:B,'La Calera II - RFSU 31.1.28'!W:W,"No se encuentra",0,1)</f>
        <v>46233</v>
      </c>
      <c r="J65" s="289" t="str">
        <f>IF(+_xlfn.XLOOKUP(B65,'La Calera II - RFSU 31.1.28'!B:B,'La Calera II - RFSU 31.1.28'!X:X,"No se encuentra",0,1)&gt;0,+_xlfn.XLOOKUP(B65,'La Calera II - RFSU 31.1.28'!B:B,'La Calera II - RFSU 31.1.28'!X:X,"No se encuentra",0,1),"")</f>
        <v/>
      </c>
      <c r="K65" s="141" t="str">
        <f>+IF(+_xlfn.XLOOKUP(B65,'La Calera II - RFSU 31.1.28'!B:B,'La Calera II - RFSU 31.1.28'!AG:AG,"No se encuentra",0,1)=0,"N/A","Sin iniciar")</f>
        <v>Sin iniciar</v>
      </c>
      <c r="L65" s="201">
        <v>46221</v>
      </c>
      <c r="M65" s="198">
        <f>+_xlfn.XLOOKUP(B65,'La Calera II - RFSU 31.1.28'!B:B,'La Calera II - RFSU 31.1.28'!AP:AP,"No se encuentra",0,1)</f>
        <v>46298</v>
      </c>
      <c r="N65" s="295" t="str">
        <f>IF(+_xlfn.XLOOKUP(B65,'La Calera II - RFSU 31.1.28'!B:B,'La Calera II - RFSU 31.1.28'!AQ:AQ,"No se encuentra",0,1)&gt;0,+_xlfn.XLOOKUP(B65,'La Calera II - RFSU 31.1.28'!B:B,'La Calera II - RFSU 31.1.28'!AQ:AQ,"No se encuentra",0,1),"")</f>
        <v/>
      </c>
      <c r="O65" s="201">
        <v>46381</v>
      </c>
      <c r="P65" s="198">
        <f t="shared" si="4"/>
        <v>46381</v>
      </c>
      <c r="Q65" s="35" t="str">
        <f>+IF(+_xlfn.XLOOKUP(B65,'La Calera II - RFSU 31.1.28'!B:B,'La Calera II - RFSU 31.1.28'!BX:BX,"No se encuentra",0,1)&gt;0,+_xlfn.XLOOKUP(B65,'La Calera II - RFSU 31.1.28'!B:B,'La Calera II - RFSU 31.1.28'!BX:BX,"No se encuentra",0,1),"")</f>
        <v/>
      </c>
      <c r="R65" s="302" t="str">
        <f t="shared" ref="R65:R116" si="6">IF(N65="","",+IF(Q65="",+O65-P65,+O65-Q65))</f>
        <v/>
      </c>
      <c r="S65" s="227"/>
      <c r="T65" s="228" t="str">
        <f>+_xlfn.XLOOKUP(B65,'La Calera II - RFSU 31.1.28'!B:B,'La Calera II - RFSU 31.1.28'!BZ:BZ,"",0,1)</f>
        <v>FDI1040</v>
      </c>
      <c r="V65" s="18">
        <f>+_xlfn.XLOOKUP(B65,'La Calera II - RFSU 31.1.28'!B:B,'La Calera II - RFSU 31.1.28'!BW:BW,"No se encuentra",0,1)</f>
        <v>46425</v>
      </c>
      <c r="W65" s="193">
        <f t="shared" si="1"/>
        <v>160</v>
      </c>
      <c r="Z65" s="18">
        <f>+_xlfn.XLOOKUP(T65,'Crono LB 30.09'!B:B,'Crono LB 30.09'!E:E,"No se encuentra",0,1)</f>
        <v>46162</v>
      </c>
      <c r="AA65" s="193">
        <f t="shared" si="5"/>
        <v>-59</v>
      </c>
    </row>
    <row r="66" spans="1:27" hidden="1" x14ac:dyDescent="0.25">
      <c r="A66" s="159" t="s">
        <v>640</v>
      </c>
      <c r="B66" s="162" t="s">
        <v>2671</v>
      </c>
      <c r="C66" s="163" t="s">
        <v>2672</v>
      </c>
      <c r="D66" s="285"/>
      <c r="E66" s="201">
        <v>46118</v>
      </c>
      <c r="F66" s="198" t="str">
        <f>+_xlfn.XLOOKUP(B66,'La Calera II - RFSU 31.1.28'!B:B,'La Calera II - RFSU 31.1.28'!G:G,"No se encuentra",0,1)</f>
        <v>No se encuentra</v>
      </c>
      <c r="G66" s="293" t="str">
        <f>IF(+_xlfn.XLOOKUP(B66,'La Calera II - RFSU 31.1.28'!B:B,'La Calera II - RFSU 31.1.28'!H:H,"No se encuentra",0,1)&gt;0,+_xlfn.XLOOKUP(B66,'La Calera II - RFSU 31.1.28'!B:B,'La Calera II - RFSU 31.1.28'!H:H,"No se encuentra",0,1),"")</f>
        <v>No se encuentra</v>
      </c>
      <c r="H66" s="201">
        <v>46155</v>
      </c>
      <c r="I66" s="198" t="str">
        <f>+_xlfn.XLOOKUP(B66,'La Calera II - RFSU 31.1.28'!B:B,'La Calera II - RFSU 31.1.28'!W:W,"No se encuentra",0,1)</f>
        <v>No se encuentra</v>
      </c>
      <c r="J66" s="289" t="str">
        <f>IF(+_xlfn.XLOOKUP(B66,'La Calera II - RFSU 31.1.28'!B:B,'La Calera II - RFSU 31.1.28'!X:X,"No se encuentra",0,1)&gt;0,+_xlfn.XLOOKUP(B66,'La Calera II - RFSU 31.1.28'!B:B,'La Calera II - RFSU 31.1.28'!X:X,"No se encuentra",0,1),"")</f>
        <v>No se encuentra</v>
      </c>
      <c r="K66" s="141" t="str">
        <f>+IF(+_xlfn.XLOOKUP(B66,'La Calera II - RFSU 31.1.28'!B:B,'La Calera II - RFSU 31.1.28'!AG:AG,"No se encuentra",0,1)=0,"N/A","Sin iniciar")</f>
        <v>Sin iniciar</v>
      </c>
      <c r="L66" s="201">
        <v>46220</v>
      </c>
      <c r="M66" s="198" t="str">
        <f>+_xlfn.XLOOKUP(B66,'La Calera II - RFSU 31.1.28'!B:B,'La Calera II - RFSU 31.1.28'!AP:AP,"No se encuentra",0,1)</f>
        <v>No se encuentra</v>
      </c>
      <c r="N66" s="295" t="str">
        <f>IF(+_xlfn.XLOOKUP(B66,'La Calera II - RFSU 31.1.28'!B:B,'La Calera II - RFSU 31.1.28'!AQ:AQ,"No se encuentra",0,1)&gt;0,+_xlfn.XLOOKUP(B66,'La Calera II - RFSU 31.1.28'!B:B,'La Calera II - RFSU 31.1.28'!AQ:AQ,"No se encuentra",0,1),"")</f>
        <v>No se encuentra</v>
      </c>
      <c r="O66" s="201">
        <v>46381</v>
      </c>
      <c r="P66" s="198">
        <f t="shared" si="4"/>
        <v>46381</v>
      </c>
      <c r="Q66" s="35" t="str">
        <f>+IF(+_xlfn.XLOOKUP(B66,'La Calera II - RFSU 31.1.28'!B:B,'La Calera II - RFSU 31.1.28'!BX:BX,"No se encuentra",0,1)&gt;0,+_xlfn.XLOOKUP(B66,'La Calera II - RFSU 31.1.28'!B:B,'La Calera II - RFSU 31.1.28'!BX:BX,"No se encuentra",0,1),"")</f>
        <v>No se encuentra</v>
      </c>
      <c r="R66" s="302" t="e">
        <f t="shared" si="6"/>
        <v>#VALUE!</v>
      </c>
      <c r="S66" s="227"/>
      <c r="T66" s="228" t="str">
        <f>+_xlfn.XLOOKUP(B66,'La Calera II - RFSU 31.1.28'!B:B,'La Calera II - RFSU 31.1.28'!BZ:BZ,"",0,1)</f>
        <v/>
      </c>
      <c r="V66" s="18" t="str">
        <f>+_xlfn.XLOOKUP(B66,'La Calera II - RFSU 31.1.28'!B:B,'La Calera II - RFSU 31.1.28'!BW:BW,"No se encuentra",0,1)</f>
        <v>No se encuentra</v>
      </c>
      <c r="W66" s="193">
        <f t="shared" si="1"/>
        <v>161</v>
      </c>
      <c r="Z66" s="18" t="str">
        <f>+_xlfn.XLOOKUP(T66,'Crono LB 30.09'!B:B,'Crono LB 30.09'!E:E,"No se encuentra",0,1)</f>
        <v>No se encuentra</v>
      </c>
      <c r="AA66" s="193" t="e">
        <f t="shared" si="5"/>
        <v>#VALUE!</v>
      </c>
    </row>
    <row r="67" spans="1:27" hidden="1" x14ac:dyDescent="0.25">
      <c r="A67" s="159" t="s">
        <v>640</v>
      </c>
      <c r="B67" s="162" t="s">
        <v>2673</v>
      </c>
      <c r="C67" s="163" t="s">
        <v>2674</v>
      </c>
      <c r="D67" s="285"/>
      <c r="E67" s="201">
        <v>46091</v>
      </c>
      <c r="F67" s="198">
        <f>+_xlfn.XLOOKUP(B67,'La Calera II - RFSU 31.1.28'!B:B,'La Calera II - RFSU 31.1.28'!G:G,"No se encuentra",0,1)</f>
        <v>46098</v>
      </c>
      <c r="G67" s="293">
        <f>IF(+_xlfn.XLOOKUP(B67,'La Calera II - RFSU 31.1.28'!B:B,'La Calera II - RFSU 31.1.28'!H:H,"No se encuentra",0,1)&gt;0,+_xlfn.XLOOKUP(B67,'La Calera II - RFSU 31.1.28'!B:B,'La Calera II - RFSU 31.1.28'!H:H,"No se encuentra",0,1),"")</f>
        <v>46104</v>
      </c>
      <c r="H67" s="201">
        <v>46128</v>
      </c>
      <c r="I67" s="198">
        <f>+_xlfn.XLOOKUP(B67,'La Calera II - RFSU 31.1.28'!B:B,'La Calera II - RFSU 31.1.28'!W:W,"No se encuentra",0,1)</f>
        <v>46188</v>
      </c>
      <c r="J67" s="289">
        <f>IF(+_xlfn.XLOOKUP(B67,'La Calera II - RFSU 31.1.28'!B:B,'La Calera II - RFSU 31.1.28'!X:X,"No se encuentra",0,1)&gt;0,+_xlfn.XLOOKUP(B67,'La Calera II - RFSU 31.1.28'!B:B,'La Calera II - RFSU 31.1.28'!X:X,"No se encuentra",0,1),"")</f>
        <v>46170</v>
      </c>
      <c r="K67" s="141" t="str">
        <f>+IF(+_xlfn.XLOOKUP(B67,'La Calera II - RFSU 31.1.28'!B:B,'La Calera II - RFSU 31.1.28'!AG:AG,"No se encuentra",0,1)=0,"N/A","Sin iniciar")</f>
        <v>Sin iniciar</v>
      </c>
      <c r="L67" s="201">
        <v>46193</v>
      </c>
      <c r="M67" s="198">
        <f>+_xlfn.XLOOKUP(B67,'La Calera II - RFSU 31.1.28'!B:B,'La Calera II - RFSU 31.1.28'!AP:AP,"No se encuentra",0,1)</f>
        <v>46235</v>
      </c>
      <c r="N67" s="295" t="str">
        <f>IF(+_xlfn.XLOOKUP(B67,'La Calera II - RFSU 31.1.28'!B:B,'La Calera II - RFSU 31.1.28'!AQ:AQ,"No se encuentra",0,1)&gt;0,+_xlfn.XLOOKUP(B67,'La Calera II - RFSU 31.1.28'!B:B,'La Calera II - RFSU 31.1.28'!AQ:AQ,"No se encuentra",0,1),"")</f>
        <v/>
      </c>
      <c r="O67" s="201">
        <v>46381</v>
      </c>
      <c r="P67" s="198">
        <f t="shared" si="4"/>
        <v>46362</v>
      </c>
      <c r="Q67" s="35" t="str">
        <f>+IF(+_xlfn.XLOOKUP(B67,'La Calera II - RFSU 31.1.28'!B:B,'La Calera II - RFSU 31.1.28'!BX:BX,"No se encuentra",0,1)&gt;0,+_xlfn.XLOOKUP(B67,'La Calera II - RFSU 31.1.28'!B:B,'La Calera II - RFSU 31.1.28'!BX:BX,"No se encuentra",0,1),"")</f>
        <v/>
      </c>
      <c r="R67" s="302" t="str">
        <f t="shared" si="6"/>
        <v/>
      </c>
      <c r="S67" s="227"/>
      <c r="T67" s="228" t="str">
        <f>+_xlfn.XLOOKUP(B67,'La Calera II - RFSU 31.1.28'!B:B,'La Calera II - RFSU 31.1.28'!BZ:BZ,"",0,1)</f>
        <v>FDI1040</v>
      </c>
      <c r="V67" s="18">
        <f>+_xlfn.XLOOKUP(B67,'La Calera II - RFSU 31.1.28'!B:B,'La Calera II - RFSU 31.1.28'!BW:BW,"No se encuentra",0,1)</f>
        <v>46362</v>
      </c>
      <c r="W67" s="193">
        <f t="shared" ref="W67:W118" si="7">+O67-L67</f>
        <v>188</v>
      </c>
      <c r="Z67" s="18">
        <f>+_xlfn.XLOOKUP(T67,'Crono LB 30.09'!B:B,'Crono LB 30.09'!E:E,"No se encuentra",0,1)</f>
        <v>46162</v>
      </c>
      <c r="AA67" s="193">
        <f t="shared" si="5"/>
        <v>-31</v>
      </c>
    </row>
    <row r="68" spans="1:27" ht="23.25" hidden="1" x14ac:dyDescent="0.25">
      <c r="A68" s="159" t="s">
        <v>640</v>
      </c>
      <c r="B68" s="162" t="s">
        <v>2675</v>
      </c>
      <c r="C68" s="163" t="s">
        <v>2676</v>
      </c>
      <c r="D68" s="285"/>
      <c r="E68" s="201">
        <v>46076</v>
      </c>
      <c r="F68" s="198">
        <f>+_xlfn.XLOOKUP(B68,'La Calera II - RFSU 31.1.28'!B:B,'La Calera II - RFSU 31.1.28'!G:G,"No se encuentra",0,1)</f>
        <v>46121</v>
      </c>
      <c r="G68" s="293">
        <f>IF(+_xlfn.XLOOKUP(B68,'La Calera II - RFSU 31.1.28'!B:B,'La Calera II - RFSU 31.1.28'!H:H,"No se encuentra",0,1)&gt;0,+_xlfn.XLOOKUP(B68,'La Calera II - RFSU 31.1.28'!B:B,'La Calera II - RFSU 31.1.28'!H:H,"No se encuentra",0,1),"")</f>
        <v>46122</v>
      </c>
      <c r="H68" s="201">
        <v>46113</v>
      </c>
      <c r="I68" s="198">
        <f>+_xlfn.XLOOKUP(B68,'La Calera II - RFSU 31.1.28'!B:B,'La Calera II - RFSU 31.1.28'!W:W,"No se encuentra",0,1)</f>
        <v>46162</v>
      </c>
      <c r="J68" s="289">
        <f>IF(+_xlfn.XLOOKUP(B68,'La Calera II - RFSU 31.1.28'!B:B,'La Calera II - RFSU 31.1.28'!X:X,"No se encuentra",0,1)&gt;0,+_xlfn.XLOOKUP(B68,'La Calera II - RFSU 31.1.28'!B:B,'La Calera II - RFSU 31.1.28'!X:X,"No se encuentra",0,1),"")</f>
        <v>46153</v>
      </c>
      <c r="K68" s="141" t="str">
        <f>+IF(+_xlfn.XLOOKUP(B68,'La Calera II - RFSU 31.1.28'!B:B,'La Calera II - RFSU 31.1.28'!AG:AG,"No se encuentra",0,1)=0,"N/A","Sin iniciar")</f>
        <v>Sin iniciar</v>
      </c>
      <c r="L68" s="201">
        <v>46178</v>
      </c>
      <c r="M68" s="198">
        <f>+_xlfn.XLOOKUP(B68,'La Calera II - RFSU 31.1.28'!B:B,'La Calera II - RFSU 31.1.28'!AP:AP,"No se encuentra",0,1)</f>
        <v>46218</v>
      </c>
      <c r="N68" s="295" t="str">
        <f>IF(+_xlfn.XLOOKUP(B68,'La Calera II - RFSU 31.1.28'!B:B,'La Calera II - RFSU 31.1.28'!AQ:AQ,"No se encuentra",0,1)&gt;0,+_xlfn.XLOOKUP(B68,'La Calera II - RFSU 31.1.28'!B:B,'La Calera II - RFSU 31.1.28'!AQ:AQ,"No se encuentra",0,1),"")</f>
        <v/>
      </c>
      <c r="O68" s="201">
        <v>46381</v>
      </c>
      <c r="P68" s="198">
        <f t="shared" si="4"/>
        <v>46375</v>
      </c>
      <c r="Q68" s="35" t="str">
        <f>+IF(+_xlfn.XLOOKUP(B68,'La Calera II - RFSU 31.1.28'!B:B,'La Calera II - RFSU 31.1.28'!BX:BX,"No se encuentra",0,1)&gt;0,+_xlfn.XLOOKUP(B68,'La Calera II - RFSU 31.1.28'!B:B,'La Calera II - RFSU 31.1.28'!BX:BX,"No se encuentra",0,1),"")</f>
        <v/>
      </c>
      <c r="R68" s="302" t="str">
        <f t="shared" si="6"/>
        <v/>
      </c>
      <c r="S68" s="227"/>
      <c r="T68" s="228" t="str">
        <f>+_xlfn.XLOOKUP(B68,'La Calera II - RFSU 31.1.28'!B:B,'La Calera II - RFSU 31.1.28'!BZ:BZ,"",0,1)</f>
        <v>FDI1040</v>
      </c>
      <c r="V68" s="18">
        <f>+_xlfn.XLOOKUP(B68,'La Calera II - RFSU 31.1.28'!B:B,'La Calera II - RFSU 31.1.28'!BW:BW,"No se encuentra",0,1)</f>
        <v>46375</v>
      </c>
      <c r="W68" s="193">
        <f t="shared" si="7"/>
        <v>203</v>
      </c>
      <c r="Z68" s="18">
        <f>+_xlfn.XLOOKUP(T68,'Crono LB 30.09'!B:B,'Crono LB 30.09'!E:E,"No se encuentra",0,1)</f>
        <v>46162</v>
      </c>
      <c r="AA68" s="193">
        <f t="shared" si="5"/>
        <v>-16</v>
      </c>
    </row>
    <row r="69" spans="1:27" ht="22.5" hidden="1" x14ac:dyDescent="0.25">
      <c r="A69" s="159" t="s">
        <v>640</v>
      </c>
      <c r="B69" s="160" t="s">
        <v>2677</v>
      </c>
      <c r="C69" s="161" t="s">
        <v>2678</v>
      </c>
      <c r="D69" s="285"/>
      <c r="E69" s="201">
        <v>46007</v>
      </c>
      <c r="F69" s="198">
        <f>+_xlfn.XLOOKUP(B69,'La Calera II - RFSU 31.1.28'!B:B,'La Calera II - RFSU 31.1.28'!G:G,"No se encuentra",0,1)</f>
        <v>46122</v>
      </c>
      <c r="G69" s="293">
        <f>IF(+_xlfn.XLOOKUP(B69,'La Calera II - RFSU 31.1.28'!B:B,'La Calera II - RFSU 31.1.28'!H:H,"No se encuentra",0,1)&gt;0,+_xlfn.XLOOKUP(B69,'La Calera II - RFSU 31.1.28'!B:B,'La Calera II - RFSU 31.1.28'!H:H,"No se encuentra",0,1),"")</f>
        <v>46100</v>
      </c>
      <c r="H69" s="201">
        <v>46044</v>
      </c>
      <c r="I69" s="198">
        <f>+_xlfn.XLOOKUP(B69,'La Calera II - RFSU 31.1.28'!B:B,'La Calera II - RFSU 31.1.28'!W:W,"No se encuentra",0,1)</f>
        <v>46148</v>
      </c>
      <c r="J69" s="289">
        <f>IF(+_xlfn.XLOOKUP(B69,'La Calera II - RFSU 31.1.28'!B:B,'La Calera II - RFSU 31.1.28'!X:X,"No se encuentra",0,1)&gt;0,+_xlfn.XLOOKUP(B69,'La Calera II - RFSU 31.1.28'!B:B,'La Calera II - RFSU 31.1.28'!X:X,"No se encuentra",0,1),"")</f>
        <v>46142</v>
      </c>
      <c r="K69" s="141" t="str">
        <f>+IF(+_xlfn.XLOOKUP(B69,'La Calera II - RFSU 31.1.28'!B:B,'La Calera II - RFSU 31.1.28'!AG:AG,"No se encuentra",0,1)=0,"N/A","Sin iniciar")</f>
        <v>Sin iniciar</v>
      </c>
      <c r="L69" s="201">
        <v>46109</v>
      </c>
      <c r="M69" s="198">
        <f>+_xlfn.XLOOKUP(B69,'La Calera II - RFSU 31.1.28'!B:B,'La Calera II - RFSU 31.1.28'!AP:AP,"No se encuentra",0,1)</f>
        <v>46207</v>
      </c>
      <c r="N69" s="295" t="str">
        <f>IF(+_xlfn.XLOOKUP(B69,'La Calera II - RFSU 31.1.28'!B:B,'La Calera II - RFSU 31.1.28'!AQ:AQ,"No se encuentra",0,1)&gt;0,+_xlfn.XLOOKUP(B69,'La Calera II - RFSU 31.1.28'!B:B,'La Calera II - RFSU 31.1.28'!AQ:AQ,"No se encuentra",0,1),"")</f>
        <v/>
      </c>
      <c r="O69" s="201">
        <v>46412</v>
      </c>
      <c r="P69" s="198">
        <f t="shared" si="4"/>
        <v>46412</v>
      </c>
      <c r="Q69" s="35" t="str">
        <f>+IF(+_xlfn.XLOOKUP(B69,'La Calera II - RFSU 31.1.28'!B:B,'La Calera II - RFSU 31.1.28'!BX:BX,"No se encuentra",0,1)&gt;0,+_xlfn.XLOOKUP(B69,'La Calera II - RFSU 31.1.28'!B:B,'La Calera II - RFSU 31.1.28'!BX:BX,"No se encuentra",0,1),"")</f>
        <v/>
      </c>
      <c r="R69" s="302" t="str">
        <f t="shared" si="6"/>
        <v/>
      </c>
      <c r="S69" s="227"/>
      <c r="T69" s="228" t="str">
        <f>+_xlfn.XLOOKUP(B69,'La Calera II - RFSU 31.1.28'!B:B,'La Calera II - RFSU 31.1.28'!BZ:BZ,"",0,1)</f>
        <v>FDI1060</v>
      </c>
      <c r="V69" s="18">
        <f>+_xlfn.XLOOKUP(B69,'La Calera II - RFSU 31.1.28'!B:B,'La Calera II - RFSU 31.1.28'!BW:BW,"No se encuentra",0,1)</f>
        <v>46454</v>
      </c>
      <c r="W69" s="193">
        <f t="shared" si="7"/>
        <v>303</v>
      </c>
      <c r="Z69" s="18">
        <f>+_xlfn.XLOOKUP(T69,'Crono LB 30.09'!B:B,'Crono LB 30.09'!E:E,"No se encuentra",0,1)</f>
        <v>46107</v>
      </c>
      <c r="AA69" s="193">
        <f t="shared" si="5"/>
        <v>-2</v>
      </c>
    </row>
    <row r="70" spans="1:27" ht="22.5" hidden="1" x14ac:dyDescent="0.25">
      <c r="A70" s="159" t="s">
        <v>640</v>
      </c>
      <c r="B70" s="160" t="s">
        <v>2679</v>
      </c>
      <c r="C70" s="161" t="s">
        <v>2680</v>
      </c>
      <c r="D70" s="285"/>
      <c r="E70" s="201">
        <v>46112</v>
      </c>
      <c r="F70" s="198">
        <f>+_xlfn.XLOOKUP(B70,'La Calera II - RFSU 31.1.28'!B:B,'La Calera II - RFSU 31.1.28'!G:G,"No se encuentra",0,1)</f>
        <v>46157</v>
      </c>
      <c r="G70" s="293">
        <f>IF(+_xlfn.XLOOKUP(B70,'La Calera II - RFSU 31.1.28'!B:B,'La Calera II - RFSU 31.1.28'!H:H,"No se encuentra",0,1)&gt;0,+_xlfn.XLOOKUP(B70,'La Calera II - RFSU 31.1.28'!B:B,'La Calera II - RFSU 31.1.28'!H:H,"No se encuentra",0,1),"")</f>
        <v>46159</v>
      </c>
      <c r="H70" s="201">
        <v>46149</v>
      </c>
      <c r="I70" s="198">
        <f>+_xlfn.XLOOKUP(B70,'La Calera II - RFSU 31.1.28'!B:B,'La Calera II - RFSU 31.1.28'!W:W,"No se encuentra",0,1)</f>
        <v>46208</v>
      </c>
      <c r="J70" s="289">
        <f>IF(+_xlfn.XLOOKUP(B70,'La Calera II - RFSU 31.1.28'!B:B,'La Calera II - RFSU 31.1.28'!X:X,"No se encuentra",0,1)&gt;0,+_xlfn.XLOOKUP(B70,'La Calera II - RFSU 31.1.28'!B:B,'La Calera II - RFSU 31.1.28'!X:X,"No se encuentra",0,1),"")</f>
        <v>46183</v>
      </c>
      <c r="K70" s="141" t="str">
        <f>+IF(+_xlfn.XLOOKUP(B70,'La Calera II - RFSU 31.1.28'!B:B,'La Calera II - RFSU 31.1.28'!AG:AG,"No se encuentra",0,1)=0,"N/A","Sin iniciar")</f>
        <v>Sin iniciar</v>
      </c>
      <c r="L70" s="201">
        <v>46214</v>
      </c>
      <c r="M70" s="198">
        <f>+_xlfn.XLOOKUP(B70,'La Calera II - RFSU 31.1.28'!B:B,'La Calera II - RFSU 31.1.28'!AP:AP,"No se encuentra",0,1)</f>
        <v>46248</v>
      </c>
      <c r="N70" s="295" t="str">
        <f>IF(+_xlfn.XLOOKUP(B70,'La Calera II - RFSU 31.1.28'!B:B,'La Calera II - RFSU 31.1.28'!AQ:AQ,"No se encuentra",0,1)&gt;0,+_xlfn.XLOOKUP(B70,'La Calera II - RFSU 31.1.28'!B:B,'La Calera II - RFSU 31.1.28'!AQ:AQ,"No se encuentra",0,1),"")</f>
        <v/>
      </c>
      <c r="O70" s="201">
        <v>46381</v>
      </c>
      <c r="P70" s="198">
        <f t="shared" si="4"/>
        <v>46345</v>
      </c>
      <c r="Q70" s="35" t="str">
        <f>+IF(+_xlfn.XLOOKUP(B70,'La Calera II - RFSU 31.1.28'!B:B,'La Calera II - RFSU 31.1.28'!BX:BX,"No se encuentra",0,1)&gt;0,+_xlfn.XLOOKUP(B70,'La Calera II - RFSU 31.1.28'!B:B,'La Calera II - RFSU 31.1.28'!BX:BX,"No se encuentra",0,1),"")</f>
        <v/>
      </c>
      <c r="R70" s="302" t="str">
        <f t="shared" si="6"/>
        <v/>
      </c>
      <c r="S70" s="227"/>
      <c r="T70" s="228" t="str">
        <f>+_xlfn.XLOOKUP(B70,'La Calera II - RFSU 31.1.28'!B:B,'La Calera II - RFSU 31.1.28'!BZ:BZ,"",0,1)</f>
        <v>FDI1040</v>
      </c>
      <c r="V70" s="18">
        <f>+_xlfn.XLOOKUP(B70,'La Calera II - RFSU 31.1.28'!B:B,'La Calera II - RFSU 31.1.28'!BW:BW,"No se encuentra",0,1)</f>
        <v>46345</v>
      </c>
      <c r="W70" s="193">
        <f t="shared" si="7"/>
        <v>167</v>
      </c>
      <c r="Z70" s="18">
        <f>+_xlfn.XLOOKUP(T70,'Crono LB 30.09'!B:B,'Crono LB 30.09'!E:E,"No se encuentra",0,1)</f>
        <v>46162</v>
      </c>
      <c r="AA70" s="193">
        <f t="shared" si="5"/>
        <v>-52</v>
      </c>
    </row>
    <row r="71" spans="1:27" hidden="1" x14ac:dyDescent="0.25">
      <c r="A71" s="159" t="s">
        <v>640</v>
      </c>
      <c r="B71" s="160" t="s">
        <v>2681</v>
      </c>
      <c r="C71" s="161" t="s">
        <v>2682</v>
      </c>
      <c r="D71" s="285"/>
      <c r="E71" s="201">
        <v>46073</v>
      </c>
      <c r="F71" s="198">
        <f>+_xlfn.XLOOKUP(B71,'La Calera II - RFSU 31.1.28'!B:B,'La Calera II - RFSU 31.1.28'!G:G,"No se encuentra",0,1)</f>
        <v>46156</v>
      </c>
      <c r="G71" s="293">
        <f>IF(+_xlfn.XLOOKUP(B71,'La Calera II - RFSU 31.1.28'!B:B,'La Calera II - RFSU 31.1.28'!H:H,"No se encuentra",0,1)&gt;0,+_xlfn.XLOOKUP(B71,'La Calera II - RFSU 31.1.28'!B:B,'La Calera II - RFSU 31.1.28'!H:H,"No se encuentra",0,1),"")</f>
        <v>46157</v>
      </c>
      <c r="H71" s="201">
        <v>46110</v>
      </c>
      <c r="I71" s="198">
        <f>+_xlfn.XLOOKUP(B71,'La Calera II - RFSU 31.1.28'!B:B,'La Calera II - RFSU 31.1.28'!W:W,"No se encuentra",0,1)</f>
        <v>46194</v>
      </c>
      <c r="J71" s="289">
        <f>IF(+_xlfn.XLOOKUP(B71,'La Calera II - RFSU 31.1.28'!B:B,'La Calera II - RFSU 31.1.28'!X:X,"No se encuentra",0,1)&gt;0,+_xlfn.XLOOKUP(B71,'La Calera II - RFSU 31.1.28'!B:B,'La Calera II - RFSU 31.1.28'!X:X,"No se encuentra",0,1),"")</f>
        <v>46183</v>
      </c>
      <c r="K71" s="141" t="str">
        <f>+IF(+_xlfn.XLOOKUP(B71,'La Calera II - RFSU 31.1.28'!B:B,'La Calera II - RFSU 31.1.28'!AG:AG,"No se encuentra",0,1)=0,"N/A","Sin iniciar")</f>
        <v>Sin iniciar</v>
      </c>
      <c r="L71" s="201">
        <v>46175</v>
      </c>
      <c r="M71" s="198">
        <f>+_xlfn.XLOOKUP(B71,'La Calera II - RFSU 31.1.28'!B:B,'La Calera II - RFSU 31.1.28'!AP:AP,"No se encuentra",0,1)</f>
        <v>46248</v>
      </c>
      <c r="N71" s="295" t="str">
        <f>IF(+_xlfn.XLOOKUP(B71,'La Calera II - RFSU 31.1.28'!B:B,'La Calera II - RFSU 31.1.28'!AQ:AQ,"No se encuentra",0,1)&gt;0,+_xlfn.XLOOKUP(B71,'La Calera II - RFSU 31.1.28'!B:B,'La Calera II - RFSU 31.1.28'!AQ:AQ,"No se encuentra",0,1),"")</f>
        <v/>
      </c>
      <c r="O71" s="201">
        <v>46381</v>
      </c>
      <c r="P71" s="198">
        <f t="shared" si="4"/>
        <v>46381</v>
      </c>
      <c r="Q71" s="35" t="str">
        <f>+IF(+_xlfn.XLOOKUP(B71,'La Calera II - RFSU 31.1.28'!B:B,'La Calera II - RFSU 31.1.28'!BX:BX,"No se encuentra",0,1)&gt;0,+_xlfn.XLOOKUP(B71,'La Calera II - RFSU 31.1.28'!B:B,'La Calera II - RFSU 31.1.28'!BX:BX,"No se encuentra",0,1),"")</f>
        <v/>
      </c>
      <c r="R71" s="302" t="str">
        <f t="shared" si="6"/>
        <v/>
      </c>
      <c r="S71" s="227"/>
      <c r="T71" s="228" t="str">
        <f>+_xlfn.XLOOKUP(B71,'La Calera II - RFSU 31.1.28'!B:B,'La Calera II - RFSU 31.1.28'!BZ:BZ,"",0,1)</f>
        <v>FDI1040</v>
      </c>
      <c r="V71" s="18">
        <f>+_xlfn.XLOOKUP(B71,'La Calera II - RFSU 31.1.28'!B:B,'La Calera II - RFSU 31.1.28'!BW:BW,"No se encuentra",0,1)</f>
        <v>46405</v>
      </c>
      <c r="W71" s="193">
        <f t="shared" si="7"/>
        <v>206</v>
      </c>
      <c r="Z71" s="18">
        <f>+_xlfn.XLOOKUP(T71,'Crono LB 30.09'!B:B,'Crono LB 30.09'!E:E,"No se encuentra",0,1)</f>
        <v>46162</v>
      </c>
      <c r="AA71" s="193">
        <f t="shared" si="5"/>
        <v>-13</v>
      </c>
    </row>
    <row r="72" spans="1:27" ht="22.5" hidden="1" x14ac:dyDescent="0.25">
      <c r="A72" s="159" t="s">
        <v>640</v>
      </c>
      <c r="B72" s="160" t="s">
        <v>2683</v>
      </c>
      <c r="C72" s="161" t="s">
        <v>2684</v>
      </c>
      <c r="D72" s="285"/>
      <c r="E72" s="201">
        <v>46062</v>
      </c>
      <c r="F72" s="198">
        <f>+_xlfn.XLOOKUP(B72,'La Calera II - RFSU 31.1.28'!B:B,'La Calera II - RFSU 31.1.28'!G:G,"No se encuentra",0,1)</f>
        <v>46107</v>
      </c>
      <c r="G72" s="293">
        <f>IF(+_xlfn.XLOOKUP(B72,'La Calera II - RFSU 31.1.28'!B:B,'La Calera II - RFSU 31.1.28'!H:H,"No se encuentra",0,1)&gt;0,+_xlfn.XLOOKUP(B72,'La Calera II - RFSU 31.1.28'!B:B,'La Calera II - RFSU 31.1.28'!H:H,"No se encuentra",0,1),"")</f>
        <v>46111</v>
      </c>
      <c r="H72" s="201">
        <v>46099</v>
      </c>
      <c r="I72" s="198">
        <f>+_xlfn.XLOOKUP(B72,'La Calera II - RFSU 31.1.28'!B:B,'La Calera II - RFSU 31.1.28'!W:W,"No se encuentra",0,1)</f>
        <v>46148</v>
      </c>
      <c r="J72" s="289">
        <f>IF(+_xlfn.XLOOKUP(B72,'La Calera II - RFSU 31.1.28'!B:B,'La Calera II - RFSU 31.1.28'!X:X,"No se encuentra",0,1)&gt;0,+_xlfn.XLOOKUP(B72,'La Calera II - RFSU 31.1.28'!B:B,'La Calera II - RFSU 31.1.28'!X:X,"No se encuentra",0,1),"")</f>
        <v>46142</v>
      </c>
      <c r="K72" s="141" t="str">
        <f>+IF(+_xlfn.XLOOKUP(B72,'La Calera II - RFSU 31.1.28'!B:B,'La Calera II - RFSU 31.1.28'!AG:AG,"No se encuentra",0,1)=0,"N/A","Sin iniciar")</f>
        <v>Sin iniciar</v>
      </c>
      <c r="L72" s="201">
        <v>46164</v>
      </c>
      <c r="M72" s="198">
        <f>+_xlfn.XLOOKUP(B72,'La Calera II - RFSU 31.1.28'!B:B,'La Calera II - RFSU 31.1.28'!AP:AP,"No se encuentra",0,1)</f>
        <v>46207</v>
      </c>
      <c r="N72" s="295" t="str">
        <f>IF(+_xlfn.XLOOKUP(B72,'La Calera II - RFSU 31.1.28'!B:B,'La Calera II - RFSU 31.1.28'!AQ:AQ,"No se encuentra",0,1)&gt;0,+_xlfn.XLOOKUP(B72,'La Calera II - RFSU 31.1.28'!B:B,'La Calera II - RFSU 31.1.28'!AQ:AQ,"No se encuentra",0,1),"")</f>
        <v/>
      </c>
      <c r="O72" s="201">
        <v>46381</v>
      </c>
      <c r="P72" s="198">
        <f t="shared" ref="P72:P118" si="8">+IF(V72&gt;O72,O72,V72)</f>
        <v>46364</v>
      </c>
      <c r="Q72" s="35" t="str">
        <f>+IF(+_xlfn.XLOOKUP(B72,'La Calera II - RFSU 31.1.28'!B:B,'La Calera II - RFSU 31.1.28'!BX:BX,"No se encuentra",0,1)&gt;0,+_xlfn.XLOOKUP(B72,'La Calera II - RFSU 31.1.28'!B:B,'La Calera II - RFSU 31.1.28'!BX:BX,"No se encuentra",0,1),"")</f>
        <v/>
      </c>
      <c r="R72" s="302" t="str">
        <f t="shared" si="6"/>
        <v/>
      </c>
      <c r="S72" s="227"/>
      <c r="T72" s="228" t="str">
        <f>+_xlfn.XLOOKUP(B72,'La Calera II - RFSU 31.1.28'!B:B,'La Calera II - RFSU 31.1.28'!BZ:BZ,"",0,1)</f>
        <v>FDI1040</v>
      </c>
      <c r="V72" s="18">
        <f>+_xlfn.XLOOKUP(B72,'La Calera II - RFSU 31.1.28'!B:B,'La Calera II - RFSU 31.1.28'!BW:BW,"No se encuentra",0,1)</f>
        <v>46364</v>
      </c>
      <c r="W72" s="193">
        <f t="shared" si="7"/>
        <v>217</v>
      </c>
      <c r="Z72" s="18">
        <f>+_xlfn.XLOOKUP(T72,'Crono LB 30.09'!B:B,'Crono LB 30.09'!E:E,"No se encuentra",0,1)</f>
        <v>46162</v>
      </c>
      <c r="AA72" s="193">
        <f t="shared" ref="AA72:AA118" si="9">+Z72-L72</f>
        <v>-2</v>
      </c>
    </row>
    <row r="73" spans="1:27" hidden="1" x14ac:dyDescent="0.25">
      <c r="A73" s="159" t="s">
        <v>640</v>
      </c>
      <c r="B73" s="160" t="s">
        <v>2685</v>
      </c>
      <c r="C73" s="161" t="s">
        <v>2686</v>
      </c>
      <c r="D73" s="285"/>
      <c r="E73" s="201">
        <v>46136</v>
      </c>
      <c r="F73" s="198">
        <f>+_xlfn.XLOOKUP(B73,'La Calera II - RFSU 31.1.28'!B:B,'La Calera II - RFSU 31.1.28'!G:G,"No se encuentra",0,1)</f>
        <v>46147</v>
      </c>
      <c r="G73" s="293">
        <f>IF(+_xlfn.XLOOKUP(B73,'La Calera II - RFSU 31.1.28'!B:B,'La Calera II - RFSU 31.1.28'!H:H,"No se encuentra",0,1)&gt;0,+_xlfn.XLOOKUP(B73,'La Calera II - RFSU 31.1.28'!B:B,'La Calera II - RFSU 31.1.28'!H:H,"No se encuentra",0,1),"")</f>
        <v>46154</v>
      </c>
      <c r="H73" s="201">
        <v>46173</v>
      </c>
      <c r="I73" s="198">
        <f>+_xlfn.XLOOKUP(B73,'La Calera II - RFSU 31.1.28'!B:B,'La Calera II - RFSU 31.1.28'!W:W,"No se encuentra",0,1)</f>
        <v>46202</v>
      </c>
      <c r="J73" s="289">
        <f>IF(+_xlfn.XLOOKUP(B73,'La Calera II - RFSU 31.1.28'!B:B,'La Calera II - RFSU 31.1.28'!X:X,"No se encuentra",0,1)&gt;0,+_xlfn.XLOOKUP(B73,'La Calera II - RFSU 31.1.28'!B:B,'La Calera II - RFSU 31.1.28'!X:X,"No se encuentra",0,1),"")</f>
        <v>46183</v>
      </c>
      <c r="K73" s="141" t="str">
        <f>+IF(+_xlfn.XLOOKUP(B73,'La Calera II - RFSU 31.1.28'!B:B,'La Calera II - RFSU 31.1.28'!AG:AG,"No se encuentra",0,1)=0,"N/A","Sin iniciar")</f>
        <v>Sin iniciar</v>
      </c>
      <c r="L73" s="201">
        <v>46238</v>
      </c>
      <c r="M73" s="198">
        <f>+_xlfn.XLOOKUP(B73,'La Calera II - RFSU 31.1.28'!B:B,'La Calera II - RFSU 31.1.28'!AP:AP,"No se encuentra",0,1)</f>
        <v>46248</v>
      </c>
      <c r="N73" s="295" t="str">
        <f>IF(+_xlfn.XLOOKUP(B73,'La Calera II - RFSU 31.1.28'!B:B,'La Calera II - RFSU 31.1.28'!AQ:AQ,"No se encuentra",0,1)&gt;0,+_xlfn.XLOOKUP(B73,'La Calera II - RFSU 31.1.28'!B:B,'La Calera II - RFSU 31.1.28'!AQ:AQ,"No se encuentra",0,1),"")</f>
        <v/>
      </c>
      <c r="O73" s="201">
        <v>46381</v>
      </c>
      <c r="P73" s="198">
        <f t="shared" si="8"/>
        <v>46355</v>
      </c>
      <c r="Q73" s="35" t="str">
        <f>+IF(+_xlfn.XLOOKUP(B73,'La Calera II - RFSU 31.1.28'!B:B,'La Calera II - RFSU 31.1.28'!BX:BX,"No se encuentra",0,1)&gt;0,+_xlfn.XLOOKUP(B73,'La Calera II - RFSU 31.1.28'!B:B,'La Calera II - RFSU 31.1.28'!BX:BX,"No se encuentra",0,1),"")</f>
        <v/>
      </c>
      <c r="R73" s="302" t="str">
        <f t="shared" si="6"/>
        <v/>
      </c>
      <c r="S73" s="227"/>
      <c r="T73" s="228" t="str">
        <f>+_xlfn.XLOOKUP(B73,'La Calera II - RFSU 31.1.28'!B:B,'La Calera II - RFSU 31.1.28'!BZ:BZ,"",0,1)</f>
        <v>FDI1040</v>
      </c>
      <c r="V73" s="18">
        <f>+_xlfn.XLOOKUP(B73,'La Calera II - RFSU 31.1.28'!B:B,'La Calera II - RFSU 31.1.28'!BW:BW,"No se encuentra",0,1)</f>
        <v>46355</v>
      </c>
      <c r="W73" s="193">
        <f t="shared" si="7"/>
        <v>143</v>
      </c>
      <c r="Z73" s="18">
        <f>+_xlfn.XLOOKUP(T73,'Crono LB 30.09'!B:B,'Crono LB 30.09'!E:E,"No se encuentra",0,1)</f>
        <v>46162</v>
      </c>
      <c r="AA73" s="193">
        <f t="shared" si="9"/>
        <v>-76</v>
      </c>
    </row>
    <row r="74" spans="1:27" hidden="1" x14ac:dyDescent="0.25">
      <c r="A74" s="159" t="s">
        <v>2689</v>
      </c>
      <c r="B74" s="160" t="s">
        <v>2691</v>
      </c>
      <c r="C74" s="161" t="s">
        <v>2692</v>
      </c>
      <c r="D74" s="285"/>
      <c r="E74" s="201">
        <v>45975</v>
      </c>
      <c r="F74" s="198">
        <f>+_xlfn.XLOOKUP(B74,'La Calera II - RFSU 31.1.28'!B:B,'La Calera II - RFSU 31.1.28'!G:G,"No se encuentra",0,1)</f>
        <v>46108</v>
      </c>
      <c r="G74" s="293">
        <f>IF(+_xlfn.XLOOKUP(B74,'La Calera II - RFSU 31.1.28'!B:B,'La Calera II - RFSU 31.1.28'!H:H,"No se encuentra",0,1)&gt;0,+_xlfn.XLOOKUP(B74,'La Calera II - RFSU 31.1.28'!B:B,'La Calera II - RFSU 31.1.28'!H:H,"No se encuentra",0,1),"")</f>
        <v>46099</v>
      </c>
      <c r="H74" s="201">
        <v>46012</v>
      </c>
      <c r="I74" s="198">
        <f>+_xlfn.XLOOKUP(B74,'La Calera II - RFSU 31.1.28'!B:B,'La Calera II - RFSU 31.1.28'!W:W,"No se encuentra",0,1)</f>
        <v>46143</v>
      </c>
      <c r="J74" s="289">
        <f>IF(+_xlfn.XLOOKUP(B74,'La Calera II - RFSU 31.1.28'!B:B,'La Calera II - RFSU 31.1.28'!X:X,"No se encuentra",0,1)&gt;0,+_xlfn.XLOOKUP(B74,'La Calera II - RFSU 31.1.28'!B:B,'La Calera II - RFSU 31.1.28'!X:X,"No se encuentra",0,1),"")</f>
        <v>46146</v>
      </c>
      <c r="K74" s="141" t="str">
        <f>+IF(+_xlfn.XLOOKUP(B74,'La Calera II - RFSU 31.1.28'!B:B,'La Calera II - RFSU 31.1.28'!AG:AG,"No se encuentra",0,1)=0,"N/A","Sin iniciar")</f>
        <v>Sin iniciar</v>
      </c>
      <c r="L74" s="201">
        <v>46077</v>
      </c>
      <c r="M74" s="198">
        <f>+_xlfn.XLOOKUP(B74,'La Calera II - RFSU 31.1.28'!B:B,'La Calera II - RFSU 31.1.28'!AP:AP,"No se encuentra",0,1)</f>
        <v>46211</v>
      </c>
      <c r="N74" s="295" t="str">
        <f>IF(+_xlfn.XLOOKUP(B74,'La Calera II - RFSU 31.1.28'!B:B,'La Calera II - RFSU 31.1.28'!AQ:AQ,"No se encuentra",0,1)&gt;0,+_xlfn.XLOOKUP(B74,'La Calera II - RFSU 31.1.28'!B:B,'La Calera II - RFSU 31.1.28'!AQ:AQ,"No se encuentra",0,1),"")</f>
        <v/>
      </c>
      <c r="O74" s="201">
        <v>46394</v>
      </c>
      <c r="P74" s="198">
        <f t="shared" si="8"/>
        <v>46394</v>
      </c>
      <c r="Q74" s="35" t="str">
        <f>+IF(+_xlfn.XLOOKUP(B74,'La Calera II - RFSU 31.1.28'!B:B,'La Calera II - RFSU 31.1.28'!BX:BX,"No se encuentra",0,1)&gt;0,+_xlfn.XLOOKUP(B74,'La Calera II - RFSU 31.1.28'!B:B,'La Calera II - RFSU 31.1.28'!BX:BX,"No se encuentra",0,1),"")</f>
        <v/>
      </c>
      <c r="R74" s="302" t="str">
        <f t="shared" si="6"/>
        <v/>
      </c>
      <c r="S74" s="227"/>
      <c r="T74" s="228" t="str">
        <f>+_xlfn.XLOOKUP(B74,'La Calera II - RFSU 31.1.28'!B:B,'La Calera II - RFSU 31.1.28'!BZ:BZ,"",0,1)</f>
        <v>FDI1030</v>
      </c>
      <c r="U74" t="s">
        <v>2775</v>
      </c>
      <c r="V74" s="18">
        <f>+_xlfn.XLOOKUP(B74,'La Calera II - RFSU 31.1.28'!B:B,'La Calera II - RFSU 31.1.28'!BW:BW,"No se encuentra",0,1)</f>
        <v>46458</v>
      </c>
      <c r="W74" s="193">
        <f t="shared" si="7"/>
        <v>317</v>
      </c>
      <c r="Z74" s="18" t="str">
        <f>+_xlfn.XLOOKUP(T74,'Crono LB 30.09'!B:B,'Crono LB 30.09'!E:E,"No se encuentra",0,1)</f>
        <v>No se encuentra</v>
      </c>
      <c r="AA74" s="193" t="e">
        <f t="shared" si="9"/>
        <v>#VALUE!</v>
      </c>
    </row>
    <row r="75" spans="1:27" hidden="1" x14ac:dyDescent="0.25">
      <c r="A75" s="159" t="s">
        <v>1578</v>
      </c>
      <c r="B75" s="160" t="s">
        <v>1586</v>
      </c>
      <c r="C75" s="161" t="s">
        <v>1587</v>
      </c>
      <c r="D75" s="285"/>
      <c r="E75" s="201">
        <v>46014</v>
      </c>
      <c r="F75" s="198">
        <f>+_xlfn.XLOOKUP(B75,'La Calera II - RFSU 31.1.28'!B:B,'La Calera II - RFSU 31.1.28'!G:G,"No se encuentra",0,1)</f>
        <v>46150</v>
      </c>
      <c r="G75" s="293">
        <f>IF(+_xlfn.XLOOKUP(B75,'La Calera II - RFSU 31.1.28'!B:B,'La Calera II - RFSU 31.1.28'!H:H,"No se encuentra",0,1)&gt;0,+_xlfn.XLOOKUP(B75,'La Calera II - RFSU 31.1.28'!B:B,'La Calera II - RFSU 31.1.28'!H:H,"No se encuentra",0,1),"")</f>
        <v>46155</v>
      </c>
      <c r="H75" s="201">
        <v>46051</v>
      </c>
      <c r="I75" s="198">
        <f>+_xlfn.XLOOKUP(B75,'La Calera II - RFSU 31.1.28'!B:B,'La Calera II - RFSU 31.1.28'!W:W,"No se encuentra",0,1)</f>
        <v>46211</v>
      </c>
      <c r="J75" s="289" t="str">
        <f>IF(+_xlfn.XLOOKUP(B75,'La Calera II - RFSU 31.1.28'!B:B,'La Calera II - RFSU 31.1.28'!X:X,"No se encuentra",0,1)&gt;0,+_xlfn.XLOOKUP(B75,'La Calera II - RFSU 31.1.28'!B:B,'La Calera II - RFSU 31.1.28'!X:X,"No se encuentra",0,1),"")</f>
        <v/>
      </c>
      <c r="K75" s="141" t="str">
        <f>+IF(+_xlfn.XLOOKUP(B75,'La Calera II - RFSU 31.1.28'!B:B,'La Calera II - RFSU 31.1.28'!AG:AG,"No se encuentra",0,1)=0,"N/A","Sin iniciar")</f>
        <v>Sin iniciar</v>
      </c>
      <c r="L75" s="201">
        <v>46116</v>
      </c>
      <c r="M75" s="198">
        <f>+_xlfn.XLOOKUP(B75,'La Calera II - RFSU 31.1.28'!B:B,'La Calera II - RFSU 31.1.28'!AP:AP,"No se encuentra",0,1)</f>
        <v>46276</v>
      </c>
      <c r="N75" s="295" t="str">
        <f>IF(+_xlfn.XLOOKUP(B75,'La Calera II - RFSU 31.1.28'!B:B,'La Calera II - RFSU 31.1.28'!AQ:AQ,"No se encuentra",0,1)&gt;0,+_xlfn.XLOOKUP(B75,'La Calera II - RFSU 31.1.28'!B:B,'La Calera II - RFSU 31.1.28'!AQ:AQ,"No se encuentra",0,1),"")</f>
        <v/>
      </c>
      <c r="O75" s="201">
        <v>46481</v>
      </c>
      <c r="P75" s="198">
        <f t="shared" si="8"/>
        <v>46481</v>
      </c>
      <c r="Q75" s="35" t="str">
        <f>+IF(+_xlfn.XLOOKUP(B75,'La Calera II - RFSU 31.1.28'!B:B,'La Calera II - RFSU 31.1.28'!BX:BX,"No se encuentra",0,1)&gt;0,+_xlfn.XLOOKUP(B75,'La Calera II - RFSU 31.1.28'!B:B,'La Calera II - RFSU 31.1.28'!BX:BX,"No se encuentra",0,1),"")</f>
        <v/>
      </c>
      <c r="R75" s="302" t="str">
        <f t="shared" si="6"/>
        <v/>
      </c>
      <c r="S75" s="227" t="s">
        <v>2776</v>
      </c>
      <c r="T75" s="228"/>
      <c r="V75" s="18">
        <f>+_xlfn.XLOOKUP(B75,'La Calera II - RFSU 31.1.28'!B:B,'La Calera II - RFSU 31.1.28'!BW:BW,"No se encuentra",0,1)</f>
        <v>46553</v>
      </c>
      <c r="W75" s="193">
        <f t="shared" si="7"/>
        <v>365</v>
      </c>
      <c r="Z75" s="18" t="str">
        <f>+_xlfn.XLOOKUP(T75,'Crono LB 30.09'!B:B,'Crono LB 30.09'!E:E,"No se encuentra",0,1)</f>
        <v>30-Jun-25 A</v>
      </c>
      <c r="AA75" s="193" t="e">
        <f t="shared" si="9"/>
        <v>#VALUE!</v>
      </c>
    </row>
    <row r="76" spans="1:27" hidden="1" x14ac:dyDescent="0.25">
      <c r="A76" s="159" t="s">
        <v>1679</v>
      </c>
      <c r="B76" s="160" t="s">
        <v>1826</v>
      </c>
      <c r="C76" s="161" t="s">
        <v>1827</v>
      </c>
      <c r="D76" s="285" t="str">
        <f>+_xlfn.XLOOKUP(B76,'La Calera II - RFSU 31.1.28'!B:B,'La Calera II - RFSU 31.1.28'!D:D,"No se encuentra",0,1)</f>
        <v xml:space="preserve">VBD-10240 </v>
      </c>
      <c r="E76" s="201">
        <v>46058</v>
      </c>
      <c r="F76" s="198">
        <f>+_xlfn.XLOOKUP(B76,'La Calera II - RFSU 31.1.28'!B:B,'La Calera II - RFSU 31.1.28'!G:G,"No se encuentra",0,1)</f>
        <v>46045</v>
      </c>
      <c r="G76" s="293">
        <f>IF(+_xlfn.XLOOKUP(B76,'La Calera II - RFSU 31.1.28'!B:B,'La Calera II - RFSU 31.1.28'!H:H,"No se encuentra",0,1)&gt;0,+_xlfn.XLOOKUP(B76,'La Calera II - RFSU 31.1.28'!B:B,'La Calera II - RFSU 31.1.28'!H:H,"No se encuentra",0,1),"")</f>
        <v>46045</v>
      </c>
      <c r="H76" s="201">
        <v>46095</v>
      </c>
      <c r="I76" s="198">
        <f>+_xlfn.XLOOKUP(B76,'La Calera II - RFSU 31.1.28'!B:B,'La Calera II - RFSU 31.1.28'!W:W,"No se encuentra",0,1)</f>
        <v>46092</v>
      </c>
      <c r="J76" s="289">
        <f>IF(+_xlfn.XLOOKUP(B76,'La Calera II - RFSU 31.1.28'!B:B,'La Calera II - RFSU 31.1.28'!X:X,"No se encuentra",0,1)&gt;0,+_xlfn.XLOOKUP(B76,'La Calera II - RFSU 31.1.28'!B:B,'La Calera II - RFSU 31.1.28'!X:X,"No se encuentra",0,1),"")</f>
        <v>46092</v>
      </c>
      <c r="K76" s="141" t="str">
        <f>+IF(+_xlfn.XLOOKUP(B76,'La Calera II - RFSU 31.1.28'!B:B,'La Calera II - RFSU 31.1.28'!AG:AG,"No se encuentra",0,1)=0,"N/A","Sin iniciar")</f>
        <v>Sin iniciar</v>
      </c>
      <c r="L76" s="201">
        <v>46175</v>
      </c>
      <c r="M76" s="198">
        <f>+_xlfn.XLOOKUP(B76,'La Calera II - RFSU 31.1.28'!B:B,'La Calera II - RFSU 31.1.28'!AP:AP,"No se encuentra",0,1)</f>
        <v>46188</v>
      </c>
      <c r="N76" s="295" t="str">
        <f>IF(+_xlfn.XLOOKUP(B76,'La Calera II - RFSU 31.1.28'!B:B,'La Calera II - RFSU 31.1.28'!AQ:AQ,"No se encuentra",0,1)&gt;0,+_xlfn.XLOOKUP(B76,'La Calera II - RFSU 31.1.28'!B:B,'La Calera II - RFSU 31.1.28'!AQ:AQ,"No se encuentra",0,1),"")</f>
        <v/>
      </c>
      <c r="O76" s="201">
        <v>46382</v>
      </c>
      <c r="P76" s="198">
        <f t="shared" si="8"/>
        <v>46382</v>
      </c>
      <c r="Q76" s="35" t="str">
        <f>+IF(+_xlfn.XLOOKUP(B76,'La Calera II - RFSU 31.1.28'!B:B,'La Calera II - RFSU 31.1.28'!BX:BX,"No se encuentra",0,1)&gt;0,+_xlfn.XLOOKUP(B76,'La Calera II - RFSU 31.1.28'!B:B,'La Calera II - RFSU 31.1.28'!BX:BX,"No se encuentra",0,1),"")</f>
        <v/>
      </c>
      <c r="R76" s="302" t="str">
        <f t="shared" si="6"/>
        <v/>
      </c>
      <c r="S76" s="227"/>
      <c r="T76" s="228" t="str">
        <f>+_xlfn.XLOOKUP(B76,'La Calera II - RFSU 31.1.28'!B:B,'La Calera II - RFSU 31.1.28'!BZ:BZ,"",0,1)</f>
        <v>FDM1410</v>
      </c>
      <c r="V76" s="18">
        <f>+_xlfn.XLOOKUP(B76,'La Calera II - RFSU 31.1.28'!B:B,'La Calera II - RFSU 31.1.28'!BW:BW,"No se encuentra",0,1)</f>
        <v>46435</v>
      </c>
      <c r="W76" s="193">
        <f t="shared" si="7"/>
        <v>207</v>
      </c>
      <c r="Z76" s="18">
        <f>+_xlfn.XLOOKUP(T76,'Crono LB 30.09'!B:B,'Crono LB 30.09'!E:E,"No se encuentra",0,1)</f>
        <v>46143</v>
      </c>
      <c r="AA76" s="193">
        <f t="shared" si="9"/>
        <v>-32</v>
      </c>
    </row>
    <row r="77" spans="1:27" ht="67.5" hidden="1" x14ac:dyDescent="0.25">
      <c r="A77" s="159" t="s">
        <v>1679</v>
      </c>
      <c r="B77" s="160" t="s">
        <v>1828</v>
      </c>
      <c r="C77" s="161" t="s">
        <v>1829</v>
      </c>
      <c r="D77" s="285" t="str">
        <f>+_xlfn.XLOOKUP(B77,'La Calera II - RFSU 31.1.28'!B:B,'La Calera II - RFSU 31.1.28'!D:D,"No se encuentra",0,1)</f>
        <v>DMB-24310 - Desgasificador presurizado
DBM-24320 - Desgasificador atmosférico</v>
      </c>
      <c r="E77" s="201">
        <v>46108</v>
      </c>
      <c r="F77" s="198">
        <f>+_xlfn.XLOOKUP(B77,'La Calera II - RFSU 31.1.28'!B:B,'La Calera II - RFSU 31.1.28'!G:G,"No se encuentra",0,1)</f>
        <v>46195</v>
      </c>
      <c r="G77" s="293">
        <f>IF(+_xlfn.XLOOKUP(B77,'La Calera II - RFSU 31.1.28'!B:B,'La Calera II - RFSU 31.1.28'!H:H,"No se encuentra",0,1)&gt;0,+_xlfn.XLOOKUP(B77,'La Calera II - RFSU 31.1.28'!B:B,'La Calera II - RFSU 31.1.28'!H:H,"No se encuentra",0,1),"")</f>
        <v>46159</v>
      </c>
      <c r="H77" s="201">
        <v>46145</v>
      </c>
      <c r="I77" s="198">
        <f>+_xlfn.XLOOKUP(B77,'La Calera II - RFSU 31.1.28'!B:B,'La Calera II - RFSU 31.1.28'!W:W,"No se encuentra",0,1)</f>
        <v>46196</v>
      </c>
      <c r="J77" s="289">
        <f>IF(+_xlfn.XLOOKUP(B77,'La Calera II - RFSU 31.1.28'!B:B,'La Calera II - RFSU 31.1.28'!X:X,"No se encuentra",0,1)&gt;0,+_xlfn.XLOOKUP(B77,'La Calera II - RFSU 31.1.28'!B:B,'La Calera II - RFSU 31.1.28'!X:X,"No se encuentra",0,1),"")</f>
        <v>46185</v>
      </c>
      <c r="K77" s="141" t="str">
        <f>+IF(+_xlfn.XLOOKUP(B77,'La Calera II - RFSU 31.1.28'!B:B,'La Calera II - RFSU 31.1.28'!AG:AG,"No se encuentra",0,1)=0,"N/A","Sin iniciar")</f>
        <v>Sin iniciar</v>
      </c>
      <c r="L77" s="201">
        <v>46225</v>
      </c>
      <c r="M77" s="198">
        <f>+_xlfn.XLOOKUP(B77,'La Calera II - RFSU 31.1.28'!B:B,'La Calera II - RFSU 31.1.28'!AP:AP,"No se encuentra",0,1)</f>
        <v>46265</v>
      </c>
      <c r="N77" s="295" t="str">
        <f>IF(+_xlfn.XLOOKUP(B77,'La Calera II - RFSU 31.1.28'!B:B,'La Calera II - RFSU 31.1.28'!AQ:AQ,"No se encuentra",0,1)&gt;0,+_xlfn.XLOOKUP(B77,'La Calera II - RFSU 31.1.28'!B:B,'La Calera II - RFSU 31.1.28'!AQ:AQ,"No se encuentra",0,1),"")</f>
        <v/>
      </c>
      <c r="O77" s="201">
        <v>46442</v>
      </c>
      <c r="P77" s="198">
        <f t="shared" si="8"/>
        <v>46442</v>
      </c>
      <c r="Q77" s="35" t="str">
        <f>+IF(+_xlfn.XLOOKUP(B77,'La Calera II - RFSU 31.1.28'!B:B,'La Calera II - RFSU 31.1.28'!BX:BX,"No se encuentra",0,1)&gt;0,+_xlfn.XLOOKUP(B77,'La Calera II - RFSU 31.1.28'!B:B,'La Calera II - RFSU 31.1.28'!BX:BX,"No se encuentra",0,1),"")</f>
        <v/>
      </c>
      <c r="R77" s="302" t="str">
        <f t="shared" si="6"/>
        <v/>
      </c>
      <c r="S77" s="227"/>
      <c r="T77" s="228" t="str">
        <f>+_xlfn.XLOOKUP(B77,'La Calera II - RFSU 31.1.28'!B:B,'La Calera II - RFSU 31.1.28'!BZ:BZ,"",0,1)</f>
        <v>FDM1420</v>
      </c>
      <c r="V77" s="18">
        <f>+_xlfn.XLOOKUP(B77,'La Calera II - RFSU 31.1.28'!B:B,'La Calera II - RFSU 31.1.28'!BW:BW,"No se encuentra",0,1)</f>
        <v>46512</v>
      </c>
      <c r="W77" s="193">
        <f t="shared" si="7"/>
        <v>217</v>
      </c>
      <c r="Z77" s="18">
        <f>+_xlfn.XLOOKUP(T77,'Crono LB 30.09'!B:B,'Crono LB 30.09'!E:E,"No se encuentra",0,1)</f>
        <v>46203</v>
      </c>
      <c r="AA77" s="193">
        <f t="shared" si="9"/>
        <v>-22</v>
      </c>
    </row>
    <row r="78" spans="1:27" ht="33.75" hidden="1" x14ac:dyDescent="0.25">
      <c r="A78" s="654" t="s">
        <v>1679</v>
      </c>
      <c r="B78" s="657" t="s">
        <v>1830</v>
      </c>
      <c r="C78" s="660" t="s">
        <v>1831</v>
      </c>
      <c r="D78" s="285" t="s">
        <v>3397</v>
      </c>
      <c r="E78" s="201">
        <v>46020</v>
      </c>
      <c r="F78" s="198">
        <f>+_xlfn.XLOOKUP(B78,'La Calera II - RFSU 31.1.28'!B:B,'La Calera II - RFSU 31.1.28'!G:G,"No se encuentra",0,1)</f>
        <v>46150</v>
      </c>
      <c r="G78" s="293">
        <f>IF(+_xlfn.XLOOKUP(B78,'La Calera II - RFSU 31.1.28'!B:B,'La Calera II - RFSU 31.1.28'!H:H,"No se encuentra",0,1)&gt;0,+_xlfn.XLOOKUP(B78,'La Calera II - RFSU 31.1.28'!B:B,'La Calera II - RFSU 31.1.28'!H:H,"No se encuentra",0,1),"")</f>
        <v>46133</v>
      </c>
      <c r="H78" s="201">
        <v>46057</v>
      </c>
      <c r="I78" s="198">
        <f>+_xlfn.XLOOKUP(B78,'La Calera II - RFSU 31.1.28'!B:B,'La Calera II - RFSU 31.1.28'!W:W,"No se encuentra",0,1)</f>
        <v>46170</v>
      </c>
      <c r="J78" s="289">
        <f>IF(+_xlfn.XLOOKUP(B78,'La Calera II - RFSU 31.1.28'!B:B,'La Calera II - RFSU 31.1.28'!X:X,"No se encuentra",0,1)&gt;0,+_xlfn.XLOOKUP(B78,'La Calera II - RFSU 31.1.28'!B:B,'La Calera II - RFSU 31.1.28'!X:X,"No se encuentra",0,1),"")</f>
        <v>46169</v>
      </c>
      <c r="K78" s="141" t="str">
        <f>+IF(+_xlfn.XLOOKUP(B78,'La Calera II - RFSU 31.1.28'!B:B,'La Calera II - RFSU 31.1.28'!AG:AG,"No se encuentra",0,1)=0,"N/A","Sin iniciar")</f>
        <v>Sin iniciar</v>
      </c>
      <c r="L78" s="201">
        <v>46137</v>
      </c>
      <c r="M78" s="198">
        <f>+_xlfn.XLOOKUP(B78,'La Calera II - RFSU 31.1.28'!B:B,'La Calera II - RFSU 31.1.28'!AP:AP,"No se encuentra",0,1)</f>
        <v>46249</v>
      </c>
      <c r="N78" s="295" t="str">
        <f>IF(+_xlfn.XLOOKUP(B78,'La Calera II - RFSU 31.1.28'!B:B,'La Calera II - RFSU 31.1.28'!AQ:AQ,"No se encuentra",0,1)&gt;0,+_xlfn.XLOOKUP(B78,'La Calera II - RFSU 31.1.28'!B:B,'La Calera II - RFSU 31.1.28'!AQ:AQ,"No se encuentra",0,1),"")</f>
        <v/>
      </c>
      <c r="O78" s="201">
        <v>46391</v>
      </c>
      <c r="P78" s="198">
        <f t="shared" si="8"/>
        <v>46391</v>
      </c>
      <c r="Q78" s="35" t="str">
        <f>+IF(+_xlfn.XLOOKUP(B78,'La Calera II - RFSU 31.1.28'!B:B,'La Calera II - RFSU 31.1.28'!BX:BX,"No se encuentra",0,1)&gt;0,+_xlfn.XLOOKUP(B78,'La Calera II - RFSU 31.1.28'!B:B,'La Calera II - RFSU 31.1.28'!BX:BX,"No se encuentra",0,1),"")</f>
        <v/>
      </c>
      <c r="R78" s="302" t="str">
        <f t="shared" ref="R78" si="10">IF(N78="","",+IF(Q78="",+O78-P78,+O78-Q78))</f>
        <v/>
      </c>
      <c r="S78" s="227"/>
      <c r="T78" s="228" t="str">
        <f>+_xlfn.XLOOKUP(B78,'La Calera II - RFSU 31.1.28'!B:B,'La Calera II - RFSU 31.1.28'!BZ:BZ,"",0,1)</f>
        <v>FDM1440</v>
      </c>
      <c r="V78" s="18">
        <f>+_xlfn.XLOOKUP(B78,'La Calera II - RFSU 31.1.28'!B:B,'La Calera II - RFSU 31.1.28'!BW:BW,"No se encuentra",0,1)</f>
        <v>46496</v>
      </c>
      <c r="W78" s="193">
        <f t="shared" si="7"/>
        <v>254</v>
      </c>
      <c r="Z78" s="18" t="str">
        <f>+_xlfn.XLOOKUP(T78,'Crono LB 30.09'!B:B,'Crono LB 30.09'!E:E,"No se encuentra",0,1)</f>
        <v>10-Apr-26</v>
      </c>
      <c r="AA78" s="193" t="e">
        <f t="shared" si="9"/>
        <v>#VALUE!</v>
      </c>
    </row>
    <row r="79" spans="1:27" ht="56.25" hidden="1" x14ac:dyDescent="0.25">
      <c r="A79" s="656"/>
      <c r="B79" s="659"/>
      <c r="C79" s="662"/>
      <c r="D79" s="285" t="s">
        <v>2777</v>
      </c>
      <c r="E79" s="201">
        <v>46020</v>
      </c>
      <c r="F79" s="198">
        <f>+_xlfn.XLOOKUP(B78,'La Calera II - RFSU 31.1.28'!B:B,'La Calera II - RFSU 31.1.28'!G:G,"No se encuentra",0,1)</f>
        <v>46150</v>
      </c>
      <c r="G79" s="293" t="str">
        <f>IF(+_xlfn.XLOOKUP(B78,'La Calera II - RFSU 31.1.28'!B:B,'La Calera II - RFSU 31.1.28'!H:H,"No se encuentra",0,1)&gt;0,+_xlfn.XLOOKUP(B79,'La Calera II - RFSU 31.1.28'!B:B,'La Calera II - RFSU 31.1.28'!H:H,"No se encuentra",0,1),"")</f>
        <v>No se encuentra</v>
      </c>
      <c r="H79" s="201">
        <v>46057</v>
      </c>
      <c r="I79" s="198">
        <f>+_xlfn.XLOOKUP(B78,'La Calera II - RFSU 31.1.28'!B:B,'La Calera II - RFSU 31.1.28'!W:W,"No se encuentra",0,1)</f>
        <v>46170</v>
      </c>
      <c r="J79" s="289" t="str">
        <f>IF(+_xlfn.XLOOKUP(B78,'La Calera II - RFSU 31.1.28'!B:B,'La Calera II - RFSU 31.1.28'!X:X,"No se encuentra",0,1)&gt;0,+_xlfn.XLOOKUP(B79,'La Calera II - RFSU 31.1.28'!B:B,'La Calera II - RFSU 31.1.28'!X:X,"No se encuentra",0,1),"")</f>
        <v>No se encuentra</v>
      </c>
      <c r="K79" s="141" t="str">
        <f>+IF(+_xlfn.XLOOKUP(B78,'La Calera II - RFSU 31.1.28'!B:B,'La Calera II - RFSU 31.1.28'!AG:AG,"No se encuentra",0,1)=0,"N/A","Sin iniciar")</f>
        <v>Sin iniciar</v>
      </c>
      <c r="L79" s="201">
        <v>46137</v>
      </c>
      <c r="M79" s="198">
        <f>+_xlfn.XLOOKUP(B78,'La Calera II - RFSU 31.1.28'!B:B,'La Calera II - RFSU 31.1.28'!AP:AP,"No se encuentra",0,1)</f>
        <v>46249</v>
      </c>
      <c r="N79" s="295" t="str">
        <f>IF(+_xlfn.XLOOKUP(B79,'La Calera II - RFSU 31.1.28'!B:B,'La Calera II - RFSU 31.1.28'!AQ:AQ,"No se encuentra",0,1)&gt;0,+_xlfn.XLOOKUP(B79,'La Calera II - RFSU 31.1.28'!B:B,'La Calera II - RFSU 31.1.28'!AQ:AQ,"No se encuentra",0,1),"")</f>
        <v>No se encuentra</v>
      </c>
      <c r="O79" s="201">
        <v>46391</v>
      </c>
      <c r="P79" s="198">
        <f t="shared" si="8"/>
        <v>46391</v>
      </c>
      <c r="Q79" s="35" t="str">
        <f>+IF(+_xlfn.XLOOKUP(B79,'La Calera II - RFSU 31.1.28'!B:B,'La Calera II - RFSU 31.1.28'!BX:BX,"No se encuentra",0,1)&gt;0,+_xlfn.XLOOKUP(B79,'La Calera II - RFSU 31.1.28'!B:B,'La Calera II - RFSU 31.1.28'!BX:BX,"No se encuentra",0,1),"")</f>
        <v>No se encuentra</v>
      </c>
      <c r="R79" s="302" t="str">
        <f>IF(N78="","",+IF(Q79="",+O79-P79,+O79-Q79))</f>
        <v/>
      </c>
      <c r="S79" s="227"/>
      <c r="T79" s="228" t="s">
        <v>2555</v>
      </c>
      <c r="V79" s="18">
        <f>+_xlfn.XLOOKUP(B78,'La Calera II - RFSU 31.1.28'!B:B,'La Calera II - RFSU 31.1.28'!BW:BW,"No se encuentra",0,1)</f>
        <v>46496</v>
      </c>
      <c r="W79" s="193">
        <f t="shared" si="7"/>
        <v>254</v>
      </c>
      <c r="Z79" s="18" t="str">
        <f>+_xlfn.XLOOKUP(T79,'Crono LB 30.09'!B:B,'Crono LB 30.09'!E:E,"No se encuentra",0,1)</f>
        <v>10-Apr-26</v>
      </c>
      <c r="AA79" s="193" t="e">
        <f t="shared" si="9"/>
        <v>#VALUE!</v>
      </c>
    </row>
    <row r="80" spans="1:27" ht="90" hidden="1" x14ac:dyDescent="0.25">
      <c r="A80" s="654" t="s">
        <v>1679</v>
      </c>
      <c r="B80" s="657" t="s">
        <v>1832</v>
      </c>
      <c r="C80" s="660" t="s">
        <v>1833</v>
      </c>
      <c r="D80" s="285" t="s">
        <v>3398</v>
      </c>
      <c r="E80" s="201">
        <v>46020</v>
      </c>
      <c r="F80" s="198">
        <f>+_xlfn.XLOOKUP(B80,'La Calera II - RFSU 31.1.28'!B:B,'La Calera II - RFSU 31.1.28'!G:G,"No se encuentra",0,1)</f>
        <v>46029</v>
      </c>
      <c r="G80" s="293">
        <f>IF(+_xlfn.XLOOKUP(B80,'La Calera II - RFSU 31.1.28'!B:B,'La Calera II - RFSU 31.1.28'!H:H,"No se encuentra",0,1)&gt;0,+_xlfn.XLOOKUP(B80,'La Calera II - RFSU 31.1.28'!B:B,'La Calera II - RFSU 31.1.28'!H:H,"No se encuentra",0,1),"")</f>
        <v>46029</v>
      </c>
      <c r="H80" s="201">
        <v>46057</v>
      </c>
      <c r="I80" s="198">
        <f>+_xlfn.XLOOKUP(B80,'La Calera II - RFSU 31.1.28'!B:B,'La Calera II - RFSU 31.1.28'!W:W,"No se encuentra",0,1)</f>
        <v>46062</v>
      </c>
      <c r="J80" s="289">
        <f>IF(+_xlfn.XLOOKUP(B80,'La Calera II - RFSU 31.1.28'!B:B,'La Calera II - RFSU 31.1.28'!X:X,"No se encuentra",0,1)&gt;0,+_xlfn.XLOOKUP(B80,'La Calera II - RFSU 31.1.28'!B:B,'La Calera II - RFSU 31.1.28'!X:X,"No se encuentra",0,1),"")</f>
        <v>46062</v>
      </c>
      <c r="K80" s="141" t="str">
        <f>+IF(+_xlfn.XLOOKUP(B80,'La Calera II - RFSU 31.1.28'!B:B,'La Calera II - RFSU 31.1.28'!AG:AG,"No se encuentra",0,1)=0,"N/A","Sin iniciar")</f>
        <v>Sin iniciar</v>
      </c>
      <c r="L80" s="201">
        <v>46137</v>
      </c>
      <c r="M80" s="198">
        <f>+_xlfn.XLOOKUP(B80,'La Calera II - RFSU 31.1.28'!B:B,'La Calera II - RFSU 31.1.28'!AP:AP,"No se encuentra",0,1)</f>
        <v>46122</v>
      </c>
      <c r="N80" s="295">
        <f>IF(+_xlfn.XLOOKUP(B80,'La Calera II - RFSU 31.1.28'!B:B,'La Calera II - RFSU 31.1.28'!AQ:AQ,"No se encuentra",0,1)&gt;0,+_xlfn.XLOOKUP(B80,'La Calera II - RFSU 31.1.28'!B:B,'La Calera II - RFSU 31.1.28'!AQ:AQ,"No se encuentra",0,1),"")</f>
        <v>46118</v>
      </c>
      <c r="O80" s="201">
        <v>46361</v>
      </c>
      <c r="P80" s="198">
        <f t="shared" si="8"/>
        <v>46361</v>
      </c>
      <c r="Q80" s="35" t="str">
        <f>+IF(+_xlfn.XLOOKUP(B80,'La Calera II - RFSU 31.1.28'!B:B,'La Calera II - RFSU 31.1.28'!BX:BX,"No se encuentra",0,1)&gt;0,+_xlfn.XLOOKUP(B80,'La Calera II - RFSU 31.1.28'!B:B,'La Calera II - RFSU 31.1.28'!BX:BX,"No se encuentra",0,1),"")</f>
        <v/>
      </c>
      <c r="R80" s="302">
        <f t="shared" ref="R80" si="11">IF(N80="","",+IF(Q80="",+O80-P80,+O80-Q80))</f>
        <v>0</v>
      </c>
      <c r="S80" s="227"/>
      <c r="T80" s="228" t="str">
        <f>+_xlfn.XLOOKUP(B80,'La Calera II - RFSU 31.1.28'!B:B,'La Calera II - RFSU 31.1.28'!BZ:BZ,"",0,1)</f>
        <v>FDM1490</v>
      </c>
      <c r="U80" t="s">
        <v>2778</v>
      </c>
      <c r="V80" s="18">
        <f>+_xlfn.XLOOKUP(B80,'La Calera II - RFSU 31.1.28'!B:B,'La Calera II - RFSU 31.1.28'!BW:BW,"No se encuentra",0,1)</f>
        <v>46365</v>
      </c>
      <c r="W80" s="193">
        <f t="shared" si="7"/>
        <v>224</v>
      </c>
      <c r="Z80" s="18" t="str">
        <f>+_xlfn.XLOOKUP(T80,'Crono LB 30.09'!B:B,'Crono LB 30.09'!E:E,"No se encuentra",0,1)</f>
        <v>10-Apr-26</v>
      </c>
      <c r="AA80" s="193" t="e">
        <f t="shared" si="9"/>
        <v>#VALUE!</v>
      </c>
    </row>
    <row r="81" spans="1:27" ht="33.75" hidden="1" x14ac:dyDescent="0.25">
      <c r="A81" s="655"/>
      <c r="B81" s="658"/>
      <c r="C81" s="661"/>
      <c r="D81" s="285" t="s">
        <v>2779</v>
      </c>
      <c r="E81" s="201">
        <v>46020</v>
      </c>
      <c r="F81" s="198">
        <f>+_xlfn.XLOOKUP(B80,'La Calera II - RFSU 31.1.28'!B:B,'La Calera II - RFSU 31.1.28'!G:G,"No se encuentra",0,1)</f>
        <v>46029</v>
      </c>
      <c r="G81" s="293" t="str">
        <f>IF(+_xlfn.XLOOKUP(B80,'La Calera II - RFSU 31.1.28'!B:B,'La Calera II - RFSU 31.1.28'!H:H,"No se encuentra",0,1)&gt;0,+_xlfn.XLOOKUP(B81,'La Calera II - RFSU 31.1.28'!B:B,'La Calera II - RFSU 31.1.28'!H:H,"No se encuentra",0,1),"")</f>
        <v>No se encuentra</v>
      </c>
      <c r="H81" s="201">
        <v>46057</v>
      </c>
      <c r="I81" s="198">
        <f>+_xlfn.XLOOKUP(B80,'La Calera II - RFSU 31.1.28'!B:B,'La Calera II - RFSU 31.1.28'!W:W,"No se encuentra",0,1)</f>
        <v>46062</v>
      </c>
      <c r="J81" s="289" t="str">
        <f>IF(+_xlfn.XLOOKUP(B80,'La Calera II - RFSU 31.1.28'!B:B,'La Calera II - RFSU 31.1.28'!X:X,"No se encuentra",0,1)&gt;0,+_xlfn.XLOOKUP(B81,'La Calera II - RFSU 31.1.28'!B:B,'La Calera II - RFSU 31.1.28'!X:X,"No se encuentra",0,1),"")</f>
        <v>No se encuentra</v>
      </c>
      <c r="K81" s="141" t="str">
        <f>+IF(+_xlfn.XLOOKUP(B80,'La Calera II - RFSU 31.1.28'!B:B,'La Calera II - RFSU 31.1.28'!AG:AG,"No se encuentra",0,1)=0,"N/A","Sin iniciar")</f>
        <v>Sin iniciar</v>
      </c>
      <c r="L81" s="201">
        <v>46137</v>
      </c>
      <c r="M81" s="198">
        <f>+_xlfn.XLOOKUP(B80,'La Calera II - RFSU 31.1.28'!B:B,'La Calera II - RFSU 31.1.28'!AP:AP,"No se encuentra",0,1)</f>
        <v>46122</v>
      </c>
      <c r="N81" s="295" t="str">
        <f>IF(+_xlfn.XLOOKUP(B80,'La Calera II - RFSU 31.1.28'!B:B,'La Calera II - RFSU 31.1.28'!AQ:AQ,"No se encuentra",0,1)&gt;0,+_xlfn.XLOOKUP(B81,'La Calera II - RFSU 31.1.28'!B:B,'La Calera II - RFSU 31.1.28'!AQ:AQ,"No se encuentra",0,1),"")</f>
        <v>No se encuentra</v>
      </c>
      <c r="O81" s="201">
        <v>46361</v>
      </c>
      <c r="P81" s="198">
        <f t="shared" si="8"/>
        <v>46361</v>
      </c>
      <c r="Q81" s="35" t="str">
        <f>+IF(+_xlfn.XLOOKUP(B80,'La Calera II - RFSU 31.1.28'!B:B,'La Calera II - RFSU 31.1.28'!BX:BX,"No se encuentra",0,1)&gt;0,+_xlfn.XLOOKUP(B81,'La Calera II - RFSU 31.1.28'!B:B,'La Calera II - RFSU 31.1.28'!BX:BX,"No se encuentra",0,1),"")</f>
        <v/>
      </c>
      <c r="R81" s="302">
        <f>IF(N80="","",+IF(Q81="",+O81-P81,+O81-Q81))</f>
        <v>0</v>
      </c>
      <c r="S81" s="227"/>
      <c r="T81" s="228" t="s">
        <v>2542</v>
      </c>
      <c r="U81" t="s">
        <v>2778</v>
      </c>
      <c r="V81" s="18">
        <f>+_xlfn.XLOOKUP(B80,'La Calera II - RFSU 31.1.28'!B:B,'La Calera II - RFSU 31.1.28'!BW:BW,"No se encuentra",0,1)</f>
        <v>46365</v>
      </c>
      <c r="W81" s="193">
        <f t="shared" si="7"/>
        <v>224</v>
      </c>
      <c r="Z81" s="18" t="str">
        <f>+_xlfn.XLOOKUP(T81,'Crono LB 30.09'!B:B,'Crono LB 30.09'!E:E,"No se encuentra",0,1)</f>
        <v>10-Apr-26</v>
      </c>
      <c r="AA81" s="193" t="e">
        <f t="shared" si="9"/>
        <v>#VALUE!</v>
      </c>
    </row>
    <row r="82" spans="1:27" ht="22.5" hidden="1" x14ac:dyDescent="0.25">
      <c r="A82" s="656"/>
      <c r="B82" s="659"/>
      <c r="C82" s="662"/>
      <c r="D82" s="285" t="s">
        <v>2780</v>
      </c>
      <c r="E82" s="201">
        <v>46020</v>
      </c>
      <c r="F82" s="198">
        <f>+_xlfn.XLOOKUP(B80,'La Calera II - RFSU 31.1.28'!B:B,'La Calera II - RFSU 31.1.28'!G:G,"No se encuentra",0,1)</f>
        <v>46029</v>
      </c>
      <c r="G82" s="293" t="str">
        <f>IF(+_xlfn.XLOOKUP(B80,'La Calera II - RFSU 31.1.28'!B:B,'La Calera II - RFSU 31.1.28'!H:H,"No se encuentra",0,1)&gt;0,+_xlfn.XLOOKUP(B82,'La Calera II - RFSU 31.1.28'!B:B,'La Calera II - RFSU 31.1.28'!H:H,"No se encuentra",0,1),"")</f>
        <v>No se encuentra</v>
      </c>
      <c r="H82" s="201">
        <v>46057</v>
      </c>
      <c r="I82" s="198">
        <f>+_xlfn.XLOOKUP(B80,'La Calera II - RFSU 31.1.28'!B:B,'La Calera II - RFSU 31.1.28'!W:W,"No se encuentra",0,1)</f>
        <v>46062</v>
      </c>
      <c r="J82" s="289" t="str">
        <f>IF(+_xlfn.XLOOKUP(B80,'La Calera II - RFSU 31.1.28'!B:B,'La Calera II - RFSU 31.1.28'!X:X,"No se encuentra",0,1)&gt;0,+_xlfn.XLOOKUP(B82,'La Calera II - RFSU 31.1.28'!B:B,'La Calera II - RFSU 31.1.28'!X:X,"No se encuentra",0,1),"")</f>
        <v>No se encuentra</v>
      </c>
      <c r="K82" s="141" t="str">
        <f>+IF(+_xlfn.XLOOKUP(B80,'La Calera II - RFSU 31.1.28'!B:B,'La Calera II - RFSU 31.1.28'!AG:AG,"No se encuentra",0,1)=0,"N/A","Sin iniciar")</f>
        <v>Sin iniciar</v>
      </c>
      <c r="L82" s="201">
        <v>46137</v>
      </c>
      <c r="M82" s="198">
        <f>+_xlfn.XLOOKUP(B80,'La Calera II - RFSU 31.1.28'!B:B,'La Calera II - RFSU 31.1.28'!AP:AP,"No se encuentra",0,1)</f>
        <v>46122</v>
      </c>
      <c r="N82" s="295" t="str">
        <f>IF(+_xlfn.XLOOKUP(B80,'La Calera II - RFSU 31.1.28'!B:B,'La Calera II - RFSU 31.1.28'!AQ:AQ,"No se encuentra",0,1)&gt;0,+_xlfn.XLOOKUP(B82,'La Calera II - RFSU 31.1.28'!B:B,'La Calera II - RFSU 31.1.28'!AQ:AQ,"No se encuentra",0,1),"")</f>
        <v>No se encuentra</v>
      </c>
      <c r="O82" s="201">
        <v>46361</v>
      </c>
      <c r="P82" s="198">
        <f t="shared" si="8"/>
        <v>46361</v>
      </c>
      <c r="Q82" s="35" t="str">
        <f>+IF(+_xlfn.XLOOKUP(B80,'La Calera II - RFSU 31.1.28'!B:B,'La Calera II - RFSU 31.1.28'!BX:BX,"No se encuentra",0,1)&gt;0,+_xlfn.XLOOKUP(B82,'La Calera II - RFSU 31.1.28'!B:B,'La Calera II - RFSU 31.1.28'!BX:BX,"No se encuentra",0,1),"")</f>
        <v/>
      </c>
      <c r="R82" s="302">
        <f t="shared" si="6"/>
        <v>0</v>
      </c>
      <c r="S82" s="227"/>
      <c r="T82" s="228" t="s">
        <v>2542</v>
      </c>
      <c r="U82" t="s">
        <v>2778</v>
      </c>
      <c r="V82" s="18">
        <f>+_xlfn.XLOOKUP(B80,'La Calera II - RFSU 31.1.28'!B:B,'La Calera II - RFSU 31.1.28'!BW:BW,"No se encuentra",0,1)</f>
        <v>46365</v>
      </c>
      <c r="W82" s="193">
        <f t="shared" si="7"/>
        <v>224</v>
      </c>
      <c r="Z82" s="18" t="str">
        <f>+_xlfn.XLOOKUP(T82,'Crono LB 30.09'!B:B,'Crono LB 30.09'!E:E,"No se encuentra",0,1)</f>
        <v>10-Apr-26</v>
      </c>
      <c r="AA82" s="193" t="e">
        <f t="shared" si="9"/>
        <v>#VALUE!</v>
      </c>
    </row>
    <row r="83" spans="1:27" hidden="1" x14ac:dyDescent="0.25">
      <c r="A83" s="159" t="s">
        <v>1679</v>
      </c>
      <c r="B83" s="160" t="s">
        <v>1834</v>
      </c>
      <c r="C83" s="161" t="s">
        <v>1835</v>
      </c>
      <c r="D83" s="285" t="str">
        <f>+_xlfn.XLOOKUP(B83,'La Calera II - RFSU 31.1.28'!B:B,'La Calera II - RFSU 31.1.28'!D:D,"No se encuentra",0,1)</f>
        <v>No se encuentra</v>
      </c>
      <c r="E83" s="201">
        <v>46020</v>
      </c>
      <c r="F83" s="198" t="str">
        <f>+_xlfn.XLOOKUP(B83,'La Calera II - RFSU 31.1.28'!B:B,'La Calera II - RFSU 31.1.28'!G:G,"No se encuentra",0,1)</f>
        <v>No se encuentra</v>
      </c>
      <c r="G83" s="293" t="str">
        <f>IF(+_xlfn.XLOOKUP(B83,'La Calera II - RFSU 31.1.28'!B:B,'La Calera II - RFSU 31.1.28'!H:H,"No se encuentra",0,1)&gt;0,+_xlfn.XLOOKUP(B83,'La Calera II - RFSU 31.1.28'!B:B,'La Calera II - RFSU 31.1.28'!H:H,"No se encuentra",0,1),"")</f>
        <v>No se encuentra</v>
      </c>
      <c r="H83" s="201">
        <v>46057</v>
      </c>
      <c r="I83" s="198" t="str">
        <f>+_xlfn.XLOOKUP(B83,'La Calera II - RFSU 31.1.28'!B:B,'La Calera II - RFSU 31.1.28'!W:W,"No se encuentra",0,1)</f>
        <v>No se encuentra</v>
      </c>
      <c r="J83" s="289" t="str">
        <f>IF(+_xlfn.XLOOKUP(B83,'La Calera II - RFSU 31.1.28'!B:B,'La Calera II - RFSU 31.1.28'!X:X,"No se encuentra",0,1)&gt;0,+_xlfn.XLOOKUP(B83,'La Calera II - RFSU 31.1.28'!B:B,'La Calera II - RFSU 31.1.28'!X:X,"No se encuentra",0,1),"")</f>
        <v>No se encuentra</v>
      </c>
      <c r="K83" s="141" t="str">
        <f>+IF(+_xlfn.XLOOKUP(B83,'La Calera II - RFSU 31.1.28'!B:B,'La Calera II - RFSU 31.1.28'!AG:AG,"No se encuentra",0,1)=0,"N/A","Sin iniciar")</f>
        <v>Sin iniciar</v>
      </c>
      <c r="L83" s="201">
        <v>46137</v>
      </c>
      <c r="M83" s="198" t="str">
        <f>+_xlfn.XLOOKUP(B83,'La Calera II - RFSU 31.1.28'!B:B,'La Calera II - RFSU 31.1.28'!AP:AP,"No se encuentra",0,1)</f>
        <v>No se encuentra</v>
      </c>
      <c r="N83" s="295" t="str">
        <f>IF(+_xlfn.XLOOKUP(B83,'La Calera II - RFSU 31.1.28'!B:B,'La Calera II - RFSU 31.1.28'!AQ:AQ,"No se encuentra",0,1)&gt;0,+_xlfn.XLOOKUP(B83,'La Calera II - RFSU 31.1.28'!B:B,'La Calera II - RFSU 31.1.28'!AQ:AQ,"No se encuentra",0,1),"")</f>
        <v>No se encuentra</v>
      </c>
      <c r="O83" s="201">
        <v>46361</v>
      </c>
      <c r="P83" s="198">
        <f t="shared" si="8"/>
        <v>46361</v>
      </c>
      <c r="Q83" s="35" t="str">
        <f>+IF(+_xlfn.XLOOKUP(B83,'La Calera II - RFSU 31.1.28'!B:B,'La Calera II - RFSU 31.1.28'!BX:BX,"No se encuentra",0,1)&gt;0,+_xlfn.XLOOKUP(B83,'La Calera II - RFSU 31.1.28'!B:B,'La Calera II - RFSU 31.1.28'!BX:BX,"No se encuentra",0,1),"")</f>
        <v>No se encuentra</v>
      </c>
      <c r="R83" s="302" t="e">
        <f t="shared" si="6"/>
        <v>#VALUE!</v>
      </c>
      <c r="S83" s="227"/>
      <c r="T83" s="228" t="str">
        <f>+_xlfn.XLOOKUP(B83,'La Calera II - RFSU 31.1.28'!B:B,'La Calera II - RFSU 31.1.28'!BZ:BZ,"",0,1)</f>
        <v/>
      </c>
      <c r="V83" s="18" t="str">
        <f>+_xlfn.XLOOKUP(B83,'La Calera II - RFSU 31.1.28'!B:B,'La Calera II - RFSU 31.1.28'!BW:BW,"No se encuentra",0,1)</f>
        <v>No se encuentra</v>
      </c>
      <c r="W83" s="193">
        <f t="shared" si="7"/>
        <v>224</v>
      </c>
      <c r="Z83" s="18" t="str">
        <f>+_xlfn.XLOOKUP(T83,'Crono LB 30.09'!B:B,'Crono LB 30.09'!E:E,"No se encuentra",0,1)</f>
        <v>No se encuentra</v>
      </c>
      <c r="AA83" s="193" t="e">
        <f t="shared" si="9"/>
        <v>#VALUE!</v>
      </c>
    </row>
    <row r="84" spans="1:27" ht="33.75" hidden="1" x14ac:dyDescent="0.25">
      <c r="A84" s="159" t="s">
        <v>1679</v>
      </c>
      <c r="B84" s="160" t="s">
        <v>1836</v>
      </c>
      <c r="C84" s="161" t="s">
        <v>1837</v>
      </c>
      <c r="D84" s="285" t="str">
        <f>+_xlfn.XLOOKUP(B84,'La Calera II - RFSU 31.1.28'!B:B,'La Calera II - RFSU 31.1.28'!D:D,"No se encuentra",0,1)</f>
        <v>EAL-94270 - Aeroenfriador de hot oil (trim cooler)</v>
      </c>
      <c r="E84" s="201">
        <v>46020</v>
      </c>
      <c r="F84" s="198">
        <f>+_xlfn.XLOOKUP(B84,'La Calera II - RFSU 31.1.28'!B:B,'La Calera II - RFSU 31.1.28'!G:G,"No se encuentra",0,1)</f>
        <v>46099</v>
      </c>
      <c r="G84" s="293">
        <f>IF(+_xlfn.XLOOKUP(B84,'La Calera II - RFSU 31.1.28'!B:B,'La Calera II - RFSU 31.1.28'!H:H,"No se encuentra",0,1)&gt;0,+_xlfn.XLOOKUP(B84,'La Calera II - RFSU 31.1.28'!B:B,'La Calera II - RFSU 31.1.28'!H:H,"No se encuentra",0,1),"")</f>
        <v>46058</v>
      </c>
      <c r="H84" s="201">
        <v>46057</v>
      </c>
      <c r="I84" s="198">
        <f>+_xlfn.XLOOKUP(B84,'La Calera II - RFSU 31.1.28'!B:B,'La Calera II - RFSU 31.1.28'!W:W,"No se encuentra",0,1)</f>
        <v>46118</v>
      </c>
      <c r="J84" s="289">
        <f>IF(+_xlfn.XLOOKUP(B84,'La Calera II - RFSU 31.1.28'!B:B,'La Calera II - RFSU 31.1.28'!X:X,"No se encuentra",0,1)&gt;0,+_xlfn.XLOOKUP(B84,'La Calera II - RFSU 31.1.28'!B:B,'La Calera II - RFSU 31.1.28'!X:X,"No se encuentra",0,1),"")</f>
        <v>46118</v>
      </c>
      <c r="K84" s="141" t="str">
        <f>+IF(+_xlfn.XLOOKUP(B84,'La Calera II - RFSU 31.1.28'!B:B,'La Calera II - RFSU 31.1.28'!AG:AG,"No se encuentra",0,1)=0,"N/A","Sin iniciar")</f>
        <v>Sin iniciar</v>
      </c>
      <c r="L84" s="201">
        <v>46137</v>
      </c>
      <c r="M84" s="198">
        <f>+_xlfn.XLOOKUP(B84,'La Calera II - RFSU 31.1.28'!B:B,'La Calera II - RFSU 31.1.28'!AP:AP,"No se encuentra",0,1)</f>
        <v>46198</v>
      </c>
      <c r="N84" s="295" t="str">
        <f>IF(+_xlfn.XLOOKUP(B84,'La Calera II - RFSU 31.1.28'!B:B,'La Calera II - RFSU 31.1.28'!AQ:AQ,"No se encuentra",0,1)&gt;0,+_xlfn.XLOOKUP(B84,'La Calera II - RFSU 31.1.28'!B:B,'La Calera II - RFSU 31.1.28'!AQ:AQ,"No se encuentra",0,1),"")</f>
        <v/>
      </c>
      <c r="O84" s="201">
        <v>46352</v>
      </c>
      <c r="P84" s="198">
        <f t="shared" si="8"/>
        <v>46352</v>
      </c>
      <c r="Q84" s="35" t="str">
        <f>+IF(+_xlfn.XLOOKUP(B84,'La Calera II - RFSU 31.1.28'!B:B,'La Calera II - RFSU 31.1.28'!BX:BX,"No se encuentra",0,1)&gt;0,+_xlfn.XLOOKUP(B84,'La Calera II - RFSU 31.1.28'!B:B,'La Calera II - RFSU 31.1.28'!BX:BX,"No se encuentra",0,1),"")</f>
        <v/>
      </c>
      <c r="R84" s="302" t="str">
        <f t="shared" si="6"/>
        <v/>
      </c>
      <c r="S84" s="227"/>
      <c r="T84" s="228" t="str">
        <f>+_xlfn.XLOOKUP(B84,'La Calera II - RFSU 31.1.28'!B:B,'La Calera II - RFSU 31.1.28'!BZ:BZ,"",0,1)</f>
        <v>FDM1460</v>
      </c>
      <c r="V84" s="18">
        <f>+_xlfn.XLOOKUP(B84,'La Calera II - RFSU 31.1.28'!B:B,'La Calera II - RFSU 31.1.28'!BW:BW,"No se encuentra",0,1)</f>
        <v>46455</v>
      </c>
      <c r="W84" s="193">
        <f t="shared" si="7"/>
        <v>215</v>
      </c>
      <c r="Z84" s="18" t="str">
        <f>+_xlfn.XLOOKUP(T84,'Crono LB 30.09'!B:B,'Crono LB 30.09'!E:E,"No se encuentra",0,1)</f>
        <v>01-Apr-26</v>
      </c>
      <c r="AA84" s="193" t="e">
        <f t="shared" si="9"/>
        <v>#VALUE!</v>
      </c>
    </row>
    <row r="85" spans="1:27" hidden="1" x14ac:dyDescent="0.25">
      <c r="A85" s="159" t="s">
        <v>1679</v>
      </c>
      <c r="B85" s="160" t="s">
        <v>1838</v>
      </c>
      <c r="C85" s="161" t="s">
        <v>1839</v>
      </c>
      <c r="D85" s="285" t="str">
        <f>+_xlfn.XLOOKUP(B85,'La Calera II - RFSU 31.1.28'!B:B,'La Calera II - RFSU 31.1.28'!D:D,"No se encuentra",0,1)</f>
        <v>No se encuentra</v>
      </c>
      <c r="E85" s="201">
        <v>46108</v>
      </c>
      <c r="F85" s="198" t="str">
        <f>+_xlfn.XLOOKUP(B85,'La Calera II - RFSU 31.1.28'!B:B,'La Calera II - RFSU 31.1.28'!G:G,"No se encuentra",0,1)</f>
        <v>No se encuentra</v>
      </c>
      <c r="G85" s="293" t="str">
        <f>IF(+_xlfn.XLOOKUP(B85,'La Calera II - RFSU 31.1.28'!B:B,'La Calera II - RFSU 31.1.28'!H:H,"No se encuentra",0,1)&gt;0,+_xlfn.XLOOKUP(B85,'La Calera II - RFSU 31.1.28'!B:B,'La Calera II - RFSU 31.1.28'!H:H,"No se encuentra",0,1),"")</f>
        <v>No se encuentra</v>
      </c>
      <c r="H85" s="201">
        <v>46145</v>
      </c>
      <c r="I85" s="198" t="str">
        <f>+_xlfn.XLOOKUP(B85,'La Calera II - RFSU 31.1.28'!B:B,'La Calera II - RFSU 31.1.28'!W:W,"No se encuentra",0,1)</f>
        <v>No se encuentra</v>
      </c>
      <c r="J85" s="289" t="str">
        <f>IF(+_xlfn.XLOOKUP(B85,'La Calera II - RFSU 31.1.28'!B:B,'La Calera II - RFSU 31.1.28'!X:X,"No se encuentra",0,1)&gt;0,+_xlfn.XLOOKUP(B85,'La Calera II - RFSU 31.1.28'!B:B,'La Calera II - RFSU 31.1.28'!X:X,"No se encuentra",0,1),"")</f>
        <v>No se encuentra</v>
      </c>
      <c r="K85" s="141" t="str">
        <f>+IF(+_xlfn.XLOOKUP(B85,'La Calera II - RFSU 31.1.28'!B:B,'La Calera II - RFSU 31.1.28'!AG:AG,"No se encuentra",0,1)=0,"N/A","Sin iniciar")</f>
        <v>Sin iniciar</v>
      </c>
      <c r="L85" s="201">
        <v>46225</v>
      </c>
      <c r="M85" s="198" t="str">
        <f>+_xlfn.XLOOKUP(B85,'La Calera II - RFSU 31.1.28'!B:B,'La Calera II - RFSU 31.1.28'!AP:AP,"No se encuentra",0,1)</f>
        <v>No se encuentra</v>
      </c>
      <c r="N85" s="295" t="str">
        <f>IF(+_xlfn.XLOOKUP(B85,'La Calera II - RFSU 31.1.28'!B:B,'La Calera II - RFSU 31.1.28'!AQ:AQ,"No se encuentra",0,1)&gt;0,+_xlfn.XLOOKUP(B85,'La Calera II - RFSU 31.1.28'!B:B,'La Calera II - RFSU 31.1.28'!AQ:AQ,"No se encuentra",0,1),"")</f>
        <v>No se encuentra</v>
      </c>
      <c r="O85" s="201">
        <v>46445</v>
      </c>
      <c r="P85" s="198">
        <f t="shared" si="8"/>
        <v>46445</v>
      </c>
      <c r="Q85" s="35" t="str">
        <f>+IF(+_xlfn.XLOOKUP(B85,'La Calera II - RFSU 31.1.28'!B:B,'La Calera II - RFSU 31.1.28'!BX:BX,"No se encuentra",0,1)&gt;0,+_xlfn.XLOOKUP(B85,'La Calera II - RFSU 31.1.28'!B:B,'La Calera II - RFSU 31.1.28'!BX:BX,"No se encuentra",0,1),"")</f>
        <v>No se encuentra</v>
      </c>
      <c r="R85" s="302" t="e">
        <f t="shared" si="6"/>
        <v>#VALUE!</v>
      </c>
      <c r="S85" s="227"/>
      <c r="T85" s="228" t="str">
        <f>+_xlfn.XLOOKUP(B85,'La Calera II - RFSU 31.1.28'!B:B,'La Calera II - RFSU 31.1.28'!BZ:BZ,"",0,1)</f>
        <v/>
      </c>
      <c r="V85" s="18" t="str">
        <f>+_xlfn.XLOOKUP(B85,'La Calera II - RFSU 31.1.28'!B:B,'La Calera II - RFSU 31.1.28'!BW:BW,"No se encuentra",0,1)</f>
        <v>No se encuentra</v>
      </c>
      <c r="W85" s="193">
        <f t="shared" si="7"/>
        <v>220</v>
      </c>
      <c r="Z85" s="18" t="str">
        <f>+_xlfn.XLOOKUP(T85,'Crono LB 30.09'!B:B,'Crono LB 30.09'!E:E,"No se encuentra",0,1)</f>
        <v>No se encuentra</v>
      </c>
      <c r="AA85" s="193" t="e">
        <f t="shared" si="9"/>
        <v>#VALUE!</v>
      </c>
    </row>
    <row r="86" spans="1:27" ht="33.75" hidden="1" x14ac:dyDescent="0.25">
      <c r="A86" s="159" t="s">
        <v>1679</v>
      </c>
      <c r="B86" s="160" t="s">
        <v>1840</v>
      </c>
      <c r="C86" s="161" t="s">
        <v>1841</v>
      </c>
      <c r="D86" s="285" t="str">
        <f>+_xlfn.XLOOKUP(B86,'La Calera II - RFSU 31.1.28'!B:B,'La Calera II - RFSU 31.1.28'!D:D,"No se encuentra",0,1)</f>
        <v>EAP-95130 A/B - Calentador eléctrico de VBE-95120</v>
      </c>
      <c r="E86" s="201">
        <v>46108</v>
      </c>
      <c r="F86" s="198">
        <f>+_xlfn.XLOOKUP(B86,'La Calera II - RFSU 31.1.28'!B:B,'La Calera II - RFSU 31.1.28'!G:G,"No se encuentra",0,1)</f>
        <v>46188</v>
      </c>
      <c r="G86" s="293">
        <f>IF(+_xlfn.XLOOKUP(B86,'La Calera II - RFSU 31.1.28'!B:B,'La Calera II - RFSU 31.1.28'!H:H,"No se encuentra",0,1)&gt;0,+_xlfn.XLOOKUP(B86,'La Calera II - RFSU 31.1.28'!B:B,'La Calera II - RFSU 31.1.28'!H:H,"No se encuentra",0,1),"")</f>
        <v>46139</v>
      </c>
      <c r="H86" s="201">
        <v>46145</v>
      </c>
      <c r="I86" s="198">
        <f>+_xlfn.XLOOKUP(B86,'La Calera II - RFSU 31.1.28'!B:B,'La Calera II - RFSU 31.1.28'!W:W,"No se encuentra",0,1)</f>
        <v>46193</v>
      </c>
      <c r="J86" s="289">
        <f>IF(+_xlfn.XLOOKUP(B86,'La Calera II - RFSU 31.1.28'!B:B,'La Calera II - RFSU 31.1.28'!X:X,"No se encuentra",0,1)&gt;0,+_xlfn.XLOOKUP(B86,'La Calera II - RFSU 31.1.28'!B:B,'La Calera II - RFSU 31.1.28'!X:X,"No se encuentra",0,1),"")</f>
        <v>46189</v>
      </c>
      <c r="K86" s="141" t="str">
        <f>+IF(+_xlfn.XLOOKUP(B86,'La Calera II - RFSU 31.1.28'!B:B,'La Calera II - RFSU 31.1.28'!AG:AG,"No se encuentra",0,1)=0,"N/A","Sin iniciar")</f>
        <v>Sin iniciar</v>
      </c>
      <c r="L86" s="201">
        <v>46225</v>
      </c>
      <c r="M86" s="198">
        <f>+_xlfn.XLOOKUP(B86,'La Calera II - RFSU 31.1.28'!B:B,'La Calera II - RFSU 31.1.28'!AP:AP,"No se encuentra",0,1)</f>
        <v>46269</v>
      </c>
      <c r="N86" s="295" t="str">
        <f>IF(+_xlfn.XLOOKUP(B86,'La Calera II - RFSU 31.1.28'!B:B,'La Calera II - RFSU 31.1.28'!AQ:AQ,"No se encuentra",0,1)&gt;0,+_xlfn.XLOOKUP(B86,'La Calera II - RFSU 31.1.28'!B:B,'La Calera II - RFSU 31.1.28'!AQ:AQ,"No se encuentra",0,1),"")</f>
        <v/>
      </c>
      <c r="O86" s="201">
        <v>46445</v>
      </c>
      <c r="P86" s="198">
        <f t="shared" si="8"/>
        <v>46445</v>
      </c>
      <c r="Q86" s="35" t="str">
        <f>+IF(+_xlfn.XLOOKUP(B86,'La Calera II - RFSU 31.1.28'!B:B,'La Calera II - RFSU 31.1.28'!BX:BX,"No se encuentra",0,1)&gt;0,+_xlfn.XLOOKUP(B86,'La Calera II - RFSU 31.1.28'!B:B,'La Calera II - RFSU 31.1.28'!BX:BX,"No se encuentra",0,1),"")</f>
        <v/>
      </c>
      <c r="R86" s="302" t="str">
        <f t="shared" ref="R86" si="12">IF(N86="","",+IF(Q86="",+O86-P86,+O86-Q86))</f>
        <v/>
      </c>
      <c r="S86" s="227"/>
      <c r="T86" s="228" t="str">
        <f>+_xlfn.XLOOKUP(B86,'La Calera II - RFSU 31.1.28'!B:B,'La Calera II - RFSU 31.1.28'!BZ:BZ,"",0,1)</f>
        <v>FDM1430</v>
      </c>
      <c r="V86" s="18">
        <f>+_xlfn.XLOOKUP(B86,'La Calera II - RFSU 31.1.28'!B:B,'La Calera II - RFSU 31.1.28'!BW:BW,"No se encuentra",0,1)</f>
        <v>46526</v>
      </c>
      <c r="W86" s="193">
        <f t="shared" si="7"/>
        <v>220</v>
      </c>
      <c r="Z86" s="18">
        <f>+_xlfn.XLOOKUP(T86,'Crono LB 30.09'!B:B,'Crono LB 30.09'!E:E,"No se encuentra",0,1)</f>
        <v>46196</v>
      </c>
      <c r="AA86" s="193">
        <f t="shared" si="9"/>
        <v>-29</v>
      </c>
    </row>
    <row r="87" spans="1:27" ht="33.75" hidden="1" x14ac:dyDescent="0.25">
      <c r="A87" s="159" t="s">
        <v>1679</v>
      </c>
      <c r="B87" s="160" t="s">
        <v>1842</v>
      </c>
      <c r="C87" s="161" t="s">
        <v>1843</v>
      </c>
      <c r="D87" s="285" t="str">
        <f>+_xlfn.XLOOKUP(B87,'La Calera II - RFSU 31.1.28'!B:B,'La Calera II - RFSU 31.1.28'!D:D,"No se encuentra",0,1)</f>
        <v>FAJ-94260 - FILTRO DE BOMBA DE HOT OIL</v>
      </c>
      <c r="E87" s="201">
        <v>46132</v>
      </c>
      <c r="F87" s="198">
        <f>+_xlfn.XLOOKUP(B87,'La Calera II - RFSU 31.1.28'!B:B,'La Calera II - RFSU 31.1.28'!G:G,"No se encuentra",0,1)</f>
        <v>46209</v>
      </c>
      <c r="G87" s="293">
        <f>IF(+_xlfn.XLOOKUP(B87,'La Calera II - RFSU 31.1.28'!B:B,'La Calera II - RFSU 31.1.28'!H:H,"No se encuentra",0,1)&gt;0,+_xlfn.XLOOKUP(B87,'La Calera II - RFSU 31.1.28'!B:B,'La Calera II - RFSU 31.1.28'!H:H,"No se encuentra",0,1),"")</f>
        <v>46048</v>
      </c>
      <c r="H87" s="201">
        <v>46169</v>
      </c>
      <c r="I87" s="198">
        <f>+_xlfn.XLOOKUP(B87,'La Calera II - RFSU 31.1.28'!B:B,'La Calera II - RFSU 31.1.28'!W:W,"No se encuentra",0,1)</f>
        <v>46085</v>
      </c>
      <c r="J87" s="289">
        <f>IF(+_xlfn.XLOOKUP(B87,'La Calera II - RFSU 31.1.28'!B:B,'La Calera II - RFSU 31.1.28'!X:X,"No se encuentra",0,1)&gt;0,+_xlfn.XLOOKUP(B87,'La Calera II - RFSU 31.1.28'!B:B,'La Calera II - RFSU 31.1.28'!X:X,"No se encuentra",0,1),"")</f>
        <v>46085</v>
      </c>
      <c r="K87" s="141" t="str">
        <f>+IF(+_xlfn.XLOOKUP(B87,'La Calera II - RFSU 31.1.28'!B:B,'La Calera II - RFSU 31.1.28'!AG:AG,"No se encuentra",0,1)=0,"N/A","Sin iniciar")</f>
        <v>Sin iniciar</v>
      </c>
      <c r="L87" s="201">
        <v>46249</v>
      </c>
      <c r="M87" s="198">
        <f>+_xlfn.XLOOKUP(B87,'La Calera II - RFSU 31.1.28'!B:B,'La Calera II - RFSU 31.1.28'!AP:AP,"No se encuentra",0,1)</f>
        <v>46165</v>
      </c>
      <c r="N87" s="295">
        <f>IF(+_xlfn.XLOOKUP(B87,'La Calera II - RFSU 31.1.28'!B:B,'La Calera II - RFSU 31.1.28'!AQ:AQ,"No se encuentra",0,1)&gt;0,+_xlfn.XLOOKUP(B87,'La Calera II - RFSU 31.1.28'!B:B,'La Calera II - RFSU 31.1.28'!AQ:AQ,"No se encuentra",0,1),"")</f>
        <v>46122</v>
      </c>
      <c r="O87" s="201">
        <v>46427</v>
      </c>
      <c r="P87" s="198">
        <f t="shared" si="8"/>
        <v>46339</v>
      </c>
      <c r="Q87" s="35" t="str">
        <f>+IF(+_xlfn.XLOOKUP(B87,'La Calera II - RFSU 31.1.28'!B:B,'La Calera II - RFSU 31.1.28'!BX:BX,"No se encuentra",0,1)&gt;0,+_xlfn.XLOOKUP(B87,'La Calera II - RFSU 31.1.28'!B:B,'La Calera II - RFSU 31.1.28'!BX:BX,"No se encuentra",0,1),"")</f>
        <v/>
      </c>
      <c r="R87" s="302">
        <f t="shared" si="6"/>
        <v>88</v>
      </c>
      <c r="S87" s="227"/>
      <c r="T87" s="228" t="str">
        <f>+_xlfn.XLOOKUP(B87,'La Calera II - RFSU 31.1.28'!B:B,'La Calera II - RFSU 31.1.28'!BZ:BZ,"",0,1)</f>
        <v>FDM1320</v>
      </c>
      <c r="V87" s="18">
        <f>+_xlfn.XLOOKUP(B87,'La Calera II - RFSU 31.1.28'!B:B,'La Calera II - RFSU 31.1.28'!BW:BW,"No se encuentra",0,1)</f>
        <v>46339</v>
      </c>
      <c r="W87" s="193">
        <f t="shared" si="7"/>
        <v>178</v>
      </c>
      <c r="Z87" s="18">
        <f>+_xlfn.XLOOKUP(T87,'Crono LB 30.09'!B:B,'Crono LB 30.09'!E:E,"No se encuentra",0,1)</f>
        <v>46218</v>
      </c>
      <c r="AA87" s="193">
        <f t="shared" si="9"/>
        <v>-31</v>
      </c>
    </row>
    <row r="88" spans="1:27" ht="22.5" hidden="1" x14ac:dyDescent="0.25">
      <c r="A88" s="654" t="s">
        <v>1679</v>
      </c>
      <c r="B88" s="657" t="s">
        <v>1844</v>
      </c>
      <c r="C88" s="660" t="s">
        <v>1845</v>
      </c>
      <c r="D88" s="285" t="s">
        <v>2836</v>
      </c>
      <c r="E88" s="201">
        <v>45930</v>
      </c>
      <c r="F88" s="198">
        <f>+_xlfn.XLOOKUP(B88,'La Calera II - RFSU 31.1.28'!B:B,'La Calera II - RFSU 31.1.28'!G:G,"No se encuentra",0,1)</f>
        <v>46034</v>
      </c>
      <c r="G88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8" s="201">
        <v>45960</v>
      </c>
      <c r="I88" s="198">
        <f>+_xlfn.XLOOKUP(B88,'La Calera II - RFSU 31.1.28'!B:B,'La Calera II - RFSU 31.1.28'!W:W,"No se encuentra",0,1)</f>
        <v>45961</v>
      </c>
      <c r="J88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8" s="141" t="str">
        <f>+IF(+_xlfn.XLOOKUP(B88,'La Calera II - RFSU 31.1.28'!B:B,'La Calera II - RFSU 31.1.28'!AG:AG,"No se encuentra",0,1)=0,"N/A","Sin iniciar")</f>
        <v>Sin iniciar</v>
      </c>
      <c r="L88" s="201">
        <v>46038</v>
      </c>
      <c r="M88" s="198">
        <f t="shared" ref="M88:M93" si="13">+L88</f>
        <v>46038</v>
      </c>
      <c r="N88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8" s="201">
        <v>46329</v>
      </c>
      <c r="P88" s="198">
        <f t="shared" si="8"/>
        <v>46329</v>
      </c>
      <c r="Q88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8" s="302">
        <f t="shared" ref="R88:R92" si="14">IF(N88="","",+IF(Q88="",+O88-P88,+O88-Q88))</f>
        <v>0</v>
      </c>
      <c r="S88" s="227"/>
      <c r="T88" s="228" t="s">
        <v>5100</v>
      </c>
      <c r="V88" s="18">
        <f>+_xlfn.XLOOKUP(B88,'La Calera II - RFSU 31.1.28'!B:B,'La Calera II - RFSU 31.1.28'!BW:BW,"No se encuentra",0,1)</f>
        <v>46563</v>
      </c>
      <c r="W88" s="193">
        <f t="shared" si="7"/>
        <v>291</v>
      </c>
      <c r="Z88" s="18" t="str">
        <f>+_xlfn.XLOOKUP(T88,'Crono LB 30.09'!B:B,'Crono LB 30.09'!E:E,"No se encuentra",0,1)</f>
        <v>No se encuentra</v>
      </c>
      <c r="AA88" s="193" t="e">
        <f t="shared" si="9"/>
        <v>#VALUE!</v>
      </c>
    </row>
    <row r="89" spans="1:27" ht="22.5" hidden="1" x14ac:dyDescent="0.25">
      <c r="A89" s="655"/>
      <c r="B89" s="658"/>
      <c r="C89" s="661"/>
      <c r="D89" s="285" t="s">
        <v>2837</v>
      </c>
      <c r="E89" s="201">
        <v>45930</v>
      </c>
      <c r="F89" s="198">
        <f>+_xlfn.XLOOKUP(B88,'La Calera II - RFSU 31.1.28'!B:B,'La Calera II - RFSU 31.1.28'!G:G,"No se encuentra",0,1)</f>
        <v>46034</v>
      </c>
      <c r="G89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89" s="201">
        <v>45960</v>
      </c>
      <c r="I89" s="198">
        <f>+_xlfn.XLOOKUP(B88,'La Calera II - RFSU 31.1.28'!B:B,'La Calera II - RFSU 31.1.28'!W:W,"No se encuentra",0,1)</f>
        <v>45961</v>
      </c>
      <c r="J89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89" s="141" t="str">
        <f>+IF(+_xlfn.XLOOKUP(B88,'La Calera II - RFSU 31.1.28'!B:B,'La Calera II - RFSU 31.1.28'!AG:AG,"No se encuentra",0,1)=0,"N/A","Sin iniciar")</f>
        <v>Sin iniciar</v>
      </c>
      <c r="L89" s="201">
        <v>46038</v>
      </c>
      <c r="M89" s="198">
        <f t="shared" si="13"/>
        <v>46038</v>
      </c>
      <c r="N89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89" s="201">
        <v>46447</v>
      </c>
      <c r="P89" s="198">
        <f t="shared" si="8"/>
        <v>46447</v>
      </c>
      <c r="Q89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89" s="302">
        <f t="shared" si="14"/>
        <v>0</v>
      </c>
      <c r="S89" s="227"/>
      <c r="T89" s="228" t="s">
        <v>5101</v>
      </c>
      <c r="V89" s="18">
        <f>+_xlfn.XLOOKUP(B88,'La Calera II - RFSU 31.1.28'!B:B,'La Calera II - RFSU 31.1.28'!BW:BW,"No se encuentra",0,1)</f>
        <v>46563</v>
      </c>
      <c r="W89" s="193">
        <f t="shared" si="7"/>
        <v>409</v>
      </c>
      <c r="Z89" s="18" t="str">
        <f>+_xlfn.XLOOKUP(T89,'Crono LB 30.09'!B:B,'Crono LB 30.09'!E:E,"No se encuentra",0,1)</f>
        <v>No se encuentra</v>
      </c>
      <c r="AA89" s="193" t="e">
        <f t="shared" si="9"/>
        <v>#VALUE!</v>
      </c>
    </row>
    <row r="90" spans="1:27" ht="33.75" hidden="1" x14ac:dyDescent="0.25">
      <c r="A90" s="655"/>
      <c r="B90" s="658"/>
      <c r="C90" s="661"/>
      <c r="D90" s="285" t="s">
        <v>3399</v>
      </c>
      <c r="E90" s="201">
        <v>45930</v>
      </c>
      <c r="F90" s="198">
        <f>+_xlfn.XLOOKUP(B88,'La Calera II - RFSU 31.1.28'!B:B,'La Calera II - RFSU 31.1.28'!G:G,"No se encuentra",0,1)</f>
        <v>46034</v>
      </c>
      <c r="G90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0" s="201">
        <v>45960</v>
      </c>
      <c r="I90" s="198">
        <f>+_xlfn.XLOOKUP(B88,'La Calera II - RFSU 31.1.28'!B:B,'La Calera II - RFSU 31.1.28'!W:W,"No se encuentra",0,1)</f>
        <v>45961</v>
      </c>
      <c r="J90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0" s="141" t="str">
        <f>+IF(+_xlfn.XLOOKUP(B88,'La Calera II - RFSU 31.1.28'!B:B,'La Calera II - RFSU 31.1.28'!AG:AG,"No se encuentra",0,1)=0,"N/A","Sin iniciar")</f>
        <v>Sin iniciar</v>
      </c>
      <c r="L90" s="201">
        <v>46038</v>
      </c>
      <c r="M90" s="198">
        <f t="shared" si="13"/>
        <v>46038</v>
      </c>
      <c r="N90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0" s="201">
        <v>46413</v>
      </c>
      <c r="P90" s="198">
        <f t="shared" si="8"/>
        <v>46413</v>
      </c>
      <c r="Q90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0" s="302">
        <f t="shared" ref="R90:R91" si="15">IF(N90="","",+IF(Q90="",+O90-P90,+O90-Q90))</f>
        <v>0</v>
      </c>
      <c r="S90" s="227"/>
      <c r="T90" s="228" t="s">
        <v>5102</v>
      </c>
      <c r="V90" s="18">
        <f>+_xlfn.XLOOKUP(B88,'La Calera II - RFSU 31.1.28'!B:B,'La Calera II - RFSU 31.1.28'!BW:BW,"No se encuentra",0,1)</f>
        <v>46563</v>
      </c>
      <c r="W90" s="193">
        <f t="shared" si="7"/>
        <v>375</v>
      </c>
      <c r="Z90" s="18" t="str">
        <f>+_xlfn.XLOOKUP(T90,'Crono LB 30.09'!B:B,'Crono LB 30.09'!E:E,"No se encuentra",0,1)</f>
        <v>No se encuentra</v>
      </c>
      <c r="AA90" s="193" t="e">
        <f t="shared" si="9"/>
        <v>#VALUE!</v>
      </c>
    </row>
    <row r="91" spans="1:27" ht="33.75" hidden="1" x14ac:dyDescent="0.25">
      <c r="A91" s="655"/>
      <c r="B91" s="658"/>
      <c r="C91" s="661"/>
      <c r="D91" s="285" t="s">
        <v>3400</v>
      </c>
      <c r="E91" s="201">
        <v>45930</v>
      </c>
      <c r="F91" s="198">
        <f>+_xlfn.XLOOKUP(B88,'La Calera II - RFSU 31.1.28'!B:B,'La Calera II - RFSU 31.1.28'!G:G,"No se encuentra",0,1)</f>
        <v>46034</v>
      </c>
      <c r="G91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1" s="201">
        <v>45960</v>
      </c>
      <c r="I91" s="198">
        <f>+_xlfn.XLOOKUP(B88,'La Calera II - RFSU 31.1.28'!B:B,'La Calera II - RFSU 31.1.28'!W:W,"No se encuentra",0,1)</f>
        <v>45961</v>
      </c>
      <c r="J91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1" s="141" t="str">
        <f>+IF(+_xlfn.XLOOKUP(B88,'La Calera II - RFSU 31.1.28'!B:B,'La Calera II - RFSU 31.1.28'!AG:AG,"No se encuentra",0,1)=0,"N/A","Sin iniciar")</f>
        <v>Sin iniciar</v>
      </c>
      <c r="L91" s="201">
        <v>46038</v>
      </c>
      <c r="M91" s="198">
        <f t="shared" si="13"/>
        <v>46038</v>
      </c>
      <c r="N91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1" s="201">
        <v>46374</v>
      </c>
      <c r="P91" s="198">
        <f t="shared" si="8"/>
        <v>46374</v>
      </c>
      <c r="Q91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1" s="302">
        <f t="shared" si="15"/>
        <v>0</v>
      </c>
      <c r="S91" s="227"/>
      <c r="T91" s="228" t="s">
        <v>5103</v>
      </c>
      <c r="V91" s="18">
        <f>+_xlfn.XLOOKUP(B88,'La Calera II - RFSU 31.1.28'!B:B,'La Calera II - RFSU 31.1.28'!BW:BW,"No se encuentra",0,1)</f>
        <v>46563</v>
      </c>
      <c r="W91" s="193">
        <f t="shared" si="7"/>
        <v>336</v>
      </c>
      <c r="Z91" s="18" t="str">
        <f>+_xlfn.XLOOKUP(T91,'Crono LB 30.09'!B:B,'Crono LB 30.09'!E:E,"No se encuentra",0,1)</f>
        <v>No se encuentra</v>
      </c>
      <c r="AA91" s="193" t="e">
        <f t="shared" si="9"/>
        <v>#VALUE!</v>
      </c>
    </row>
    <row r="92" spans="1:27" ht="33.75" hidden="1" x14ac:dyDescent="0.25">
      <c r="A92" s="655"/>
      <c r="B92" s="658"/>
      <c r="C92" s="661"/>
      <c r="D92" s="285" t="s">
        <v>3401</v>
      </c>
      <c r="E92" s="201">
        <v>45930</v>
      </c>
      <c r="F92" s="198">
        <f>+_xlfn.XLOOKUP(B88,'La Calera II - RFSU 31.1.28'!B:B,'La Calera II - RFSU 31.1.28'!G:G,"No se encuentra",0,1)</f>
        <v>46034</v>
      </c>
      <c r="G92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2" s="201">
        <v>45960</v>
      </c>
      <c r="I92" s="198">
        <f>+_xlfn.XLOOKUP(B88,'La Calera II - RFSU 31.1.28'!B:B,'La Calera II - RFSU 31.1.28'!W:W,"No se encuentra",0,1)</f>
        <v>45961</v>
      </c>
      <c r="J92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2" s="141" t="str">
        <f>+IF(+_xlfn.XLOOKUP(B88,'La Calera II - RFSU 31.1.28'!B:B,'La Calera II - RFSU 31.1.28'!AG:AG,"No se encuentra",0,1)=0,"N/A","Sin iniciar")</f>
        <v>Sin iniciar</v>
      </c>
      <c r="L92" s="201">
        <v>46038</v>
      </c>
      <c r="M92" s="198">
        <f t="shared" si="13"/>
        <v>46038</v>
      </c>
      <c r="N92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2" s="201">
        <v>46511</v>
      </c>
      <c r="P92" s="198">
        <f t="shared" si="8"/>
        <v>46511</v>
      </c>
      <c r="Q92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2" s="302">
        <f t="shared" si="14"/>
        <v>0</v>
      </c>
      <c r="S92" s="227"/>
      <c r="T92" s="228" t="s">
        <v>5104</v>
      </c>
      <c r="V92" s="18">
        <f>+_xlfn.XLOOKUP(B88,'La Calera II - RFSU 31.1.28'!B:B,'La Calera II - RFSU 31.1.28'!BW:BW,"No se encuentra",0,1)</f>
        <v>46563</v>
      </c>
      <c r="W92" s="193">
        <f t="shared" si="7"/>
        <v>473</v>
      </c>
      <c r="Z92" s="18" t="str">
        <f>+_xlfn.XLOOKUP(T92,'Crono LB 30.09'!B:B,'Crono LB 30.09'!E:E,"No se encuentra",0,1)</f>
        <v>No se encuentra</v>
      </c>
      <c r="AA92" s="193" t="e">
        <f t="shared" si="9"/>
        <v>#VALUE!</v>
      </c>
    </row>
    <row r="93" spans="1:27" ht="22.5" hidden="1" x14ac:dyDescent="0.25">
      <c r="A93" s="656"/>
      <c r="B93" s="659"/>
      <c r="C93" s="662"/>
      <c r="D93" s="285" t="s">
        <v>2835</v>
      </c>
      <c r="E93" s="201">
        <v>45930</v>
      </c>
      <c r="F93" s="198">
        <f>+_xlfn.XLOOKUP(B88,'La Calera II - RFSU 31.1.28'!B:B,'La Calera II - RFSU 31.1.28'!G:G,"No se encuentra",0,1)</f>
        <v>46034</v>
      </c>
      <c r="G93" s="293">
        <f>IF(+_xlfn.XLOOKUP(B88,'La Calera II - RFSU 31.1.28'!B:B,'La Calera II - RFSU 31.1.28'!H:H,"No se encuentra",0,1)&gt;0,+_xlfn.XLOOKUP(B88,'La Calera II - RFSU 31.1.28'!B:B,'La Calera II - RFSU 31.1.28'!H:H,"No se encuentra",0,1),"")</f>
        <v>45924</v>
      </c>
      <c r="H93" s="201">
        <v>45960</v>
      </c>
      <c r="I93" s="198">
        <f>+_xlfn.XLOOKUP(B88,'La Calera II - RFSU 31.1.28'!B:B,'La Calera II - RFSU 31.1.28'!W:W,"No se encuentra",0,1)</f>
        <v>45961</v>
      </c>
      <c r="J93" s="289">
        <f>IF(+_xlfn.XLOOKUP(B88,'La Calera II - RFSU 31.1.28'!B:B,'La Calera II - RFSU 31.1.28'!X:X,"No se encuentra",0,1)&gt;0,+_xlfn.XLOOKUP(B88,'La Calera II - RFSU 31.1.28'!B:B,'La Calera II - RFSU 31.1.28'!X:X,"No se encuentra",0,1),"")</f>
        <v>45960</v>
      </c>
      <c r="K93" s="141" t="str">
        <f>+IF(+_xlfn.XLOOKUP(B88,'La Calera II - RFSU 31.1.28'!B:B,'La Calera II - RFSU 31.1.28'!AG:AG,"No se encuentra",0,1)=0,"N/A","Sin iniciar")</f>
        <v>Sin iniciar</v>
      </c>
      <c r="L93" s="201">
        <v>46038</v>
      </c>
      <c r="M93" s="198">
        <f t="shared" si="13"/>
        <v>46038</v>
      </c>
      <c r="N93" s="295">
        <f>IF(+_xlfn.XLOOKUP(B88,'La Calera II - RFSU 31.1.28'!B:B,'La Calera II - RFSU 31.1.28'!AQ:AQ,"No se encuentra",0,1)&gt;0,+_xlfn.XLOOKUP(B88,'La Calera II - RFSU 31.1.28'!B:B,'La Calera II - RFSU 31.1.28'!AQ:AQ,"No se encuentra",0,1),"")</f>
        <v>46163</v>
      </c>
      <c r="O93" s="201">
        <v>46454</v>
      </c>
      <c r="P93" s="198">
        <f t="shared" si="8"/>
        <v>46454</v>
      </c>
      <c r="Q93" s="35" t="str">
        <f>+IF(+_xlfn.XLOOKUP(B88,'La Calera II - RFSU 31.1.28'!B:B,'La Calera II - RFSU 31.1.28'!BX:BX,"No se encuentra",0,1)&gt;0,+_xlfn.XLOOKUP(B88,'La Calera II - RFSU 31.1.28'!B:B,'La Calera II - RFSU 31.1.28'!BX:BX,"No se encuentra",0,1),"")</f>
        <v/>
      </c>
      <c r="R93" s="302">
        <f t="shared" si="6"/>
        <v>0</v>
      </c>
      <c r="S93" s="227"/>
      <c r="T93" s="228" t="s">
        <v>2712</v>
      </c>
      <c r="V93" s="18">
        <f>+_xlfn.XLOOKUP(B88,'La Calera II - RFSU 31.1.28'!B:B,'La Calera II - RFSU 31.1.28'!BW:BW,"No se encuentra",0,1)</f>
        <v>46563</v>
      </c>
      <c r="W93" s="193">
        <f t="shared" si="7"/>
        <v>416</v>
      </c>
      <c r="Z93" s="18" t="str">
        <f>+_xlfn.XLOOKUP(T93,'Crono LB 30.09'!B:B,'Crono LB 30.09'!E:E,"No se encuentra",0,1)</f>
        <v>No se encuentra</v>
      </c>
      <c r="AA93" s="193" t="e">
        <f t="shared" si="9"/>
        <v>#VALUE!</v>
      </c>
    </row>
    <row r="94" spans="1:27" ht="45" hidden="1" x14ac:dyDescent="0.25">
      <c r="A94" s="159" t="s">
        <v>1679</v>
      </c>
      <c r="B94" s="160" t="s">
        <v>1846</v>
      </c>
      <c r="C94" s="161" t="s">
        <v>1847</v>
      </c>
      <c r="D94" s="285" t="str">
        <f>+_xlfn.XLOOKUP(B94,'La Calera II - RFSU 31.1.28'!B:B,'La Calera II - RFSU 31.1.28'!D:D,"No se encuentra",0,1)</f>
        <v xml:space="preserve">TKBA-24410 A/B - Tanque cónico de efluentes
</v>
      </c>
      <c r="E94" s="201">
        <v>45930</v>
      </c>
      <c r="F94" s="198">
        <f>+_xlfn.XLOOKUP(B94,'La Calera II - RFSU 31.1.28'!B:B,'La Calera II - RFSU 31.1.28'!G:G,"No se encuentra",0,1)</f>
        <v>45931</v>
      </c>
      <c r="G94" s="293">
        <f>IF(+_xlfn.XLOOKUP(B94,'La Calera II - RFSU 31.1.28'!B:B,'La Calera II - RFSU 31.1.28'!H:H,"No se encuentra",0,1)&gt;0,+_xlfn.XLOOKUP(B94,'La Calera II - RFSU 31.1.28'!B:B,'La Calera II - RFSU 31.1.28'!H:H,"No se encuentra",0,1),"")</f>
        <v>45933</v>
      </c>
      <c r="H94" s="201">
        <v>45967</v>
      </c>
      <c r="I94" s="198">
        <f>+_xlfn.XLOOKUP(B94,'La Calera II - RFSU 31.1.28'!B:B,'La Calera II - RFSU 31.1.28'!W:W,"No se encuentra",0,1)</f>
        <v>45980</v>
      </c>
      <c r="J94" s="289">
        <f>IF(+_xlfn.XLOOKUP(B94,'La Calera II - RFSU 31.1.28'!B:B,'La Calera II - RFSU 31.1.28'!X:X,"No se encuentra",0,1)&gt;0,+_xlfn.XLOOKUP(B94,'La Calera II - RFSU 31.1.28'!B:B,'La Calera II - RFSU 31.1.28'!X:X,"No se encuentra",0,1),"")</f>
        <v>45995</v>
      </c>
      <c r="K94" s="141" t="str">
        <f>+IF(+_xlfn.XLOOKUP(B94,'La Calera II - RFSU 31.1.28'!B:B,'La Calera II - RFSU 31.1.28'!AG:AG,"No se encuentra",0,1)=0,"N/A","Sin iniciar")</f>
        <v>Sin iniciar</v>
      </c>
      <c r="L94" s="201">
        <v>46047</v>
      </c>
      <c r="M94" s="198">
        <f>+_xlfn.XLOOKUP(B94,'La Calera II - RFSU 31.1.28'!B:B,'La Calera II - RFSU 31.1.28'!AP:AP,"No se encuentra",0,1)</f>
        <v>46179</v>
      </c>
      <c r="N94" s="295">
        <f>IF(+_xlfn.XLOOKUP(B94,'La Calera II - RFSU 31.1.28'!B:B,'La Calera II - RFSU 31.1.28'!AQ:AQ,"No se encuentra",0,1)&gt;0,+_xlfn.XLOOKUP(B94,'La Calera II - RFSU 31.1.28'!B:B,'La Calera II - RFSU 31.1.28'!AQ:AQ,"No se encuentra",0,1),"")</f>
        <v>46184</v>
      </c>
      <c r="O94" s="201">
        <v>46313</v>
      </c>
      <c r="P94" s="198">
        <f t="shared" si="8"/>
        <v>46313</v>
      </c>
      <c r="Q94" s="35" t="str">
        <f>+IF(+_xlfn.XLOOKUP(B94,'La Calera II - RFSU 31.1.28'!B:B,'La Calera II - RFSU 31.1.28'!BX:BX,"No se encuentra",0,1)&gt;0,+_xlfn.XLOOKUP(B94,'La Calera II - RFSU 31.1.28'!B:B,'La Calera II - RFSU 31.1.28'!BX:BX,"No se encuentra",0,1),"")</f>
        <v/>
      </c>
      <c r="R94" s="302">
        <f t="shared" si="6"/>
        <v>0</v>
      </c>
      <c r="S94" s="227"/>
      <c r="T94" s="228" t="str">
        <f>+_xlfn.XLOOKUP(B94,'La Calera II - RFSU 31.1.28'!B:B,'La Calera II - RFSU 31.1.28'!BZ:BZ,"",0,1)</f>
        <v>FDM1040</v>
      </c>
      <c r="V94" s="18">
        <f>+_xlfn.XLOOKUP(B94,'La Calera II - RFSU 31.1.28'!B:B,'La Calera II - RFSU 31.1.28'!BW:BW,"No se encuentra",0,1)</f>
        <v>46464</v>
      </c>
      <c r="W94" s="193">
        <f t="shared" si="7"/>
        <v>266</v>
      </c>
      <c r="Z94" s="18" t="str">
        <f>+_xlfn.XLOOKUP(T94,'Crono LB 30.09'!B:B,'Crono LB 30.09'!E:E,"No se encuentra",0,1)</f>
        <v>23-Dec-25</v>
      </c>
      <c r="AA94" s="193" t="e">
        <f t="shared" si="9"/>
        <v>#VALUE!</v>
      </c>
    </row>
    <row r="95" spans="1:27" hidden="1" x14ac:dyDescent="0.25">
      <c r="A95" s="159" t="s">
        <v>1679</v>
      </c>
      <c r="B95" s="160" t="s">
        <v>1848</v>
      </c>
      <c r="C95" s="161" t="s">
        <v>1849</v>
      </c>
      <c r="D95" s="285" t="str">
        <f>+_xlfn.XLOOKUP(B95,'La Calera II - RFSU 31.1.28'!B:B,'La Calera II - RFSU 31.1.28'!D:D,"No se encuentra",0,1)</f>
        <v>No se encuentra</v>
      </c>
      <c r="E95" s="201">
        <v>46022</v>
      </c>
      <c r="F95" s="198" t="str">
        <f>+_xlfn.XLOOKUP(B95,'La Calera II - RFSU 31.1.28'!B:B,'La Calera II - RFSU 31.1.28'!G:G,"No se encuentra",0,1)</f>
        <v>No se encuentra</v>
      </c>
      <c r="G95" s="293" t="str">
        <f>IF(+_xlfn.XLOOKUP(B95,'La Calera II - RFSU 31.1.28'!B:B,'La Calera II - RFSU 31.1.28'!H:H,"No se encuentra",0,1)&gt;0,+_xlfn.XLOOKUP(B95,'La Calera II - RFSU 31.1.28'!B:B,'La Calera II - RFSU 31.1.28'!H:H,"No se encuentra",0,1),"")</f>
        <v>No se encuentra</v>
      </c>
      <c r="H95" s="201">
        <v>46059</v>
      </c>
      <c r="I95" s="198" t="str">
        <f>+_xlfn.XLOOKUP(B95,'La Calera II - RFSU 31.1.28'!B:B,'La Calera II - RFSU 31.1.28'!W:W,"No se encuentra",0,1)</f>
        <v>No se encuentra</v>
      </c>
      <c r="J95" s="289" t="str">
        <f>IF(+_xlfn.XLOOKUP(B95,'La Calera II - RFSU 31.1.28'!B:B,'La Calera II - RFSU 31.1.28'!X:X,"No se encuentra",0,1)&gt;0,+_xlfn.XLOOKUP(B95,'La Calera II - RFSU 31.1.28'!B:B,'La Calera II - RFSU 31.1.28'!X:X,"No se encuentra",0,1),"")</f>
        <v>No se encuentra</v>
      </c>
      <c r="K95" s="141" t="str">
        <f>+IF(+_xlfn.XLOOKUP(B95,'La Calera II - RFSU 31.1.28'!B:B,'La Calera II - RFSU 31.1.28'!AG:AG,"No se encuentra",0,1)=0,"N/A","Sin iniciar")</f>
        <v>Sin iniciar</v>
      </c>
      <c r="L95" s="201">
        <v>46139</v>
      </c>
      <c r="M95" s="198" t="str">
        <f>+_xlfn.XLOOKUP(B95,'La Calera II - RFSU 31.1.28'!B:B,'La Calera II - RFSU 31.1.28'!AP:AP,"No se encuentra",0,1)</f>
        <v>No se encuentra</v>
      </c>
      <c r="N95" s="295" t="str">
        <f>IF(+_xlfn.XLOOKUP(B95,'La Calera II - RFSU 31.1.28'!B:B,'La Calera II - RFSU 31.1.28'!AQ:AQ,"No se encuentra",0,1)&gt;0,+_xlfn.XLOOKUP(B95,'La Calera II - RFSU 31.1.28'!B:B,'La Calera II - RFSU 31.1.28'!AQ:AQ,"No se encuentra",0,1),"")</f>
        <v>No se encuentra</v>
      </c>
      <c r="O95" s="201">
        <v>46422</v>
      </c>
      <c r="P95" s="198">
        <f t="shared" si="8"/>
        <v>46422</v>
      </c>
      <c r="Q95" s="35" t="str">
        <f>+IF(+_xlfn.XLOOKUP(B95,'La Calera II - RFSU 31.1.28'!B:B,'La Calera II - RFSU 31.1.28'!BX:BX,"No se encuentra",0,1)&gt;0,+_xlfn.XLOOKUP(B95,'La Calera II - RFSU 31.1.28'!B:B,'La Calera II - RFSU 31.1.28'!BX:BX,"No se encuentra",0,1),"")</f>
        <v>No se encuentra</v>
      </c>
      <c r="R95" s="302" t="e">
        <f t="shared" si="6"/>
        <v>#VALUE!</v>
      </c>
      <c r="S95" s="227"/>
      <c r="T95" s="228" t="str">
        <f>+_xlfn.XLOOKUP(B95,'La Calera II - RFSU 31.1.28'!B:B,'La Calera II - RFSU 31.1.28'!BZ:BZ,"",0,1)</f>
        <v/>
      </c>
      <c r="V95" s="18" t="str">
        <f>+_xlfn.XLOOKUP(B95,'La Calera II - RFSU 31.1.28'!B:B,'La Calera II - RFSU 31.1.28'!BW:BW,"No se encuentra",0,1)</f>
        <v>No se encuentra</v>
      </c>
      <c r="W95" s="193">
        <f t="shared" si="7"/>
        <v>283</v>
      </c>
      <c r="Z95" s="18" t="str">
        <f>+_xlfn.XLOOKUP(T95,'Crono LB 30.09'!B:B,'Crono LB 30.09'!E:E,"No se encuentra",0,1)</f>
        <v>No se encuentra</v>
      </c>
      <c r="AA95" s="193" t="e">
        <f t="shared" si="9"/>
        <v>#VALUE!</v>
      </c>
    </row>
    <row r="96" spans="1:27" hidden="1" x14ac:dyDescent="0.25">
      <c r="A96" s="159" t="s">
        <v>1679</v>
      </c>
      <c r="B96" s="164" t="s">
        <v>1850</v>
      </c>
      <c r="C96" s="163" t="s">
        <v>1851</v>
      </c>
      <c r="D96" s="285" t="str">
        <f>+_xlfn.XLOOKUP(B96,'La Calera II - RFSU 31.1.28'!B:B,'La Calera II - RFSU 31.1.28'!D:D,"No se encuentra",0,1)</f>
        <v>No se encuentra</v>
      </c>
      <c r="E96" s="201">
        <v>46153</v>
      </c>
      <c r="F96" s="198" t="str">
        <f>+_xlfn.XLOOKUP(B96,'La Calera II - RFSU 31.1.28'!B:B,'La Calera II - RFSU 31.1.28'!G:G,"No se encuentra",0,1)</f>
        <v>No se encuentra</v>
      </c>
      <c r="G96" s="293" t="str">
        <f>IF(+_xlfn.XLOOKUP(B96,'La Calera II - RFSU 31.1.28'!B:B,'La Calera II - RFSU 31.1.28'!H:H,"No se encuentra",0,1)&gt;0,+_xlfn.XLOOKUP(B96,'La Calera II - RFSU 31.1.28'!B:B,'La Calera II - RFSU 31.1.28'!H:H,"No se encuentra",0,1),"")</f>
        <v>No se encuentra</v>
      </c>
      <c r="H96" s="201">
        <v>46190</v>
      </c>
      <c r="I96" s="198" t="str">
        <f>+_xlfn.XLOOKUP(B96,'La Calera II - RFSU 31.1.28'!B:B,'La Calera II - RFSU 31.1.28'!W:W,"No se encuentra",0,1)</f>
        <v>No se encuentra</v>
      </c>
      <c r="J96" s="289" t="str">
        <f>IF(+_xlfn.XLOOKUP(B96,'La Calera II - RFSU 31.1.28'!B:B,'La Calera II - RFSU 31.1.28'!X:X,"No se encuentra",0,1)&gt;0,+_xlfn.XLOOKUP(B96,'La Calera II - RFSU 31.1.28'!B:B,'La Calera II - RFSU 31.1.28'!X:X,"No se encuentra",0,1),"")</f>
        <v>No se encuentra</v>
      </c>
      <c r="K96" s="141" t="str">
        <f>+IF(+_xlfn.XLOOKUP(B96,'La Calera II - RFSU 31.1.28'!B:B,'La Calera II - RFSU 31.1.28'!AG:AG,"No se encuentra",0,1)=0,"N/A","Sin iniciar")</f>
        <v>Sin iniciar</v>
      </c>
      <c r="L96" s="201">
        <v>46270</v>
      </c>
      <c r="M96" s="198" t="str">
        <f>+_xlfn.XLOOKUP(B96,'La Calera II - RFSU 31.1.28'!B:B,'La Calera II - RFSU 31.1.28'!AP:AP,"No se encuentra",0,1)</f>
        <v>No se encuentra</v>
      </c>
      <c r="N96" s="295" t="str">
        <f>IF(+_xlfn.XLOOKUP(B96,'La Calera II - RFSU 31.1.28'!B:B,'La Calera II - RFSU 31.1.28'!AQ:AQ,"No se encuentra",0,1)&gt;0,+_xlfn.XLOOKUP(B96,'La Calera II - RFSU 31.1.28'!B:B,'La Calera II - RFSU 31.1.28'!AQ:AQ,"No se encuentra",0,1),"")</f>
        <v>No se encuentra</v>
      </c>
      <c r="O96" s="201">
        <v>46451</v>
      </c>
      <c r="P96" s="198">
        <f t="shared" si="8"/>
        <v>46451</v>
      </c>
      <c r="Q96" s="35" t="str">
        <f>+IF(+_xlfn.XLOOKUP(B96,'La Calera II - RFSU 31.1.28'!B:B,'La Calera II - RFSU 31.1.28'!BX:BX,"No se encuentra",0,1)&gt;0,+_xlfn.XLOOKUP(B96,'La Calera II - RFSU 31.1.28'!B:B,'La Calera II - RFSU 31.1.28'!BX:BX,"No se encuentra",0,1),"")</f>
        <v>No se encuentra</v>
      </c>
      <c r="R96" s="302" t="e">
        <f t="shared" si="6"/>
        <v>#VALUE!</v>
      </c>
      <c r="S96" s="227"/>
      <c r="T96" s="228" t="str">
        <f>+_xlfn.XLOOKUP(B96,'La Calera II - RFSU 31.1.28'!B:B,'La Calera II - RFSU 31.1.28'!BZ:BZ,"",0,1)</f>
        <v/>
      </c>
      <c r="V96" s="18" t="str">
        <f>+_xlfn.XLOOKUP(B96,'La Calera II - RFSU 31.1.28'!B:B,'La Calera II - RFSU 31.1.28'!BW:BW,"No se encuentra",0,1)</f>
        <v>No se encuentra</v>
      </c>
      <c r="W96" s="193">
        <f t="shared" si="7"/>
        <v>181</v>
      </c>
      <c r="Z96" s="18" t="str">
        <f>+_xlfn.XLOOKUP(T96,'Crono LB 30.09'!B:B,'Crono LB 30.09'!E:E,"No se encuentra",0,1)</f>
        <v>No se encuentra</v>
      </c>
      <c r="AA96" s="193" t="e">
        <f t="shared" si="9"/>
        <v>#VALUE!</v>
      </c>
    </row>
    <row r="97" spans="1:27" ht="22.5" hidden="1" x14ac:dyDescent="0.25">
      <c r="A97" s="159" t="s">
        <v>1679</v>
      </c>
      <c r="B97" s="164" t="s">
        <v>1852</v>
      </c>
      <c r="C97" s="163" t="s">
        <v>1853</v>
      </c>
      <c r="D97" s="285" t="str">
        <f>+_xlfn.XLOOKUP(B97,'La Calera II - RFSU 31.1.28'!B:B,'La Calera II - RFSU 31.1.28'!D:D,"No se encuentra",0,1)</f>
        <v>T-29181/29281/29381</v>
      </c>
      <c r="E97" s="201">
        <v>46153</v>
      </c>
      <c r="F97" s="198">
        <f>+_xlfn.XLOOKUP(B97,'La Calera II - RFSU 31.1.28'!B:B,'La Calera II - RFSU 31.1.28'!G:G,"No se encuentra",0,1)</f>
        <v>46167</v>
      </c>
      <c r="G97" s="293">
        <f>IF(+_xlfn.XLOOKUP(B97,'La Calera II - RFSU 31.1.28'!B:B,'La Calera II - RFSU 31.1.28'!H:H,"No se encuentra",0,1)&gt;0,+_xlfn.XLOOKUP(B97,'La Calera II - RFSU 31.1.28'!B:B,'La Calera II - RFSU 31.1.28'!H:H,"No se encuentra",0,1),"")</f>
        <v>46164</v>
      </c>
      <c r="H97" s="201">
        <v>46190</v>
      </c>
      <c r="I97" s="198">
        <f>+_xlfn.XLOOKUP(B97,'La Calera II - RFSU 31.1.28'!B:B,'La Calera II - RFSU 31.1.28'!W:W,"No se encuentra",0,1)</f>
        <v>46208</v>
      </c>
      <c r="J97" s="289" t="str">
        <f>IF(+_xlfn.XLOOKUP(B97,'La Calera II - RFSU 31.1.28'!B:B,'La Calera II - RFSU 31.1.28'!X:X,"No se encuentra",0,1)&gt;0,+_xlfn.XLOOKUP(B97,'La Calera II - RFSU 31.1.28'!B:B,'La Calera II - RFSU 31.1.28'!X:X,"No se encuentra",0,1),"")</f>
        <v/>
      </c>
      <c r="K97" s="141" t="str">
        <f>+IF(+_xlfn.XLOOKUP(B97,'La Calera II - RFSU 31.1.28'!B:B,'La Calera II - RFSU 31.1.28'!AG:AG,"No se encuentra",0,1)=0,"N/A","Sin iniciar")</f>
        <v>Sin iniciar</v>
      </c>
      <c r="L97" s="201">
        <v>46270</v>
      </c>
      <c r="M97" s="198">
        <f>+_xlfn.XLOOKUP(B97,'La Calera II - RFSU 31.1.28'!B:B,'La Calera II - RFSU 31.1.28'!AP:AP,"No se encuentra",0,1)</f>
        <v>46288</v>
      </c>
      <c r="N97" s="295" t="str">
        <f>IF(+_xlfn.XLOOKUP(B97,'La Calera II - RFSU 31.1.28'!B:B,'La Calera II - RFSU 31.1.28'!AQ:AQ,"No se encuentra",0,1)&gt;0,+_xlfn.XLOOKUP(B97,'La Calera II - RFSU 31.1.28'!B:B,'La Calera II - RFSU 31.1.28'!AQ:AQ,"No se encuentra",0,1),"")</f>
        <v/>
      </c>
      <c r="O97" s="201">
        <v>46422</v>
      </c>
      <c r="P97" s="198">
        <f t="shared" si="8"/>
        <v>46422</v>
      </c>
      <c r="Q97" s="35" t="str">
        <f>+IF(+_xlfn.XLOOKUP(B97,'La Calera II - RFSU 31.1.28'!B:B,'La Calera II - RFSU 31.1.28'!BX:BX,"No se encuentra",0,1)&gt;0,+_xlfn.XLOOKUP(B97,'La Calera II - RFSU 31.1.28'!B:B,'La Calera II - RFSU 31.1.28'!BX:BX,"No se encuentra",0,1),"")</f>
        <v/>
      </c>
      <c r="R97" s="302" t="str">
        <f t="shared" si="6"/>
        <v/>
      </c>
      <c r="S97" s="227"/>
      <c r="T97" s="228" t="str">
        <f>+_xlfn.XLOOKUP(B97,'La Calera II - RFSU 31.1.28'!B:B,'La Calera II - RFSU 31.1.28'!BZ:BZ,"",0,1)</f>
        <v>FDM1040</v>
      </c>
      <c r="V97" s="18">
        <f>+_xlfn.XLOOKUP(B97,'La Calera II - RFSU 31.1.28'!B:B,'La Calera II - RFSU 31.1.28'!BW:BW,"No se encuentra",0,1)</f>
        <v>46475</v>
      </c>
      <c r="W97" s="193">
        <f t="shared" si="7"/>
        <v>152</v>
      </c>
      <c r="Z97" s="18" t="str">
        <f>+_xlfn.XLOOKUP(T97,'Crono LB 30.09'!B:B,'Crono LB 30.09'!E:E,"No se encuentra",0,1)</f>
        <v>23-Dec-25</v>
      </c>
      <c r="AA97" s="193" t="e">
        <f t="shared" si="9"/>
        <v>#VALUE!</v>
      </c>
    </row>
    <row r="98" spans="1:27" hidden="1" x14ac:dyDescent="0.25">
      <c r="A98" s="159" t="s">
        <v>1679</v>
      </c>
      <c r="B98" s="164" t="s">
        <v>1854</v>
      </c>
      <c r="C98" s="163" t="s">
        <v>1855</v>
      </c>
      <c r="D98" s="285" t="str">
        <f>+_xlfn.XLOOKUP(B98,'La Calera II - RFSU 31.1.28'!B:B,'La Calera II - RFSU 31.1.28'!D:D,"No se encuentra",0,1)</f>
        <v>No se encuentra</v>
      </c>
      <c r="E98" s="201">
        <v>46153</v>
      </c>
      <c r="F98" s="198" t="str">
        <f>+_xlfn.XLOOKUP(B98,'La Calera II - RFSU 31.1.28'!B:B,'La Calera II - RFSU 31.1.28'!G:G,"No se encuentra",0,1)</f>
        <v>No se encuentra</v>
      </c>
      <c r="G98" s="293" t="str">
        <f>IF(+_xlfn.XLOOKUP(B98,'La Calera II - RFSU 31.1.28'!B:B,'La Calera II - RFSU 31.1.28'!H:H,"No se encuentra",0,1)&gt;0,+_xlfn.XLOOKUP(B98,'La Calera II - RFSU 31.1.28'!B:B,'La Calera II - RFSU 31.1.28'!H:H,"No se encuentra",0,1),"")</f>
        <v>No se encuentra</v>
      </c>
      <c r="H98" s="201">
        <v>46190</v>
      </c>
      <c r="I98" s="198" t="str">
        <f>+_xlfn.XLOOKUP(B98,'La Calera II - RFSU 31.1.28'!B:B,'La Calera II - RFSU 31.1.28'!W:W,"No se encuentra",0,1)</f>
        <v>No se encuentra</v>
      </c>
      <c r="J98" s="289" t="str">
        <f>IF(+_xlfn.XLOOKUP(B98,'La Calera II - RFSU 31.1.28'!B:B,'La Calera II - RFSU 31.1.28'!X:X,"No se encuentra",0,1)&gt;0,+_xlfn.XLOOKUP(B98,'La Calera II - RFSU 31.1.28'!B:B,'La Calera II - RFSU 31.1.28'!X:X,"No se encuentra",0,1),"")</f>
        <v>No se encuentra</v>
      </c>
      <c r="K98" s="141" t="str">
        <f>+IF(+_xlfn.XLOOKUP(B98,'La Calera II - RFSU 31.1.28'!B:B,'La Calera II - RFSU 31.1.28'!AG:AG,"No se encuentra",0,1)=0,"N/A","Sin iniciar")</f>
        <v>Sin iniciar</v>
      </c>
      <c r="L98" s="201">
        <v>46270</v>
      </c>
      <c r="M98" s="198" t="str">
        <f>+_xlfn.XLOOKUP(B98,'La Calera II - RFSU 31.1.28'!B:B,'La Calera II - RFSU 31.1.28'!AP:AP,"No se encuentra",0,1)</f>
        <v>No se encuentra</v>
      </c>
      <c r="N98" s="295" t="str">
        <f>IF(+_xlfn.XLOOKUP(B98,'La Calera II - RFSU 31.1.28'!B:B,'La Calera II - RFSU 31.1.28'!AQ:AQ,"No se encuentra",0,1)&gt;0,+_xlfn.XLOOKUP(B98,'La Calera II - RFSU 31.1.28'!B:B,'La Calera II - RFSU 31.1.28'!AQ:AQ,"No se encuentra",0,1),"")</f>
        <v>No se encuentra</v>
      </c>
      <c r="O98" s="201">
        <v>46418</v>
      </c>
      <c r="P98" s="198">
        <f t="shared" si="8"/>
        <v>46418</v>
      </c>
      <c r="Q98" s="35" t="str">
        <f>+IF(+_xlfn.XLOOKUP(B98,'La Calera II - RFSU 31.1.28'!B:B,'La Calera II - RFSU 31.1.28'!BX:BX,"No se encuentra",0,1)&gt;0,+_xlfn.XLOOKUP(B98,'La Calera II - RFSU 31.1.28'!B:B,'La Calera II - RFSU 31.1.28'!BX:BX,"No se encuentra",0,1),"")</f>
        <v>No se encuentra</v>
      </c>
      <c r="R98" s="302" t="e">
        <f t="shared" si="6"/>
        <v>#VALUE!</v>
      </c>
      <c r="S98" s="227"/>
      <c r="T98" s="228" t="str">
        <f>+_xlfn.XLOOKUP(B98,'La Calera II - RFSU 31.1.28'!B:B,'La Calera II - RFSU 31.1.28'!BZ:BZ,"",0,1)</f>
        <v/>
      </c>
      <c r="V98" s="18" t="str">
        <f>+_xlfn.XLOOKUP(B98,'La Calera II - RFSU 31.1.28'!B:B,'La Calera II - RFSU 31.1.28'!BW:BW,"No se encuentra",0,1)</f>
        <v>No se encuentra</v>
      </c>
      <c r="W98" s="193">
        <f t="shared" si="7"/>
        <v>148</v>
      </c>
      <c r="Z98" s="18" t="str">
        <f>+_xlfn.XLOOKUP(T98,'Crono LB 30.09'!B:B,'Crono LB 30.09'!E:E,"No se encuentra",0,1)</f>
        <v>No se encuentra</v>
      </c>
      <c r="AA98" s="193" t="e">
        <f t="shared" si="9"/>
        <v>#VALUE!</v>
      </c>
    </row>
    <row r="99" spans="1:27" hidden="1" x14ac:dyDescent="0.25">
      <c r="A99" s="159" t="s">
        <v>1679</v>
      </c>
      <c r="B99" s="164" t="s">
        <v>1856</v>
      </c>
      <c r="C99" s="163" t="s">
        <v>1857</v>
      </c>
      <c r="D99" s="285" t="str">
        <f>+_xlfn.XLOOKUP(B99,'La Calera II - RFSU 31.1.28'!B:B,'La Calera II - RFSU 31.1.28'!D:D,"No se encuentra",0,1)</f>
        <v>No se encuentra</v>
      </c>
      <c r="E99" s="201">
        <v>45989</v>
      </c>
      <c r="F99" s="198" t="str">
        <f>+_xlfn.XLOOKUP(B99,'La Calera II - RFSU 31.1.28'!B:B,'La Calera II - RFSU 31.1.28'!G:G,"No se encuentra",0,1)</f>
        <v>No se encuentra</v>
      </c>
      <c r="G99" s="293" t="str">
        <f>IF(+_xlfn.XLOOKUP(B99,'La Calera II - RFSU 31.1.28'!B:B,'La Calera II - RFSU 31.1.28'!H:H,"No se encuentra",0,1)&gt;0,+_xlfn.XLOOKUP(B99,'La Calera II - RFSU 31.1.28'!B:B,'La Calera II - RFSU 31.1.28'!H:H,"No se encuentra",0,1),"")</f>
        <v>No se encuentra</v>
      </c>
      <c r="H99" s="201">
        <v>46026</v>
      </c>
      <c r="I99" s="198" t="str">
        <f>+_xlfn.XLOOKUP(B99,'La Calera II - RFSU 31.1.28'!B:B,'La Calera II - RFSU 31.1.28'!W:W,"No se encuentra",0,1)</f>
        <v>No se encuentra</v>
      </c>
      <c r="J99" s="289" t="str">
        <f>IF(+_xlfn.XLOOKUP(B99,'La Calera II - RFSU 31.1.28'!B:B,'La Calera II - RFSU 31.1.28'!X:X,"No se encuentra",0,1)&gt;0,+_xlfn.XLOOKUP(B99,'La Calera II - RFSU 31.1.28'!B:B,'La Calera II - RFSU 31.1.28'!X:X,"No se encuentra",0,1),"")</f>
        <v>No se encuentra</v>
      </c>
      <c r="K99" s="141" t="str">
        <f>+IF(+_xlfn.XLOOKUP(B99,'La Calera II - RFSU 31.1.28'!B:B,'La Calera II - RFSU 31.1.28'!AG:AG,"No se encuentra",0,1)=0,"N/A","Sin iniciar")</f>
        <v>Sin iniciar</v>
      </c>
      <c r="L99" s="201">
        <v>46106</v>
      </c>
      <c r="M99" s="198" t="str">
        <f>+_xlfn.XLOOKUP(B99,'La Calera II - RFSU 31.1.28'!B:B,'La Calera II - RFSU 31.1.28'!AP:AP,"No se encuentra",0,1)</f>
        <v>No se encuentra</v>
      </c>
      <c r="N99" s="295" t="str">
        <f>IF(+_xlfn.XLOOKUP(B99,'La Calera II - RFSU 31.1.28'!B:B,'La Calera II - RFSU 31.1.28'!AQ:AQ,"No se encuentra",0,1)&gt;0,+_xlfn.XLOOKUP(B99,'La Calera II - RFSU 31.1.28'!B:B,'La Calera II - RFSU 31.1.28'!AQ:AQ,"No se encuentra",0,1),"")</f>
        <v>No se encuentra</v>
      </c>
      <c r="O99" s="201">
        <v>46381</v>
      </c>
      <c r="P99" s="198">
        <f t="shared" si="8"/>
        <v>46381</v>
      </c>
      <c r="Q99" s="35" t="str">
        <f>+IF(+_xlfn.XLOOKUP(B99,'La Calera II - RFSU 31.1.28'!B:B,'La Calera II - RFSU 31.1.28'!BX:BX,"No se encuentra",0,1)&gt;0,+_xlfn.XLOOKUP(B99,'La Calera II - RFSU 31.1.28'!B:B,'La Calera II - RFSU 31.1.28'!BX:BX,"No se encuentra",0,1),"")</f>
        <v>No se encuentra</v>
      </c>
      <c r="R99" s="302" t="e">
        <f t="shared" si="6"/>
        <v>#VALUE!</v>
      </c>
      <c r="S99" s="227"/>
      <c r="T99" s="228" t="str">
        <f>+_xlfn.XLOOKUP(B99,'La Calera II - RFSU 31.1.28'!B:B,'La Calera II - RFSU 31.1.28'!BZ:BZ,"",0,1)</f>
        <v/>
      </c>
      <c r="V99" s="18" t="str">
        <f>+_xlfn.XLOOKUP(B99,'La Calera II - RFSU 31.1.28'!B:B,'La Calera II - RFSU 31.1.28'!BW:BW,"No se encuentra",0,1)</f>
        <v>No se encuentra</v>
      </c>
      <c r="W99" s="193">
        <f t="shared" si="7"/>
        <v>275</v>
      </c>
      <c r="Z99" s="18" t="str">
        <f>+_xlfn.XLOOKUP(T99,'Crono LB 30.09'!B:B,'Crono LB 30.09'!E:E,"No se encuentra",0,1)</f>
        <v>No se encuentra</v>
      </c>
      <c r="AA99" s="193" t="e">
        <f t="shared" si="9"/>
        <v>#VALUE!</v>
      </c>
    </row>
    <row r="100" spans="1:27" ht="135.75" hidden="1" customHeight="1" x14ac:dyDescent="0.25">
      <c r="A100" s="159" t="s">
        <v>1679</v>
      </c>
      <c r="B100" s="164" t="s">
        <v>1858</v>
      </c>
      <c r="C100" s="163" t="s">
        <v>1859</v>
      </c>
      <c r="D100" s="285" t="s">
        <v>3402</v>
      </c>
      <c r="E100" s="201">
        <v>46035</v>
      </c>
      <c r="F100" s="198">
        <f>+_xlfn.XLOOKUP(B100,'La Calera II - RFSU 31.1.28'!B:B,'La Calera II - RFSU 31.1.28'!G:G,"No se encuentra",0,1)</f>
        <v>46132</v>
      </c>
      <c r="G100" s="293">
        <f>IF(+_xlfn.XLOOKUP(B100,'La Calera II - RFSU 31.1.28'!B:B,'La Calera II - RFSU 31.1.28'!H:H,"No se encuentra",0,1)&gt;0,+_xlfn.XLOOKUP(B100,'La Calera II - RFSU 31.1.28'!B:B,'La Calera II - RFSU 31.1.28'!H:H,"No se encuentra",0,1),"")</f>
        <v>46132</v>
      </c>
      <c r="H100" s="201">
        <v>46072</v>
      </c>
      <c r="I100" s="198">
        <f>+_xlfn.XLOOKUP(B100,'La Calera II - RFSU 31.1.28'!B:B,'La Calera II - RFSU 31.1.28'!W:W,"No se encuentra",0,1)</f>
        <v>46170</v>
      </c>
      <c r="J100" s="289">
        <f>IF(+_xlfn.XLOOKUP(B100,'La Calera II - RFSU 31.1.28'!B:B,'La Calera II - RFSU 31.1.28'!X:X,"No se encuentra",0,1)&gt;0,+_xlfn.XLOOKUP(B100,'La Calera II - RFSU 31.1.28'!B:B,'La Calera II - RFSU 31.1.28'!X:X,"No se encuentra",0,1),"")</f>
        <v>46183</v>
      </c>
      <c r="K100" s="141" t="str">
        <f>+IF(+_xlfn.XLOOKUP(B100,'La Calera II - RFSU 31.1.28'!B:B,'La Calera II - RFSU 31.1.28'!AG:AG,"No se encuentra",0,1)=0,"N/A","Sin iniciar")</f>
        <v>Sin iniciar</v>
      </c>
      <c r="L100" s="201">
        <v>46152</v>
      </c>
      <c r="M100" s="198">
        <f>+_xlfn.XLOOKUP(B100,'La Calera II - RFSU 31.1.28'!B:B,'La Calera II - RFSU 31.1.28'!AP:AP,"No se encuentra",0,1)</f>
        <v>46263</v>
      </c>
      <c r="N100" s="295" t="str">
        <f>IF(+_xlfn.XLOOKUP(B100,'La Calera II - RFSU 31.1.28'!B:B,'La Calera II - RFSU 31.1.28'!AQ:AQ,"No se encuentra",0,1)&gt;0,+_xlfn.XLOOKUP(B100,'La Calera II - RFSU 31.1.28'!B:B,'La Calera II - RFSU 31.1.28'!AQ:AQ,"No se encuentra",0,1),"")</f>
        <v/>
      </c>
      <c r="O100" s="201">
        <v>46385</v>
      </c>
      <c r="P100" s="198">
        <f t="shared" si="8"/>
        <v>46385</v>
      </c>
      <c r="Q100" s="35" t="str">
        <f>+IF(+_xlfn.XLOOKUP(B100,'La Calera II - RFSU 31.1.28'!B:B,'La Calera II - RFSU 31.1.28'!BX:BX,"No se encuentra",0,1)&gt;0,+_xlfn.XLOOKUP(B100,'La Calera II - RFSU 31.1.28'!B:B,'La Calera II - RFSU 31.1.28'!BX:BX,"No se encuentra",0,1),"")</f>
        <v/>
      </c>
      <c r="R100" s="302" t="str">
        <f t="shared" si="6"/>
        <v/>
      </c>
      <c r="S100" s="305" t="s">
        <v>2782</v>
      </c>
      <c r="T100" s="228" t="str">
        <f>+_xlfn.XLOOKUP(B100,'La Calera II - RFSU 31.1.28'!B:B,'La Calera II - RFSU 31.1.28'!BZ:BZ,"",0,1)</f>
        <v>FDM1220</v>
      </c>
      <c r="V100" s="18">
        <f>+_xlfn.XLOOKUP(B100,'La Calera II - RFSU 31.1.28'!B:B,'La Calera II - RFSU 31.1.28'!BW:BW,"No se encuentra",0,1)</f>
        <v>46520</v>
      </c>
      <c r="W100" s="193">
        <f t="shared" si="7"/>
        <v>233</v>
      </c>
      <c r="Z100" s="18" t="str">
        <f>+_xlfn.XLOOKUP(T100,'Crono LB 30.09'!B:B,'Crono LB 30.09'!E:E,"No se encuentra",0,1)</f>
        <v>24-Apr-26</v>
      </c>
      <c r="AA100" s="193" t="e">
        <f t="shared" si="9"/>
        <v>#VALUE!</v>
      </c>
    </row>
    <row r="101" spans="1:27" ht="56.25" hidden="1" x14ac:dyDescent="0.25">
      <c r="A101" s="159" t="s">
        <v>1679</v>
      </c>
      <c r="B101" s="164" t="s">
        <v>1860</v>
      </c>
      <c r="C101" s="163" t="s">
        <v>1861</v>
      </c>
      <c r="D101" s="285" t="str">
        <f>+_xlfn.XLOOKUP(B101,'La Calera II - RFSU 31.1.28'!B:B,'La Calera II - RFSU 31.1.28'!D:D,"No se encuentra",0,1)</f>
        <v>PAY-97110 A/B-BBAS SUMIDERO DE DRENAJES ABIERTOS VBH-97110</v>
      </c>
      <c r="E101" s="201">
        <v>46035</v>
      </c>
      <c r="F101" s="198">
        <f>+_xlfn.XLOOKUP(B101,'La Calera II - RFSU 31.1.28'!B:B,'La Calera II - RFSU 31.1.28'!G:G,"No se encuentra",0,1)</f>
        <v>46056</v>
      </c>
      <c r="G101" s="293">
        <f>IF(+_xlfn.XLOOKUP(B101,'La Calera II - RFSU 31.1.28'!B:B,'La Calera II - RFSU 31.1.28'!H:H,"No se encuentra",0,1)&gt;0,+_xlfn.XLOOKUP(B101,'La Calera II - RFSU 31.1.28'!B:B,'La Calera II - RFSU 31.1.28'!H:H,"No se encuentra",0,1),"")</f>
        <v>46056</v>
      </c>
      <c r="H101" s="201">
        <v>46072</v>
      </c>
      <c r="I101" s="198">
        <f>+_xlfn.XLOOKUP(B101,'La Calera II - RFSU 31.1.28'!B:B,'La Calera II - RFSU 31.1.28'!W:W,"No se encuentra",0,1)</f>
        <v>46095</v>
      </c>
      <c r="J101" s="289">
        <f>IF(+_xlfn.XLOOKUP(B101,'La Calera II - RFSU 31.1.28'!B:B,'La Calera II - RFSU 31.1.28'!X:X,"No se encuentra",0,1)&gt;0,+_xlfn.XLOOKUP(B101,'La Calera II - RFSU 31.1.28'!B:B,'La Calera II - RFSU 31.1.28'!X:X,"No se encuentra",0,1),"")</f>
        <v>46097</v>
      </c>
      <c r="K101" s="141" t="str">
        <f>+IF(+_xlfn.XLOOKUP(B101,'La Calera II - RFSU 31.1.28'!B:B,'La Calera II - RFSU 31.1.28'!AG:AG,"No se encuentra",0,1)=0,"N/A","Sin iniciar")</f>
        <v>Sin iniciar</v>
      </c>
      <c r="L101" s="201">
        <v>46152</v>
      </c>
      <c r="M101" s="198">
        <f>+_xlfn.XLOOKUP(B101,'La Calera II - RFSU 31.1.28'!B:B,'La Calera II - RFSU 31.1.28'!AP:AP,"No se encuentra",0,1)</f>
        <v>46177</v>
      </c>
      <c r="N101" s="295" t="str">
        <f>IF(+_xlfn.XLOOKUP(B101,'La Calera II - RFSU 31.1.28'!B:B,'La Calera II - RFSU 31.1.28'!AQ:AQ,"No se encuentra",0,1)&gt;0,+_xlfn.XLOOKUP(B101,'La Calera II - RFSU 31.1.28'!B:B,'La Calera II - RFSU 31.1.28'!AQ:AQ,"No se encuentra",0,1),"")</f>
        <v/>
      </c>
      <c r="O101" s="201">
        <v>46439</v>
      </c>
      <c r="P101" s="198">
        <f t="shared" si="8"/>
        <v>46439</v>
      </c>
      <c r="Q101" s="35" t="str">
        <f>+IF(+_xlfn.XLOOKUP(B101,'La Calera II - RFSU 31.1.28'!B:B,'La Calera II - RFSU 31.1.28'!BX:BX,"No se encuentra",0,1)&gt;0,+_xlfn.XLOOKUP(B101,'La Calera II - RFSU 31.1.28'!B:B,'La Calera II - RFSU 31.1.28'!BX:BX,"No se encuentra",0,1),"")</f>
        <v/>
      </c>
      <c r="R101" s="302" t="str">
        <f t="shared" si="6"/>
        <v/>
      </c>
      <c r="S101" s="227"/>
      <c r="T101" s="228" t="str">
        <f>+_xlfn.XLOOKUP(B101,'La Calera II - RFSU 31.1.28'!B:B,'La Calera II - RFSU 31.1.28'!BZ:BZ,"",0,1)</f>
        <v>FDM1280</v>
      </c>
      <c r="V101" s="18">
        <f>+_xlfn.XLOOKUP(B101,'La Calera II - RFSU 31.1.28'!B:B,'La Calera II - RFSU 31.1.28'!BW:BW,"No se encuentra",0,1)</f>
        <v>46544</v>
      </c>
      <c r="W101" s="193">
        <f t="shared" si="7"/>
        <v>287</v>
      </c>
      <c r="Z101" s="18">
        <f>+_xlfn.XLOOKUP(T101,'Crono LB 30.09'!B:B,'Crono LB 30.09'!E:E,"No se encuentra",0,1)</f>
        <v>46143</v>
      </c>
      <c r="AA101" s="193">
        <f t="shared" si="9"/>
        <v>-9</v>
      </c>
    </row>
    <row r="102" spans="1:27" hidden="1" x14ac:dyDescent="0.25">
      <c r="A102" s="159" t="s">
        <v>1679</v>
      </c>
      <c r="B102" s="164" t="s">
        <v>1862</v>
      </c>
      <c r="C102" s="163" t="s">
        <v>1863</v>
      </c>
      <c r="D102" s="285" t="str">
        <f>+_xlfn.XLOOKUP(B102,'La Calera II - RFSU 31.1.28'!B:B,'La Calera II - RFSU 31.1.28'!D:D,"No se encuentra",0,1)</f>
        <v>No se encuentra</v>
      </c>
      <c r="E102" s="201">
        <v>46071</v>
      </c>
      <c r="F102" s="198" t="str">
        <f>+_xlfn.XLOOKUP(B102,'La Calera II - RFSU 31.1.28'!B:B,'La Calera II - RFSU 31.1.28'!G:G,"No se encuentra",0,1)</f>
        <v>No se encuentra</v>
      </c>
      <c r="G102" s="293" t="str">
        <f>IF(+_xlfn.XLOOKUP(B102,'La Calera II - RFSU 31.1.28'!B:B,'La Calera II - RFSU 31.1.28'!H:H,"No se encuentra",0,1)&gt;0,+_xlfn.XLOOKUP(B102,'La Calera II - RFSU 31.1.28'!B:B,'La Calera II - RFSU 31.1.28'!H:H,"No se encuentra",0,1),"")</f>
        <v>No se encuentra</v>
      </c>
      <c r="H102" s="201">
        <v>46108</v>
      </c>
      <c r="I102" s="198" t="str">
        <f>+_xlfn.XLOOKUP(B102,'La Calera II - RFSU 31.1.28'!B:B,'La Calera II - RFSU 31.1.28'!W:W,"No se encuentra",0,1)</f>
        <v>No se encuentra</v>
      </c>
      <c r="J102" s="289" t="str">
        <f>IF(+_xlfn.XLOOKUP(B102,'La Calera II - RFSU 31.1.28'!B:B,'La Calera II - RFSU 31.1.28'!X:X,"No se encuentra",0,1)&gt;0,+_xlfn.XLOOKUP(B102,'La Calera II - RFSU 31.1.28'!B:B,'La Calera II - RFSU 31.1.28'!X:X,"No se encuentra",0,1),"")</f>
        <v>No se encuentra</v>
      </c>
      <c r="K102" s="141" t="str">
        <f>+IF(+_xlfn.XLOOKUP(B102,'La Calera II - RFSU 31.1.28'!B:B,'La Calera II - RFSU 31.1.28'!AG:AG,"No se encuentra",0,1)=0,"N/A","Sin iniciar")</f>
        <v>Sin iniciar</v>
      </c>
      <c r="L102" s="201">
        <v>46188</v>
      </c>
      <c r="M102" s="198" t="str">
        <f>+_xlfn.XLOOKUP(B102,'La Calera II - RFSU 31.1.28'!B:B,'La Calera II - RFSU 31.1.28'!AP:AP,"No se encuentra",0,1)</f>
        <v>No se encuentra</v>
      </c>
      <c r="N102" s="295" t="str">
        <f>IF(+_xlfn.XLOOKUP(B102,'La Calera II - RFSU 31.1.28'!B:B,'La Calera II - RFSU 31.1.28'!AQ:AQ,"No se encuentra",0,1)&gt;0,+_xlfn.XLOOKUP(B102,'La Calera II - RFSU 31.1.28'!B:B,'La Calera II - RFSU 31.1.28'!AQ:AQ,"No se encuentra",0,1),"")</f>
        <v>No se encuentra</v>
      </c>
      <c r="O102" s="201">
        <v>46405</v>
      </c>
      <c r="P102" s="198">
        <f t="shared" si="8"/>
        <v>46405</v>
      </c>
      <c r="Q102" s="35" t="str">
        <f>+IF(+_xlfn.XLOOKUP(B102,'La Calera II - RFSU 31.1.28'!B:B,'La Calera II - RFSU 31.1.28'!BX:BX,"No se encuentra",0,1)&gt;0,+_xlfn.XLOOKUP(B102,'La Calera II - RFSU 31.1.28'!B:B,'La Calera II - RFSU 31.1.28'!BX:BX,"No se encuentra",0,1),"")</f>
        <v>No se encuentra</v>
      </c>
      <c r="R102" s="302" t="e">
        <f t="shared" si="6"/>
        <v>#VALUE!</v>
      </c>
      <c r="S102" s="227"/>
      <c r="T102" s="228" t="str">
        <f>+_xlfn.XLOOKUP(B102,'La Calera II - RFSU 31.1.28'!B:B,'La Calera II - RFSU 31.1.28'!BZ:BZ,"",0,1)</f>
        <v/>
      </c>
      <c r="V102" s="18" t="str">
        <f>+_xlfn.XLOOKUP(B102,'La Calera II - RFSU 31.1.28'!B:B,'La Calera II - RFSU 31.1.28'!BW:BW,"No se encuentra",0,1)</f>
        <v>No se encuentra</v>
      </c>
      <c r="W102" s="193">
        <f t="shared" si="7"/>
        <v>217</v>
      </c>
      <c r="Z102" s="18" t="str">
        <f>+_xlfn.XLOOKUP(T102,'Crono LB 30.09'!B:B,'Crono LB 30.09'!E:E,"No se encuentra",0,1)</f>
        <v>No se encuentra</v>
      </c>
      <c r="AA102" s="193" t="e">
        <f t="shared" si="9"/>
        <v>#VALUE!</v>
      </c>
    </row>
    <row r="103" spans="1:27" ht="78.75" hidden="1" x14ac:dyDescent="0.25">
      <c r="A103" s="159" t="s">
        <v>1679</v>
      </c>
      <c r="B103" s="164" t="s">
        <v>1864</v>
      </c>
      <c r="C103" s="163" t="s">
        <v>1865</v>
      </c>
      <c r="D103" s="285" t="str">
        <f>+_xlfn.XLOOKUP(B103,'La Calera II - RFSU 31.1.28'!B:B,'La Calera II - RFSU 31.1.28'!D:D,"No se encuentra",0,1)</f>
        <v>PBE-94250-BOMBA DE TANQUE SUMIDERO DE HOT OIL
PBE-98130 -BOMBA DE TANQUE DE DRENAJE DE GLICOL</v>
      </c>
      <c r="E103" s="201">
        <v>46035</v>
      </c>
      <c r="F103" s="198">
        <f>+_xlfn.XLOOKUP(B103,'La Calera II - RFSU 31.1.28'!B:B,'La Calera II - RFSU 31.1.28'!G:G,"No se encuentra",0,1)</f>
        <v>46034</v>
      </c>
      <c r="G103" s="293">
        <f>IF(+_xlfn.XLOOKUP(B103,'La Calera II - RFSU 31.1.28'!B:B,'La Calera II - RFSU 31.1.28'!H:H,"No se encuentra",0,1)&gt;0,+_xlfn.XLOOKUP(B103,'La Calera II - RFSU 31.1.28'!B:B,'La Calera II - RFSU 31.1.28'!H:H,"No se encuentra",0,1),"")</f>
        <v>46037</v>
      </c>
      <c r="H103" s="201">
        <v>46072</v>
      </c>
      <c r="I103" s="198">
        <f>+_xlfn.XLOOKUP(B103,'La Calera II - RFSU 31.1.28'!B:B,'La Calera II - RFSU 31.1.28'!W:W,"No se encuentra",0,1)</f>
        <v>46063</v>
      </c>
      <c r="J103" s="289">
        <f>IF(+_xlfn.XLOOKUP(B103,'La Calera II - RFSU 31.1.28'!B:B,'La Calera II - RFSU 31.1.28'!X:X,"No se encuentra",0,1)&gt;0,+_xlfn.XLOOKUP(B103,'La Calera II - RFSU 31.1.28'!B:B,'La Calera II - RFSU 31.1.28'!X:X,"No se encuentra",0,1),"")</f>
        <v>46063</v>
      </c>
      <c r="K103" s="141" t="str">
        <f>+IF(+_xlfn.XLOOKUP(B103,'La Calera II - RFSU 31.1.28'!B:B,'La Calera II - RFSU 31.1.28'!AG:AG,"No se encuentra",0,1)=0,"N/A","Sin iniciar")</f>
        <v>Sin iniciar</v>
      </c>
      <c r="L103" s="201">
        <v>46152</v>
      </c>
      <c r="M103" s="198">
        <f>+_xlfn.XLOOKUP(B103,'La Calera II - RFSU 31.1.28'!B:B,'La Calera II - RFSU 31.1.28'!AP:AP,"No se encuentra",0,1)</f>
        <v>46171</v>
      </c>
      <c r="N103" s="295">
        <f>IF(+_xlfn.XLOOKUP(B103,'La Calera II - RFSU 31.1.28'!B:B,'La Calera II - RFSU 31.1.28'!AQ:AQ,"No se encuentra",0,1)&gt;0,+_xlfn.XLOOKUP(B103,'La Calera II - RFSU 31.1.28'!B:B,'La Calera II - RFSU 31.1.28'!AQ:AQ,"No se encuentra",0,1),"")</f>
        <v>46176</v>
      </c>
      <c r="O103" s="201">
        <v>46345</v>
      </c>
      <c r="P103" s="198">
        <f t="shared" si="8"/>
        <v>46345</v>
      </c>
      <c r="Q103" s="35" t="str">
        <f>+IF(+_xlfn.XLOOKUP(B103,'La Calera II - RFSU 31.1.28'!B:B,'La Calera II - RFSU 31.1.28'!BX:BX,"No se encuentra",0,1)&gt;0,+_xlfn.XLOOKUP(B103,'La Calera II - RFSU 31.1.28'!B:B,'La Calera II - RFSU 31.1.28'!BX:BX,"No se encuentra",0,1),"")</f>
        <v/>
      </c>
      <c r="R103" s="302">
        <f t="shared" si="6"/>
        <v>0</v>
      </c>
      <c r="S103" s="227"/>
      <c r="T103" s="228" t="str">
        <f>+_xlfn.XLOOKUP(B103,'La Calera II - RFSU 31.1.28'!B:B,'La Calera II - RFSU 31.1.28'!BZ:BZ,"",0,1)</f>
        <v>FDM1210</v>
      </c>
      <c r="V103" s="18">
        <f>+_xlfn.XLOOKUP(B103,'La Calera II - RFSU 31.1.28'!B:B,'La Calera II - RFSU 31.1.28'!BW:BW,"No se encuentra",0,1)</f>
        <v>46393</v>
      </c>
      <c r="W103" s="193">
        <f t="shared" si="7"/>
        <v>193</v>
      </c>
      <c r="Z103" s="18" t="str">
        <f>+_xlfn.XLOOKUP(T103,'Crono LB 30.09'!B:B,'Crono LB 30.09'!E:E,"No se encuentra",0,1)</f>
        <v>24-Apr-26</v>
      </c>
      <c r="AA103" s="193" t="e">
        <f t="shared" si="9"/>
        <v>#VALUE!</v>
      </c>
    </row>
    <row r="104" spans="1:27" ht="78.75" hidden="1" x14ac:dyDescent="0.25">
      <c r="A104" s="159" t="s">
        <v>1679</v>
      </c>
      <c r="B104" s="164" t="s">
        <v>1866</v>
      </c>
      <c r="C104" s="163" t="s">
        <v>1867</v>
      </c>
      <c r="D104" s="285" t="str">
        <f>+_xlfn.XLOOKUP(B104,'La Calera II - RFSU 31.1.28'!B:B,'La Calera II - RFSU 31.1.28'!D:D,"No se encuentra",0,1)</f>
        <v>PBM-24340 A/B-BOMBA DE TRANSFERENCIA
PAZ-24390 A/B/C- BOMBA DE AGUA TRATADA A TANQUES</v>
      </c>
      <c r="E104" s="201">
        <v>45958</v>
      </c>
      <c r="F104" s="198">
        <f>+_xlfn.XLOOKUP(B104,'La Calera II - RFSU 31.1.28'!B:B,'La Calera II - RFSU 31.1.28'!G:G,"No se encuentra",0,1)</f>
        <v>46063</v>
      </c>
      <c r="G104" s="293">
        <f>IF(+_xlfn.XLOOKUP(B104,'La Calera II - RFSU 31.1.28'!B:B,'La Calera II - RFSU 31.1.28'!H:H,"No se encuentra",0,1)&gt;0,+_xlfn.XLOOKUP(B104,'La Calera II - RFSU 31.1.28'!B:B,'La Calera II - RFSU 31.1.28'!H:H,"No se encuentra",0,1),"")</f>
        <v>46063</v>
      </c>
      <c r="H104" s="201">
        <v>45995</v>
      </c>
      <c r="I104" s="198">
        <f>+_xlfn.XLOOKUP(B104,'La Calera II - RFSU 31.1.28'!B:B,'La Calera II - RFSU 31.1.28'!W:W,"No se encuentra",0,1)</f>
        <v>46119</v>
      </c>
      <c r="J104" s="289">
        <f>IF(+_xlfn.XLOOKUP(B104,'La Calera II - RFSU 31.1.28'!B:B,'La Calera II - RFSU 31.1.28'!X:X,"No se encuentra",0,1)&gt;0,+_xlfn.XLOOKUP(B104,'La Calera II - RFSU 31.1.28'!B:B,'La Calera II - RFSU 31.1.28'!X:X,"No se encuentra",0,1),"")</f>
        <v>46125</v>
      </c>
      <c r="K104" s="141" t="str">
        <f>+IF(+_xlfn.XLOOKUP(B104,'La Calera II - RFSU 31.1.28'!B:B,'La Calera II - RFSU 31.1.28'!AG:AG,"No se encuentra",0,1)=0,"N/A","Sin iniciar")</f>
        <v>Sin iniciar</v>
      </c>
      <c r="L104" s="201">
        <v>46075</v>
      </c>
      <c r="M104" s="198">
        <f>+_xlfn.XLOOKUP(B104,'La Calera II - RFSU 31.1.28'!B:B,'La Calera II - RFSU 31.1.28'!AP:AP,"No se encuentra",0,1)</f>
        <v>46205</v>
      </c>
      <c r="N104" s="295" t="str">
        <f>IF(+_xlfn.XLOOKUP(B104,'La Calera II - RFSU 31.1.28'!B:B,'La Calera II - RFSU 31.1.28'!AQ:AQ,"No se encuentra",0,1)&gt;0,+_xlfn.XLOOKUP(B104,'La Calera II - RFSU 31.1.28'!B:B,'La Calera II - RFSU 31.1.28'!AQ:AQ,"No se encuentra",0,1),"")</f>
        <v/>
      </c>
      <c r="O104" s="201">
        <v>46381</v>
      </c>
      <c r="P104" s="198">
        <f t="shared" si="8"/>
        <v>46381</v>
      </c>
      <c r="Q104" s="35" t="str">
        <f>+IF(+_xlfn.XLOOKUP(B104,'La Calera II - RFSU 31.1.28'!B:B,'La Calera II - RFSU 31.1.28'!BX:BX,"No se encuentra",0,1)&gt;0,+_xlfn.XLOOKUP(B104,'La Calera II - RFSU 31.1.28'!B:B,'La Calera II - RFSU 31.1.28'!BX:BX,"No se encuentra",0,1),"")</f>
        <v/>
      </c>
      <c r="R104" s="302" t="str">
        <f t="shared" si="6"/>
        <v/>
      </c>
      <c r="S104" s="305" t="s">
        <v>2783</v>
      </c>
      <c r="T104" s="228" t="str">
        <f>+_xlfn.XLOOKUP(B104,'La Calera II - RFSU 31.1.28'!B:B,'La Calera II - RFSU 31.1.28'!BZ:BZ,"",0,1)</f>
        <v>FDM1150</v>
      </c>
      <c r="V104" s="18">
        <f>+_xlfn.XLOOKUP(B104,'La Calera II - RFSU 31.1.28'!B:B,'La Calera II - RFSU 31.1.28'!BW:BW,"No se encuentra",0,1)</f>
        <v>46572</v>
      </c>
      <c r="W104" s="193">
        <f t="shared" si="7"/>
        <v>306</v>
      </c>
      <c r="Z104" s="18">
        <f>+_xlfn.XLOOKUP(T104,'Crono LB 30.09'!B:B,'Crono LB 30.09'!E:E,"No se encuentra",0,1)</f>
        <v>46077</v>
      </c>
      <c r="AA104" s="193">
        <f t="shared" si="9"/>
        <v>2</v>
      </c>
    </row>
    <row r="105" spans="1:27" ht="78.75" hidden="1" x14ac:dyDescent="0.25">
      <c r="A105" s="159" t="s">
        <v>1679</v>
      </c>
      <c r="B105" s="164" t="s">
        <v>1868</v>
      </c>
      <c r="C105" s="163" t="s">
        <v>1869</v>
      </c>
      <c r="D105" s="285" t="str">
        <f>+_xlfn.XLOOKUP(B105,'La Calera II - RFSU 31.1.28'!B:B,'La Calera II - RFSU 31.1.28'!D:D,"No se encuentra",0,1)</f>
        <v>SKZZ-93110 - SKID DE GAS COMBUSTIBLE CPF2
SKZZ-67040-SKID DE GAS COMBUSTIBLE GENERACIÓN</v>
      </c>
      <c r="E105" s="201">
        <v>46107</v>
      </c>
      <c r="F105" s="198">
        <f>+_xlfn.XLOOKUP(B105,'La Calera II - RFSU 31.1.28'!B:B,'La Calera II - RFSU 31.1.28'!G:G,"No se encuentra",0,1)</f>
        <v>46120</v>
      </c>
      <c r="G105" s="293">
        <f>IF(+_xlfn.XLOOKUP(B105,'La Calera II - RFSU 31.1.28'!B:B,'La Calera II - RFSU 31.1.28'!H:H,"No se encuentra",0,1)&gt;0,+_xlfn.XLOOKUP(B105,'La Calera II - RFSU 31.1.28'!B:B,'La Calera II - RFSU 31.1.28'!H:H,"No se encuentra",0,1),"")</f>
        <v>46092</v>
      </c>
      <c r="H105" s="201">
        <v>46144</v>
      </c>
      <c r="I105" s="198">
        <f>+_xlfn.XLOOKUP(B105,'La Calera II - RFSU 31.1.28'!B:B,'La Calera II - RFSU 31.1.28'!W:W,"No se encuentra",0,1)</f>
        <v>46142</v>
      </c>
      <c r="J105" s="289">
        <f>IF(+_xlfn.XLOOKUP(B105,'La Calera II - RFSU 31.1.28'!B:B,'La Calera II - RFSU 31.1.28'!X:X,"No se encuentra",0,1)&gt;0,+_xlfn.XLOOKUP(B105,'La Calera II - RFSU 31.1.28'!B:B,'La Calera II - RFSU 31.1.28'!X:X,"No se encuentra",0,1),"")</f>
        <v>46143</v>
      </c>
      <c r="K105" s="141" t="str">
        <f>+IF(+_xlfn.XLOOKUP(B105,'La Calera II - RFSU 31.1.28'!B:B,'La Calera II - RFSU 31.1.28'!AG:AG,"No se encuentra",0,1)=0,"N/A","Sin iniciar")</f>
        <v>Sin iniciar</v>
      </c>
      <c r="L105" s="201">
        <v>46224</v>
      </c>
      <c r="M105" s="198">
        <f>+_xlfn.XLOOKUP(B105,'La Calera II - RFSU 31.1.28'!B:B,'La Calera II - RFSU 31.1.28'!AP:AP,"No se encuentra",0,1)</f>
        <v>46223</v>
      </c>
      <c r="N105" s="295" t="str">
        <f>IF(+_xlfn.XLOOKUP(B105,'La Calera II - RFSU 31.1.28'!B:B,'La Calera II - RFSU 31.1.28'!AQ:AQ,"No se encuentra",0,1)&gt;0,+_xlfn.XLOOKUP(B105,'La Calera II - RFSU 31.1.28'!B:B,'La Calera II - RFSU 31.1.28'!AQ:AQ,"No se encuentra",0,1),"")</f>
        <v/>
      </c>
      <c r="O105" s="201">
        <v>46442</v>
      </c>
      <c r="P105" s="198">
        <f t="shared" si="8"/>
        <v>46442</v>
      </c>
      <c r="Q105" s="35" t="str">
        <f>+IF(+_xlfn.XLOOKUP(B105,'La Calera II - RFSU 31.1.28'!B:B,'La Calera II - RFSU 31.1.28'!BX:BX,"No se encuentra",0,1)&gt;0,+_xlfn.XLOOKUP(B105,'La Calera II - RFSU 31.1.28'!B:B,'La Calera II - RFSU 31.1.28'!BX:BX,"No se encuentra",0,1),"")</f>
        <v/>
      </c>
      <c r="R105" s="302" t="str">
        <f t="shared" si="6"/>
        <v/>
      </c>
      <c r="S105" s="227"/>
      <c r="T105" s="228" t="str">
        <f>+_xlfn.XLOOKUP(B105,'La Calera II - RFSU 31.1.28'!B:B,'La Calera II - RFSU 31.1.28'!BZ:BZ,"",0,1)</f>
        <v>FDM1420</v>
      </c>
      <c r="V105" s="18">
        <f>+_xlfn.XLOOKUP(B105,'La Calera II - RFSU 31.1.28'!B:B,'La Calera II - RFSU 31.1.28'!BW:BW,"No se encuentra",0,1)</f>
        <v>46480</v>
      </c>
      <c r="W105" s="193">
        <f t="shared" si="7"/>
        <v>218</v>
      </c>
      <c r="Z105" s="18">
        <f>+_xlfn.XLOOKUP(T105,'Crono LB 30.09'!B:B,'Crono LB 30.09'!E:E,"No se encuentra",0,1)</f>
        <v>46203</v>
      </c>
      <c r="AA105" s="193">
        <f t="shared" si="9"/>
        <v>-21</v>
      </c>
    </row>
    <row r="106" spans="1:27" ht="158.25" hidden="1" customHeight="1" x14ac:dyDescent="0.25">
      <c r="A106" s="159" t="s">
        <v>1679</v>
      </c>
      <c r="B106" s="164" t="s">
        <v>1870</v>
      </c>
      <c r="C106" s="163" t="s">
        <v>1871</v>
      </c>
      <c r="D106" s="285" t="str">
        <f>+_xlfn.XLOOKUP(B106,'La Calera II - RFSU 31.1.28'!B:B,'La Calera II - RFSU 31.1.28'!D:D,"No se encuentra",0,1)</f>
        <v>SKZZ-90200A/B-SKID DE QUÍMICO INHIBIDOR DE CORROSIÓN
SKZZ-90201-SKID DE QUÍMICO SECUESTRANTE DE OXÍGENO
SKZZ-90202B/C-SKID DE QUÍMICO BIOCIDA
SKZZ-90203B/C-SKID DE QUÍMICO INHIBIDOR DE INCRUSTACIONES
SKZZ-90206A-SKID DE QUÍMICO DESEMULSIONANTE
SKZZ-90207A-SKID DE QUÍMICO INHIBIDOR DE INCRUSTACIONES
SKZZ-90208A-SKID DE QUÍMICO INHIBIDOR DE CORROSIÓN
SKZZ-90209A-SKID DE QUÍMICO INHIBIDOR DE HALITA
SKZZ-90210A/B-SKID DE QUÍMICO INHIBIDOR DE HALITA
SKZZ-90211A-SKID DE QUÍMICO SECUESTRANTE DE SULFURO DE HIDRÓGENO (H2S)
SKZZ-90212A &amp; SKZZ-90215-SKID DE QUÍMICO INHIBIDOR DE HIDRATOS
SKZZ-90213-SKID DE QUÍMICO SECUESTRANTE DE SULFURO DE HIDRÓGENO (H2S)
SKZZ-90214-SKID DE QUÍMICO INHIBIDOR DE HIDRATOS</v>
      </c>
      <c r="E106" s="201">
        <v>45988</v>
      </c>
      <c r="F106" s="198">
        <f>+_xlfn.XLOOKUP(B106,'La Calera II - RFSU 31.1.28'!B:B,'La Calera II - RFSU 31.1.28'!G:G,"No se encuentra",0,1)</f>
        <v>46136</v>
      </c>
      <c r="G106" s="293">
        <f>IF(+_xlfn.XLOOKUP(B106,'La Calera II - RFSU 31.1.28'!B:B,'La Calera II - RFSU 31.1.28'!H:H,"No se encuentra",0,1)&gt;0,+_xlfn.XLOOKUP(B106,'La Calera II - RFSU 31.1.28'!B:B,'La Calera II - RFSU 31.1.28'!H:H,"No se encuentra",0,1),"")</f>
        <v>46140</v>
      </c>
      <c r="H106" s="201">
        <v>46025</v>
      </c>
      <c r="I106" s="198">
        <f>+_xlfn.XLOOKUP(B106,'La Calera II - RFSU 31.1.28'!B:B,'La Calera II - RFSU 31.1.28'!W:W,"No se encuentra",0,1)</f>
        <v>46185</v>
      </c>
      <c r="J106" s="289">
        <f>IF(+_xlfn.XLOOKUP(B106,'La Calera II - RFSU 31.1.28'!B:B,'La Calera II - RFSU 31.1.28'!X:X,"No se encuentra",0,1)&gt;0,+_xlfn.XLOOKUP(B106,'La Calera II - RFSU 31.1.28'!B:B,'La Calera II - RFSU 31.1.28'!X:X,"No se encuentra",0,1),"")</f>
        <v>46185</v>
      </c>
      <c r="K106" s="141" t="str">
        <f>+IF(+_xlfn.XLOOKUP(B106,'La Calera II - RFSU 31.1.28'!B:B,'La Calera II - RFSU 31.1.28'!AG:AG,"No se encuentra",0,1)=0,"N/A","Sin iniciar")</f>
        <v>Sin iniciar</v>
      </c>
      <c r="L106" s="201">
        <v>46105</v>
      </c>
      <c r="M106" s="198">
        <f>+_xlfn.XLOOKUP(B106,'La Calera II - RFSU 31.1.28'!B:B,'La Calera II - RFSU 31.1.28'!AP:AP,"No se encuentra",0,1)</f>
        <v>46265</v>
      </c>
      <c r="N106" s="295" t="str">
        <f>IF(+_xlfn.XLOOKUP(B106,'La Calera II - RFSU 31.1.28'!B:B,'La Calera II - RFSU 31.1.28'!AQ:AQ,"No se encuentra",0,1)&gt;0,+_xlfn.XLOOKUP(B106,'La Calera II - RFSU 31.1.28'!B:B,'La Calera II - RFSU 31.1.28'!AQ:AQ,"No se encuentra",0,1),"")</f>
        <v/>
      </c>
      <c r="O106" s="201">
        <v>46314</v>
      </c>
      <c r="P106" s="198">
        <f t="shared" si="8"/>
        <v>46314</v>
      </c>
      <c r="Q106" s="35" t="str">
        <f>+IF(+_xlfn.XLOOKUP(B106,'La Calera II - RFSU 31.1.28'!B:B,'La Calera II - RFSU 31.1.28'!BX:BX,"No se encuentra",0,1)&gt;0,+_xlfn.XLOOKUP(B106,'La Calera II - RFSU 31.1.28'!B:B,'La Calera II - RFSU 31.1.28'!BX:BX,"No se encuentra",0,1),"")</f>
        <v/>
      </c>
      <c r="R106" s="302" t="str">
        <f t="shared" si="6"/>
        <v/>
      </c>
      <c r="S106" s="227"/>
      <c r="T106" s="228" t="str">
        <f>+_xlfn.XLOOKUP(B106,'La Calera II - RFSU 31.1.28'!B:B,'La Calera II - RFSU 31.1.28'!BZ:BZ,"",0,1)</f>
        <v>FDM1400</v>
      </c>
      <c r="V106" s="18">
        <f>+_xlfn.XLOOKUP(B106,'La Calera II - RFSU 31.1.28'!B:B,'La Calera II - RFSU 31.1.28'!BW:BW,"No se encuentra",0,1)</f>
        <v>46452</v>
      </c>
      <c r="W106" s="193">
        <f t="shared" si="7"/>
        <v>209</v>
      </c>
      <c r="Z106" s="18">
        <f>+_xlfn.XLOOKUP(T106,'Crono LB 30.09'!B:B,'Crono LB 30.09'!E:E,"No se encuentra",0,1)</f>
        <v>46105</v>
      </c>
      <c r="AA106" s="193">
        <f t="shared" si="9"/>
        <v>0</v>
      </c>
    </row>
    <row r="107" spans="1:27" ht="45" hidden="1" x14ac:dyDescent="0.25">
      <c r="A107" s="159" t="s">
        <v>1679</v>
      </c>
      <c r="B107" s="164" t="s">
        <v>1872</v>
      </c>
      <c r="C107" s="163" t="s">
        <v>1873</v>
      </c>
      <c r="D107" s="285" t="str">
        <f>+_xlfn.XLOOKUP(B107,'La Calera II - RFSU 31.1.28'!B:B,'La Calera II - RFSU 31.1.28'!D:D,"No se encuentra",0,1)</f>
        <v>SKZZ-91040/91050-SKID DE COMPRESIÓN Y SECADO DE AIRE</v>
      </c>
      <c r="E107" s="201">
        <v>45988</v>
      </c>
      <c r="F107" s="198">
        <f>+_xlfn.XLOOKUP(B107,'La Calera II - RFSU 31.1.28'!B:B,'La Calera II - RFSU 31.1.28'!G:G,"No se encuentra",0,1)</f>
        <v>46120</v>
      </c>
      <c r="G107" s="293">
        <f>IF(+_xlfn.XLOOKUP(B107,'La Calera II - RFSU 31.1.28'!B:B,'La Calera II - RFSU 31.1.28'!H:H,"No se encuentra",0,1)&gt;0,+_xlfn.XLOOKUP(B107,'La Calera II - RFSU 31.1.28'!B:B,'La Calera II - RFSU 31.1.28'!H:H,"No se encuentra",0,1),"")</f>
        <v>46098</v>
      </c>
      <c r="H107" s="201">
        <v>46025</v>
      </c>
      <c r="I107" s="198">
        <f>+_xlfn.XLOOKUP(B107,'La Calera II - RFSU 31.1.28'!B:B,'La Calera II - RFSU 31.1.28'!W:W,"No se encuentra",0,1)</f>
        <v>46141</v>
      </c>
      <c r="J107" s="289">
        <f>IF(+_xlfn.XLOOKUP(B107,'La Calera II - RFSU 31.1.28'!B:B,'La Calera II - RFSU 31.1.28'!X:X,"No se encuentra",0,1)&gt;0,+_xlfn.XLOOKUP(B107,'La Calera II - RFSU 31.1.28'!B:B,'La Calera II - RFSU 31.1.28'!X:X,"No se encuentra",0,1),"")</f>
        <v>46135</v>
      </c>
      <c r="K107" s="141" t="str">
        <f>+IF(+_xlfn.XLOOKUP(B107,'La Calera II - RFSU 31.1.28'!B:B,'La Calera II - RFSU 31.1.28'!AG:AG,"No se encuentra",0,1)=0,"N/A","Sin iniciar")</f>
        <v>Sin iniciar</v>
      </c>
      <c r="L107" s="201">
        <v>46105</v>
      </c>
      <c r="M107" s="198">
        <f>+_xlfn.XLOOKUP(B107,'La Calera II - RFSU 31.1.28'!B:B,'La Calera II - RFSU 31.1.28'!AP:AP,"No se encuentra",0,1)</f>
        <v>46215</v>
      </c>
      <c r="N107" s="295" t="str">
        <f>IF(+_xlfn.XLOOKUP(B107,'La Calera II - RFSU 31.1.28'!B:B,'La Calera II - RFSU 31.1.28'!AQ:AQ,"No se encuentra",0,1)&gt;0,+_xlfn.XLOOKUP(B107,'La Calera II - RFSU 31.1.28'!B:B,'La Calera II - RFSU 31.1.28'!AQ:AQ,"No se encuentra",0,1),"")</f>
        <v/>
      </c>
      <c r="O107" s="201">
        <v>46391</v>
      </c>
      <c r="P107" s="198">
        <f t="shared" si="8"/>
        <v>46391</v>
      </c>
      <c r="Q107" s="35" t="str">
        <f>+IF(+_xlfn.XLOOKUP(B107,'La Calera II - RFSU 31.1.28'!B:B,'La Calera II - RFSU 31.1.28'!BX:BX,"No se encuentra",0,1)&gt;0,+_xlfn.XLOOKUP(B107,'La Calera II - RFSU 31.1.28'!B:B,'La Calera II - RFSU 31.1.28'!BX:BX,"No se encuentra",0,1),"")</f>
        <v/>
      </c>
      <c r="R107" s="302" t="str">
        <f t="shared" si="6"/>
        <v/>
      </c>
      <c r="S107" s="227"/>
      <c r="T107" s="228" t="str">
        <f>+_xlfn.XLOOKUP(B107,'La Calera II - RFSU 31.1.28'!B:B,'La Calera II - RFSU 31.1.28'!BZ:BZ,"",0,1)</f>
        <v>FDM1440</v>
      </c>
      <c r="V107" s="18">
        <f>+_xlfn.XLOOKUP(B107,'La Calera II - RFSU 31.1.28'!B:B,'La Calera II - RFSU 31.1.28'!BW:BW,"No se encuentra",0,1)</f>
        <v>46472</v>
      </c>
      <c r="W107" s="193">
        <f t="shared" si="7"/>
        <v>286</v>
      </c>
      <c r="Z107" s="18" t="str">
        <f>+_xlfn.XLOOKUP(T107,'Crono LB 30.09'!B:B,'Crono LB 30.09'!E:E,"No se encuentra",0,1)</f>
        <v>10-Apr-26</v>
      </c>
      <c r="AA107" s="193" t="e">
        <f t="shared" si="9"/>
        <v>#VALUE!</v>
      </c>
    </row>
    <row r="108" spans="1:27" ht="45" hidden="1" x14ac:dyDescent="0.25">
      <c r="A108" s="159" t="s">
        <v>1679</v>
      </c>
      <c r="B108" s="164" t="s">
        <v>1874</v>
      </c>
      <c r="C108" s="163" t="s">
        <v>1875</v>
      </c>
      <c r="D108" s="285" t="str">
        <f>+_xlfn.XLOOKUP(B108,'La Calera II - RFSU 31.1.28'!B:B,'La Calera II - RFSU 31.1.28'!D:D,"No se encuentra",0,1)</f>
        <v>SKZZ-92020/SKZZ-92030 - UNIDAD DE GENERACIÓN DE NITRÓGENO</v>
      </c>
      <c r="E108" s="201">
        <v>45988</v>
      </c>
      <c r="F108" s="198">
        <f>+_xlfn.XLOOKUP(B108,'La Calera II - RFSU 31.1.28'!B:B,'La Calera II - RFSU 31.1.28'!G:G,"No se encuentra",0,1)</f>
        <v>46086</v>
      </c>
      <c r="G108" s="293">
        <f>IF(+_xlfn.XLOOKUP(B108,'La Calera II - RFSU 31.1.28'!B:B,'La Calera II - RFSU 31.1.28'!H:H,"No se encuentra",0,1)&gt;0,+_xlfn.XLOOKUP(B108,'La Calera II - RFSU 31.1.28'!B:B,'La Calera II - RFSU 31.1.28'!H:H,"No se encuentra",0,1),"")</f>
        <v>46065</v>
      </c>
      <c r="H108" s="201">
        <v>46025</v>
      </c>
      <c r="I108" s="198">
        <f>+_xlfn.XLOOKUP(B108,'La Calera II - RFSU 31.1.28'!B:B,'La Calera II - RFSU 31.1.28'!W:W,"No se encuentra",0,1)</f>
        <v>46119</v>
      </c>
      <c r="J108" s="289">
        <f>IF(+_xlfn.XLOOKUP(B108,'La Calera II - RFSU 31.1.28'!B:B,'La Calera II - RFSU 31.1.28'!X:X,"No se encuentra",0,1)&gt;0,+_xlfn.XLOOKUP(B108,'La Calera II - RFSU 31.1.28'!B:B,'La Calera II - RFSU 31.1.28'!X:X,"No se encuentra",0,1),"")</f>
        <v>46120</v>
      </c>
      <c r="K108" s="141" t="str">
        <f>+IF(+_xlfn.XLOOKUP(B108,'La Calera II - RFSU 31.1.28'!B:B,'La Calera II - RFSU 31.1.28'!AG:AG,"No se encuentra",0,1)=0,"N/A","Sin iniciar")</f>
        <v>Sin iniciar</v>
      </c>
      <c r="L108" s="201">
        <v>46105</v>
      </c>
      <c r="M108" s="198">
        <f>+_xlfn.XLOOKUP(B108,'La Calera II - RFSU 31.1.28'!B:B,'La Calera II - RFSU 31.1.28'!AP:AP,"No se encuentra",0,1)</f>
        <v>46200</v>
      </c>
      <c r="N108" s="295" t="str">
        <f>IF(+_xlfn.XLOOKUP(B108,'La Calera II - RFSU 31.1.28'!B:B,'La Calera II - RFSU 31.1.28'!AQ:AQ,"No se encuentra",0,1)&gt;0,+_xlfn.XLOOKUP(B108,'La Calera II - RFSU 31.1.28'!B:B,'La Calera II - RFSU 31.1.28'!AQ:AQ,"No se encuentra",0,1),"")</f>
        <v/>
      </c>
      <c r="O108" s="201">
        <v>46362</v>
      </c>
      <c r="P108" s="198">
        <f t="shared" si="8"/>
        <v>46362</v>
      </c>
      <c r="Q108" s="35" t="str">
        <f>+IF(+_xlfn.XLOOKUP(B108,'La Calera II - RFSU 31.1.28'!B:B,'La Calera II - RFSU 31.1.28'!BX:BX,"No se encuentra",0,1)&gt;0,+_xlfn.XLOOKUP(B108,'La Calera II - RFSU 31.1.28'!B:B,'La Calera II - RFSU 31.1.28'!BX:BX,"No se encuentra",0,1),"")</f>
        <v/>
      </c>
      <c r="R108" s="302" t="str">
        <f t="shared" si="6"/>
        <v/>
      </c>
      <c r="S108" s="227"/>
      <c r="T108" s="228" t="str">
        <f>+_xlfn.XLOOKUP(B108,'La Calera II - RFSU 31.1.28'!B:B,'La Calera II - RFSU 31.1.28'!BZ:BZ,"",0,1)</f>
        <v>FDM1380</v>
      </c>
      <c r="V108" s="18">
        <f>+_xlfn.XLOOKUP(B108,'La Calera II - RFSU 31.1.28'!B:B,'La Calera II - RFSU 31.1.28'!BW:BW,"No se encuentra",0,1)</f>
        <v>46457</v>
      </c>
      <c r="W108" s="193">
        <f t="shared" si="7"/>
        <v>257</v>
      </c>
      <c r="Z108" s="18">
        <f>+_xlfn.XLOOKUP(T108,'Crono LB 30.09'!B:B,'Crono LB 30.09'!E:E,"No se encuentra",0,1)</f>
        <v>46105</v>
      </c>
      <c r="AA108" s="193">
        <f t="shared" si="9"/>
        <v>0</v>
      </c>
    </row>
    <row r="109" spans="1:27" ht="61.5" hidden="1" customHeight="1" x14ac:dyDescent="0.25">
      <c r="A109" s="159" t="s">
        <v>2024</v>
      </c>
      <c r="B109" s="164" t="s">
        <v>2420</v>
      </c>
      <c r="C109" s="163" t="s">
        <v>2556</v>
      </c>
      <c r="D109" s="285"/>
      <c r="E109" s="201">
        <v>45891</v>
      </c>
      <c r="F109" s="198" t="str">
        <f>+_xlfn.XLOOKUP(B109,'La Calera II - RFSU 31.1.28'!B:B,'La Calera II - RFSU 31.1.28'!G:G,"No se encuentra",0,1)</f>
        <v>No se encuentra</v>
      </c>
      <c r="G109" s="293" t="str">
        <f>IF(+_xlfn.XLOOKUP(B109,'La Calera II - RFSU 31.1.28'!B:B,'La Calera II - RFSU 31.1.28'!H:H,"No se encuentra",0,1)&gt;0,+_xlfn.XLOOKUP(B109,'La Calera II - RFSU 31.1.28'!B:B,'La Calera II - RFSU 31.1.28'!H:H,"No se encuentra",0,1),"")</f>
        <v>No se encuentra</v>
      </c>
      <c r="H109" s="201">
        <v>45911</v>
      </c>
      <c r="I109" s="198" t="str">
        <f>+_xlfn.XLOOKUP(B109,'La Calera II - RFSU 31.1.28'!B:B,'La Calera II - RFSU 31.1.28'!W:W,"No se encuentra",0,1)</f>
        <v>No se encuentra</v>
      </c>
      <c r="J109" s="289" t="str">
        <f>IF(+_xlfn.XLOOKUP(B109,'La Calera II - RFSU 31.1.28'!B:B,'La Calera II - RFSU 31.1.28'!X:X,"No se encuentra",0,1)&gt;0,+_xlfn.XLOOKUP(B109,'La Calera II - RFSU 31.1.28'!B:B,'La Calera II - RFSU 31.1.28'!X:X,"No se encuentra",0,1),"")</f>
        <v>No se encuentra</v>
      </c>
      <c r="K109" s="141" t="str">
        <f>+IF(+_xlfn.XLOOKUP(B109,'La Calera II - RFSU 31.1.28'!B:B,'La Calera II - RFSU 31.1.28'!AG:AG,"No se encuentra",0,1)=0,"N/A","Sin iniciar")</f>
        <v>Sin iniciar</v>
      </c>
      <c r="L109" s="201">
        <v>45929</v>
      </c>
      <c r="M109" s="198" t="str">
        <f>+_xlfn.XLOOKUP(B109,'La Calera II - RFSU 31.1.28'!B:B,'La Calera II - RFSU 31.1.28'!AP:AP,"No se encuentra",0,1)</f>
        <v>No se encuentra</v>
      </c>
      <c r="N109" s="295" t="str">
        <f>IF(+_xlfn.XLOOKUP(B109,'La Calera II - RFSU 31.1.28'!B:B,'La Calera II - RFSU 31.1.28'!AQ:AQ,"No se encuentra",0,1)&gt;0,+_xlfn.XLOOKUP(B109,'La Calera II - RFSU 31.1.28'!B:B,'La Calera II - RFSU 31.1.28'!AQ:AQ,"No se encuentra",0,1),"")</f>
        <v>No se encuentra</v>
      </c>
      <c r="O109" s="201">
        <v>46083</v>
      </c>
      <c r="P109" s="198">
        <f t="shared" si="8"/>
        <v>46083</v>
      </c>
      <c r="Q109" s="35" t="str">
        <f>+IF(+_xlfn.XLOOKUP(B109,'La Calera II - RFSU 31.1.28'!B:B,'La Calera II - RFSU 31.1.28'!BX:BX,"No se encuentra",0,1)&gt;0,+_xlfn.XLOOKUP(B109,'La Calera II - RFSU 31.1.28'!B:B,'La Calera II - RFSU 31.1.28'!BX:BX,"No se encuentra",0,1),"")</f>
        <v>No se encuentra</v>
      </c>
      <c r="R109" s="302" t="e">
        <f t="shared" si="6"/>
        <v>#VALUE!</v>
      </c>
      <c r="S109" s="305" t="s">
        <v>5105</v>
      </c>
      <c r="T109" s="228" t="str">
        <f>+_xlfn.XLOOKUP(B109,'La Calera II - RFSU 31.1.28'!B:B,'La Calera II - RFSU 31.1.28'!BZ:BZ,"",0,1)</f>
        <v/>
      </c>
      <c r="V109" s="18" t="str">
        <f>+_xlfn.XLOOKUP(B109,'La Calera II - RFSU 31.1.28'!B:B,'La Calera II - RFSU 31.1.28'!BW:BW,"No se encuentra",0,1)</f>
        <v>No se encuentra</v>
      </c>
      <c r="W109" s="193">
        <f t="shared" si="7"/>
        <v>154</v>
      </c>
      <c r="Z109" s="18" t="str">
        <f>+_xlfn.XLOOKUP(T109,'Crono LB 30.09'!B:B,'Crono LB 30.09'!E:E,"No se encuentra",0,1)</f>
        <v>No se encuentra</v>
      </c>
      <c r="AA109" s="193" t="e">
        <f t="shared" si="9"/>
        <v>#VALUE!</v>
      </c>
    </row>
    <row r="110" spans="1:27" ht="30" hidden="1" x14ac:dyDescent="0.25">
      <c r="A110" s="159" t="s">
        <v>2024</v>
      </c>
      <c r="B110" s="164" t="s">
        <v>5106</v>
      </c>
      <c r="C110" s="163" t="s">
        <v>2421</v>
      </c>
      <c r="D110" s="285"/>
      <c r="E110" s="201">
        <v>45926</v>
      </c>
      <c r="F110" s="198" t="str">
        <f>+_xlfn.XLOOKUP(B110,'La Calera II - RFSU 31.1.28'!B:B,'La Calera II - RFSU 31.1.28'!G:G,"No se encuentra",0,1)</f>
        <v>No se encuentra</v>
      </c>
      <c r="G110" s="293" t="str">
        <f>IF(+_xlfn.XLOOKUP(B110,'La Calera II - RFSU 31.1.28'!B:B,'La Calera II - RFSU 31.1.28'!H:H,"No se encuentra",0,1)&gt;0,+_xlfn.XLOOKUP(B110,'La Calera II - RFSU 31.1.28'!B:B,'La Calera II - RFSU 31.1.28'!H:H,"No se encuentra",0,1),"")</f>
        <v>No se encuentra</v>
      </c>
      <c r="H110" s="201">
        <v>45953</v>
      </c>
      <c r="I110" s="198" t="str">
        <f>+_xlfn.XLOOKUP(B110,'La Calera II - RFSU 31.1.28'!B:B,'La Calera II - RFSU 31.1.28'!W:W,"No se encuentra",0,1)</f>
        <v>No se encuentra</v>
      </c>
      <c r="J110" s="289" t="str">
        <f>IF(+_xlfn.XLOOKUP(B110,'La Calera II - RFSU 31.1.28'!B:B,'La Calera II - RFSU 31.1.28'!X:X,"No se encuentra",0,1)&gt;0,+_xlfn.XLOOKUP(B110,'La Calera II - RFSU 31.1.28'!B:B,'La Calera II - RFSU 31.1.28'!X:X,"No se encuentra",0,1),"")</f>
        <v>No se encuentra</v>
      </c>
      <c r="K110" s="141" t="str">
        <f>+IF(+_xlfn.XLOOKUP(B110,'La Calera II - RFSU 31.1.28'!B:B,'La Calera II - RFSU 31.1.28'!AG:AG,"No se encuentra",0,1)=0,"N/A","Sin iniciar")</f>
        <v>Sin iniciar</v>
      </c>
      <c r="L110" s="201">
        <v>45973</v>
      </c>
      <c r="M110" s="198" t="str">
        <f>+_xlfn.XLOOKUP(B110,'La Calera II - RFSU 31.1.28'!B:B,'La Calera II - RFSU 31.1.28'!AP:AP,"No se encuentra",0,1)</f>
        <v>No se encuentra</v>
      </c>
      <c r="N110" s="295" t="str">
        <f>IF(+_xlfn.XLOOKUP(B110,'La Calera II - RFSU 31.1.28'!B:B,'La Calera II - RFSU 31.1.28'!AQ:AQ,"No se encuentra",0,1)&gt;0,+_xlfn.XLOOKUP(B110,'La Calera II - RFSU 31.1.28'!B:B,'La Calera II - RFSU 31.1.28'!AQ:AQ,"No se encuentra",0,1),"")</f>
        <v>No se encuentra</v>
      </c>
      <c r="O110" s="201">
        <v>46122</v>
      </c>
      <c r="P110" s="198">
        <f t="shared" si="8"/>
        <v>46122</v>
      </c>
      <c r="Q110" s="35" t="str">
        <f>+IF(+_xlfn.XLOOKUP(B110,'La Calera II - RFSU 31.1.28'!B:B,'La Calera II - RFSU 31.1.28'!BX:BX,"No se encuentra",0,1)&gt;0,+_xlfn.XLOOKUP(B110,'La Calera II - RFSU 31.1.28'!B:B,'La Calera II - RFSU 31.1.28'!BX:BX,"No se encuentra",0,1),"")</f>
        <v>No se encuentra</v>
      </c>
      <c r="R110" s="302" t="e">
        <f t="shared" ref="R110" si="16">IF(N110="","",+IF(Q110="",+O110-P110,+O110-Q110))</f>
        <v>#VALUE!</v>
      </c>
      <c r="S110" s="305" t="s">
        <v>5107</v>
      </c>
      <c r="T110" s="228" t="str">
        <f>+_xlfn.XLOOKUP(B110,'La Calera II - RFSU 31.1.28'!B:B,'La Calera II - RFSU 31.1.28'!BZ:BZ,"",0,1)</f>
        <v/>
      </c>
      <c r="V110" s="18" t="str">
        <f>+_xlfn.XLOOKUP(B110,'La Calera II - RFSU 31.1.28'!B:B,'La Calera II - RFSU 31.1.28'!BW:BW,"No se encuentra",0,1)</f>
        <v>No se encuentra</v>
      </c>
      <c r="W110" s="193">
        <f t="shared" ref="W110" si="17">+O110-L110</f>
        <v>149</v>
      </c>
      <c r="Z110" s="18" t="str">
        <f>+_xlfn.XLOOKUP(T110,'Crono LB 30.09'!B:B,'Crono LB 30.09'!E:E,"No se encuentra",0,1)</f>
        <v>No se encuentra</v>
      </c>
      <c r="AA110" s="193" t="e">
        <f t="shared" si="9"/>
        <v>#VALUE!</v>
      </c>
    </row>
    <row r="111" spans="1:27" ht="23.25" hidden="1" x14ac:dyDescent="0.25">
      <c r="A111" s="159" t="s">
        <v>2024</v>
      </c>
      <c r="B111" s="164" t="s">
        <v>2558</v>
      </c>
      <c r="C111" s="163" t="s">
        <v>2559</v>
      </c>
      <c r="D111" s="285"/>
      <c r="E111" s="201">
        <v>46006</v>
      </c>
      <c r="F111" s="198" t="str">
        <f>+_xlfn.XLOOKUP(B111,'La Calera II - RFSU 31.1.28'!B:B,'La Calera II - RFSU 31.1.28'!G:G,"No se encuentra",0,1)</f>
        <v>No se encuentra</v>
      </c>
      <c r="G111" s="293" t="str">
        <f>IF(+_xlfn.XLOOKUP(B111,'La Calera II - RFSU 31.1.28'!B:B,'La Calera II - RFSU 31.1.28'!H:H,"No se encuentra",0,1)&gt;0,+_xlfn.XLOOKUP(B111,'La Calera II - RFSU 31.1.28'!B:B,'La Calera II - RFSU 31.1.28'!H:H,"No se encuentra",0,1),"")</f>
        <v>No se encuentra</v>
      </c>
      <c r="H111" s="201">
        <v>46033</v>
      </c>
      <c r="I111" s="198" t="str">
        <f>+_xlfn.XLOOKUP(B111,'La Calera II - RFSU 31.1.28'!B:B,'La Calera II - RFSU 31.1.28'!W:W,"No se encuentra",0,1)</f>
        <v>No se encuentra</v>
      </c>
      <c r="J111" s="289" t="str">
        <f>IF(+_xlfn.XLOOKUP(B111,'La Calera II - RFSU 31.1.28'!B:B,'La Calera II - RFSU 31.1.28'!X:X,"No se encuentra",0,1)&gt;0,+_xlfn.XLOOKUP(B111,'La Calera II - RFSU 31.1.28'!B:B,'La Calera II - RFSU 31.1.28'!X:X,"No se encuentra",0,1),"")</f>
        <v>No se encuentra</v>
      </c>
      <c r="K111" s="141" t="str">
        <f>+IF(+_xlfn.XLOOKUP(B111,'La Calera II - RFSU 31.1.28'!B:B,'La Calera II - RFSU 31.1.28'!AG:AG,"No se encuentra",0,1)=0,"N/A","Sin iniciar")</f>
        <v>Sin iniciar</v>
      </c>
      <c r="L111" s="201">
        <v>46053</v>
      </c>
      <c r="M111" s="198" t="str">
        <f>+_xlfn.XLOOKUP(B111,'La Calera II - RFSU 31.1.28'!B:B,'La Calera II - RFSU 31.1.28'!AP:AP,"No se encuentra",0,1)</f>
        <v>No se encuentra</v>
      </c>
      <c r="N111" s="295" t="str">
        <f>IF(+_xlfn.XLOOKUP(B111,'La Calera II - RFSU 31.1.28'!B:B,'La Calera II - RFSU 31.1.28'!AQ:AQ,"No se encuentra",0,1)&gt;0,+_xlfn.XLOOKUP(B111,'La Calera II - RFSU 31.1.28'!B:B,'La Calera II - RFSU 31.1.28'!AQ:AQ,"No se encuentra",0,1),"")</f>
        <v>No se encuentra</v>
      </c>
      <c r="O111" s="201">
        <v>46202</v>
      </c>
      <c r="P111" s="198">
        <f t="shared" si="8"/>
        <v>46202</v>
      </c>
      <c r="Q111" s="35" t="str">
        <f>+IF(+_xlfn.XLOOKUP(B111,'La Calera II - RFSU 31.1.28'!B:B,'La Calera II - RFSU 31.1.28'!BX:BX,"No se encuentra",0,1)&gt;0,+_xlfn.XLOOKUP(B111,'La Calera II - RFSU 31.1.28'!B:B,'La Calera II - RFSU 31.1.28'!BX:BX,"No se encuentra",0,1),"")</f>
        <v>No se encuentra</v>
      </c>
      <c r="R111" s="302" t="e">
        <f t="shared" si="6"/>
        <v>#VALUE!</v>
      </c>
      <c r="S111" s="227"/>
      <c r="T111" s="228" t="str">
        <f>+_xlfn.XLOOKUP(B111,'La Calera II - RFSU 31.1.28'!B:B,'La Calera II - RFSU 31.1.28'!BZ:BZ,"",0,1)</f>
        <v/>
      </c>
      <c r="V111" s="18" t="str">
        <f>+_xlfn.XLOOKUP(B111,'La Calera II - RFSU 31.1.28'!B:B,'La Calera II - RFSU 31.1.28'!BW:BW,"No se encuentra",0,1)</f>
        <v>No se encuentra</v>
      </c>
      <c r="W111" s="193">
        <f t="shared" si="7"/>
        <v>149</v>
      </c>
      <c r="Z111" s="18" t="str">
        <f>+_xlfn.XLOOKUP(T111,'Crono LB 30.09'!B:B,'Crono LB 30.09'!E:E,"No se encuentra",0,1)</f>
        <v>No se encuentra</v>
      </c>
      <c r="AA111" s="193" t="e">
        <f t="shared" si="9"/>
        <v>#VALUE!</v>
      </c>
    </row>
    <row r="112" spans="1:27" ht="23.25" hidden="1" x14ac:dyDescent="0.25">
      <c r="A112" s="159" t="s">
        <v>2024</v>
      </c>
      <c r="B112" s="164" t="s">
        <v>2561</v>
      </c>
      <c r="C112" s="163" t="s">
        <v>2562</v>
      </c>
      <c r="D112" s="285"/>
      <c r="E112" s="201">
        <v>46157</v>
      </c>
      <c r="F112" s="198" t="str">
        <f>+_xlfn.XLOOKUP(B112,'La Calera II - RFSU 31.1.28'!B:B,'La Calera II - RFSU 31.1.28'!G:G,"No se encuentra",0,1)</f>
        <v>No se encuentra</v>
      </c>
      <c r="G112" s="293" t="str">
        <f>IF(+_xlfn.XLOOKUP(B112,'La Calera II - RFSU 31.1.28'!B:B,'La Calera II - RFSU 31.1.28'!H:H,"No se encuentra",0,1)&gt;0,+_xlfn.XLOOKUP(B112,'La Calera II - RFSU 31.1.28'!B:B,'La Calera II - RFSU 31.1.28'!H:H,"No se encuentra",0,1),"")</f>
        <v>No se encuentra</v>
      </c>
      <c r="H112" s="201">
        <v>46184</v>
      </c>
      <c r="I112" s="198" t="str">
        <f>+_xlfn.XLOOKUP(B112,'La Calera II - RFSU 31.1.28'!B:B,'La Calera II - RFSU 31.1.28'!W:W,"No se encuentra",0,1)</f>
        <v>No se encuentra</v>
      </c>
      <c r="J112" s="289" t="str">
        <f>IF(+_xlfn.XLOOKUP(B112,'La Calera II - RFSU 31.1.28'!B:B,'La Calera II - RFSU 31.1.28'!X:X,"No se encuentra",0,1)&gt;0,+_xlfn.XLOOKUP(B112,'La Calera II - RFSU 31.1.28'!B:B,'La Calera II - RFSU 31.1.28'!X:X,"No se encuentra",0,1),"")</f>
        <v>No se encuentra</v>
      </c>
      <c r="K112" s="141" t="str">
        <f>+IF(+_xlfn.XLOOKUP(B112,'La Calera II - RFSU 31.1.28'!B:B,'La Calera II - RFSU 31.1.28'!AG:AG,"No se encuentra",0,1)=0,"N/A","Sin iniciar")</f>
        <v>Sin iniciar</v>
      </c>
      <c r="L112" s="201">
        <v>46204</v>
      </c>
      <c r="M112" s="198" t="str">
        <f>+_xlfn.XLOOKUP(B112,'La Calera II - RFSU 31.1.28'!B:B,'La Calera II - RFSU 31.1.28'!AP:AP,"No se encuentra",0,1)</f>
        <v>No se encuentra</v>
      </c>
      <c r="N112" s="295" t="str">
        <f>IF(+_xlfn.XLOOKUP(B112,'La Calera II - RFSU 31.1.28'!B:B,'La Calera II - RFSU 31.1.28'!AQ:AQ,"No se encuentra",0,1)&gt;0,+_xlfn.XLOOKUP(B112,'La Calera II - RFSU 31.1.28'!B:B,'La Calera II - RFSU 31.1.28'!AQ:AQ,"No se encuentra",0,1),"")</f>
        <v>No se encuentra</v>
      </c>
      <c r="O112" s="201">
        <v>46315</v>
      </c>
      <c r="P112" s="198">
        <f t="shared" si="8"/>
        <v>46315</v>
      </c>
      <c r="Q112" s="35" t="str">
        <f>+IF(+_xlfn.XLOOKUP(B112,'La Calera II - RFSU 31.1.28'!B:B,'La Calera II - RFSU 31.1.28'!BX:BX,"No se encuentra",0,1)&gt;0,+_xlfn.XLOOKUP(B112,'La Calera II - RFSU 31.1.28'!B:B,'La Calera II - RFSU 31.1.28'!BX:BX,"No se encuentra",0,1),"")</f>
        <v>No se encuentra</v>
      </c>
      <c r="R112" s="302" t="e">
        <f t="shared" si="6"/>
        <v>#VALUE!</v>
      </c>
      <c r="S112" s="227"/>
      <c r="T112" s="228" t="str">
        <f>+_xlfn.XLOOKUP(B112,'La Calera II - RFSU 31.1.28'!B:B,'La Calera II - RFSU 31.1.28'!BZ:BZ,"",0,1)</f>
        <v/>
      </c>
      <c r="V112" s="18" t="str">
        <f>+_xlfn.XLOOKUP(B112,'La Calera II - RFSU 31.1.28'!B:B,'La Calera II - RFSU 31.1.28'!BW:BW,"No se encuentra",0,1)</f>
        <v>No se encuentra</v>
      </c>
      <c r="W112" s="193">
        <f t="shared" si="7"/>
        <v>111</v>
      </c>
      <c r="Z112" s="18" t="str">
        <f>+_xlfn.XLOOKUP(T112,'Crono LB 30.09'!B:B,'Crono LB 30.09'!E:E,"No se encuentra",0,1)</f>
        <v>No se encuentra</v>
      </c>
      <c r="AA112" s="193" t="e">
        <f t="shared" si="9"/>
        <v>#VALUE!</v>
      </c>
    </row>
    <row r="113" spans="1:27" ht="23.25" hidden="1" x14ac:dyDescent="0.25">
      <c r="A113" s="159" t="s">
        <v>2024</v>
      </c>
      <c r="B113" s="164" t="s">
        <v>2564</v>
      </c>
      <c r="C113" s="163" t="s">
        <v>2565</v>
      </c>
      <c r="D113" s="285"/>
      <c r="E113" s="201">
        <v>46280</v>
      </c>
      <c r="F113" s="198" t="str">
        <f>+_xlfn.XLOOKUP(B113,'La Calera II - RFSU 31.1.28'!B:B,'La Calera II - RFSU 31.1.28'!G:G,"No se encuentra",0,1)</f>
        <v>No se encuentra</v>
      </c>
      <c r="G113" s="293" t="str">
        <f>IF(+_xlfn.XLOOKUP(B113,'La Calera II - RFSU 31.1.28'!B:B,'La Calera II - RFSU 31.1.28'!H:H,"No se encuentra",0,1)&gt;0,+_xlfn.XLOOKUP(B113,'La Calera II - RFSU 31.1.28'!B:B,'La Calera II - RFSU 31.1.28'!H:H,"No se encuentra",0,1),"")</f>
        <v>No se encuentra</v>
      </c>
      <c r="H113" s="201">
        <v>46307</v>
      </c>
      <c r="I113" s="198" t="str">
        <f>+_xlfn.XLOOKUP(B113,'La Calera II - RFSU 31.1.28'!B:B,'La Calera II - RFSU 31.1.28'!W:W,"No se encuentra",0,1)</f>
        <v>No se encuentra</v>
      </c>
      <c r="J113" s="289" t="str">
        <f>IF(+_xlfn.XLOOKUP(B113,'La Calera II - RFSU 31.1.28'!B:B,'La Calera II - RFSU 31.1.28'!X:X,"No se encuentra",0,1)&gt;0,+_xlfn.XLOOKUP(B113,'La Calera II - RFSU 31.1.28'!B:B,'La Calera II - RFSU 31.1.28'!X:X,"No se encuentra",0,1),"")</f>
        <v>No se encuentra</v>
      </c>
      <c r="K113" s="141" t="str">
        <f>+IF(+_xlfn.XLOOKUP(B113,'La Calera II - RFSU 31.1.28'!B:B,'La Calera II - RFSU 31.1.28'!AG:AG,"No se encuentra",0,1)=0,"N/A","Sin iniciar")</f>
        <v>Sin iniciar</v>
      </c>
      <c r="L113" s="201">
        <v>46327</v>
      </c>
      <c r="M113" s="198" t="str">
        <f>+_xlfn.XLOOKUP(B113,'La Calera II - RFSU 31.1.28'!B:B,'La Calera II - RFSU 31.1.28'!AP:AP,"No se encuentra",0,1)</f>
        <v>No se encuentra</v>
      </c>
      <c r="N113" s="295" t="str">
        <f>IF(+_xlfn.XLOOKUP(B113,'La Calera II - RFSU 31.1.28'!B:B,'La Calera II - RFSU 31.1.28'!AQ:AQ,"No se encuentra",0,1)&gt;0,+_xlfn.XLOOKUP(B113,'La Calera II - RFSU 31.1.28'!B:B,'La Calera II - RFSU 31.1.28'!AQ:AQ,"No se encuentra",0,1),"")</f>
        <v>No se encuentra</v>
      </c>
      <c r="O113" s="201">
        <v>46409</v>
      </c>
      <c r="P113" s="198">
        <f t="shared" si="8"/>
        <v>46409</v>
      </c>
      <c r="Q113" s="35" t="str">
        <f>+IF(+_xlfn.XLOOKUP(B113,'La Calera II - RFSU 31.1.28'!B:B,'La Calera II - RFSU 31.1.28'!BX:BX,"No se encuentra",0,1)&gt;0,+_xlfn.XLOOKUP(B113,'La Calera II - RFSU 31.1.28'!B:B,'La Calera II - RFSU 31.1.28'!BX:BX,"No se encuentra",0,1),"")</f>
        <v>No se encuentra</v>
      </c>
      <c r="R113" s="302" t="e">
        <f t="shared" si="6"/>
        <v>#VALUE!</v>
      </c>
      <c r="S113" s="227"/>
      <c r="T113" s="228" t="str">
        <f>+_xlfn.XLOOKUP(B113,'La Calera II - RFSU 31.1.28'!B:B,'La Calera II - RFSU 31.1.28'!BZ:BZ,"",0,1)</f>
        <v/>
      </c>
      <c r="V113" s="18" t="str">
        <f>+_xlfn.XLOOKUP(B113,'La Calera II - RFSU 31.1.28'!B:B,'La Calera II - RFSU 31.1.28'!BW:BW,"No se encuentra",0,1)</f>
        <v>No se encuentra</v>
      </c>
      <c r="W113" s="193">
        <f t="shared" si="7"/>
        <v>82</v>
      </c>
      <c r="Z113" s="18" t="str">
        <f>+_xlfn.XLOOKUP(T113,'Crono LB 30.09'!B:B,'Crono LB 30.09'!E:E,"No se encuentra",0,1)</f>
        <v>No se encuentra</v>
      </c>
      <c r="AA113" s="193" t="e">
        <f t="shared" si="9"/>
        <v>#VALUE!</v>
      </c>
    </row>
    <row r="114" spans="1:27" hidden="1" x14ac:dyDescent="0.25">
      <c r="A114" s="159" t="s">
        <v>2024</v>
      </c>
      <c r="B114" s="164" t="s">
        <v>2747</v>
      </c>
      <c r="C114" s="163" t="s">
        <v>2423</v>
      </c>
      <c r="D114" s="285"/>
      <c r="E114" s="201">
        <v>46043</v>
      </c>
      <c r="F114" s="198">
        <f>+_xlfn.XLOOKUP(B114,'La Calera II - RFSU 31.1.28'!B:B,'La Calera II - RFSU 31.1.28'!G:G,"No se encuentra",0,1)</f>
        <v>46122</v>
      </c>
      <c r="G114" s="293">
        <f>IF(+_xlfn.XLOOKUP(B114,'La Calera II - RFSU 31.1.28'!B:B,'La Calera II - RFSU 31.1.28'!H:H,"No se encuentra",0,1)&gt;0,+_xlfn.XLOOKUP(B114,'La Calera II - RFSU 31.1.28'!B:B,'La Calera II - RFSU 31.1.28'!H:H,"No se encuentra",0,1),"")</f>
        <v>46122</v>
      </c>
      <c r="H114" s="201">
        <v>46080</v>
      </c>
      <c r="I114" s="198">
        <f>+_xlfn.XLOOKUP(B114,'La Calera II - RFSU 31.1.28'!B:B,'La Calera II - RFSU 31.1.28'!W:W,"No se encuentra",0,1)</f>
        <v>46233</v>
      </c>
      <c r="J114" s="289" t="str">
        <f>IF(+_xlfn.XLOOKUP(B114,'La Calera II - RFSU 31.1.28'!B:B,'La Calera II - RFSU 31.1.28'!X:X,"No se encuentra",0,1)&gt;0,+_xlfn.XLOOKUP(B114,'La Calera II - RFSU 31.1.28'!B:B,'La Calera II - RFSU 31.1.28'!X:X,"No se encuentra",0,1),"")</f>
        <v/>
      </c>
      <c r="K114" s="141" t="str">
        <f>+IF(+_xlfn.XLOOKUP(B114,'La Calera II - RFSU 31.1.28'!B:B,'La Calera II - RFSU 31.1.28'!AG:AG,"No se encuentra",0,1)=0,"N/A","Sin iniciar")</f>
        <v>Sin iniciar</v>
      </c>
      <c r="L114" s="201">
        <v>46130</v>
      </c>
      <c r="M114" s="198">
        <f>+_xlfn.XLOOKUP(B114,'La Calera II - RFSU 31.1.28'!B:B,'La Calera II - RFSU 31.1.28'!AP:AP,"No se encuentra",0,1)</f>
        <v>46283</v>
      </c>
      <c r="N114" s="295" t="str">
        <f>IF(+_xlfn.XLOOKUP(B114,'La Calera II - RFSU 31.1.28'!B:B,'La Calera II - RFSU 31.1.28'!AQ:AQ,"No se encuentra",0,1)&gt;0,+_xlfn.XLOOKUP(B114,'La Calera II - RFSU 31.1.28'!B:B,'La Calera II - RFSU 31.1.28'!AQ:AQ,"No se encuentra",0,1),"")</f>
        <v/>
      </c>
      <c r="O114" s="201">
        <v>46371</v>
      </c>
      <c r="P114" s="198">
        <f t="shared" si="8"/>
        <v>46371</v>
      </c>
      <c r="Q114" s="35" t="str">
        <f>+IF(+_xlfn.XLOOKUP(B114,'La Calera II - RFSU 31.1.28'!B:B,'La Calera II - RFSU 31.1.28'!BX:BX,"No se encuentra",0,1)&gt;0,+_xlfn.XLOOKUP(B114,'La Calera II - RFSU 31.1.28'!B:B,'La Calera II - RFSU 31.1.28'!BX:BX,"No se encuentra",0,1),"")</f>
        <v/>
      </c>
      <c r="R114" s="302" t="str">
        <f t="shared" si="6"/>
        <v/>
      </c>
      <c r="S114" s="227"/>
      <c r="T114" s="304" t="str">
        <f>+_xlfn.XLOOKUP(B114,'La Calera II - RFSU 31.1.28'!B:B,'La Calera II - RFSU 31.1.28'!BZ:BZ,"",0,1)</f>
        <v>CPI010020</v>
      </c>
      <c r="V114" s="18">
        <f>+_xlfn.XLOOKUP(B114,'La Calera II - RFSU 31.1.28'!B:B,'La Calera II - RFSU 31.1.28'!BW:BW,"No se encuentra",0,1)</f>
        <v>46380</v>
      </c>
      <c r="W114" s="193">
        <f t="shared" si="7"/>
        <v>241</v>
      </c>
      <c r="Z114" s="18" t="str">
        <f>+_xlfn.XLOOKUP(T114,'Crono LB 30.09'!B:B,'Crono LB 30.09'!E:E,"No se encuentra",0,1)</f>
        <v>No se encuentra</v>
      </c>
      <c r="AA114" s="193" t="e">
        <f t="shared" si="9"/>
        <v>#VALUE!</v>
      </c>
    </row>
    <row r="115" spans="1:27" hidden="1" x14ac:dyDescent="0.25">
      <c r="A115" s="159" t="s">
        <v>2024</v>
      </c>
      <c r="B115" s="164" t="s">
        <v>2749</v>
      </c>
      <c r="C115" s="163" t="s">
        <v>2425</v>
      </c>
      <c r="D115" s="285"/>
      <c r="E115" s="201">
        <v>45996</v>
      </c>
      <c r="F115" s="198">
        <f>+_xlfn.XLOOKUP(B115,'La Calera II - RFSU 31.1.28'!B:B,'La Calera II - RFSU 31.1.28'!G:G,"No se encuentra",0,1)</f>
        <v>46172</v>
      </c>
      <c r="G115" s="293">
        <f>IF(+_xlfn.XLOOKUP(B115,'La Calera II - RFSU 31.1.28'!B:B,'La Calera II - RFSU 31.1.28'!H:H,"No se encuentra",0,1)&gt;0,+_xlfn.XLOOKUP(B115,'La Calera II - RFSU 31.1.28'!B:B,'La Calera II - RFSU 31.1.28'!H:H,"No se encuentra",0,1),"")</f>
        <v>46155</v>
      </c>
      <c r="H115" s="201">
        <v>46033</v>
      </c>
      <c r="I115" s="198">
        <f>+_xlfn.XLOOKUP(B115,'La Calera II - RFSU 31.1.28'!B:B,'La Calera II - RFSU 31.1.28'!W:W,"No se encuentra",0,1)</f>
        <v>46208</v>
      </c>
      <c r="J115" s="289" t="str">
        <f>IF(+_xlfn.XLOOKUP(B115,'La Calera II - RFSU 31.1.28'!B:B,'La Calera II - RFSU 31.1.28'!X:X,"No se encuentra",0,1)&gt;0,+_xlfn.XLOOKUP(B115,'La Calera II - RFSU 31.1.28'!B:B,'La Calera II - RFSU 31.1.28'!X:X,"No se encuentra",0,1),"")</f>
        <v/>
      </c>
      <c r="K115" s="141" t="str">
        <f>+IF(+_xlfn.XLOOKUP(B115,'La Calera II - RFSU 31.1.28'!B:B,'La Calera II - RFSU 31.1.28'!AG:AG,"No se encuentra",0,1)=0,"N/A","Sin iniciar")</f>
        <v>Sin iniciar</v>
      </c>
      <c r="L115" s="201">
        <v>46098</v>
      </c>
      <c r="M115" s="198">
        <f>+_xlfn.XLOOKUP(B115,'La Calera II - RFSU 31.1.28'!B:B,'La Calera II - RFSU 31.1.28'!AP:AP,"No se encuentra",0,1)</f>
        <v>46273</v>
      </c>
      <c r="N115" s="295" t="str">
        <f>IF(+_xlfn.XLOOKUP(B115,'La Calera II - RFSU 31.1.28'!B:B,'La Calera II - RFSU 31.1.28'!AQ:AQ,"No se encuentra",0,1)&gt;0,+_xlfn.XLOOKUP(B115,'La Calera II - RFSU 31.1.28'!B:B,'La Calera II - RFSU 31.1.28'!AQ:AQ,"No se encuentra",0,1),"")</f>
        <v/>
      </c>
      <c r="O115" s="201">
        <v>46273</v>
      </c>
      <c r="P115" s="198">
        <f t="shared" si="8"/>
        <v>46273</v>
      </c>
      <c r="Q115" s="35" t="str">
        <f>+IF(+_xlfn.XLOOKUP(B115,'La Calera II - RFSU 31.1.28'!B:B,'La Calera II - RFSU 31.1.28'!BX:BX,"No se encuentra",0,1)&gt;0,+_xlfn.XLOOKUP(B115,'La Calera II - RFSU 31.1.28'!B:B,'La Calera II - RFSU 31.1.28'!BX:BX,"No se encuentra",0,1),"")</f>
        <v/>
      </c>
      <c r="R115" s="302" t="str">
        <f t="shared" si="6"/>
        <v/>
      </c>
      <c r="S115" s="227"/>
      <c r="T115" s="304" t="str">
        <f>+_xlfn.XLOOKUP(B115,'La Calera II - RFSU 31.1.28'!B:B,'La Calera II - RFSU 31.1.28'!BZ:BZ,"",0,1)</f>
        <v>CP011010</v>
      </c>
      <c r="V115" s="18">
        <f>+_xlfn.XLOOKUP(B115,'La Calera II - RFSU 31.1.28'!B:B,'La Calera II - RFSU 31.1.28'!BW:BW,"No se encuentra",0,1)</f>
        <v>46430</v>
      </c>
      <c r="W115" s="193">
        <f t="shared" si="7"/>
        <v>175</v>
      </c>
      <c r="Z115" s="18" t="str">
        <f>+_xlfn.XLOOKUP(T115,'Crono LB 30.09'!B:B,'Crono LB 30.09'!E:E,"No se encuentra",0,1)</f>
        <v>No se encuentra</v>
      </c>
      <c r="AA115" s="193" t="e">
        <f t="shared" si="9"/>
        <v>#VALUE!</v>
      </c>
    </row>
    <row r="116" spans="1:27" ht="23.25" hidden="1" x14ac:dyDescent="0.25">
      <c r="A116" s="159" t="s">
        <v>2024</v>
      </c>
      <c r="B116" s="164" t="s">
        <v>2753</v>
      </c>
      <c r="C116" s="163" t="s">
        <v>2754</v>
      </c>
      <c r="D116" s="285"/>
      <c r="E116" s="201">
        <v>45947</v>
      </c>
      <c r="F116" s="198" t="str">
        <f>+_xlfn.XLOOKUP(B116,'La Calera II - RFSU 31.1.28'!B:B,'La Calera II - RFSU 31.1.28'!G:G,"No se encuentra",0,1)</f>
        <v>No se encuentra</v>
      </c>
      <c r="G116" s="293" t="str">
        <f>IF(+_xlfn.XLOOKUP(B116,'La Calera II - RFSU 31.1.28'!B:B,'La Calera II - RFSU 31.1.28'!H:H,"No se encuentra",0,1)&gt;0,+_xlfn.XLOOKUP(B116,'La Calera II - RFSU 31.1.28'!B:B,'La Calera II - RFSU 31.1.28'!H:H,"No se encuentra",0,1),"")</f>
        <v>No se encuentra</v>
      </c>
      <c r="H116" s="201">
        <v>45984</v>
      </c>
      <c r="I116" s="198" t="str">
        <f>+_xlfn.XLOOKUP(B116,'La Calera II - RFSU 31.1.28'!B:B,'La Calera II - RFSU 31.1.28'!W:W,"No se encuentra",0,1)</f>
        <v>No se encuentra</v>
      </c>
      <c r="J116" s="289" t="str">
        <f>IF(+_xlfn.XLOOKUP(B116,'La Calera II - RFSU 31.1.28'!B:B,'La Calera II - RFSU 31.1.28'!X:X,"No se encuentra",0,1)&gt;0,+_xlfn.XLOOKUP(B116,'La Calera II - RFSU 31.1.28'!B:B,'La Calera II - RFSU 31.1.28'!X:X,"No se encuentra",0,1),"")</f>
        <v>No se encuentra</v>
      </c>
      <c r="K116" s="141" t="str">
        <f>+IF(+_xlfn.XLOOKUP(B116,'La Calera II - RFSU 31.1.28'!B:B,'La Calera II - RFSU 31.1.28'!AG:AG,"No se encuentra",0,1)=0,"N/A","Sin iniciar")</f>
        <v>Sin iniciar</v>
      </c>
      <c r="L116" s="201">
        <v>46049</v>
      </c>
      <c r="M116" s="198" t="str">
        <f>+_xlfn.XLOOKUP(B116,'La Calera II - RFSU 31.1.28'!B:B,'La Calera II - RFSU 31.1.28'!AP:AP,"No se encuentra",0,1)</f>
        <v>No se encuentra</v>
      </c>
      <c r="N116" s="295" t="str">
        <f>IF(+_xlfn.XLOOKUP(B116,'La Calera II - RFSU 31.1.28'!B:B,'La Calera II - RFSU 31.1.28'!AQ:AQ,"No se encuentra",0,1)&gt;0,+_xlfn.XLOOKUP(B116,'La Calera II - RFSU 31.1.28'!B:B,'La Calera II - RFSU 31.1.28'!AQ:AQ,"No se encuentra",0,1),"")</f>
        <v>No se encuentra</v>
      </c>
      <c r="O116" s="201">
        <v>46275</v>
      </c>
      <c r="P116" s="198">
        <f t="shared" si="8"/>
        <v>46275</v>
      </c>
      <c r="Q116" s="35" t="str">
        <f>+IF(+_xlfn.XLOOKUP(B116,'La Calera II - RFSU 31.1.28'!B:B,'La Calera II - RFSU 31.1.28'!BX:BX,"No se encuentra",0,1)&gt;0,+_xlfn.XLOOKUP(B116,'La Calera II - RFSU 31.1.28'!B:B,'La Calera II - RFSU 31.1.28'!BX:BX,"No se encuentra",0,1),"")</f>
        <v>No se encuentra</v>
      </c>
      <c r="R116" s="302" t="e">
        <f t="shared" si="6"/>
        <v>#VALUE!</v>
      </c>
      <c r="S116" s="227"/>
      <c r="T116" s="228" t="str">
        <f>+_xlfn.XLOOKUP(B116,'La Calera II - RFSU 31.1.28'!B:B,'La Calera II - RFSU 31.1.28'!BZ:BZ,"",0,1)</f>
        <v/>
      </c>
      <c r="V116" s="18" t="str">
        <f>+_xlfn.XLOOKUP(B116,'La Calera II - RFSU 31.1.28'!B:B,'La Calera II - RFSU 31.1.28'!BW:BW,"No se encuentra",0,1)</f>
        <v>No se encuentra</v>
      </c>
      <c r="W116" s="193">
        <f t="shared" si="7"/>
        <v>226</v>
      </c>
      <c r="Z116" s="18" t="str">
        <f>+_xlfn.XLOOKUP(T116,'Crono LB 30.09'!B:B,'Crono LB 30.09'!E:E,"No se encuentra",0,1)</f>
        <v>No se encuentra</v>
      </c>
      <c r="AA116" s="193" t="e">
        <f t="shared" si="9"/>
        <v>#VALUE!</v>
      </c>
    </row>
    <row r="117" spans="1:27" hidden="1" x14ac:dyDescent="0.25">
      <c r="A117" s="159" t="s">
        <v>2024</v>
      </c>
      <c r="B117" s="164" t="s">
        <v>2755</v>
      </c>
      <c r="C117" s="163" t="s">
        <v>2756</v>
      </c>
      <c r="D117" s="285"/>
      <c r="E117" s="201">
        <v>46218</v>
      </c>
      <c r="F117" s="198" t="str">
        <f>+_xlfn.XLOOKUP(B117,'La Calera II - RFSU 31.1.28'!B:B,'La Calera II - RFSU 31.1.28'!G:G,"No se encuentra",0,1)</f>
        <v>No se encuentra</v>
      </c>
      <c r="G117" s="293" t="str">
        <f>IF(+_xlfn.XLOOKUP(B117,'La Calera II - RFSU 31.1.28'!B:B,'La Calera II - RFSU 31.1.28'!H:H,"No se encuentra",0,1)&gt;0,+_xlfn.XLOOKUP(B117,'La Calera II - RFSU 31.1.28'!B:B,'La Calera II - RFSU 31.1.28'!H:H,"No se encuentra",0,1),"")</f>
        <v>No se encuentra</v>
      </c>
      <c r="H117" s="201">
        <v>46255</v>
      </c>
      <c r="I117" s="198" t="str">
        <f>+_xlfn.XLOOKUP(B117,'La Calera II - RFSU 31.1.28'!B:B,'La Calera II - RFSU 31.1.28'!W:W,"No se encuentra",0,1)</f>
        <v>No se encuentra</v>
      </c>
      <c r="J117" s="289" t="str">
        <f>IF(+_xlfn.XLOOKUP(B117,'La Calera II - RFSU 31.1.28'!B:B,'La Calera II - RFSU 31.1.28'!X:X,"No se encuentra",0,1)&gt;0,+_xlfn.XLOOKUP(B117,'La Calera II - RFSU 31.1.28'!B:B,'La Calera II - RFSU 31.1.28'!X:X,"No se encuentra",0,1),"")</f>
        <v>No se encuentra</v>
      </c>
      <c r="K117" s="141" t="str">
        <f>+IF(+_xlfn.XLOOKUP(B117,'La Calera II - RFSU 31.1.28'!B:B,'La Calera II - RFSU 31.1.28'!AG:AG,"No se encuentra",0,1)=0,"N/A","Sin iniciar")</f>
        <v>Sin iniciar</v>
      </c>
      <c r="L117" s="201">
        <v>46305</v>
      </c>
      <c r="M117" s="198" t="str">
        <f>+_xlfn.XLOOKUP(B117,'La Calera II - RFSU 31.1.28'!B:B,'La Calera II - RFSU 31.1.28'!AP:AP,"No se encuentra",0,1)</f>
        <v>No se encuentra</v>
      </c>
      <c r="N117" s="295" t="str">
        <f>IF(+_xlfn.XLOOKUP(B117,'La Calera II - RFSU 31.1.28'!B:B,'La Calera II - RFSU 31.1.28'!AQ:AQ,"No se encuentra",0,1)&gt;0,+_xlfn.XLOOKUP(B117,'La Calera II - RFSU 31.1.28'!B:B,'La Calera II - RFSU 31.1.28'!AQ:AQ,"No se encuentra",0,1),"")</f>
        <v>No se encuentra</v>
      </c>
      <c r="O117" s="201">
        <v>46405</v>
      </c>
      <c r="P117" s="198">
        <f t="shared" si="8"/>
        <v>46405</v>
      </c>
      <c r="Q117" s="35" t="str">
        <f>+IF(+_xlfn.XLOOKUP(B117,'La Calera II - RFSU 31.1.28'!B:B,'La Calera II - RFSU 31.1.28'!BX:BX,"No se encuentra",0,1)&gt;0,+_xlfn.XLOOKUP(B117,'La Calera II - RFSU 31.1.28'!B:B,'La Calera II - RFSU 31.1.28'!BX:BX,"No se encuentra",0,1),"")</f>
        <v>No se encuentra</v>
      </c>
      <c r="R117" s="302" t="e">
        <f t="shared" ref="R117:R118" si="18">IF(N117="","",+IF(Q117="",+O117-P117,+O117-Q117))</f>
        <v>#VALUE!</v>
      </c>
      <c r="S117" s="227" t="s">
        <v>5108</v>
      </c>
      <c r="T117" s="304" t="str">
        <f>+_xlfn.XLOOKUP(B117,'La Calera II - RFSU 31.1.28'!B:B,'La Calera II - RFSU 31.1.28'!BZ:BZ,"",0,1)</f>
        <v/>
      </c>
      <c r="V117" s="18" t="str">
        <f>+_xlfn.XLOOKUP(B117,'La Calera II - RFSU 31.1.28'!B:B,'La Calera II - RFSU 31.1.28'!BW:BW,"No se encuentra",0,1)</f>
        <v>No se encuentra</v>
      </c>
      <c r="W117" s="193">
        <f t="shared" si="7"/>
        <v>100</v>
      </c>
      <c r="Z117" s="18" t="str">
        <f>+_xlfn.XLOOKUP(T117,'Crono LB 30.09'!B:B,'Crono LB 30.09'!E:E,"No se encuentra",0,1)</f>
        <v>No se encuentra</v>
      </c>
      <c r="AA117" s="193" t="e">
        <f t="shared" si="9"/>
        <v>#VALUE!</v>
      </c>
    </row>
    <row r="118" spans="1:27" ht="15.75" hidden="1" thickBot="1" x14ac:dyDescent="0.3">
      <c r="A118" s="231" t="s">
        <v>2024</v>
      </c>
      <c r="B118" s="232" t="s">
        <v>2757</v>
      </c>
      <c r="C118" s="233" t="s">
        <v>2758</v>
      </c>
      <c r="D118" s="291"/>
      <c r="E118" s="203">
        <v>46310</v>
      </c>
      <c r="F118" s="230" t="str">
        <f>+_xlfn.XLOOKUP(B118,'La Calera II - RFSU 31.1.28'!B:B,'La Calera II - RFSU 31.1.28'!G:G,"No se encuentra",0,1)</f>
        <v>No se encuentra</v>
      </c>
      <c r="G118" s="294" t="str">
        <f>IF(+_xlfn.XLOOKUP(B118,'La Calera II - RFSU 31.1.28'!B:B,'La Calera II - RFSU 31.1.28'!H:H,"No se encuentra",0,1)&gt;0,+_xlfn.XLOOKUP(B118,'La Calera II - RFSU 31.1.28'!B:B,'La Calera II - RFSU 31.1.28'!H:H,"No se encuentra",0,1),"")</f>
        <v>No se encuentra</v>
      </c>
      <c r="H118" s="203">
        <v>46347</v>
      </c>
      <c r="I118" s="230" t="str">
        <f>+_xlfn.XLOOKUP(B118,'La Calera II - RFSU 31.1.28'!B:B,'La Calera II - RFSU 31.1.28'!W:W,"No se encuentra",0,1)</f>
        <v>No se encuentra</v>
      </c>
      <c r="J118" s="290" t="str">
        <f>IF(+_xlfn.XLOOKUP(B118,'La Calera II - RFSU 31.1.28'!B:B,'La Calera II - RFSU 31.1.28'!X:X,"No se encuentra",0,1)&gt;0,+_xlfn.XLOOKUP(B118,'La Calera II - RFSU 31.1.28'!B:B,'La Calera II - RFSU 31.1.28'!X:X,"No se encuentra",0,1),"")</f>
        <v>No se encuentra</v>
      </c>
      <c r="K118" s="240" t="str">
        <f>+IF(+_xlfn.XLOOKUP(B118,'La Calera II - RFSU 31.1.28'!B:B,'La Calera II - RFSU 31.1.28'!AG:AG,"No se encuentra",0,1)=0,"N/A","Sin iniciar")</f>
        <v>Sin iniciar</v>
      </c>
      <c r="L118" s="203">
        <v>46397</v>
      </c>
      <c r="M118" s="230" t="str">
        <f>+_xlfn.XLOOKUP(B118,'La Calera II - RFSU 31.1.28'!B:B,'La Calera II - RFSU 31.1.28'!AP:AP,"No se encuentra",0,1)</f>
        <v>No se encuentra</v>
      </c>
      <c r="N118" s="296" t="str">
        <f>IF(+_xlfn.XLOOKUP(B118,'La Calera II - RFSU 31.1.28'!B:B,'La Calera II - RFSU 31.1.28'!AQ:AQ,"No se encuentra",0,1)&gt;0,+_xlfn.XLOOKUP(B118,'La Calera II - RFSU 31.1.28'!B:B,'La Calera II - RFSU 31.1.28'!AQ:AQ,"No se encuentra",0,1),"")</f>
        <v>No se encuentra</v>
      </c>
      <c r="O118" s="203">
        <v>46495</v>
      </c>
      <c r="P118" s="198">
        <f t="shared" si="8"/>
        <v>46495</v>
      </c>
      <c r="Q118" s="139" t="str">
        <f>+IF(+_xlfn.XLOOKUP(B118,'La Calera II - RFSU 31.1.28'!B:B,'La Calera II - RFSU 31.1.28'!BX:BX,"No se encuentra",0,1)&gt;0,+_xlfn.XLOOKUP(B118,'La Calera II - RFSU 31.1.28'!B:B,'La Calera II - RFSU 31.1.28'!BX:BX,"No se encuentra",0,1),"")</f>
        <v>No se encuentra</v>
      </c>
      <c r="R118" s="303" t="e">
        <f t="shared" si="18"/>
        <v>#VALUE!</v>
      </c>
      <c r="S118" s="229" t="s">
        <v>5109</v>
      </c>
      <c r="T118" s="306" t="str">
        <f>+_xlfn.XLOOKUP(B118,'La Calera II - RFSU 31.1.28'!B:B,'La Calera II - RFSU 31.1.28'!BZ:BZ,"",0,1)</f>
        <v/>
      </c>
      <c r="V118" s="18" t="str">
        <f>+_xlfn.XLOOKUP(B118,'La Calera II - RFSU 31.1.28'!B:B,'La Calera II - RFSU 31.1.28'!BW:BW,"No se encuentra",0,1)</f>
        <v>No se encuentra</v>
      </c>
      <c r="W118" s="193">
        <f t="shared" si="7"/>
        <v>98</v>
      </c>
      <c r="Z118" s="18" t="str">
        <f>+_xlfn.XLOOKUP(T118,'Crono LB 30.09'!B:B,'Crono LB 30.09'!E:E,"No se encuentra",0,1)</f>
        <v>No se encuentra</v>
      </c>
      <c r="AA118" s="193" t="e">
        <f t="shared" si="9"/>
        <v>#VALUE!</v>
      </c>
    </row>
    <row r="125" spans="1:27" ht="15.75" thickBot="1" x14ac:dyDescent="0.3">
      <c r="D125" t="s">
        <v>2784</v>
      </c>
      <c r="E125" s="151" t="str">
        <f>+_xlfn.XLOOKUP(B125,'La Calera II - RFSU 31.1.28'!B:B,'La Calera II - RFSU 31.1.28'!G:G,"No se encuentra",0,1)</f>
        <v>No se encuentra</v>
      </c>
      <c r="F125" s="153" t="str">
        <f t="shared" ref="F125" si="19">+E125</f>
        <v>No se encuentra</v>
      </c>
      <c r="G125" s="154" t="str">
        <f>IF(+_xlfn.XLOOKUP(B125,'La Calera II - RFSU 31.1.28'!B:B,'La Calera II - RFSU 31.1.28'!H:H,"No se encuentra",0,1)&gt;0,+_xlfn.XLOOKUP(B125,'La Calera II - RFSU 31.1.28'!B:B,'La Calera II - RFSU 31.1.28'!H:H,"No se encuentra",0,1),"")</f>
        <v>No se encuentra</v>
      </c>
      <c r="H125" s="152" t="str">
        <f>+_xlfn.XLOOKUP(B125,'La Calera II - RFSU 31.1.28'!B:B,'La Calera II - RFSU 31.1.28'!W:W,"No se encuentra",0,1)</f>
        <v>No se encuentra</v>
      </c>
      <c r="I125" s="153" t="str">
        <f t="shared" ref="I125" si="20">+H125</f>
        <v>No se encuentra</v>
      </c>
      <c r="J125" s="155" t="str">
        <f>IF(+_xlfn.XLOOKUP(B125,'La Calera II - RFSU 31.1.28'!B:B,'La Calera II - RFSU 31.1.28'!X:X,"No se encuentra",0,1)&gt;0,+_xlfn.XLOOKUP(B125,'La Calera II - RFSU 31.1.28'!B:B,'La Calera II - RFSU 31.1.28'!X:X,"No se encuentra",0,1),"")</f>
        <v>No se encuentra</v>
      </c>
      <c r="K125" s="141" t="str">
        <f>+IF(+_xlfn.XLOOKUP(B125,'La Calera II - RFSU 31.1.28'!B:B,'La Calera II - RFSU 31.1.28'!AG:AG,"No se encuentra",0,1)=0,"N/A","Sin iniciar")</f>
        <v>Sin iniciar</v>
      </c>
      <c r="L125" s="152" t="str">
        <f>+_xlfn.XLOOKUP(B125,'La Calera II - RFSU 31.1.28'!B:B,'La Calera II - RFSU 31.1.28'!AP:AP,"No se encuentra",0,1)</f>
        <v>No se encuentra</v>
      </c>
      <c r="M125" s="153" t="str">
        <f t="shared" ref="M125" si="21">+L125</f>
        <v>No se encuentra</v>
      </c>
      <c r="N125" s="140" t="str">
        <f>IF(+_xlfn.XLOOKUP(B125,'La Calera II - RFSU 31.1.28'!B:B,'La Calera II - RFSU 31.1.28'!AQ:AQ,"No se encuentra",0,1)&gt;0,+_xlfn.XLOOKUP(B125,'La Calera II - RFSU 31.1.28'!B:B,'La Calera II - RFSU 31.1.28'!AQ:AQ,"No se encuentra",0,1),"")</f>
        <v>No se encuentra</v>
      </c>
      <c r="O125" s="203" t="str">
        <f>+_xlfn.XLOOKUP(B125,'La Calera II - RFSU 31.1.28'!B:B,'La Calera II - RFSU 31.1.28'!CA:CA,"No se encuentra",0,1)</f>
        <v>No se encuentra</v>
      </c>
      <c r="P125" s="139"/>
      <c r="Q125" s="139" t="str">
        <f>+IF(+_xlfn.XLOOKUP(B125,'La Calera II - RFSU 31.1.28'!B:B,'La Calera II - RFSU 31.1.28'!BX:BX,"No se encuentra",0,1)&gt;0,+_xlfn.XLOOKUP(B125,'La Calera II - RFSU 31.1.28'!B:B,'La Calera II - RFSU 31.1.28'!BX:BX,"No se encuentra",0,1),"")</f>
        <v>No se encuentra</v>
      </c>
      <c r="R125" s="204" t="e">
        <f t="shared" ref="R125" si="22">IF(N125="","",+IF(Q125="",+O125-P125,+O125-Q125))</f>
        <v>#VALUE!</v>
      </c>
      <c r="S125" s="197"/>
    </row>
  </sheetData>
  <autoFilter ref="A2:V118" xr:uid="{56EEB915-37A8-421E-A7E2-B5260B766ED7}">
    <filterColumn colId="1">
      <filters>
        <filter val="5155-00-0000-IG-EL-RI-003"/>
      </filters>
    </filterColumn>
  </autoFilter>
  <mergeCells count="18">
    <mergeCell ref="L1:N1"/>
    <mergeCell ref="S3:S6"/>
    <mergeCell ref="A88:A93"/>
    <mergeCell ref="B88:B93"/>
    <mergeCell ref="C88:C93"/>
    <mergeCell ref="T1:T2"/>
    <mergeCell ref="C78:C79"/>
    <mergeCell ref="B78:B79"/>
    <mergeCell ref="A78:A79"/>
    <mergeCell ref="A80:A82"/>
    <mergeCell ref="B80:B82"/>
    <mergeCell ref="C80:C82"/>
    <mergeCell ref="A1:D1"/>
    <mergeCell ref="S1:S2"/>
    <mergeCell ref="O1:R1"/>
    <mergeCell ref="E1:G1"/>
    <mergeCell ref="H1:J1"/>
    <mergeCell ref="K1:K2"/>
  </mergeCells>
  <conditionalFormatting sqref="K1 K3:K1048576">
    <cfRule type="containsText" dxfId="6" priority="5" operator="containsText" text="Sin iniciar">
      <formula>NOT(ISERROR(SEARCH("Sin iniciar",K1)))</formula>
    </cfRule>
    <cfRule type="containsText" dxfId="5" priority="6" operator="containsText" text="Finalizado">
      <formula>NOT(ISERROR(SEARCH("Finalizado",K1)))</formula>
    </cfRule>
    <cfRule type="containsText" dxfId="4" priority="7" operator="containsText" text="En curso">
      <formula>NOT(ISERROR(SEARCH("En curso",K1)))</formula>
    </cfRule>
  </conditionalFormatting>
  <conditionalFormatting sqref="R1:R118">
    <cfRule type="cellIs" dxfId="3" priority="3" operator="lessThan">
      <formula>0</formula>
    </cfRule>
    <cfRule type="cellIs" dxfId="2" priority="4" operator="lessThan">
      <formula>15</formula>
    </cfRule>
  </conditionalFormatting>
  <conditionalFormatting sqref="R125">
    <cfRule type="cellIs" dxfId="1" priority="1" operator="lessThan">
      <formula>0</formula>
    </cfRule>
    <cfRule type="cellIs" dxfId="0" priority="2" operator="lessThan">
      <formula>15</formula>
    </cfRule>
  </conditionalFormatting>
  <pageMargins left="0.7" right="0.7" top="0.75" bottom="0.75" header="0.3" footer="0.3"/>
  <pageSetup orientation="portrait" r:id="rId1"/>
  <headerFooter>
    <oddHeader>&amp;R&amp;"Calibri"&amp;10&amp;K000000 AESA - Privada&amp;1#_x000D_</oddHeader>
    <oddFooter>&amp;R_x000D_&amp;1#&amp;"Calibri"&amp;10&amp;K000000 AESA - Privada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88ce-52d4-43b6-ac28-4cf0370d4f19" xsi:nil="true"/>
    <lcf76f155ced4ddcb4097134ff3c332f xmlns="7c798c8c-6d68-471b-85ad-743f6af581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B342F00D19DD4B89DCA2BC6FBE938E" ma:contentTypeVersion="11" ma:contentTypeDescription="Crear nuevo documento." ma:contentTypeScope="" ma:versionID="2eb5c2e29013bfd163ca2eee40684e87">
  <xsd:schema xmlns:xsd="http://www.w3.org/2001/XMLSchema" xmlns:xs="http://www.w3.org/2001/XMLSchema" xmlns:p="http://schemas.microsoft.com/office/2006/metadata/properties" xmlns:ns2="7c798c8c-6d68-471b-85ad-743f6af581bb" xmlns:ns3="505288ce-52d4-43b6-ac28-4cf0370d4f19" targetNamespace="http://schemas.microsoft.com/office/2006/metadata/properties" ma:root="true" ma:fieldsID="f0e9e5338277e6249289ca98b67f2f6e" ns2:_="" ns3:_="">
    <xsd:import namespace="7c798c8c-6d68-471b-85ad-743f6af581bb"/>
    <xsd:import namespace="505288ce-52d4-43b6-ac28-4cf0370d4f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98c8c-6d68-471b-85ad-743f6af58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b2a62ba-b3cd-48bc-9bdf-aec0dd6f1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88ce-52d4-43b6-ac28-4cf0370d4f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7d3158-1f7c-4fc9-83ed-edbbe4538809}" ma:internalName="TaxCatchAll" ma:showField="CatchAllData" ma:web="505288ce-52d4-43b6-ac28-4cf0370d4f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F686D2-8162-4495-8191-CC5D23797CD0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505288ce-52d4-43b6-ac28-4cf0370d4f19"/>
    <ds:schemaRef ds:uri="7c798c8c-6d68-471b-85ad-743f6af581b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5A08A9-A623-46BE-8946-35037C7CD2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68D007-392A-48EC-8E34-E4DD1885D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798c8c-6d68-471b-85ad-743f6af581bb"/>
    <ds:schemaRef ds:uri="505288ce-52d4-43b6-ac28-4cf0370d4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6</vt:i4>
      </vt:variant>
    </vt:vector>
  </HeadingPairs>
  <TitlesOfParts>
    <vt:vector size="27" baseType="lpstr">
      <vt:lpstr>Preliminar</vt:lpstr>
      <vt:lpstr>La Calera II - crono 4.11</vt:lpstr>
      <vt:lpstr>LD Ingeniería de detalle</vt:lpstr>
      <vt:lpstr>OC Exterior</vt:lpstr>
      <vt:lpstr>RI y OC x mes</vt:lpstr>
      <vt:lpstr>Cuadro resumen</vt:lpstr>
      <vt:lpstr>La Calera II - crono Rev. 0</vt:lpstr>
      <vt:lpstr>REM-Nuevo</vt:lpstr>
      <vt:lpstr>La Calera II - RFSU 31.1.28</vt:lpstr>
      <vt:lpstr>REM-Back-up</vt:lpstr>
      <vt:lpstr>Suministros críticos</vt:lpstr>
      <vt:lpstr>Docs Vendors</vt:lpstr>
      <vt:lpstr>Suministros multables</vt:lpstr>
      <vt:lpstr>Histograma carretones</vt:lpstr>
      <vt:lpstr>Resumen de entregables</vt:lpstr>
      <vt:lpstr>Reembolsables</vt:lpstr>
      <vt:lpstr>Dinámica P0 RIs</vt:lpstr>
      <vt:lpstr>Datos P0 Suministros</vt:lpstr>
      <vt:lpstr>Datos para distribución P0</vt:lpstr>
      <vt:lpstr>Crono LB 30.09</vt:lpstr>
      <vt:lpstr>REM-Superado</vt:lpstr>
      <vt:lpstr>'La Calera II - crono 4.11'!Área_de_impresión</vt:lpstr>
      <vt:lpstr>'La Calera II - crono Rev. 0'!Área_de_impresión</vt:lpstr>
      <vt:lpstr>'La Calera II - RFSU 31.1.28'!Área_de_impresión</vt:lpstr>
      <vt:lpstr>'LD Ingeniería de detalle'!Área_de_impresión</vt:lpstr>
      <vt:lpstr>Preliminar!Área_de_impresión</vt:lpstr>
      <vt:lpstr>'LD Ingeniería de detalle'!Títulos_a_imprimir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SLOVACEK, FRANCISCO</dc:creator>
  <cp:keywords/>
  <dc:description/>
  <cp:lastModifiedBy>ZAPPA, MARCELO HORACIO</cp:lastModifiedBy>
  <cp:revision/>
  <dcterms:created xsi:type="dcterms:W3CDTF">2019-02-22T20:13:54Z</dcterms:created>
  <dcterms:modified xsi:type="dcterms:W3CDTF">2026-06-25T20:27:48Z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0x01010097B342F00D19DD4B89DCA2BC6FBE938E</vt:lpwstr>
  </property>
  <property fmtid="{D5CDD505-2E9C-101B-9397-08002B2CF9AE}" pid="3" name="AuthorIds_UIVersion_22528">
    <vt:lpwstr>128</vt:lpwstr>
  </property>
  <property fmtid="{D5CDD505-2E9C-101B-9397-08002B2CF9AE}" pid="4" name="AuthorIds_UIVersion_31744">
    <vt:lpwstr>128</vt:lpwstr>
  </property>
  <property fmtid="{D5CDD505-2E9C-101B-9397-08002B2CF9AE}" pid="5" name="MSIP_Label_b701c5ec-e5b5-40ab-b632-dbf2eb8611fa_Enabled">
    <vt:lpwstr>true</vt:lpwstr>
  </property>
  <property fmtid="{D5CDD505-2E9C-101B-9397-08002B2CF9AE}" pid="6" name="MSIP_Label_b701c5ec-e5b5-40ab-b632-dbf2eb8611fa_SetDate">
    <vt:lpwstr>2022-11-08T22:09:38Z</vt:lpwstr>
  </property>
  <property fmtid="{D5CDD505-2E9C-101B-9397-08002B2CF9AE}" pid="7" name="MSIP_Label_b701c5ec-e5b5-40ab-b632-dbf2eb8611fa_Method">
    <vt:lpwstr>Privileged</vt:lpwstr>
  </property>
  <property fmtid="{D5CDD505-2E9C-101B-9397-08002B2CF9AE}" pid="8" name="MSIP_Label_b701c5ec-e5b5-40ab-b632-dbf2eb8611fa_Name">
    <vt:lpwstr>YPF - Privado</vt:lpwstr>
  </property>
  <property fmtid="{D5CDD505-2E9C-101B-9397-08002B2CF9AE}" pid="9" name="MSIP_Label_b701c5ec-e5b5-40ab-b632-dbf2eb8611fa_SiteId">
    <vt:lpwstr>038018c3-616c-4b46-ad9b-aa9007f701b5</vt:lpwstr>
  </property>
  <property fmtid="{D5CDD505-2E9C-101B-9397-08002B2CF9AE}" pid="10" name="MSIP_Label_b701c5ec-e5b5-40ab-b632-dbf2eb8611fa_ActionId">
    <vt:lpwstr>19612bff-7851-49a7-8eed-aa410cb16351</vt:lpwstr>
  </property>
  <property fmtid="{D5CDD505-2E9C-101B-9397-08002B2CF9AE}" pid="11" name="MSIP_Label_b701c5ec-e5b5-40ab-b632-dbf2eb8611fa_ContentBits">
    <vt:lpwstr>3</vt:lpwstr>
  </property>
  <property fmtid="{D5CDD505-2E9C-101B-9397-08002B2CF9AE}" pid="12" name="MediaServiceImageTags">
    <vt:lpwstr/>
  </property>
</Properties>
</file>