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Planejamento Maio24" sheetId="1" r:id="rId1"/>
    <sheet name="Containeres Maio24 09.16.23 (P)" sheetId="2" r:id="rId2"/>
    <sheet name="Containeres Maio24 09.16.23 (R)" sheetId="4" r:id="rId3"/>
    <sheet name="PLANO IMPRESSÃO" sheetId="6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  <c r="D36" i="6" l="1"/>
  <c r="C36" i="6"/>
  <c r="D35" i="6"/>
  <c r="H26" i="6"/>
  <c r="G26" i="6"/>
  <c r="F26" i="6"/>
  <c r="E26" i="6"/>
  <c r="D26" i="6"/>
  <c r="C26" i="6"/>
  <c r="H22" i="6"/>
  <c r="G22" i="6"/>
  <c r="F22" i="6"/>
  <c r="E22" i="6"/>
  <c r="D22" i="6"/>
  <c r="C22" i="6"/>
  <c r="H21" i="6"/>
  <c r="G21" i="6"/>
  <c r="F21" i="6"/>
  <c r="E21" i="6"/>
  <c r="D21" i="6"/>
  <c r="C21" i="6"/>
  <c r="H17" i="6"/>
  <c r="G17" i="6"/>
  <c r="F17" i="6"/>
  <c r="E17" i="6"/>
  <c r="D17" i="6"/>
  <c r="C17" i="6"/>
  <c r="H16" i="6"/>
  <c r="G16" i="6"/>
  <c r="F16" i="6"/>
  <c r="E16" i="6"/>
  <c r="D16" i="6"/>
  <c r="C16" i="6"/>
  <c r="G12" i="6"/>
  <c r="F12" i="6"/>
  <c r="E12" i="6"/>
  <c r="D12" i="6"/>
  <c r="C12" i="6"/>
  <c r="G11" i="6"/>
  <c r="F11" i="6"/>
  <c r="E11" i="6"/>
  <c r="D11" i="6"/>
  <c r="C11" i="6"/>
  <c r="G7" i="6"/>
  <c r="F7" i="6"/>
  <c r="E7" i="6"/>
  <c r="D7" i="6"/>
  <c r="C7" i="6"/>
  <c r="G6" i="6"/>
  <c r="F6" i="6"/>
  <c r="E6" i="6"/>
  <c r="D6" i="6"/>
  <c r="C6" i="6"/>
  <c r="I27" i="6"/>
  <c r="C32" i="6"/>
  <c r="C31" i="6"/>
  <c r="I12" i="6" l="1"/>
  <c r="I17" i="6"/>
  <c r="I22" i="6"/>
  <c r="I7" i="6"/>
  <c r="J7" i="6" s="1"/>
  <c r="I26" i="6"/>
  <c r="I21" i="6"/>
  <c r="I16" i="6"/>
  <c r="I11" i="6"/>
  <c r="I6" i="6"/>
  <c r="E39" i="1"/>
  <c r="F39" i="1" s="1"/>
  <c r="E38" i="1"/>
  <c r="F38" i="1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C3" i="4"/>
  <c r="C3" i="2"/>
  <c r="D3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C45" i="4"/>
  <c r="C42" i="4"/>
  <c r="C15" i="4"/>
  <c r="C30" i="4" s="1"/>
  <c r="C5" i="4"/>
  <c r="C24" i="4" s="1"/>
  <c r="C45" i="2"/>
  <c r="C34" i="1"/>
  <c r="C42" i="2"/>
  <c r="C33" i="1"/>
  <c r="R29" i="1"/>
  <c r="Q29" i="1"/>
  <c r="R23" i="1"/>
  <c r="Q23" i="1"/>
  <c r="R17" i="1"/>
  <c r="Q17" i="1"/>
  <c r="R11" i="1"/>
  <c r="Q11" i="1"/>
  <c r="R5" i="1"/>
  <c r="T5" i="1" s="1"/>
  <c r="Q5" i="1"/>
  <c r="R28" i="1"/>
  <c r="Q28" i="1"/>
  <c r="R22" i="1"/>
  <c r="Q22" i="1"/>
  <c r="R16" i="1"/>
  <c r="Q16" i="1"/>
  <c r="R10" i="1"/>
  <c r="Q10" i="1"/>
  <c r="R4" i="1"/>
  <c r="T4" i="1" s="1"/>
  <c r="Q4" i="1"/>
  <c r="W4" i="1" l="1"/>
  <c r="W5" i="1"/>
  <c r="T11" i="1"/>
  <c r="T10" i="1"/>
  <c r="T16" i="1"/>
  <c r="T22" i="1" s="1"/>
  <c r="J22" i="6"/>
  <c r="J12" i="6"/>
  <c r="J27" i="6"/>
  <c r="J17" i="6"/>
  <c r="J21" i="6"/>
  <c r="J6" i="6"/>
  <c r="J11" i="6"/>
  <c r="J26" i="6"/>
  <c r="J16" i="6"/>
  <c r="C36" i="4"/>
  <c r="R20" i="2"/>
  <c r="R33" i="2" s="1"/>
  <c r="D5" i="4"/>
  <c r="D24" i="4" s="1"/>
  <c r="D15" i="4"/>
  <c r="D30" i="4" s="1"/>
  <c r="S10" i="1"/>
  <c r="S23" i="1"/>
  <c r="S22" i="1"/>
  <c r="S11" i="1"/>
  <c r="S28" i="1"/>
  <c r="S29" i="1"/>
  <c r="V5" i="1" s="1"/>
  <c r="S4" i="1"/>
  <c r="S16" i="1"/>
  <c r="S5" i="1"/>
  <c r="S17" i="1"/>
  <c r="C15" i="2"/>
  <c r="C30" i="2" s="1"/>
  <c r="E15" i="2"/>
  <c r="E30" i="2" s="1"/>
  <c r="D15" i="2"/>
  <c r="D30" i="2" s="1"/>
  <c r="D5" i="2"/>
  <c r="D24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C8" i="2" s="1"/>
  <c r="C5" i="2"/>
  <c r="C24" i="2" s="1"/>
  <c r="U23" i="1" l="1"/>
  <c r="X5" i="1"/>
  <c r="U28" i="1"/>
  <c r="U4" i="1"/>
  <c r="X4" i="1"/>
  <c r="U22" i="1"/>
  <c r="U16" i="1"/>
  <c r="U10" i="1"/>
  <c r="V4" i="1"/>
  <c r="U29" i="1"/>
  <c r="U5" i="1"/>
  <c r="U17" i="1"/>
  <c r="U11" i="1"/>
  <c r="T28" i="1"/>
  <c r="V28" i="1" s="1"/>
  <c r="W22" i="1"/>
  <c r="X22" i="1" s="1"/>
  <c r="V22" i="1"/>
  <c r="W16" i="1"/>
  <c r="X16" i="1" s="1"/>
  <c r="V16" i="1"/>
  <c r="V10" i="1"/>
  <c r="W10" i="1"/>
  <c r="X10" i="1" s="1"/>
  <c r="W11" i="1"/>
  <c r="X11" i="1" s="1"/>
  <c r="V11" i="1"/>
  <c r="T17" i="1"/>
  <c r="M20" i="2"/>
  <c r="M33" i="2" s="1"/>
  <c r="F20" i="2"/>
  <c r="F33" i="2" s="1"/>
  <c r="P20" i="2"/>
  <c r="P33" i="2" s="1"/>
  <c r="J20" i="2"/>
  <c r="J33" i="2" s="1"/>
  <c r="D20" i="2"/>
  <c r="D33" i="2" s="1"/>
  <c r="K20" i="2"/>
  <c r="K33" i="2" s="1"/>
  <c r="Q20" i="2"/>
  <c r="Q33" i="2" s="1"/>
  <c r="O20" i="2"/>
  <c r="O33" i="2" s="1"/>
  <c r="H20" i="2"/>
  <c r="H33" i="2" s="1"/>
  <c r="E20" i="2"/>
  <c r="E33" i="2" s="1"/>
  <c r="N20" i="2"/>
  <c r="N33" i="2" s="1"/>
  <c r="I20" i="2"/>
  <c r="I33" i="2" s="1"/>
  <c r="G20" i="2"/>
  <c r="G33" i="2" s="1"/>
  <c r="L20" i="2"/>
  <c r="L33" i="2" s="1"/>
  <c r="C20" i="2"/>
  <c r="C33" i="2" s="1"/>
  <c r="E15" i="4"/>
  <c r="E30" i="4" s="1"/>
  <c r="E5" i="4"/>
  <c r="E24" i="4" s="1"/>
  <c r="D36" i="4"/>
  <c r="D8" i="2"/>
  <c r="C10" i="2"/>
  <c r="C36" i="2"/>
  <c r="D36" i="2"/>
  <c r="F15" i="2"/>
  <c r="F30" i="2" s="1"/>
  <c r="F5" i="2"/>
  <c r="F24" i="2" s="1"/>
  <c r="E5" i="2"/>
  <c r="E24" i="2" s="1"/>
  <c r="E36" i="2" s="1"/>
  <c r="G5" i="2"/>
  <c r="G24" i="2" s="1"/>
  <c r="W17" i="1" l="1"/>
  <c r="X17" i="1" s="1"/>
  <c r="V17" i="1"/>
  <c r="T23" i="1"/>
  <c r="E36" i="4"/>
  <c r="F15" i="4"/>
  <c r="F30" i="4" s="1"/>
  <c r="F5" i="4"/>
  <c r="F24" i="4" s="1"/>
  <c r="E8" i="2"/>
  <c r="D10" i="2"/>
  <c r="F36" i="2"/>
  <c r="G15" i="2"/>
  <c r="G30" i="2" s="1"/>
  <c r="G36" i="2" s="1"/>
  <c r="H5" i="2"/>
  <c r="H24" i="2" s="1"/>
  <c r="W23" i="1" l="1"/>
  <c r="X23" i="1" s="1"/>
  <c r="V23" i="1"/>
  <c r="T29" i="1"/>
  <c r="V29" i="1" s="1"/>
  <c r="G5" i="4"/>
  <c r="G24" i="4" s="1"/>
  <c r="F36" i="4"/>
  <c r="G15" i="4"/>
  <c r="G30" i="4" s="1"/>
  <c r="F8" i="2"/>
  <c r="E10" i="2"/>
  <c r="H15" i="2"/>
  <c r="H30" i="2" s="1"/>
  <c r="H36" i="2" s="1"/>
  <c r="I5" i="2"/>
  <c r="I24" i="2" s="1"/>
  <c r="H5" i="4" l="1"/>
  <c r="H24" i="4" s="1"/>
  <c r="G36" i="4"/>
  <c r="H15" i="4"/>
  <c r="H30" i="4" s="1"/>
  <c r="G8" i="2"/>
  <c r="F10" i="2"/>
  <c r="I15" i="2"/>
  <c r="I30" i="2" s="1"/>
  <c r="I36" i="2" s="1"/>
  <c r="J5" i="2"/>
  <c r="J24" i="2" s="1"/>
  <c r="I5" i="4" l="1"/>
  <c r="I24" i="4" s="1"/>
  <c r="I15" i="4"/>
  <c r="I30" i="4" s="1"/>
  <c r="H36" i="4"/>
  <c r="H8" i="2"/>
  <c r="G10" i="2"/>
  <c r="J15" i="2"/>
  <c r="J30" i="2" s="1"/>
  <c r="J36" i="2" s="1"/>
  <c r="K5" i="2"/>
  <c r="K24" i="2" s="1"/>
  <c r="J15" i="4" l="1"/>
  <c r="J30" i="4" s="1"/>
  <c r="J5" i="4"/>
  <c r="J24" i="4" s="1"/>
  <c r="I36" i="4"/>
  <c r="I8" i="2"/>
  <c r="H10" i="2"/>
  <c r="K15" i="2"/>
  <c r="K30" i="2" s="1"/>
  <c r="K36" i="2" s="1"/>
  <c r="L5" i="2"/>
  <c r="L24" i="2" s="1"/>
  <c r="J36" i="4" l="1"/>
  <c r="K5" i="4"/>
  <c r="K24" i="4" s="1"/>
  <c r="K15" i="4"/>
  <c r="K30" i="4" s="1"/>
  <c r="J8" i="2"/>
  <c r="I10" i="2"/>
  <c r="L15" i="2"/>
  <c r="L30" i="2" s="1"/>
  <c r="L36" i="2" s="1"/>
  <c r="M5" i="2"/>
  <c r="M24" i="2" s="1"/>
  <c r="L15" i="4" l="1"/>
  <c r="L30" i="4" s="1"/>
  <c r="L5" i="4"/>
  <c r="L24" i="4" s="1"/>
  <c r="K36" i="4"/>
  <c r="K8" i="2"/>
  <c r="J10" i="2"/>
  <c r="M15" i="2"/>
  <c r="M30" i="2" s="1"/>
  <c r="M36" i="2" s="1"/>
  <c r="N5" i="2"/>
  <c r="N24" i="2" s="1"/>
  <c r="L36" i="4" l="1"/>
  <c r="M5" i="4"/>
  <c r="M24" i="4" s="1"/>
  <c r="M15" i="4"/>
  <c r="M30" i="4" s="1"/>
  <c r="L8" i="2"/>
  <c r="K10" i="2"/>
  <c r="N15" i="2"/>
  <c r="N30" i="2" s="1"/>
  <c r="N36" i="2" s="1"/>
  <c r="O5" i="2"/>
  <c r="O24" i="2" s="1"/>
  <c r="N15" i="4" l="1"/>
  <c r="N30" i="4" s="1"/>
  <c r="N5" i="4"/>
  <c r="N24" i="4" s="1"/>
  <c r="M36" i="4"/>
  <c r="M8" i="2"/>
  <c r="L10" i="2"/>
  <c r="O15" i="2"/>
  <c r="O30" i="2" s="1"/>
  <c r="O36" i="2" s="1"/>
  <c r="P5" i="2"/>
  <c r="P24" i="2" s="1"/>
  <c r="N36" i="4" l="1"/>
  <c r="O5" i="4"/>
  <c r="O24" i="4" s="1"/>
  <c r="O15" i="4"/>
  <c r="O30" i="4" s="1"/>
  <c r="N8" i="2"/>
  <c r="M10" i="2"/>
  <c r="P15" i="2"/>
  <c r="P30" i="2" s="1"/>
  <c r="P36" i="2" s="1"/>
  <c r="Q5" i="2"/>
  <c r="Q24" i="2" s="1"/>
  <c r="P15" i="4" l="1"/>
  <c r="P30" i="4" s="1"/>
  <c r="P5" i="4"/>
  <c r="P24" i="4" s="1"/>
  <c r="O36" i="4"/>
  <c r="O8" i="2"/>
  <c r="N10" i="2"/>
  <c r="Q15" i="2"/>
  <c r="Q30" i="2" s="1"/>
  <c r="Q36" i="2" s="1"/>
  <c r="C27" i="2"/>
  <c r="C39" i="2" s="1"/>
  <c r="P36" i="4" l="1"/>
  <c r="Q5" i="4"/>
  <c r="Q24" i="4" s="1"/>
  <c r="Q15" i="4"/>
  <c r="Q30" i="4" s="1"/>
  <c r="P8" i="2"/>
  <c r="O10" i="2"/>
  <c r="D27" i="2"/>
  <c r="D39" i="2" s="1"/>
  <c r="C10" i="4" l="1"/>
  <c r="C27" i="4" s="1"/>
  <c r="C20" i="4"/>
  <c r="C33" i="4" s="1"/>
  <c r="Q36" i="4"/>
  <c r="Q8" i="2"/>
  <c r="P10" i="2"/>
  <c r="E27" i="2"/>
  <c r="E39" i="2" s="1"/>
  <c r="C39" i="4" l="1"/>
  <c r="D20" i="4"/>
  <c r="D33" i="4" s="1"/>
  <c r="D10" i="4"/>
  <c r="D27" i="4" s="1"/>
  <c r="R8" i="2"/>
  <c r="R10" i="2" s="1"/>
  <c r="Q10" i="2"/>
  <c r="F27" i="2"/>
  <c r="F39" i="2" s="1"/>
  <c r="D39" i="4" l="1"/>
  <c r="E20" i="4"/>
  <c r="E33" i="4" s="1"/>
  <c r="E10" i="4"/>
  <c r="E27" i="4" s="1"/>
  <c r="G27" i="2"/>
  <c r="G39" i="2" s="1"/>
  <c r="F10" i="4" l="1"/>
  <c r="F27" i="4" s="1"/>
  <c r="E39" i="4"/>
  <c r="F20" i="4"/>
  <c r="F33" i="4" s="1"/>
  <c r="H27" i="2"/>
  <c r="H39" i="2" s="1"/>
  <c r="G20" i="4" l="1"/>
  <c r="G33" i="4" s="1"/>
  <c r="G10" i="4"/>
  <c r="G27" i="4" s="1"/>
  <c r="F39" i="4"/>
  <c r="I27" i="2"/>
  <c r="I39" i="2" s="1"/>
  <c r="G39" i="4" l="1"/>
  <c r="H10" i="4"/>
  <c r="H27" i="4" s="1"/>
  <c r="H20" i="4"/>
  <c r="H33" i="4" s="1"/>
  <c r="J27" i="2"/>
  <c r="J39" i="2" s="1"/>
  <c r="I10" i="4" l="1"/>
  <c r="I27" i="4" s="1"/>
  <c r="I20" i="4"/>
  <c r="I33" i="4" s="1"/>
  <c r="H39" i="4"/>
  <c r="K27" i="2"/>
  <c r="K39" i="2" s="1"/>
  <c r="I39" i="4" l="1"/>
  <c r="J20" i="4"/>
  <c r="J33" i="4" s="1"/>
  <c r="J10" i="4"/>
  <c r="J27" i="4" s="1"/>
  <c r="L27" i="2"/>
  <c r="L39" i="2" s="1"/>
  <c r="J39" i="4" l="1"/>
  <c r="K20" i="4"/>
  <c r="K33" i="4" s="1"/>
  <c r="K10" i="4"/>
  <c r="K27" i="4" s="1"/>
  <c r="M27" i="2"/>
  <c r="M39" i="2" s="1"/>
  <c r="K39" i="4" l="1"/>
  <c r="L20" i="4"/>
  <c r="L33" i="4" s="1"/>
  <c r="L10" i="4"/>
  <c r="L27" i="4" s="1"/>
  <c r="N27" i="2"/>
  <c r="N39" i="2" s="1"/>
  <c r="L39" i="4" l="1"/>
  <c r="M20" i="4"/>
  <c r="M33" i="4" s="1"/>
  <c r="M10" i="4"/>
  <c r="M27" i="4" s="1"/>
  <c r="O27" i="2"/>
  <c r="O39" i="2" s="1"/>
  <c r="N10" i="4" l="1"/>
  <c r="N27" i="4" s="1"/>
  <c r="M39" i="4"/>
  <c r="N20" i="4"/>
  <c r="N33" i="4" s="1"/>
  <c r="P27" i="2"/>
  <c r="P39" i="2" s="1"/>
  <c r="N39" i="4" l="1"/>
  <c r="O20" i="4"/>
  <c r="O33" i="4" s="1"/>
  <c r="O10" i="4"/>
  <c r="O27" i="4" s="1"/>
  <c r="Q27" i="2"/>
  <c r="Q39" i="2" s="1"/>
  <c r="R27" i="2"/>
  <c r="R39" i="2" s="1"/>
  <c r="P10" i="4" l="1"/>
  <c r="P27" i="4" s="1"/>
  <c r="O39" i="4"/>
  <c r="P20" i="4"/>
  <c r="P33" i="4" s="1"/>
  <c r="R20" i="4" l="1"/>
  <c r="R33" i="4" s="1"/>
  <c r="Q20" i="4"/>
  <c r="Q33" i="4" s="1"/>
  <c r="Q10" i="4"/>
  <c r="Q27" i="4" s="1"/>
  <c r="R10" i="4"/>
  <c r="R27" i="4" s="1"/>
  <c r="P39" i="4"/>
  <c r="Q39" i="4" l="1"/>
  <c r="R39" i="4"/>
</calcChain>
</file>

<file path=xl/sharedStrings.xml><?xml version="1.0" encoding="utf-8"?>
<sst xmlns="http://schemas.openxmlformats.org/spreadsheetml/2006/main" count="322" uniqueCount="46">
  <si>
    <t>Brioche</t>
  </si>
  <si>
    <t>Hotdog</t>
  </si>
  <si>
    <t>Segunda</t>
  </si>
  <si>
    <t>Terça</t>
  </si>
  <si>
    <t>Quarta</t>
  </si>
  <si>
    <t>Quinta</t>
  </si>
  <si>
    <t>Sexta</t>
  </si>
  <si>
    <t>Sábado</t>
  </si>
  <si>
    <t>Domingo</t>
  </si>
  <si>
    <t>Plan</t>
  </si>
  <si>
    <t>Real</t>
  </si>
  <si>
    <t>Total Plan</t>
  </si>
  <si>
    <t>Total Real</t>
  </si>
  <si>
    <t>Dia da Semana</t>
  </si>
  <si>
    <t>Dia</t>
  </si>
  <si>
    <t>Saída</t>
  </si>
  <si>
    <t>Saldo</t>
  </si>
  <si>
    <t>Total</t>
  </si>
  <si>
    <t>Semana 01</t>
  </si>
  <si>
    <t>Semana 02</t>
  </si>
  <si>
    <t>Semana 03</t>
  </si>
  <si>
    <t>Semana 04</t>
  </si>
  <si>
    <t>Semana 05</t>
  </si>
  <si>
    <t>Acumulado</t>
  </si>
  <si>
    <t>Previsão de Vendas - Mai24</t>
  </si>
  <si>
    <t>Carga</t>
  </si>
  <si>
    <t>Ocupação Max</t>
  </si>
  <si>
    <t>22 + 1</t>
  </si>
  <si>
    <t>5 + 20</t>
  </si>
  <si>
    <t>Feriado</t>
  </si>
  <si>
    <t>Sab/Dom</t>
  </si>
  <si>
    <t>Retirada</t>
  </si>
  <si>
    <t>720x3</t>
  </si>
  <si>
    <t>320x3</t>
  </si>
  <si>
    <t>Pedido</t>
  </si>
  <si>
    <t>Cargas</t>
  </si>
  <si>
    <t>Pães</t>
  </si>
  <si>
    <t>Massas</t>
  </si>
  <si>
    <t>Caixas</t>
  </si>
  <si>
    <t>Brioche (Cx)</t>
  </si>
  <si>
    <t>Hotdog (Cx)</t>
  </si>
  <si>
    <t>PLANEJAMENTO DE PRODUÇÃO - MAIO/24</t>
  </si>
  <si>
    <t>Dias Úteis</t>
  </si>
  <si>
    <t>Alcance</t>
  </si>
  <si>
    <t>Alc %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</si>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</sst>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m\-yy;@"/>
    <numFmt numFmtId="165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0" fillId="6" borderId="1" xfId="0" applyFill="1" applyBorder="1"/>
    <xf numFmtId="1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5" borderId="1" xfId="0" applyNumberFormat="1" applyFill="1" applyBorder="1"/>
    <xf numFmtId="1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/>
    <xf numFmtId="0" fontId="3" fillId="4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4" borderId="1" xfId="1" applyNumberFormat="1" applyFont="1" applyFill="1" applyBorder="1"/>
    <xf numFmtId="0" fontId="3" fillId="4" borderId="1" xfId="0" applyFont="1" applyFill="1" applyBorder="1" applyAlignment="1">
      <alignment horizontal="center"/>
    </xf>
    <xf numFmtId="9" fontId="0" fillId="4" borderId="1" xfId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abSelected="1" zoomScale="90" zoomScaleNormal="90" workbookViewId="0">
      <selection activeCell="D38" sqref="D38"/>
    </sheetView>
  </sheetViews>
  <sheetFormatPr defaultColWidth="9.125" defaultRowHeight="14.25"/>
  <cols>
    <col min="1" max="1" width="2" style="32" customWidth="1"/>
    <col min="2" max="2" width="16.375" style="32" customWidth="1"/>
    <col min="3" max="14" width="9.125" style="32"/>
    <col min="15" max="15" width="5.625" style="32" hidden="1" customWidth="1"/>
    <col min="16" max="16" width="5.875" style="32" hidden="1" customWidth="1"/>
    <col min="17" max="17" width="9.875" style="32" bestFit="1" customWidth="1"/>
    <col min="18" max="18" width="9.75" style="32" bestFit="1" customWidth="1"/>
    <col min="19" max="19" width="9.125" style="32"/>
    <col min="20" max="20" width="10.375" style="32" customWidth="1"/>
    <col min="21" max="16384" width="9.125" style="32"/>
  </cols>
  <sheetData>
    <row r="1" spans="2:24" ht="15">
      <c r="B1" s="33" t="s">
        <v>13</v>
      </c>
      <c r="C1" s="71" t="s">
        <v>2</v>
      </c>
      <c r="D1" s="71"/>
      <c r="E1" s="71" t="s">
        <v>3</v>
      </c>
      <c r="F1" s="71"/>
      <c r="G1" s="71" t="s">
        <v>4</v>
      </c>
      <c r="H1" s="71"/>
      <c r="I1" s="71" t="s">
        <v>5</v>
      </c>
      <c r="J1" s="71"/>
      <c r="K1" s="75" t="s">
        <v>6</v>
      </c>
      <c r="L1" s="75"/>
      <c r="M1" s="74" t="s">
        <v>7</v>
      </c>
      <c r="N1" s="74"/>
      <c r="O1" s="74" t="s">
        <v>8</v>
      </c>
      <c r="P1" s="74"/>
      <c r="Q1" s="72">
        <v>45413</v>
      </c>
      <c r="R1" s="73"/>
      <c r="S1" s="72">
        <v>45413</v>
      </c>
      <c r="T1" s="73"/>
      <c r="U1" s="76" t="s">
        <v>45</v>
      </c>
      <c r="V1" s="76"/>
      <c r="W1" s="76"/>
      <c r="X1" s="76"/>
    </row>
    <row r="2" spans="2:24" ht="15">
      <c r="B2" s="33" t="s">
        <v>14</v>
      </c>
      <c r="C2" s="71">
        <v>29</v>
      </c>
      <c r="D2" s="71"/>
      <c r="E2" s="71">
        <v>30</v>
      </c>
      <c r="F2" s="71"/>
      <c r="G2" s="71">
        <v>1</v>
      </c>
      <c r="H2" s="71"/>
      <c r="I2" s="71">
        <v>2</v>
      </c>
      <c r="J2" s="71"/>
      <c r="K2" s="75">
        <v>3</v>
      </c>
      <c r="L2" s="75"/>
      <c r="M2" s="74">
        <v>4</v>
      </c>
      <c r="N2" s="74"/>
      <c r="O2" s="74">
        <v>5</v>
      </c>
      <c r="P2" s="74"/>
      <c r="Q2" s="69" t="s">
        <v>18</v>
      </c>
      <c r="R2" s="70"/>
      <c r="S2" s="69" t="s">
        <v>23</v>
      </c>
      <c r="T2" s="70"/>
      <c r="U2" s="76"/>
      <c r="V2" s="76"/>
      <c r="W2" s="76"/>
      <c r="X2" s="76"/>
    </row>
    <row r="3" spans="2:24" ht="15">
      <c r="B3" s="36"/>
      <c r="C3" s="33" t="s">
        <v>9</v>
      </c>
      <c r="D3" s="33" t="s">
        <v>10</v>
      </c>
      <c r="E3" s="33" t="s">
        <v>9</v>
      </c>
      <c r="F3" s="33" t="s">
        <v>10</v>
      </c>
      <c r="G3" s="33" t="s">
        <v>9</v>
      </c>
      <c r="H3" s="33" t="s">
        <v>10</v>
      </c>
      <c r="I3" s="33" t="s">
        <v>9</v>
      </c>
      <c r="J3" s="33" t="s">
        <v>10</v>
      </c>
      <c r="K3" s="40" t="s">
        <v>9</v>
      </c>
      <c r="L3" s="40" t="s">
        <v>10</v>
      </c>
      <c r="M3" s="38" t="s">
        <v>9</v>
      </c>
      <c r="N3" s="38" t="s">
        <v>10</v>
      </c>
      <c r="O3" s="38" t="s">
        <v>9</v>
      </c>
      <c r="P3" s="38" t="s">
        <v>10</v>
      </c>
      <c r="Q3" s="33" t="s">
        <v>11</v>
      </c>
      <c r="R3" s="33" t="s">
        <v>12</v>
      </c>
      <c r="S3" s="33" t="s">
        <v>11</v>
      </c>
      <c r="T3" s="33" t="s">
        <v>12</v>
      </c>
      <c r="U3" s="67" t="s">
        <v>9</v>
      </c>
      <c r="V3" s="67" t="s">
        <v>10</v>
      </c>
      <c r="W3" s="67" t="s">
        <v>43</v>
      </c>
      <c r="X3" s="67" t="s">
        <v>44</v>
      </c>
    </row>
    <row r="4" spans="2:24" ht="15">
      <c r="B4" s="33" t="s">
        <v>0</v>
      </c>
      <c r="C4" s="36"/>
      <c r="D4" s="36"/>
      <c r="E4" s="36"/>
      <c r="F4" s="36"/>
      <c r="G4" s="46">
        <v>0</v>
      </c>
      <c r="H4" s="36"/>
      <c r="I4" s="49">
        <v>80</v>
      </c>
      <c r="J4" s="36">
        <v>95</v>
      </c>
      <c r="K4" s="7"/>
      <c r="L4" s="7"/>
      <c r="M4" s="8"/>
      <c r="N4" s="8"/>
      <c r="O4" s="8"/>
      <c r="P4" s="8"/>
      <c r="Q4" s="36">
        <f>C4+E4+G4+I4+K4+M4+O4</f>
        <v>80</v>
      </c>
      <c r="R4" s="36">
        <f>D4+F4+H4+J4+L4+N4+P4</f>
        <v>95</v>
      </c>
      <c r="S4" s="36">
        <f>Q4</f>
        <v>80</v>
      </c>
      <c r="T4" s="36">
        <f>R4</f>
        <v>95</v>
      </c>
      <c r="U4" s="66">
        <f>S4/$S$28</f>
        <v>2.5974025974025976E-2</v>
      </c>
      <c r="V4" s="66">
        <f>T4/$S$28</f>
        <v>3.0844155844155844E-2</v>
      </c>
      <c r="W4" s="36">
        <f>T4+Q10+Q16+Q22+Q28</f>
        <v>3095</v>
      </c>
      <c r="X4" s="68">
        <f>W4/S28</f>
        <v>1.0048701298701299</v>
      </c>
    </row>
    <row r="5" spans="2:24" ht="15">
      <c r="B5" s="33" t="s">
        <v>1</v>
      </c>
      <c r="C5" s="36"/>
      <c r="D5" s="36"/>
      <c r="E5" s="36"/>
      <c r="F5" s="36"/>
      <c r="G5" s="46">
        <v>0</v>
      </c>
      <c r="H5" s="36"/>
      <c r="I5" s="49">
        <v>0</v>
      </c>
      <c r="J5" s="36">
        <v>0</v>
      </c>
      <c r="K5" s="7"/>
      <c r="L5" s="7"/>
      <c r="M5" s="8"/>
      <c r="N5" s="8"/>
      <c r="O5" s="8"/>
      <c r="P5" s="8"/>
      <c r="Q5" s="36">
        <f>C5+E5+G5+I5+K5+M5+O5</f>
        <v>0</v>
      </c>
      <c r="R5" s="36">
        <f>D5+F5+H5+J5+L5+N5+P5</f>
        <v>0</v>
      </c>
      <c r="S5" s="36">
        <f>Q5</f>
        <v>0</v>
      </c>
      <c r="T5" s="36">
        <f>R5</f>
        <v>0</v>
      </c>
      <c r="U5" s="66">
        <f>S5/$S$29</f>
        <v>0</v>
      </c>
      <c r="V5" s="66">
        <f>T5/$S$29</f>
        <v>0</v>
      </c>
      <c r="W5" s="36">
        <f>T5+Q11+Q17+Q23+Q29</f>
        <v>1120</v>
      </c>
      <c r="X5" s="68">
        <f>W5/S29</f>
        <v>1</v>
      </c>
    </row>
    <row r="7" spans="2:24" ht="15">
      <c r="B7" s="33" t="s">
        <v>13</v>
      </c>
      <c r="C7" s="71" t="s">
        <v>2</v>
      </c>
      <c r="D7" s="71"/>
      <c r="E7" s="71" t="s">
        <v>3</v>
      </c>
      <c r="F7" s="71"/>
      <c r="G7" s="71" t="s">
        <v>4</v>
      </c>
      <c r="H7" s="71"/>
      <c r="I7" s="71" t="s">
        <v>5</v>
      </c>
      <c r="J7" s="71"/>
      <c r="K7" s="71" t="s">
        <v>6</v>
      </c>
      <c r="L7" s="71"/>
      <c r="M7" s="74" t="s">
        <v>7</v>
      </c>
      <c r="N7" s="74"/>
      <c r="O7" s="74" t="s">
        <v>8</v>
      </c>
      <c r="P7" s="74"/>
      <c r="Q7" s="72">
        <v>45413</v>
      </c>
      <c r="R7" s="73"/>
      <c r="S7" s="72">
        <v>45413</v>
      </c>
      <c r="T7" s="73"/>
      <c r="U7" s="76" t="s">
        <v>45</v>
      </c>
      <c r="V7" s="76"/>
      <c r="W7" s="76"/>
      <c r="X7" s="76"/>
    </row>
    <row r="8" spans="2:24" ht="15">
      <c r="B8" s="33" t="s">
        <v>14</v>
      </c>
      <c r="C8" s="71">
        <v>6</v>
      </c>
      <c r="D8" s="71"/>
      <c r="E8" s="71">
        <v>7</v>
      </c>
      <c r="F8" s="71"/>
      <c r="G8" s="71">
        <v>8</v>
      </c>
      <c r="H8" s="71"/>
      <c r="I8" s="71">
        <v>9</v>
      </c>
      <c r="J8" s="71"/>
      <c r="K8" s="71">
        <v>10</v>
      </c>
      <c r="L8" s="71"/>
      <c r="M8" s="74">
        <v>11</v>
      </c>
      <c r="N8" s="74"/>
      <c r="O8" s="74">
        <v>12</v>
      </c>
      <c r="P8" s="74"/>
      <c r="Q8" s="69" t="s">
        <v>19</v>
      </c>
      <c r="R8" s="70"/>
      <c r="S8" s="69" t="s">
        <v>23</v>
      </c>
      <c r="T8" s="70"/>
      <c r="U8" s="76"/>
      <c r="V8" s="76"/>
      <c r="W8" s="76"/>
      <c r="X8" s="76"/>
    </row>
    <row r="9" spans="2:24" ht="15">
      <c r="B9" s="36"/>
      <c r="C9" s="33" t="s">
        <v>9</v>
      </c>
      <c r="D9" s="33" t="s">
        <v>10</v>
      </c>
      <c r="E9" s="33" t="s">
        <v>9</v>
      </c>
      <c r="F9" s="33" t="s">
        <v>10</v>
      </c>
      <c r="G9" s="33" t="s">
        <v>9</v>
      </c>
      <c r="H9" s="33" t="s">
        <v>10</v>
      </c>
      <c r="I9" s="33" t="s">
        <v>9</v>
      </c>
      <c r="J9" s="33" t="s">
        <v>10</v>
      </c>
      <c r="K9" s="33" t="s">
        <v>9</v>
      </c>
      <c r="L9" s="33" t="s">
        <v>10</v>
      </c>
      <c r="M9" s="38" t="s">
        <v>9</v>
      </c>
      <c r="N9" s="38" t="s">
        <v>10</v>
      </c>
      <c r="O9" s="38" t="s">
        <v>9</v>
      </c>
      <c r="P9" s="38" t="s">
        <v>10</v>
      </c>
      <c r="Q9" s="33" t="s">
        <v>11</v>
      </c>
      <c r="R9" s="33" t="s">
        <v>12</v>
      </c>
      <c r="S9" s="33" t="s">
        <v>11</v>
      </c>
      <c r="T9" s="33" t="s">
        <v>12</v>
      </c>
      <c r="U9" s="67" t="s">
        <v>9</v>
      </c>
      <c r="V9" s="67" t="s">
        <v>10</v>
      </c>
      <c r="W9" s="67" t="s">
        <v>43</v>
      </c>
      <c r="X9" s="67" t="s">
        <v>44</v>
      </c>
    </row>
    <row r="10" spans="2:24" ht="15">
      <c r="B10" s="33" t="s">
        <v>0</v>
      </c>
      <c r="C10" s="36">
        <v>160</v>
      </c>
      <c r="D10" s="36">
        <v>181</v>
      </c>
      <c r="E10" s="46">
        <v>200</v>
      </c>
      <c r="F10" s="36">
        <v>151</v>
      </c>
      <c r="G10" s="46">
        <v>200</v>
      </c>
      <c r="H10" s="36">
        <v>229</v>
      </c>
      <c r="I10" s="46">
        <v>200</v>
      </c>
      <c r="J10" s="36">
        <v>120</v>
      </c>
      <c r="K10" s="49">
        <v>120</v>
      </c>
      <c r="L10" s="36"/>
      <c r="M10" s="8"/>
      <c r="N10" s="8"/>
      <c r="O10" s="8"/>
      <c r="P10" s="8"/>
      <c r="Q10" s="36">
        <f>C10+E10+G10+I10+K10+M10+O10</f>
        <v>880</v>
      </c>
      <c r="R10" s="36">
        <f>D10+F10+H10+J10+L10+N10+P10</f>
        <v>681</v>
      </c>
      <c r="S10" s="36">
        <f>Q10+Q4</f>
        <v>960</v>
      </c>
      <c r="T10" s="36">
        <f>R10+T4</f>
        <v>776</v>
      </c>
      <c r="U10" s="66">
        <f>S10/$S$28</f>
        <v>0.31168831168831168</v>
      </c>
      <c r="V10" s="66">
        <f>T10/$S$28</f>
        <v>0.25194805194805192</v>
      </c>
      <c r="W10" s="36">
        <f>T10+Q16+Q22+Q28</f>
        <v>2896</v>
      </c>
      <c r="X10" s="68">
        <f>W10/S28</f>
        <v>0.94025974025974024</v>
      </c>
    </row>
    <row r="11" spans="2:24" ht="15">
      <c r="B11" s="33" t="s">
        <v>1</v>
      </c>
      <c r="C11" s="36">
        <v>0</v>
      </c>
      <c r="D11" s="36">
        <v>0</v>
      </c>
      <c r="E11" s="46">
        <v>80</v>
      </c>
      <c r="F11" s="36">
        <v>91</v>
      </c>
      <c r="G11" s="46">
        <v>80</v>
      </c>
      <c r="H11" s="36">
        <v>80</v>
      </c>
      <c r="I11" s="46">
        <v>80</v>
      </c>
      <c r="J11" s="36">
        <v>69</v>
      </c>
      <c r="K11" s="49">
        <v>80</v>
      </c>
      <c r="L11" s="36"/>
      <c r="M11" s="8"/>
      <c r="N11" s="8"/>
      <c r="O11" s="8"/>
      <c r="P11" s="8"/>
      <c r="Q11" s="36">
        <f>C11+E11+G11+I11+K11+M11+O11</f>
        <v>320</v>
      </c>
      <c r="R11" s="36">
        <f>D11+F11+H11+J11+L11+N11+P11</f>
        <v>240</v>
      </c>
      <c r="S11" s="36">
        <f>Q11+Q5</f>
        <v>320</v>
      </c>
      <c r="T11" s="36">
        <f>R11+T5</f>
        <v>240</v>
      </c>
      <c r="U11" s="66">
        <f>S11/$S$29</f>
        <v>0.2857142857142857</v>
      </c>
      <c r="V11" s="66">
        <f>T11/$S$29</f>
        <v>0.21428571428571427</v>
      </c>
      <c r="W11" s="36">
        <f>T11+Q17+Q23+Q29</f>
        <v>1040</v>
      </c>
      <c r="X11" s="68">
        <f>W11/S29</f>
        <v>0.9285714285714286</v>
      </c>
    </row>
    <row r="12" spans="2:24" ht="15">
      <c r="B12" s="31"/>
    </row>
    <row r="13" spans="2:24" ht="15">
      <c r="B13" s="33" t="s">
        <v>13</v>
      </c>
      <c r="C13" s="71" t="s">
        <v>2</v>
      </c>
      <c r="D13" s="71"/>
      <c r="E13" s="71" t="s">
        <v>3</v>
      </c>
      <c r="F13" s="71"/>
      <c r="G13" s="71" t="s">
        <v>4</v>
      </c>
      <c r="H13" s="71"/>
      <c r="I13" s="71" t="s">
        <v>5</v>
      </c>
      <c r="J13" s="71"/>
      <c r="K13" s="71" t="s">
        <v>6</v>
      </c>
      <c r="L13" s="71"/>
      <c r="M13" s="74" t="s">
        <v>7</v>
      </c>
      <c r="N13" s="74"/>
      <c r="O13" s="74" t="s">
        <v>8</v>
      </c>
      <c r="P13" s="74"/>
      <c r="Q13" s="72">
        <v>45413</v>
      </c>
      <c r="R13" s="73"/>
      <c r="S13" s="72">
        <v>45413</v>
      </c>
      <c r="T13" s="73"/>
      <c r="U13" s="76" t="s">
        <v>45</v>
      </c>
      <c r="V13" s="76"/>
      <c r="W13" s="76"/>
      <c r="X13" s="76"/>
    </row>
    <row r="14" spans="2:24" ht="15">
      <c r="B14" s="33" t="s">
        <v>14</v>
      </c>
      <c r="C14" s="71">
        <v>13</v>
      </c>
      <c r="D14" s="71"/>
      <c r="E14" s="71">
        <v>14</v>
      </c>
      <c r="F14" s="71"/>
      <c r="G14" s="71">
        <v>15</v>
      </c>
      <c r="H14" s="71"/>
      <c r="I14" s="71">
        <v>16</v>
      </c>
      <c r="J14" s="71"/>
      <c r="K14" s="71">
        <v>17</v>
      </c>
      <c r="L14" s="71"/>
      <c r="M14" s="74">
        <v>18</v>
      </c>
      <c r="N14" s="74"/>
      <c r="O14" s="74">
        <v>19</v>
      </c>
      <c r="P14" s="74"/>
      <c r="Q14" s="69" t="s">
        <v>20</v>
      </c>
      <c r="R14" s="70"/>
      <c r="S14" s="69" t="s">
        <v>23</v>
      </c>
      <c r="T14" s="70"/>
      <c r="U14" s="76"/>
      <c r="V14" s="76"/>
      <c r="W14" s="76"/>
      <c r="X14" s="76"/>
    </row>
    <row r="15" spans="2:24" ht="15">
      <c r="B15" s="35"/>
      <c r="C15" s="33" t="s">
        <v>9</v>
      </c>
      <c r="D15" s="33" t="s">
        <v>10</v>
      </c>
      <c r="E15" s="33" t="s">
        <v>9</v>
      </c>
      <c r="F15" s="33" t="s">
        <v>10</v>
      </c>
      <c r="G15" s="33" t="s">
        <v>9</v>
      </c>
      <c r="H15" s="33" t="s">
        <v>10</v>
      </c>
      <c r="I15" s="33" t="s">
        <v>9</v>
      </c>
      <c r="J15" s="33" t="s">
        <v>10</v>
      </c>
      <c r="K15" s="33" t="s">
        <v>9</v>
      </c>
      <c r="L15" s="33" t="s">
        <v>10</v>
      </c>
      <c r="M15" s="38" t="s">
        <v>9</v>
      </c>
      <c r="N15" s="38" t="s">
        <v>10</v>
      </c>
      <c r="O15" s="38" t="s">
        <v>9</v>
      </c>
      <c r="P15" s="38" t="s">
        <v>10</v>
      </c>
      <c r="Q15" s="33" t="s">
        <v>11</v>
      </c>
      <c r="R15" s="33" t="s">
        <v>12</v>
      </c>
      <c r="S15" s="33" t="s">
        <v>11</v>
      </c>
      <c r="T15" s="33" t="s">
        <v>12</v>
      </c>
      <c r="U15" s="67" t="s">
        <v>9</v>
      </c>
      <c r="V15" s="67" t="s">
        <v>10</v>
      </c>
      <c r="W15" s="67" t="s">
        <v>43</v>
      </c>
      <c r="X15" s="67" t="s">
        <v>44</v>
      </c>
    </row>
    <row r="16" spans="2:24" ht="15">
      <c r="B16" s="33" t="s">
        <v>0</v>
      </c>
      <c r="C16" s="36">
        <v>200</v>
      </c>
      <c r="D16" s="36"/>
      <c r="E16" s="36">
        <v>160</v>
      </c>
      <c r="F16" s="36"/>
      <c r="G16" s="36">
        <v>160</v>
      </c>
      <c r="H16" s="36"/>
      <c r="I16" s="36">
        <v>160</v>
      </c>
      <c r="J16" s="36"/>
      <c r="K16" s="49">
        <v>120</v>
      </c>
      <c r="L16" s="37"/>
      <c r="M16" s="39"/>
      <c r="N16" s="39"/>
      <c r="O16" s="39"/>
      <c r="P16" s="39"/>
      <c r="Q16" s="36">
        <f>C16+E16+G16+I16+K16+M16+O16</f>
        <v>800</v>
      </c>
      <c r="R16" s="36">
        <f>D16+F16+H16+J16+L16+N16+P16</f>
        <v>0</v>
      </c>
      <c r="S16" s="36">
        <f>Q4+Q16+Q10</f>
        <v>1760</v>
      </c>
      <c r="T16" s="36">
        <f>R16+T10</f>
        <v>776</v>
      </c>
      <c r="U16" s="66">
        <f>S16/$S$28</f>
        <v>0.5714285714285714</v>
      </c>
      <c r="V16" s="66">
        <f>T16/$S$28</f>
        <v>0.25194805194805192</v>
      </c>
      <c r="W16" s="36">
        <f>T16+Q22+Q28</f>
        <v>2096</v>
      </c>
      <c r="X16" s="68">
        <f>W16/S28</f>
        <v>0.68051948051948052</v>
      </c>
    </row>
    <row r="17" spans="2:24" ht="15">
      <c r="B17" s="33" t="s">
        <v>1</v>
      </c>
      <c r="C17" s="36">
        <v>0</v>
      </c>
      <c r="D17" s="36"/>
      <c r="E17" s="36">
        <v>80</v>
      </c>
      <c r="F17" s="36"/>
      <c r="G17" s="36">
        <v>80</v>
      </c>
      <c r="H17" s="36"/>
      <c r="I17" s="36">
        <v>80</v>
      </c>
      <c r="J17" s="36"/>
      <c r="K17" s="49">
        <v>80</v>
      </c>
      <c r="L17" s="36"/>
      <c r="M17" s="8"/>
      <c r="N17" s="8"/>
      <c r="O17" s="8"/>
      <c r="P17" s="8"/>
      <c r="Q17" s="36">
        <f>C17+E17+G17+I17+K17+M17+O17</f>
        <v>320</v>
      </c>
      <c r="R17" s="36">
        <f>D17+F17+H17+J17+L17+N17+P17</f>
        <v>0</v>
      </c>
      <c r="S17" s="36">
        <f>Q5+Q17+Q11</f>
        <v>640</v>
      </c>
      <c r="T17" s="36">
        <f>R17+T11</f>
        <v>240</v>
      </c>
      <c r="U17" s="66">
        <f>S17/$S$29</f>
        <v>0.5714285714285714</v>
      </c>
      <c r="V17" s="66">
        <f>T17/$S$29</f>
        <v>0.21428571428571427</v>
      </c>
      <c r="W17" s="36">
        <f>T17+Q23+Q29</f>
        <v>720</v>
      </c>
      <c r="X17" s="68">
        <f>W17/S29</f>
        <v>0.6428571428571429</v>
      </c>
    </row>
    <row r="18" spans="2:24" ht="15">
      <c r="B18" s="31"/>
    </row>
    <row r="19" spans="2:24" ht="15">
      <c r="B19" s="33" t="s">
        <v>13</v>
      </c>
      <c r="C19" s="71" t="s">
        <v>2</v>
      </c>
      <c r="D19" s="71"/>
      <c r="E19" s="71" t="s">
        <v>3</v>
      </c>
      <c r="F19" s="71"/>
      <c r="G19" s="71" t="s">
        <v>4</v>
      </c>
      <c r="H19" s="71"/>
      <c r="I19" s="71" t="s">
        <v>5</v>
      </c>
      <c r="J19" s="71"/>
      <c r="K19" s="71" t="s">
        <v>6</v>
      </c>
      <c r="L19" s="71"/>
      <c r="M19" s="74" t="s">
        <v>7</v>
      </c>
      <c r="N19" s="74"/>
      <c r="O19" s="74" t="s">
        <v>8</v>
      </c>
      <c r="P19" s="74"/>
      <c r="Q19" s="72">
        <v>45413</v>
      </c>
      <c r="R19" s="73"/>
      <c r="S19" s="72">
        <v>45413</v>
      </c>
      <c r="T19" s="73"/>
      <c r="U19" s="76" t="s">
        <v>45</v>
      </c>
      <c r="V19" s="76"/>
      <c r="W19" s="76"/>
      <c r="X19" s="76"/>
    </row>
    <row r="20" spans="2:24" ht="15">
      <c r="B20" s="33" t="s">
        <v>14</v>
      </c>
      <c r="C20" s="71">
        <v>20</v>
      </c>
      <c r="D20" s="71"/>
      <c r="E20" s="71">
        <v>21</v>
      </c>
      <c r="F20" s="71"/>
      <c r="G20" s="71">
        <v>22</v>
      </c>
      <c r="H20" s="71"/>
      <c r="I20" s="71">
        <v>23</v>
      </c>
      <c r="J20" s="71"/>
      <c r="K20" s="71">
        <v>24</v>
      </c>
      <c r="L20" s="71"/>
      <c r="M20" s="74">
        <v>25</v>
      </c>
      <c r="N20" s="74"/>
      <c r="O20" s="74">
        <v>26</v>
      </c>
      <c r="P20" s="74"/>
      <c r="Q20" s="69" t="s">
        <v>21</v>
      </c>
      <c r="R20" s="70"/>
      <c r="S20" s="69" t="s">
        <v>23</v>
      </c>
      <c r="T20" s="70"/>
      <c r="U20" s="76"/>
      <c r="V20" s="76"/>
      <c r="W20" s="76"/>
      <c r="X20" s="76"/>
    </row>
    <row r="21" spans="2:24" ht="15">
      <c r="B21" s="35"/>
      <c r="C21" s="33" t="s">
        <v>9</v>
      </c>
      <c r="D21" s="33" t="s">
        <v>10</v>
      </c>
      <c r="E21" s="33" t="s">
        <v>9</v>
      </c>
      <c r="F21" s="33" t="s">
        <v>10</v>
      </c>
      <c r="G21" s="33" t="s">
        <v>9</v>
      </c>
      <c r="H21" s="33" t="s">
        <v>10</v>
      </c>
      <c r="I21" s="33" t="s">
        <v>9</v>
      </c>
      <c r="J21" s="33" t="s">
        <v>10</v>
      </c>
      <c r="K21" s="33" t="s">
        <v>9</v>
      </c>
      <c r="L21" s="33" t="s">
        <v>10</v>
      </c>
      <c r="M21" s="38" t="s">
        <v>9</v>
      </c>
      <c r="N21" s="38" t="s">
        <v>10</v>
      </c>
      <c r="O21" s="38" t="s">
        <v>9</v>
      </c>
      <c r="P21" s="38" t="s">
        <v>10</v>
      </c>
      <c r="Q21" s="33" t="s">
        <v>11</v>
      </c>
      <c r="R21" s="33" t="s">
        <v>12</v>
      </c>
      <c r="S21" s="33" t="s">
        <v>11</v>
      </c>
      <c r="T21" s="33" t="s">
        <v>12</v>
      </c>
      <c r="U21" s="67" t="s">
        <v>9</v>
      </c>
      <c r="V21" s="67" t="s">
        <v>10</v>
      </c>
      <c r="W21" s="67" t="s">
        <v>43</v>
      </c>
      <c r="X21" s="67" t="s">
        <v>44</v>
      </c>
    </row>
    <row r="22" spans="2:24" ht="15">
      <c r="B22" s="33" t="s">
        <v>0</v>
      </c>
      <c r="C22" s="36">
        <v>200</v>
      </c>
      <c r="D22" s="36"/>
      <c r="E22" s="36">
        <v>160</v>
      </c>
      <c r="F22" s="36"/>
      <c r="G22" s="46">
        <v>160</v>
      </c>
      <c r="H22" s="36"/>
      <c r="I22" s="46">
        <v>160</v>
      </c>
      <c r="J22" s="36"/>
      <c r="K22" s="49">
        <v>120</v>
      </c>
      <c r="L22" s="36"/>
      <c r="M22" s="8"/>
      <c r="N22" s="8"/>
      <c r="O22" s="8"/>
      <c r="P22" s="8"/>
      <c r="Q22" s="36">
        <f>C22+E22+G22+I22+K22+M22+O22</f>
        <v>800</v>
      </c>
      <c r="R22" s="36">
        <f>D22+F22+H22+J22+L22+N22+P22</f>
        <v>0</v>
      </c>
      <c r="S22" s="36">
        <f>Q4+Q10+Q16+Q22</f>
        <v>2560</v>
      </c>
      <c r="T22" s="36">
        <f>R22+T16</f>
        <v>776</v>
      </c>
      <c r="U22" s="66">
        <f>S22/$S$28</f>
        <v>0.83116883116883122</v>
      </c>
      <c r="V22" s="66">
        <f>T22/$S$28</f>
        <v>0.25194805194805192</v>
      </c>
      <c r="W22" s="36">
        <f>T22+Q28</f>
        <v>1296</v>
      </c>
      <c r="X22" s="68">
        <f>W22/S28</f>
        <v>0.42077922077922075</v>
      </c>
    </row>
    <row r="23" spans="2:24" ht="15">
      <c r="B23" s="33" t="s">
        <v>1</v>
      </c>
      <c r="C23" s="36">
        <v>0</v>
      </c>
      <c r="D23" s="36"/>
      <c r="E23" s="36">
        <v>80</v>
      </c>
      <c r="F23" s="36"/>
      <c r="G23" s="46">
        <v>80</v>
      </c>
      <c r="H23" s="36"/>
      <c r="I23" s="46">
        <v>80</v>
      </c>
      <c r="J23" s="36"/>
      <c r="K23" s="49">
        <v>80</v>
      </c>
      <c r="L23" s="36"/>
      <c r="M23" s="8"/>
      <c r="N23" s="8"/>
      <c r="O23" s="8"/>
      <c r="P23" s="8"/>
      <c r="Q23" s="36">
        <f>C23+E23+G23+I23+K23+M23+O23</f>
        <v>320</v>
      </c>
      <c r="R23" s="36">
        <f>D23+F23+H23+J23+L23+N23+P23</f>
        <v>0</v>
      </c>
      <c r="S23" s="36">
        <f>Q5+Q11+Q17+Q23</f>
        <v>960</v>
      </c>
      <c r="T23" s="36">
        <f>R23+T17</f>
        <v>240</v>
      </c>
      <c r="U23" s="66">
        <f>S23/$S$29</f>
        <v>0.8571428571428571</v>
      </c>
      <c r="V23" s="66">
        <f>T23/$S$29</f>
        <v>0.21428571428571427</v>
      </c>
      <c r="W23" s="36">
        <f>T23+Q29</f>
        <v>400</v>
      </c>
      <c r="X23" s="68">
        <f>W23/S29</f>
        <v>0.35714285714285715</v>
      </c>
    </row>
    <row r="25" spans="2:24" ht="15">
      <c r="B25" s="33" t="s">
        <v>13</v>
      </c>
      <c r="C25" s="71" t="s">
        <v>2</v>
      </c>
      <c r="D25" s="71"/>
      <c r="E25" s="71" t="s">
        <v>3</v>
      </c>
      <c r="F25" s="71"/>
      <c r="G25" s="71" t="s">
        <v>4</v>
      </c>
      <c r="H25" s="71"/>
      <c r="I25" s="71" t="s">
        <v>5</v>
      </c>
      <c r="J25" s="71"/>
      <c r="K25" s="75" t="s">
        <v>6</v>
      </c>
      <c r="L25" s="75"/>
      <c r="M25" s="74" t="s">
        <v>7</v>
      </c>
      <c r="N25" s="74"/>
      <c r="O25" s="74" t="s">
        <v>8</v>
      </c>
      <c r="P25" s="74"/>
      <c r="Q25" s="72">
        <v>45413</v>
      </c>
      <c r="R25" s="73"/>
      <c r="S25" s="72">
        <v>45413</v>
      </c>
      <c r="T25" s="73"/>
    </row>
    <row r="26" spans="2:24" ht="15">
      <c r="B26" s="33" t="s">
        <v>14</v>
      </c>
      <c r="C26" s="71">
        <v>27</v>
      </c>
      <c r="D26" s="71"/>
      <c r="E26" s="71">
        <v>28</v>
      </c>
      <c r="F26" s="71"/>
      <c r="G26" s="71">
        <v>29</v>
      </c>
      <c r="H26" s="71"/>
      <c r="I26" s="71">
        <v>30</v>
      </c>
      <c r="J26" s="71"/>
      <c r="K26" s="75">
        <v>31</v>
      </c>
      <c r="L26" s="75"/>
      <c r="M26" s="74">
        <v>1</v>
      </c>
      <c r="N26" s="74"/>
      <c r="O26" s="74">
        <v>2</v>
      </c>
      <c r="P26" s="74"/>
      <c r="Q26" s="69" t="s">
        <v>22</v>
      </c>
      <c r="R26" s="70"/>
      <c r="S26" s="69" t="s">
        <v>23</v>
      </c>
      <c r="T26" s="70"/>
    </row>
    <row r="27" spans="2:24" ht="15">
      <c r="B27" s="36"/>
      <c r="C27" s="33" t="s">
        <v>9</v>
      </c>
      <c r="D27" s="33" t="s">
        <v>10</v>
      </c>
      <c r="E27" s="33" t="s">
        <v>9</v>
      </c>
      <c r="F27" s="33" t="s">
        <v>10</v>
      </c>
      <c r="G27" s="33" t="s">
        <v>9</v>
      </c>
      <c r="H27" s="33" t="s">
        <v>10</v>
      </c>
      <c r="I27" s="33" t="s">
        <v>9</v>
      </c>
      <c r="J27" s="33" t="s">
        <v>10</v>
      </c>
      <c r="K27" s="40" t="s">
        <v>9</v>
      </c>
      <c r="L27" s="40" t="s">
        <v>10</v>
      </c>
      <c r="M27" s="38" t="s">
        <v>9</v>
      </c>
      <c r="N27" s="38" t="s">
        <v>10</v>
      </c>
      <c r="O27" s="38" t="s">
        <v>9</v>
      </c>
      <c r="P27" s="38" t="s">
        <v>10</v>
      </c>
      <c r="Q27" s="33" t="s">
        <v>11</v>
      </c>
      <c r="R27" s="33" t="s">
        <v>12</v>
      </c>
      <c r="S27" s="33" t="s">
        <v>11</v>
      </c>
      <c r="T27" s="33" t="s">
        <v>12</v>
      </c>
      <c r="U27" s="67" t="s">
        <v>9</v>
      </c>
      <c r="V27" s="67" t="s">
        <v>10</v>
      </c>
    </row>
    <row r="28" spans="2:24" ht="15">
      <c r="B28" s="33" t="s">
        <v>0</v>
      </c>
      <c r="C28" s="36">
        <v>200</v>
      </c>
      <c r="D28" s="36"/>
      <c r="E28" s="36">
        <v>160</v>
      </c>
      <c r="F28" s="36"/>
      <c r="G28" s="46">
        <v>160</v>
      </c>
      <c r="H28" s="36"/>
      <c r="I28" s="46">
        <v>0</v>
      </c>
      <c r="J28" s="36"/>
      <c r="K28" s="7">
        <v>0</v>
      </c>
      <c r="L28" s="7"/>
      <c r="M28" s="8"/>
      <c r="N28" s="8"/>
      <c r="O28" s="8"/>
      <c r="P28" s="8"/>
      <c r="Q28" s="36">
        <f>C28+E28+G28+I28+K28+M28+O28</f>
        <v>520</v>
      </c>
      <c r="R28" s="36">
        <f>D28+F28+H28+J28+L28+N28+P28</f>
        <v>0</v>
      </c>
      <c r="S28" s="36">
        <f>Q4+Q10+Q16+Q22+Q28</f>
        <v>3080</v>
      </c>
      <c r="T28" s="36">
        <f>R28+T22</f>
        <v>776</v>
      </c>
      <c r="U28" s="66">
        <f>S28/$S$28</f>
        <v>1</v>
      </c>
      <c r="V28" s="66">
        <f>T28/$S$28</f>
        <v>0.25194805194805192</v>
      </c>
    </row>
    <row r="29" spans="2:24" ht="15">
      <c r="B29" s="33" t="s">
        <v>1</v>
      </c>
      <c r="C29" s="36">
        <v>0</v>
      </c>
      <c r="D29" s="36"/>
      <c r="E29" s="36">
        <v>80</v>
      </c>
      <c r="F29" s="36"/>
      <c r="G29" s="46">
        <v>80</v>
      </c>
      <c r="H29" s="36"/>
      <c r="I29" s="46">
        <v>0</v>
      </c>
      <c r="J29" s="36"/>
      <c r="K29" s="7">
        <v>0</v>
      </c>
      <c r="L29" s="7"/>
      <c r="M29" s="8"/>
      <c r="N29" s="8"/>
      <c r="O29" s="8"/>
      <c r="P29" s="8"/>
      <c r="Q29" s="36">
        <f>C29+E29+G29+I29+K29+M29+O29</f>
        <v>160</v>
      </c>
      <c r="R29" s="36">
        <f>D29+F29+H29+J29+L29+N29+P29</f>
        <v>0</v>
      </c>
      <c r="S29" s="36">
        <f>Q5+Q11+Q17+Q23+Q29</f>
        <v>1120</v>
      </c>
      <c r="T29" s="36">
        <f>R29+T23</f>
        <v>240</v>
      </c>
      <c r="U29" s="66">
        <f>S29/$S$29</f>
        <v>1</v>
      </c>
      <c r="V29" s="66">
        <f>T29/$S$29</f>
        <v>0.21428571428571427</v>
      </c>
    </row>
    <row r="32" spans="2:24" ht="15">
      <c r="B32" s="71" t="s">
        <v>24</v>
      </c>
      <c r="C32" s="71"/>
      <c r="D32" s="53" t="s">
        <v>34</v>
      </c>
      <c r="E32" s="53" t="s">
        <v>35</v>
      </c>
    </row>
    <row r="33" spans="2:6" ht="15">
      <c r="B33" s="35" t="s">
        <v>0</v>
      </c>
      <c r="C33" s="35">
        <f>760*3</f>
        <v>2280</v>
      </c>
      <c r="D33" s="36">
        <v>2160</v>
      </c>
      <c r="E33" s="54" t="s">
        <v>32</v>
      </c>
    </row>
    <row r="34" spans="2:6" ht="15">
      <c r="B34" s="35" t="s">
        <v>1</v>
      </c>
      <c r="C34" s="35">
        <f>360*3</f>
        <v>1080</v>
      </c>
      <c r="D34" s="36">
        <v>960</v>
      </c>
      <c r="E34" s="54" t="s">
        <v>33</v>
      </c>
    </row>
    <row r="37" spans="2:6" ht="15">
      <c r="D37" s="53" t="s">
        <v>38</v>
      </c>
      <c r="E37" s="53" t="s">
        <v>36</v>
      </c>
      <c r="F37" s="53" t="s">
        <v>37</v>
      </c>
    </row>
    <row r="38" spans="2:6">
      <c r="D38" s="59">
        <v>160</v>
      </c>
      <c r="E38" s="59">
        <f>D38*56</f>
        <v>8960</v>
      </c>
      <c r="F38" s="60">
        <f>E38/550</f>
        <v>16.290909090909089</v>
      </c>
    </row>
    <row r="39" spans="2:6">
      <c r="D39" s="59">
        <v>80</v>
      </c>
      <c r="E39" s="59">
        <f>D39*56</f>
        <v>4480</v>
      </c>
      <c r="F39" s="60">
        <f>E39/1100</f>
        <v>4.0727272727272723</v>
      </c>
    </row>
  </sheetData>
  <mergeCells count="95">
    <mergeCell ref="U13:X14"/>
    <mergeCell ref="U19:X20"/>
    <mergeCell ref="O1:P1"/>
    <mergeCell ref="Q2:R2"/>
    <mergeCell ref="Q8:R8"/>
    <mergeCell ref="Q14:R14"/>
    <mergeCell ref="E7:F7"/>
    <mergeCell ref="G7:H7"/>
    <mergeCell ref="I7:J7"/>
    <mergeCell ref="K7:L7"/>
    <mergeCell ref="U1:X2"/>
    <mergeCell ref="U7:X8"/>
    <mergeCell ref="M7:N7"/>
    <mergeCell ref="O7:P7"/>
    <mergeCell ref="C2:D2"/>
    <mergeCell ref="E2:F2"/>
    <mergeCell ref="C1:D1"/>
    <mergeCell ref="E1:F1"/>
    <mergeCell ref="G1:H1"/>
    <mergeCell ref="I1:J1"/>
    <mergeCell ref="K1:L1"/>
    <mergeCell ref="M1:N1"/>
    <mergeCell ref="G2:H2"/>
    <mergeCell ref="I2:J2"/>
    <mergeCell ref="K2:L2"/>
    <mergeCell ref="M2:N2"/>
    <mergeCell ref="O2:P2"/>
    <mergeCell ref="C7:D7"/>
    <mergeCell ref="M13:N13"/>
    <mergeCell ref="C19:D19"/>
    <mergeCell ref="E19:F19"/>
    <mergeCell ref="G19:H19"/>
    <mergeCell ref="I19:J19"/>
    <mergeCell ref="K19:L19"/>
    <mergeCell ref="C13:D13"/>
    <mergeCell ref="E13:F13"/>
    <mergeCell ref="G13:H13"/>
    <mergeCell ref="I13:J13"/>
    <mergeCell ref="K13:L13"/>
    <mergeCell ref="C26:D26"/>
    <mergeCell ref="M8:N8"/>
    <mergeCell ref="O8:P8"/>
    <mergeCell ref="C14:D14"/>
    <mergeCell ref="E14:F14"/>
    <mergeCell ref="G14:H14"/>
    <mergeCell ref="I14:J14"/>
    <mergeCell ref="K14:L14"/>
    <mergeCell ref="M14:N14"/>
    <mergeCell ref="O14:P14"/>
    <mergeCell ref="C8:D8"/>
    <mergeCell ref="E8:F8"/>
    <mergeCell ref="G8:H8"/>
    <mergeCell ref="I8:J8"/>
    <mergeCell ref="K8:L8"/>
    <mergeCell ref="O13:P13"/>
    <mergeCell ref="C20:D20"/>
    <mergeCell ref="E20:F20"/>
    <mergeCell ref="G20:H20"/>
    <mergeCell ref="I20:J20"/>
    <mergeCell ref="K20:L20"/>
    <mergeCell ref="C25:D25"/>
    <mergeCell ref="E25:F25"/>
    <mergeCell ref="G25:H25"/>
    <mergeCell ref="I25:J25"/>
    <mergeCell ref="K25:L25"/>
    <mergeCell ref="E26:F26"/>
    <mergeCell ref="G26:H26"/>
    <mergeCell ref="I26:J26"/>
    <mergeCell ref="K26:L26"/>
    <mergeCell ref="Q19:R19"/>
    <mergeCell ref="Q25:R25"/>
    <mergeCell ref="Q20:R20"/>
    <mergeCell ref="M26:N26"/>
    <mergeCell ref="O20:P20"/>
    <mergeCell ref="M25:N25"/>
    <mergeCell ref="O25:P25"/>
    <mergeCell ref="M20:N20"/>
    <mergeCell ref="M19:N19"/>
    <mergeCell ref="O19:P19"/>
    <mergeCell ref="S26:T26"/>
    <mergeCell ref="B32:C32"/>
    <mergeCell ref="Q26:R26"/>
    <mergeCell ref="S1:T1"/>
    <mergeCell ref="S2:T2"/>
    <mergeCell ref="S7:T7"/>
    <mergeCell ref="S8:T8"/>
    <mergeCell ref="S13:T13"/>
    <mergeCell ref="S14:T14"/>
    <mergeCell ref="S19:T19"/>
    <mergeCell ref="S20:T20"/>
    <mergeCell ref="S25:T25"/>
    <mergeCell ref="O26:P26"/>
    <mergeCell ref="Q1:R1"/>
    <mergeCell ref="Q7:R7"/>
    <mergeCell ref="Q13:R13"/>
  </mergeCells>
  <pageMargins left="0.511811024" right="0.511811024" top="0.78740157499999996" bottom="0.78740157499999996" header="0.31496062000000002" footer="0.31496062000000002"/>
  <ignoredErrors>
    <ignoredError sqref="S4:S5 S10:S11 S16:S17 S22:S23 S28:S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Normal="100" workbookViewId="0">
      <selection activeCell="N17" sqref="N17:N20"/>
    </sheetView>
  </sheetViews>
  <sheetFormatPr defaultRowHeight="14.25"/>
  <sheetData>
    <row r="2" spans="1:20" ht="15">
      <c r="A2" s="77" t="s">
        <v>0</v>
      </c>
      <c r="B2" s="2" t="s">
        <v>14</v>
      </c>
      <c r="C2" s="3">
        <v>1</v>
      </c>
      <c r="D2" s="3">
        <v>2</v>
      </c>
      <c r="E2" s="4">
        <v>3</v>
      </c>
      <c r="F2" s="5">
        <v>4</v>
      </c>
      <c r="G2" s="5">
        <v>5</v>
      </c>
      <c r="H2" s="3">
        <v>6</v>
      </c>
      <c r="I2" s="3">
        <v>7</v>
      </c>
      <c r="J2" s="3">
        <v>8</v>
      </c>
      <c r="K2" s="41">
        <v>9</v>
      </c>
      <c r="L2" s="45">
        <v>10</v>
      </c>
      <c r="M2" s="5">
        <v>11</v>
      </c>
      <c r="N2" s="5">
        <v>12</v>
      </c>
      <c r="O2" s="45">
        <v>13</v>
      </c>
      <c r="P2" s="45">
        <v>14</v>
      </c>
      <c r="Q2" s="3">
        <v>15</v>
      </c>
      <c r="R2" s="3"/>
    </row>
    <row r="3" spans="1:20" ht="15">
      <c r="A3" s="77"/>
      <c r="B3" s="2" t="s">
        <v>9</v>
      </c>
      <c r="C3" s="6">
        <f>'Planejamento Maio24'!G4</f>
        <v>0</v>
      </c>
      <c r="D3" s="6">
        <f>'Planejamento Maio24'!I4+'Containeres Maio24 09.16.23 (P)'!C3-C4</f>
        <v>80</v>
      </c>
      <c r="E3" s="7">
        <f>'Planejamento Maio24'!K4+'Containeres Maio24 09.16.23 (P)'!D3-D4</f>
        <v>80</v>
      </c>
      <c r="F3" s="8">
        <f>'Planejamento Maio24'!M4+'Containeres Maio24 09.16.23 (P)'!E3-E4</f>
        <v>80</v>
      </c>
      <c r="G3" s="8">
        <f>'Planejamento Maio24'!O4+'Containeres Maio24 09.16.23 (P)'!F3-F4</f>
        <v>80</v>
      </c>
      <c r="H3" s="6">
        <f>'Planejamento Maio24'!C10+'Containeres Maio24 09.16.23 (P)'!G3-G4</f>
        <v>240</v>
      </c>
      <c r="I3" s="6">
        <f>'Planejamento Maio24'!E10+'Containeres Maio24 09.16.23 (P)'!H3-H4</f>
        <v>440</v>
      </c>
      <c r="J3" s="6">
        <f>'Planejamento Maio24'!G10+'Containeres Maio24 09.16.23 (P)'!I3-I4</f>
        <v>640</v>
      </c>
      <c r="K3" s="42">
        <f>'Planejamento Maio24'!I10+'Containeres Maio24 09.16.23 (P)'!J3-J4</f>
        <v>840</v>
      </c>
      <c r="L3" s="46">
        <f>'Planejamento Maio24'!K10+'Containeres Maio24 09.16.23 (P)'!K3-K4</f>
        <v>120</v>
      </c>
      <c r="M3" s="8">
        <f>'Planejamento Maio24'!M10+'Containeres Maio24 09.16.23 (P)'!L3-L4</f>
        <v>120</v>
      </c>
      <c r="N3" s="8">
        <f>'Planejamento Maio24'!O10+'Containeres Maio24 09.16.23 (P)'!M3-M4</f>
        <v>120</v>
      </c>
      <c r="O3" s="46">
        <f>'Planejamento Maio24'!C16+'Containeres Maio24 09.16.23 (P)'!N3-N4</f>
        <v>320</v>
      </c>
      <c r="P3" s="46">
        <f>'Planejamento Maio24'!E16+'Containeres Maio24 09.16.23 (P)'!O3-O4</f>
        <v>480</v>
      </c>
      <c r="Q3" s="6">
        <f>'Planejamento Maio24'!G16+'Containeres Maio24 09.16.23 (P)'!P3-P4</f>
        <v>640</v>
      </c>
      <c r="R3" s="6"/>
      <c r="T3" s="51" t="s">
        <v>29</v>
      </c>
    </row>
    <row r="4" spans="1:20" ht="15">
      <c r="A4" s="77"/>
      <c r="B4" s="2" t="s">
        <v>15</v>
      </c>
      <c r="C4" s="6">
        <v>0</v>
      </c>
      <c r="D4" s="6">
        <v>0</v>
      </c>
      <c r="E4" s="7">
        <v>0</v>
      </c>
      <c r="F4" s="8">
        <v>0</v>
      </c>
      <c r="G4" s="8">
        <v>0</v>
      </c>
      <c r="H4" s="6">
        <v>0</v>
      </c>
      <c r="I4" s="6">
        <v>0</v>
      </c>
      <c r="J4" s="6">
        <v>0</v>
      </c>
      <c r="K4" s="42">
        <v>840</v>
      </c>
      <c r="L4" s="46">
        <v>0</v>
      </c>
      <c r="M4" s="8">
        <v>0</v>
      </c>
      <c r="N4" s="8">
        <v>0</v>
      </c>
      <c r="O4" s="46">
        <v>0</v>
      </c>
      <c r="P4" s="46">
        <v>0</v>
      </c>
      <c r="Q4" s="6">
        <v>0</v>
      </c>
      <c r="R4" s="6"/>
    </row>
    <row r="5" spans="1:20" ht="15">
      <c r="A5" s="77"/>
      <c r="B5" s="9" t="s">
        <v>16</v>
      </c>
      <c r="C5" s="10">
        <f>C3-C4</f>
        <v>0</v>
      </c>
      <c r="D5" s="10">
        <f t="shared" ref="D5:Q5" si="0">D3-D4</f>
        <v>80</v>
      </c>
      <c r="E5" s="11">
        <f t="shared" si="0"/>
        <v>80</v>
      </c>
      <c r="F5" s="12">
        <f t="shared" si="0"/>
        <v>80</v>
      </c>
      <c r="G5" s="12">
        <f t="shared" si="0"/>
        <v>80</v>
      </c>
      <c r="H5" s="10">
        <f t="shared" si="0"/>
        <v>240</v>
      </c>
      <c r="I5" s="10">
        <f t="shared" si="0"/>
        <v>440</v>
      </c>
      <c r="J5" s="10">
        <f t="shared" si="0"/>
        <v>640</v>
      </c>
      <c r="K5" s="43">
        <f t="shared" si="0"/>
        <v>0</v>
      </c>
      <c r="L5" s="47">
        <f t="shared" si="0"/>
        <v>120</v>
      </c>
      <c r="M5" s="12">
        <f t="shared" si="0"/>
        <v>120</v>
      </c>
      <c r="N5" s="12">
        <f t="shared" si="0"/>
        <v>120</v>
      </c>
      <c r="O5" s="47">
        <f t="shared" si="0"/>
        <v>320</v>
      </c>
      <c r="P5" s="47">
        <f t="shared" si="0"/>
        <v>480</v>
      </c>
      <c r="Q5" s="10">
        <f t="shared" si="0"/>
        <v>640</v>
      </c>
      <c r="R5" s="10"/>
      <c r="T5" s="39" t="s">
        <v>30</v>
      </c>
    </row>
    <row r="6" spans="1:20">
      <c r="A6" s="78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</row>
    <row r="7" spans="1:20" ht="15">
      <c r="A7" s="77"/>
      <c r="B7" s="13" t="s">
        <v>14</v>
      </c>
      <c r="C7" s="48">
        <v>16</v>
      </c>
      <c r="D7" s="14">
        <v>17</v>
      </c>
      <c r="E7" s="15">
        <v>18</v>
      </c>
      <c r="F7" s="15">
        <v>19</v>
      </c>
      <c r="G7" s="48">
        <v>20</v>
      </c>
      <c r="H7" s="48">
        <v>21</v>
      </c>
      <c r="I7" s="14">
        <v>22</v>
      </c>
      <c r="J7" s="48">
        <v>23</v>
      </c>
      <c r="K7" s="48">
        <v>24</v>
      </c>
      <c r="L7" s="15">
        <v>25</v>
      </c>
      <c r="M7" s="15">
        <v>26</v>
      </c>
      <c r="N7" s="44">
        <v>27</v>
      </c>
      <c r="O7" s="48">
        <v>28</v>
      </c>
      <c r="P7" s="48">
        <v>29</v>
      </c>
      <c r="Q7" s="14">
        <v>30</v>
      </c>
      <c r="R7" s="16">
        <v>31</v>
      </c>
      <c r="T7" s="52" t="s">
        <v>31</v>
      </c>
    </row>
    <row r="8" spans="1:20" ht="15">
      <c r="A8" s="77"/>
      <c r="B8" s="2" t="s">
        <v>9</v>
      </c>
      <c r="C8" s="46">
        <f>'Planejamento Maio24'!I16+'Containeres Maio24 09.16.23 (P)'!Q3-Q4</f>
        <v>800</v>
      </c>
      <c r="D8" s="50">
        <f>'Planejamento Maio24'!K16+'Containeres Maio24 09.16.23 (P)'!C8-C9</f>
        <v>920</v>
      </c>
      <c r="E8" s="8">
        <f>'Planejamento Maio24'!M16+'Containeres Maio24 09.16.23 (P)'!D8-D9</f>
        <v>920</v>
      </c>
      <c r="F8" s="8">
        <f>'Planejamento Maio24'!O16+'Containeres Maio24 09.16.23 (P)'!E8-E9</f>
        <v>920</v>
      </c>
      <c r="G8" s="42">
        <f>'Planejamento Maio24'!C22+'Containeres Maio24 09.16.23 (P)'!F8-F9</f>
        <v>1120</v>
      </c>
      <c r="H8" s="46">
        <f>'Planejamento Maio24'!E22+'Containeres Maio24 09.16.23 (P)'!G8-G9</f>
        <v>560</v>
      </c>
      <c r="I8" s="6">
        <f>'Planejamento Maio24'!G22+'Containeres Maio24 09.16.23 (P)'!H8-H9</f>
        <v>720</v>
      </c>
      <c r="J8" s="46">
        <f>'Planejamento Maio24'!I22+'Containeres Maio24 09.16.23 (P)'!I8-I9</f>
        <v>880</v>
      </c>
      <c r="K8" s="46">
        <f>'Planejamento Maio24'!K22+'Containeres Maio24 09.16.23 (P)'!J8-J9</f>
        <v>1000</v>
      </c>
      <c r="L8" s="8">
        <f>'Planejamento Maio24'!M22+'Containeres Maio24 09.16.23 (P)'!K8-K9</f>
        <v>1000</v>
      </c>
      <c r="M8" s="8">
        <f>'Planejamento Maio24'!O22+'Containeres Maio24 09.16.23 (P)'!L8-L9</f>
        <v>1000</v>
      </c>
      <c r="N8" s="42">
        <f>'Planejamento Maio24'!C28+'Containeres Maio24 09.16.23 (P)'!M8-M9</f>
        <v>1200</v>
      </c>
      <c r="O8" s="46">
        <f>'Planejamento Maio24'!E28+'Containeres Maio24 09.16.23 (P)'!N8-N9</f>
        <v>640</v>
      </c>
      <c r="P8" s="46">
        <f>'Planejamento Maio24'!G28+'Containeres Maio24 09.16.23 (P)'!O8-O9</f>
        <v>800</v>
      </c>
      <c r="Q8" s="6">
        <f>'Planejamento Maio24'!I28+'Containeres Maio24 09.16.23 (P)'!P8-P9</f>
        <v>800</v>
      </c>
      <c r="R8" s="7">
        <f>'Planejamento Maio24'!K28+'Containeres Maio24 09.16.23 (P)'!Q8-Q9</f>
        <v>800</v>
      </c>
    </row>
    <row r="9" spans="1:20" ht="15">
      <c r="A9" s="77"/>
      <c r="B9" s="2" t="s">
        <v>15</v>
      </c>
      <c r="C9" s="46">
        <v>0</v>
      </c>
      <c r="D9" s="6">
        <v>0</v>
      </c>
      <c r="E9" s="8">
        <v>0</v>
      </c>
      <c r="F9" s="8">
        <v>0</v>
      </c>
      <c r="G9" s="42">
        <v>720</v>
      </c>
      <c r="H9" s="46">
        <v>0</v>
      </c>
      <c r="I9" s="6">
        <v>0</v>
      </c>
      <c r="J9" s="46">
        <v>0</v>
      </c>
      <c r="K9" s="46">
        <v>0</v>
      </c>
      <c r="L9" s="8">
        <v>0</v>
      </c>
      <c r="M9" s="8">
        <v>0</v>
      </c>
      <c r="N9" s="42">
        <v>720</v>
      </c>
      <c r="O9" s="46">
        <v>0</v>
      </c>
      <c r="P9" s="46">
        <v>0</v>
      </c>
      <c r="Q9" s="6">
        <v>0</v>
      </c>
      <c r="R9" s="7">
        <v>0</v>
      </c>
    </row>
    <row r="10" spans="1:20" ht="15">
      <c r="A10" s="77"/>
      <c r="B10" s="2" t="s">
        <v>16</v>
      </c>
      <c r="C10" s="46">
        <f>C8-C9</f>
        <v>800</v>
      </c>
      <c r="D10" s="46">
        <f t="shared" ref="D10:R10" si="1">D8-D9</f>
        <v>920</v>
      </c>
      <c r="E10" s="8">
        <f t="shared" si="1"/>
        <v>920</v>
      </c>
      <c r="F10" s="8">
        <f t="shared" si="1"/>
        <v>920</v>
      </c>
      <c r="G10" s="42">
        <f t="shared" si="1"/>
        <v>400</v>
      </c>
      <c r="H10" s="46">
        <f t="shared" si="1"/>
        <v>560</v>
      </c>
      <c r="I10" s="46">
        <f t="shared" si="1"/>
        <v>720</v>
      </c>
      <c r="J10" s="46">
        <f t="shared" si="1"/>
        <v>880</v>
      </c>
      <c r="K10" s="46">
        <f t="shared" si="1"/>
        <v>1000</v>
      </c>
      <c r="L10" s="8">
        <f t="shared" si="1"/>
        <v>1000</v>
      </c>
      <c r="M10" s="8">
        <f t="shared" si="1"/>
        <v>1000</v>
      </c>
      <c r="N10" s="42">
        <f t="shared" si="1"/>
        <v>480</v>
      </c>
      <c r="O10" s="46">
        <f t="shared" si="1"/>
        <v>640</v>
      </c>
      <c r="P10" s="46">
        <f t="shared" si="1"/>
        <v>800</v>
      </c>
      <c r="Q10" s="46">
        <f t="shared" si="1"/>
        <v>800</v>
      </c>
      <c r="R10" s="46">
        <f t="shared" si="1"/>
        <v>800</v>
      </c>
    </row>
    <row r="12" spans="1:20" ht="15">
      <c r="A12" s="77" t="s">
        <v>1</v>
      </c>
      <c r="B12" s="2" t="s">
        <v>14</v>
      </c>
      <c r="C12" s="3">
        <v>1</v>
      </c>
      <c r="D12" s="3">
        <v>2</v>
      </c>
      <c r="E12" s="4">
        <v>3</v>
      </c>
      <c r="F12" s="5">
        <v>4</v>
      </c>
      <c r="G12" s="5">
        <v>5</v>
      </c>
      <c r="H12" s="3">
        <v>6</v>
      </c>
      <c r="I12" s="3">
        <v>7</v>
      </c>
      <c r="J12" s="3">
        <v>8</v>
      </c>
      <c r="K12" s="41">
        <v>9</v>
      </c>
      <c r="L12" s="45">
        <v>10</v>
      </c>
      <c r="M12" s="5">
        <v>11</v>
      </c>
      <c r="N12" s="5">
        <v>12</v>
      </c>
      <c r="O12" s="45">
        <v>13</v>
      </c>
      <c r="P12" s="45">
        <v>14</v>
      </c>
      <c r="Q12" s="3">
        <v>15</v>
      </c>
      <c r="R12" s="3"/>
    </row>
    <row r="13" spans="1:20" ht="15">
      <c r="A13" s="77"/>
      <c r="B13" s="2" t="s">
        <v>9</v>
      </c>
      <c r="C13" s="6">
        <f>'Planejamento Maio24'!G5</f>
        <v>0</v>
      </c>
      <c r="D13" s="6">
        <f>'Planejamento Maio24'!I5+'Containeres Maio24 09.16.23 (P)'!C13-C14</f>
        <v>0</v>
      </c>
      <c r="E13" s="7">
        <f>'Planejamento Maio24'!K5+'Containeres Maio24 09.16.23 (P)'!D13-D14</f>
        <v>0</v>
      </c>
      <c r="F13" s="8">
        <f>'Planejamento Maio24'!M5+'Containeres Maio24 09.16.23 (P)'!E13-E14</f>
        <v>0</v>
      </c>
      <c r="G13" s="8">
        <f>'Planejamento Maio24'!O5+'Containeres Maio24 09.16.23 (P)'!F13-F14</f>
        <v>0</v>
      </c>
      <c r="H13" s="6">
        <f>'Planejamento Maio24'!C11+'Containeres Maio24 09.16.23 (P)'!G13-G14</f>
        <v>0</v>
      </c>
      <c r="I13" s="6">
        <f>'Planejamento Maio24'!E11+'Containeres Maio24 09.16.23 (P)'!H13-H14</f>
        <v>80</v>
      </c>
      <c r="J13" s="6">
        <f>'Planejamento Maio24'!G11+'Containeres Maio24 09.16.23 (P)'!I13-I14</f>
        <v>160</v>
      </c>
      <c r="K13" s="42">
        <f>'Planejamento Maio24'!I11+'Containeres Maio24 09.16.23 (P)'!J13-J14</f>
        <v>240</v>
      </c>
      <c r="L13" s="46">
        <f>'Planejamento Maio24'!K11+'Containeres Maio24 09.16.23 (P)'!K13-K14</f>
        <v>80</v>
      </c>
      <c r="M13" s="8">
        <f>'Planejamento Maio24'!M11+'Containeres Maio24 09.16.23 (P)'!L13-L14</f>
        <v>80</v>
      </c>
      <c r="N13" s="8">
        <f>'Planejamento Maio24'!O11+'Containeres Maio24 09.16.23 (P)'!M13-M14</f>
        <v>80</v>
      </c>
      <c r="O13" s="46">
        <f>'Planejamento Maio24'!C17+'Containeres Maio24 09.16.23 (P)'!N13-N14</f>
        <v>80</v>
      </c>
      <c r="P13" s="46">
        <f>'Planejamento Maio24'!E17+'Containeres Maio24 09.16.23 (P)'!O13-O14</f>
        <v>160</v>
      </c>
      <c r="Q13" s="6">
        <f>'Planejamento Maio24'!G17+'Containeres Maio24 09.16.23 (P)'!P13-P14</f>
        <v>240</v>
      </c>
      <c r="R13" s="6"/>
    </row>
    <row r="14" spans="1:20" ht="15">
      <c r="A14" s="77"/>
      <c r="B14" s="2" t="s">
        <v>15</v>
      </c>
      <c r="C14" s="6">
        <v>0</v>
      </c>
      <c r="D14" s="6">
        <v>0</v>
      </c>
      <c r="E14" s="7">
        <v>0</v>
      </c>
      <c r="F14" s="8">
        <v>0</v>
      </c>
      <c r="G14" s="8">
        <v>0</v>
      </c>
      <c r="H14" s="6">
        <v>0</v>
      </c>
      <c r="I14" s="6">
        <v>0</v>
      </c>
      <c r="J14" s="6">
        <v>0</v>
      </c>
      <c r="K14" s="42">
        <v>240</v>
      </c>
      <c r="L14" s="46">
        <v>0</v>
      </c>
      <c r="M14" s="8">
        <v>0</v>
      </c>
      <c r="N14" s="8">
        <v>0</v>
      </c>
      <c r="O14" s="46">
        <v>0</v>
      </c>
      <c r="P14" s="46">
        <v>0</v>
      </c>
      <c r="Q14" s="6">
        <v>0</v>
      </c>
      <c r="R14" s="6"/>
    </row>
    <row r="15" spans="1:20" ht="15">
      <c r="A15" s="77"/>
      <c r="B15" s="9" t="s">
        <v>16</v>
      </c>
      <c r="C15" s="10">
        <f>C13-C14</f>
        <v>0</v>
      </c>
      <c r="D15" s="10">
        <f t="shared" ref="D15" si="2">D13-D14</f>
        <v>0</v>
      </c>
      <c r="E15" s="11">
        <f t="shared" ref="E15" si="3">E13-E14</f>
        <v>0</v>
      </c>
      <c r="F15" s="12">
        <f t="shared" ref="F15" si="4">F13-F14</f>
        <v>0</v>
      </c>
      <c r="G15" s="12">
        <f t="shared" ref="G15" si="5">G13-G14</f>
        <v>0</v>
      </c>
      <c r="H15" s="10">
        <f t="shared" ref="H15" si="6">H13-H14</f>
        <v>0</v>
      </c>
      <c r="I15" s="10">
        <f t="shared" ref="I15" si="7">I13-I14</f>
        <v>80</v>
      </c>
      <c r="J15" s="10">
        <f t="shared" ref="J15" si="8">J13-J14</f>
        <v>160</v>
      </c>
      <c r="K15" s="43">
        <f t="shared" ref="K15" si="9">K13-K14</f>
        <v>0</v>
      </c>
      <c r="L15" s="47">
        <f t="shared" ref="L15" si="10">L13-L14</f>
        <v>80</v>
      </c>
      <c r="M15" s="12">
        <f t="shared" ref="M15" si="11">M13-M14</f>
        <v>80</v>
      </c>
      <c r="N15" s="12">
        <f t="shared" ref="N15" si="12">N13-N14</f>
        <v>80</v>
      </c>
      <c r="O15" s="47">
        <f t="shared" ref="O15" si="13">O13-O14</f>
        <v>80</v>
      </c>
      <c r="P15" s="47">
        <f t="shared" ref="P15" si="14">P13-P14</f>
        <v>160</v>
      </c>
      <c r="Q15" s="10">
        <f t="shared" ref="Q15" si="15">Q13-Q14</f>
        <v>240</v>
      </c>
      <c r="R15" s="10"/>
    </row>
    <row r="16" spans="1:20">
      <c r="A16" s="7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</row>
    <row r="17" spans="1:18" ht="15">
      <c r="A17" s="77"/>
      <c r="B17" s="13" t="s">
        <v>14</v>
      </c>
      <c r="C17" s="48">
        <v>16</v>
      </c>
      <c r="D17" s="14">
        <v>17</v>
      </c>
      <c r="E17" s="15">
        <v>18</v>
      </c>
      <c r="F17" s="15">
        <v>19</v>
      </c>
      <c r="G17" s="44">
        <v>20</v>
      </c>
      <c r="H17" s="48">
        <v>21</v>
      </c>
      <c r="I17" s="14">
        <v>22</v>
      </c>
      <c r="J17" s="48">
        <v>23</v>
      </c>
      <c r="K17" s="48">
        <v>24</v>
      </c>
      <c r="L17" s="15">
        <v>25</v>
      </c>
      <c r="M17" s="15">
        <v>26</v>
      </c>
      <c r="N17" s="44">
        <v>27</v>
      </c>
      <c r="O17" s="48">
        <v>28</v>
      </c>
      <c r="P17" s="48">
        <v>29</v>
      </c>
      <c r="Q17" s="14">
        <v>30</v>
      </c>
      <c r="R17" s="16">
        <v>31</v>
      </c>
    </row>
    <row r="18" spans="1:18" ht="15">
      <c r="A18" s="77"/>
      <c r="B18" s="2" t="s">
        <v>9</v>
      </c>
      <c r="C18" s="46">
        <f>'Planejamento Maio24'!I17+'Containeres Maio24 09.16.23 (P)'!Q13-Q14</f>
        <v>320</v>
      </c>
      <c r="D18" s="6">
        <f>'Planejamento Maio24'!K17+'Containeres Maio24 09.16.23 (P)'!C18-C19</f>
        <v>400</v>
      </c>
      <c r="E18" s="8">
        <f>'Planejamento Maio24'!M17+'Containeres Maio24 09.16.23 (P)'!D18-D19</f>
        <v>400</v>
      </c>
      <c r="F18" s="8">
        <f>'Planejamento Maio24'!O17+'Containeres Maio24 09.16.23 (P)'!E18-E19</f>
        <v>400</v>
      </c>
      <c r="G18" s="42">
        <f>'Planejamento Maio24'!C23+'Containeres Maio24 09.16.23 (P)'!F18-F19</f>
        <v>400</v>
      </c>
      <c r="H18" s="46">
        <f>'Planejamento Maio24'!E23+'Containeres Maio24 09.16.23 (P)'!G18-G19</f>
        <v>80</v>
      </c>
      <c r="I18" s="6">
        <f>'Planejamento Maio24'!G23+'Containeres Maio24 09.16.23 (P)'!H18-H19</f>
        <v>160</v>
      </c>
      <c r="J18" s="46">
        <f>'Planejamento Maio24'!I23+'Containeres Maio24 09.16.23 (P)'!I18-I19</f>
        <v>240</v>
      </c>
      <c r="K18" s="46">
        <f>'Planejamento Maio24'!K23+'Containeres Maio24 09.16.23 (P)'!J18-J19</f>
        <v>320</v>
      </c>
      <c r="L18" s="8">
        <f>'Planejamento Maio24'!M23+'Containeres Maio24 09.16.23 (P)'!K18-K19</f>
        <v>320</v>
      </c>
      <c r="M18" s="8">
        <f>'Planejamento Maio24'!O23+'Containeres Maio24 09.16.23 (P)'!L18-L19</f>
        <v>320</v>
      </c>
      <c r="N18" s="42">
        <f>'Planejamento Maio24'!C29+'Containeres Maio24 09.16.23 (P)'!M18-M19</f>
        <v>320</v>
      </c>
      <c r="O18" s="46">
        <f>'Planejamento Maio24'!E29+'Containeres Maio24 09.16.23 (P)'!N18-N19</f>
        <v>80</v>
      </c>
      <c r="P18" s="46">
        <f>'Planejamento Maio24'!G29+'Containeres Maio24 09.16.23 (P)'!O18-O19</f>
        <v>160</v>
      </c>
      <c r="Q18" s="6">
        <f>'Planejamento Maio24'!I29+'Containeres Maio24 09.16.23 (P)'!P18-P19</f>
        <v>160</v>
      </c>
      <c r="R18" s="7">
        <f>'Planejamento Maio24'!K29+'Containeres Maio24 09.16.23 (P)'!Q18-Q19</f>
        <v>160</v>
      </c>
    </row>
    <row r="19" spans="1:18" ht="15">
      <c r="A19" s="77"/>
      <c r="B19" s="2" t="s">
        <v>15</v>
      </c>
      <c r="C19" s="46">
        <v>0</v>
      </c>
      <c r="D19" s="6">
        <v>0</v>
      </c>
      <c r="E19" s="8">
        <v>0</v>
      </c>
      <c r="F19" s="8">
        <v>0</v>
      </c>
      <c r="G19" s="42">
        <v>400</v>
      </c>
      <c r="H19" s="46">
        <v>0</v>
      </c>
      <c r="I19" s="6">
        <v>0</v>
      </c>
      <c r="J19" s="46">
        <v>0</v>
      </c>
      <c r="K19" s="46">
        <v>0</v>
      </c>
      <c r="L19" s="8">
        <v>0</v>
      </c>
      <c r="M19" s="8">
        <v>0</v>
      </c>
      <c r="N19" s="42">
        <v>320</v>
      </c>
      <c r="O19" s="46">
        <v>0</v>
      </c>
      <c r="P19" s="46">
        <v>0</v>
      </c>
      <c r="Q19" s="6">
        <v>0</v>
      </c>
      <c r="R19" s="7">
        <v>0</v>
      </c>
    </row>
    <row r="20" spans="1:18" ht="15">
      <c r="A20" s="77"/>
      <c r="B20" s="2" t="s">
        <v>16</v>
      </c>
      <c r="C20" s="46">
        <f>C18-C19</f>
        <v>320</v>
      </c>
      <c r="D20" s="6">
        <f>D18-D19</f>
        <v>400</v>
      </c>
      <c r="E20" s="8">
        <f t="shared" ref="E20:R20" si="16">E18-E19</f>
        <v>400</v>
      </c>
      <c r="F20" s="8">
        <f t="shared" si="16"/>
        <v>400</v>
      </c>
      <c r="G20" s="42">
        <f t="shared" si="16"/>
        <v>0</v>
      </c>
      <c r="H20" s="46">
        <f t="shared" si="16"/>
        <v>80</v>
      </c>
      <c r="I20" s="6">
        <f t="shared" si="16"/>
        <v>160</v>
      </c>
      <c r="J20" s="46">
        <f t="shared" si="16"/>
        <v>240</v>
      </c>
      <c r="K20" s="46">
        <f t="shared" si="16"/>
        <v>320</v>
      </c>
      <c r="L20" s="8">
        <f t="shared" si="16"/>
        <v>320</v>
      </c>
      <c r="M20" s="8">
        <f t="shared" si="16"/>
        <v>320</v>
      </c>
      <c r="N20" s="42">
        <f t="shared" si="16"/>
        <v>0</v>
      </c>
      <c r="O20" s="46">
        <f t="shared" si="16"/>
        <v>80</v>
      </c>
      <c r="P20" s="46">
        <f t="shared" si="16"/>
        <v>160</v>
      </c>
      <c r="Q20" s="6">
        <f t="shared" si="16"/>
        <v>160</v>
      </c>
      <c r="R20" s="7">
        <f t="shared" si="16"/>
        <v>160</v>
      </c>
    </row>
    <row r="23" spans="1:18" ht="15">
      <c r="A23" s="79" t="s">
        <v>0</v>
      </c>
      <c r="B23" s="21"/>
      <c r="C23" s="22">
        <v>1</v>
      </c>
      <c r="D23" s="22">
        <v>2</v>
      </c>
      <c r="E23" s="22">
        <v>3</v>
      </c>
      <c r="F23" s="22">
        <v>4</v>
      </c>
      <c r="G23" s="22">
        <v>5</v>
      </c>
      <c r="H23" s="22">
        <v>6</v>
      </c>
      <c r="I23" s="22">
        <v>7</v>
      </c>
      <c r="J23" s="22">
        <v>8</v>
      </c>
      <c r="K23" s="22">
        <v>9</v>
      </c>
      <c r="L23" s="22">
        <v>10</v>
      </c>
      <c r="M23" s="22">
        <v>11</v>
      </c>
      <c r="N23" s="22">
        <v>12</v>
      </c>
      <c r="O23" s="22">
        <v>13</v>
      </c>
      <c r="P23" s="22">
        <v>14</v>
      </c>
      <c r="Q23" s="22">
        <v>15</v>
      </c>
      <c r="R23" s="26"/>
    </row>
    <row r="24" spans="1:18">
      <c r="A24" s="80"/>
      <c r="B24" s="17"/>
      <c r="C24" s="27">
        <f>C5</f>
        <v>0</v>
      </c>
      <c r="D24" s="27">
        <f t="shared" ref="D24:Q24" si="17">D5</f>
        <v>80</v>
      </c>
      <c r="E24" s="27">
        <f t="shared" si="17"/>
        <v>80</v>
      </c>
      <c r="F24" s="27">
        <f t="shared" si="17"/>
        <v>80</v>
      </c>
      <c r="G24" s="27">
        <f t="shared" si="17"/>
        <v>80</v>
      </c>
      <c r="H24" s="27">
        <f t="shared" si="17"/>
        <v>240</v>
      </c>
      <c r="I24" s="27">
        <f t="shared" si="17"/>
        <v>440</v>
      </c>
      <c r="J24" s="27">
        <f t="shared" si="17"/>
        <v>640</v>
      </c>
      <c r="K24" s="27">
        <f t="shared" si="17"/>
        <v>0</v>
      </c>
      <c r="L24" s="27">
        <f t="shared" si="17"/>
        <v>120</v>
      </c>
      <c r="M24" s="27">
        <f t="shared" si="17"/>
        <v>120</v>
      </c>
      <c r="N24" s="27">
        <f t="shared" si="17"/>
        <v>120</v>
      </c>
      <c r="O24" s="27">
        <f t="shared" si="17"/>
        <v>320</v>
      </c>
      <c r="P24" s="27">
        <f t="shared" si="17"/>
        <v>480</v>
      </c>
      <c r="Q24" s="27">
        <f t="shared" si="17"/>
        <v>640</v>
      </c>
      <c r="R24" s="28"/>
    </row>
    <row r="25" spans="1:18">
      <c r="A25" s="80"/>
      <c r="B25" s="1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</row>
    <row r="26" spans="1:18" ht="15">
      <c r="A26" s="80"/>
      <c r="B26" s="17"/>
      <c r="C26" s="23">
        <v>16</v>
      </c>
      <c r="D26" s="23">
        <v>17</v>
      </c>
      <c r="E26" s="23">
        <v>18</v>
      </c>
      <c r="F26" s="23">
        <v>19</v>
      </c>
      <c r="G26" s="23">
        <v>20</v>
      </c>
      <c r="H26" s="23">
        <v>21</v>
      </c>
      <c r="I26" s="23">
        <v>22</v>
      </c>
      <c r="J26" s="23">
        <v>23</v>
      </c>
      <c r="K26" s="23">
        <v>24</v>
      </c>
      <c r="L26" s="23">
        <v>25</v>
      </c>
      <c r="M26" s="23">
        <v>26</v>
      </c>
      <c r="N26" s="23">
        <v>27</v>
      </c>
      <c r="O26" s="23">
        <v>28</v>
      </c>
      <c r="P26" s="23">
        <v>29</v>
      </c>
      <c r="Q26" s="23">
        <v>30</v>
      </c>
      <c r="R26" s="24">
        <v>31</v>
      </c>
    </row>
    <row r="27" spans="1:18">
      <c r="A27" s="81"/>
      <c r="B27" s="25"/>
      <c r="C27" s="29">
        <f>C10</f>
        <v>800</v>
      </c>
      <c r="D27" s="29">
        <f t="shared" ref="D27:R27" si="18">D10</f>
        <v>920</v>
      </c>
      <c r="E27" s="29">
        <f t="shared" si="18"/>
        <v>920</v>
      </c>
      <c r="F27" s="29">
        <f t="shared" si="18"/>
        <v>920</v>
      </c>
      <c r="G27" s="29">
        <f t="shared" si="18"/>
        <v>400</v>
      </c>
      <c r="H27" s="29">
        <f t="shared" si="18"/>
        <v>560</v>
      </c>
      <c r="I27" s="29">
        <f t="shared" si="18"/>
        <v>720</v>
      </c>
      <c r="J27" s="29">
        <f t="shared" si="18"/>
        <v>880</v>
      </c>
      <c r="K27" s="29">
        <f t="shared" si="18"/>
        <v>1000</v>
      </c>
      <c r="L27" s="29">
        <f t="shared" si="18"/>
        <v>1000</v>
      </c>
      <c r="M27" s="29">
        <f t="shared" si="18"/>
        <v>1000</v>
      </c>
      <c r="N27" s="29">
        <f t="shared" si="18"/>
        <v>480</v>
      </c>
      <c r="O27" s="29">
        <f t="shared" si="18"/>
        <v>640</v>
      </c>
      <c r="P27" s="29">
        <f t="shared" si="18"/>
        <v>800</v>
      </c>
      <c r="Q27" s="29">
        <f t="shared" si="18"/>
        <v>800</v>
      </c>
      <c r="R27" s="30">
        <f t="shared" si="18"/>
        <v>800</v>
      </c>
    </row>
    <row r="29" spans="1:18" ht="15">
      <c r="A29" s="79" t="s">
        <v>1</v>
      </c>
      <c r="B29" s="21"/>
      <c r="C29" s="22">
        <v>1</v>
      </c>
      <c r="D29" s="22">
        <v>2</v>
      </c>
      <c r="E29" s="22">
        <v>3</v>
      </c>
      <c r="F29" s="22">
        <v>4</v>
      </c>
      <c r="G29" s="22">
        <v>5</v>
      </c>
      <c r="H29" s="22">
        <v>6</v>
      </c>
      <c r="I29" s="22">
        <v>7</v>
      </c>
      <c r="J29" s="22">
        <v>8</v>
      </c>
      <c r="K29" s="22">
        <v>9</v>
      </c>
      <c r="L29" s="22">
        <v>10</v>
      </c>
      <c r="M29" s="22">
        <v>11</v>
      </c>
      <c r="N29" s="22">
        <v>12</v>
      </c>
      <c r="O29" s="22">
        <v>13</v>
      </c>
      <c r="P29" s="22">
        <v>14</v>
      </c>
      <c r="Q29" s="22">
        <v>15</v>
      </c>
      <c r="R29" s="26"/>
    </row>
    <row r="30" spans="1:18">
      <c r="A30" s="80"/>
      <c r="B30" s="17"/>
      <c r="C30" s="27">
        <f>C15</f>
        <v>0</v>
      </c>
      <c r="D30" s="27">
        <f t="shared" ref="D30:Q30" si="19">D15</f>
        <v>0</v>
      </c>
      <c r="E30" s="27">
        <f t="shared" si="19"/>
        <v>0</v>
      </c>
      <c r="F30" s="27">
        <f t="shared" si="19"/>
        <v>0</v>
      </c>
      <c r="G30" s="27">
        <f t="shared" si="19"/>
        <v>0</v>
      </c>
      <c r="H30" s="27">
        <f t="shared" si="19"/>
        <v>0</v>
      </c>
      <c r="I30" s="27">
        <f t="shared" si="19"/>
        <v>80</v>
      </c>
      <c r="J30" s="27">
        <f t="shared" si="19"/>
        <v>160</v>
      </c>
      <c r="K30" s="27">
        <f t="shared" si="19"/>
        <v>0</v>
      </c>
      <c r="L30" s="27">
        <f t="shared" si="19"/>
        <v>80</v>
      </c>
      <c r="M30" s="27">
        <f t="shared" si="19"/>
        <v>80</v>
      </c>
      <c r="N30" s="27">
        <f t="shared" si="19"/>
        <v>80</v>
      </c>
      <c r="O30" s="27">
        <f t="shared" si="19"/>
        <v>80</v>
      </c>
      <c r="P30" s="27">
        <f t="shared" si="19"/>
        <v>160</v>
      </c>
      <c r="Q30" s="27">
        <f t="shared" si="19"/>
        <v>240</v>
      </c>
      <c r="R30" s="28"/>
    </row>
    <row r="31" spans="1:18">
      <c r="A31" s="80"/>
      <c r="B31" s="1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</row>
    <row r="32" spans="1:18" ht="15">
      <c r="A32" s="80"/>
      <c r="B32" s="17"/>
      <c r="C32" s="23">
        <v>16</v>
      </c>
      <c r="D32" s="23">
        <v>17</v>
      </c>
      <c r="E32" s="23">
        <v>18</v>
      </c>
      <c r="F32" s="23">
        <v>19</v>
      </c>
      <c r="G32" s="23">
        <v>20</v>
      </c>
      <c r="H32" s="23">
        <v>21</v>
      </c>
      <c r="I32" s="23">
        <v>22</v>
      </c>
      <c r="J32" s="23">
        <v>23</v>
      </c>
      <c r="K32" s="23">
        <v>24</v>
      </c>
      <c r="L32" s="23">
        <v>25</v>
      </c>
      <c r="M32" s="23">
        <v>26</v>
      </c>
      <c r="N32" s="23">
        <v>27</v>
      </c>
      <c r="O32" s="23">
        <v>28</v>
      </c>
      <c r="P32" s="23">
        <v>29</v>
      </c>
      <c r="Q32" s="23">
        <v>30</v>
      </c>
      <c r="R32" s="24">
        <v>31</v>
      </c>
    </row>
    <row r="33" spans="1:18">
      <c r="A33" s="81"/>
      <c r="B33" s="25"/>
      <c r="C33" s="29">
        <f>C20</f>
        <v>320</v>
      </c>
      <c r="D33" s="29">
        <f t="shared" ref="D33:R33" si="20">D20</f>
        <v>400</v>
      </c>
      <c r="E33" s="29">
        <f t="shared" si="20"/>
        <v>400</v>
      </c>
      <c r="F33" s="29">
        <f t="shared" si="20"/>
        <v>400</v>
      </c>
      <c r="G33" s="29">
        <f t="shared" si="20"/>
        <v>0</v>
      </c>
      <c r="H33" s="29">
        <f t="shared" si="20"/>
        <v>80</v>
      </c>
      <c r="I33" s="29">
        <f t="shared" si="20"/>
        <v>160</v>
      </c>
      <c r="J33" s="29">
        <f t="shared" si="20"/>
        <v>240</v>
      </c>
      <c r="K33" s="29">
        <f t="shared" si="20"/>
        <v>320</v>
      </c>
      <c r="L33" s="29">
        <f t="shared" si="20"/>
        <v>320</v>
      </c>
      <c r="M33" s="29">
        <f t="shared" si="20"/>
        <v>320</v>
      </c>
      <c r="N33" s="29">
        <f t="shared" si="20"/>
        <v>0</v>
      </c>
      <c r="O33" s="29">
        <f t="shared" si="20"/>
        <v>80</v>
      </c>
      <c r="P33" s="29">
        <f t="shared" si="20"/>
        <v>160</v>
      </c>
      <c r="Q33" s="29">
        <f t="shared" si="20"/>
        <v>160</v>
      </c>
      <c r="R33" s="30">
        <f t="shared" si="20"/>
        <v>160</v>
      </c>
    </row>
    <row r="35" spans="1:18" ht="15">
      <c r="A35" s="79" t="s">
        <v>17</v>
      </c>
      <c r="B35" s="21"/>
      <c r="C35" s="22">
        <v>1</v>
      </c>
      <c r="D35" s="22">
        <v>2</v>
      </c>
      <c r="E35" s="22">
        <v>3</v>
      </c>
      <c r="F35" s="22">
        <v>4</v>
      </c>
      <c r="G35" s="22">
        <v>5</v>
      </c>
      <c r="H35" s="22">
        <v>6</v>
      </c>
      <c r="I35" s="22">
        <v>7</v>
      </c>
      <c r="J35" s="22">
        <v>8</v>
      </c>
      <c r="K35" s="22">
        <v>9</v>
      </c>
      <c r="L35" s="22">
        <v>10</v>
      </c>
      <c r="M35" s="22">
        <v>11</v>
      </c>
      <c r="N35" s="22">
        <v>12</v>
      </c>
      <c r="O35" s="22">
        <v>13</v>
      </c>
      <c r="P35" s="22">
        <v>14</v>
      </c>
      <c r="Q35" s="22">
        <v>15</v>
      </c>
      <c r="R35" s="26"/>
    </row>
    <row r="36" spans="1:18">
      <c r="A36" s="80"/>
      <c r="B36" s="17"/>
      <c r="C36" s="27">
        <f>C24+C30</f>
        <v>0</v>
      </c>
      <c r="D36" s="27">
        <f t="shared" ref="D36:Q36" si="21">D24+D30</f>
        <v>80</v>
      </c>
      <c r="E36" s="27">
        <f t="shared" si="21"/>
        <v>80</v>
      </c>
      <c r="F36" s="27">
        <f t="shared" si="21"/>
        <v>80</v>
      </c>
      <c r="G36" s="27">
        <f t="shared" si="21"/>
        <v>80</v>
      </c>
      <c r="H36" s="27">
        <f t="shared" si="21"/>
        <v>240</v>
      </c>
      <c r="I36" s="27">
        <f t="shared" si="21"/>
        <v>520</v>
      </c>
      <c r="J36" s="27">
        <f t="shared" si="21"/>
        <v>800</v>
      </c>
      <c r="K36" s="27">
        <f t="shared" si="21"/>
        <v>0</v>
      </c>
      <c r="L36" s="27">
        <f t="shared" si="21"/>
        <v>200</v>
      </c>
      <c r="M36" s="27">
        <f t="shared" si="21"/>
        <v>200</v>
      </c>
      <c r="N36" s="27">
        <f t="shared" si="21"/>
        <v>200</v>
      </c>
      <c r="O36" s="27">
        <f t="shared" si="21"/>
        <v>400</v>
      </c>
      <c r="P36" s="27">
        <f t="shared" si="21"/>
        <v>640</v>
      </c>
      <c r="Q36" s="27">
        <f t="shared" si="21"/>
        <v>880</v>
      </c>
      <c r="R36" s="28"/>
    </row>
    <row r="37" spans="1:18">
      <c r="A37" s="80"/>
      <c r="B37" s="1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</row>
    <row r="38" spans="1:18" ht="15">
      <c r="A38" s="80"/>
      <c r="B38" s="17"/>
      <c r="C38" s="23">
        <v>16</v>
      </c>
      <c r="D38" s="23">
        <v>17</v>
      </c>
      <c r="E38" s="23">
        <v>18</v>
      </c>
      <c r="F38" s="23">
        <v>19</v>
      </c>
      <c r="G38" s="23">
        <v>20</v>
      </c>
      <c r="H38" s="23">
        <v>21</v>
      </c>
      <c r="I38" s="23">
        <v>22</v>
      </c>
      <c r="J38" s="23">
        <v>23</v>
      </c>
      <c r="K38" s="23">
        <v>24</v>
      </c>
      <c r="L38" s="23">
        <v>25</v>
      </c>
      <c r="M38" s="23">
        <v>26</v>
      </c>
      <c r="N38" s="23">
        <v>27</v>
      </c>
      <c r="O38" s="23">
        <v>28</v>
      </c>
      <c r="P38" s="23">
        <v>29</v>
      </c>
      <c r="Q38" s="23">
        <v>30</v>
      </c>
      <c r="R38" s="24">
        <v>31</v>
      </c>
    </row>
    <row r="39" spans="1:18">
      <c r="A39" s="81"/>
      <c r="B39" s="25"/>
      <c r="C39" s="29">
        <f>C27+C33</f>
        <v>1120</v>
      </c>
      <c r="D39" s="29">
        <f t="shared" ref="D39:R39" si="22">D27+D33</f>
        <v>1320</v>
      </c>
      <c r="E39" s="29">
        <f t="shared" si="22"/>
        <v>1320</v>
      </c>
      <c r="F39" s="29">
        <f t="shared" si="22"/>
        <v>1320</v>
      </c>
      <c r="G39" s="29">
        <f t="shared" si="22"/>
        <v>400</v>
      </c>
      <c r="H39" s="29">
        <f t="shared" si="22"/>
        <v>640</v>
      </c>
      <c r="I39" s="29">
        <f t="shared" si="22"/>
        <v>880</v>
      </c>
      <c r="J39" s="29">
        <f t="shared" si="22"/>
        <v>1120</v>
      </c>
      <c r="K39" s="29">
        <f t="shared" si="22"/>
        <v>1320</v>
      </c>
      <c r="L39" s="29">
        <f t="shared" si="22"/>
        <v>1320</v>
      </c>
      <c r="M39" s="29">
        <f t="shared" si="22"/>
        <v>1320</v>
      </c>
      <c r="N39" s="29">
        <f t="shared" si="22"/>
        <v>480</v>
      </c>
      <c r="O39" s="29">
        <f t="shared" si="22"/>
        <v>720</v>
      </c>
      <c r="P39" s="29">
        <f t="shared" si="22"/>
        <v>960</v>
      </c>
      <c r="Q39" s="29">
        <f t="shared" si="22"/>
        <v>960</v>
      </c>
      <c r="R39" s="30">
        <f t="shared" si="22"/>
        <v>960</v>
      </c>
    </row>
    <row r="41" spans="1:18" ht="15">
      <c r="B41" s="71" t="s">
        <v>25</v>
      </c>
      <c r="C41" s="71"/>
    </row>
    <row r="42" spans="1:18" ht="15">
      <c r="B42" s="35" t="s">
        <v>17</v>
      </c>
      <c r="C42" s="35">
        <f>26*40</f>
        <v>1040</v>
      </c>
      <c r="I42" t="s">
        <v>0</v>
      </c>
      <c r="J42">
        <v>5</v>
      </c>
    </row>
    <row r="43" spans="1:18">
      <c r="I43" t="s">
        <v>1</v>
      </c>
      <c r="J43">
        <v>2</v>
      </c>
    </row>
    <row r="44" spans="1:18" ht="15">
      <c r="B44" s="71" t="s">
        <v>26</v>
      </c>
      <c r="C44" s="71"/>
    </row>
    <row r="45" spans="1:18" ht="15">
      <c r="B45" s="35" t="s">
        <v>17</v>
      </c>
      <c r="C45" s="35">
        <f>40*40</f>
        <v>1600</v>
      </c>
      <c r="L45">
        <v>23</v>
      </c>
      <c r="M45" s="1" t="s">
        <v>27</v>
      </c>
    </row>
    <row r="46" spans="1:18">
      <c r="L46">
        <v>5</v>
      </c>
      <c r="M46" s="1" t="s">
        <v>28</v>
      </c>
    </row>
  </sheetData>
  <mergeCells count="7">
    <mergeCell ref="B41:C41"/>
    <mergeCell ref="B44:C44"/>
    <mergeCell ref="A2:A10"/>
    <mergeCell ref="A12:A20"/>
    <mergeCell ref="A23:A27"/>
    <mergeCell ref="A29:A33"/>
    <mergeCell ref="A35:A39"/>
  </mergeCells>
  <conditionalFormatting sqref="C29:R33">
    <cfRule type="cellIs" dxfId="3" priority="2" operator="greaterThan">
      <formula>1440</formula>
    </cfRule>
  </conditionalFormatting>
  <conditionalFormatting sqref="C35:R39">
    <cfRule type="cellIs" dxfId="2" priority="1" operator="greaterThan">
      <formula>1440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Normal="100" workbookViewId="0">
      <selection activeCell="K15" sqref="K15"/>
    </sheetView>
  </sheetViews>
  <sheetFormatPr defaultRowHeight="14.25"/>
  <sheetData>
    <row r="2" spans="1:20" ht="15">
      <c r="A2" s="77" t="s">
        <v>0</v>
      </c>
      <c r="B2" s="2" t="s">
        <v>14</v>
      </c>
      <c r="C2" s="3">
        <v>1</v>
      </c>
      <c r="D2" s="3">
        <v>2</v>
      </c>
      <c r="E2" s="4">
        <v>3</v>
      </c>
      <c r="F2" s="5">
        <v>4</v>
      </c>
      <c r="G2" s="5">
        <v>5</v>
      </c>
      <c r="H2" s="3">
        <v>6</v>
      </c>
      <c r="I2" s="3">
        <v>7</v>
      </c>
      <c r="J2" s="3">
        <v>8</v>
      </c>
      <c r="K2" s="41">
        <v>9</v>
      </c>
      <c r="L2" s="45">
        <v>10</v>
      </c>
      <c r="M2" s="5">
        <v>11</v>
      </c>
      <c r="N2" s="5">
        <v>12</v>
      </c>
      <c r="O2" s="45">
        <v>13</v>
      </c>
      <c r="P2" s="3">
        <v>14</v>
      </c>
      <c r="Q2" s="3">
        <v>15</v>
      </c>
      <c r="R2" s="3"/>
    </row>
    <row r="3" spans="1:20" ht="15">
      <c r="A3" s="77"/>
      <c r="B3" s="2" t="s">
        <v>9</v>
      </c>
      <c r="C3" s="6">
        <f>'Planejamento Maio24'!H4</f>
        <v>0</v>
      </c>
      <c r="D3" s="6">
        <f>'Planejamento Maio24'!J4+'Containeres Maio24 09.16.23 (R)'!C3-C4</f>
        <v>95</v>
      </c>
      <c r="E3" s="7">
        <f>'Planejamento Maio24'!L4+'Containeres Maio24 09.16.23 (R)'!D3-D4</f>
        <v>95</v>
      </c>
      <c r="F3" s="8">
        <f>'Planejamento Maio24'!N4+'Containeres Maio24 09.16.23 (R)'!E3-E4</f>
        <v>95</v>
      </c>
      <c r="G3" s="8">
        <f>'Planejamento Maio24'!P4+'Containeres Maio24 09.16.23 (R)'!F3-F4</f>
        <v>95</v>
      </c>
      <c r="H3" s="6">
        <f>'Planejamento Maio24'!D10+'Containeres Maio24 09.16.23 (R)'!G3-G4</f>
        <v>276</v>
      </c>
      <c r="I3" s="6">
        <f>'Planejamento Maio24'!F10+'Containeres Maio24 09.16.23 (R)'!H3-H4</f>
        <v>427</v>
      </c>
      <c r="J3" s="6">
        <f>'Planejamento Maio24'!H10+'Containeres Maio24 09.16.23 (R)'!I3-I4</f>
        <v>656</v>
      </c>
      <c r="K3" s="42">
        <f>'Planejamento Maio24'!J10+'Containeres Maio24 09.16.23 (R)'!J3-J4</f>
        <v>776</v>
      </c>
      <c r="L3" s="46">
        <f>'Planejamento Maio24'!L10+'Containeres Maio24 09.16.23 (R)'!K3-K4</f>
        <v>16</v>
      </c>
      <c r="M3" s="8">
        <f>'Planejamento Maio24'!N10+'Containeres Maio24 09.16.23 (R)'!L3-L4</f>
        <v>16</v>
      </c>
      <c r="N3" s="8">
        <f>'Planejamento Maio24'!P10+'Containeres Maio24 09.16.23 (R)'!M3-M4</f>
        <v>16</v>
      </c>
      <c r="O3" s="46">
        <f>'Planejamento Maio24'!D16+'Containeres Maio24 09.16.23 (R)'!N3-N4</f>
        <v>16</v>
      </c>
      <c r="P3" s="6">
        <f>'Planejamento Maio24'!F16+'Containeres Maio24 09.16.23 (R)'!O3-O4</f>
        <v>16</v>
      </c>
      <c r="Q3" s="6">
        <f>'Planejamento Maio24'!H16+'Containeres Maio24 09.16.23 (R)'!P3-P4</f>
        <v>16</v>
      </c>
      <c r="R3" s="6"/>
      <c r="T3" s="51" t="s">
        <v>29</v>
      </c>
    </row>
    <row r="4" spans="1:20" ht="15">
      <c r="A4" s="77"/>
      <c r="B4" s="2" t="s">
        <v>15</v>
      </c>
      <c r="C4" s="6">
        <v>0</v>
      </c>
      <c r="D4" s="6">
        <v>0</v>
      </c>
      <c r="E4" s="7">
        <v>0</v>
      </c>
      <c r="F4" s="8">
        <v>0</v>
      </c>
      <c r="G4" s="8">
        <v>0</v>
      </c>
      <c r="H4" s="6">
        <v>0</v>
      </c>
      <c r="I4" s="6">
        <v>0</v>
      </c>
      <c r="J4" s="6">
        <v>0</v>
      </c>
      <c r="K4" s="42">
        <v>760</v>
      </c>
      <c r="L4" s="46">
        <v>0</v>
      </c>
      <c r="M4" s="8">
        <v>0</v>
      </c>
      <c r="N4" s="8">
        <v>0</v>
      </c>
      <c r="O4" s="46">
        <v>0</v>
      </c>
      <c r="P4" s="6">
        <v>0</v>
      </c>
      <c r="Q4" s="6">
        <v>0</v>
      </c>
      <c r="R4" s="6"/>
    </row>
    <row r="5" spans="1:20" ht="15">
      <c r="A5" s="77"/>
      <c r="B5" s="9" t="s">
        <v>16</v>
      </c>
      <c r="C5" s="10">
        <f>C3-C4</f>
        <v>0</v>
      </c>
      <c r="D5" s="10">
        <f t="shared" ref="D5:Q5" si="0">D3-D4</f>
        <v>95</v>
      </c>
      <c r="E5" s="11">
        <f t="shared" si="0"/>
        <v>95</v>
      </c>
      <c r="F5" s="12">
        <f t="shared" si="0"/>
        <v>95</v>
      </c>
      <c r="G5" s="12">
        <f t="shared" si="0"/>
        <v>95</v>
      </c>
      <c r="H5" s="10">
        <f t="shared" si="0"/>
        <v>276</v>
      </c>
      <c r="I5" s="10">
        <f t="shared" si="0"/>
        <v>427</v>
      </c>
      <c r="J5" s="10">
        <f t="shared" si="0"/>
        <v>656</v>
      </c>
      <c r="K5" s="43">
        <f t="shared" si="0"/>
        <v>16</v>
      </c>
      <c r="L5" s="47">
        <f t="shared" si="0"/>
        <v>16</v>
      </c>
      <c r="M5" s="12">
        <f t="shared" si="0"/>
        <v>16</v>
      </c>
      <c r="N5" s="12">
        <f t="shared" si="0"/>
        <v>16</v>
      </c>
      <c r="O5" s="47">
        <f t="shared" si="0"/>
        <v>16</v>
      </c>
      <c r="P5" s="10">
        <f t="shared" si="0"/>
        <v>16</v>
      </c>
      <c r="Q5" s="10">
        <f t="shared" si="0"/>
        <v>16</v>
      </c>
      <c r="R5" s="10"/>
      <c r="T5" s="39" t="s">
        <v>30</v>
      </c>
    </row>
    <row r="6" spans="1:20">
      <c r="A6" s="78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</row>
    <row r="7" spans="1:20" ht="15">
      <c r="A7" s="77"/>
      <c r="B7" s="13" t="s">
        <v>14</v>
      </c>
      <c r="C7" s="44">
        <v>16</v>
      </c>
      <c r="D7" s="14">
        <v>17</v>
      </c>
      <c r="E7" s="15">
        <v>18</v>
      </c>
      <c r="F7" s="15">
        <v>19</v>
      </c>
      <c r="G7" s="14">
        <v>20</v>
      </c>
      <c r="H7" s="48">
        <v>21</v>
      </c>
      <c r="I7" s="14">
        <v>22</v>
      </c>
      <c r="J7" s="44">
        <v>23</v>
      </c>
      <c r="K7" s="14">
        <v>24</v>
      </c>
      <c r="L7" s="15">
        <v>25</v>
      </c>
      <c r="M7" s="15">
        <v>26</v>
      </c>
      <c r="N7" s="48">
        <v>27</v>
      </c>
      <c r="O7" s="48">
        <v>28</v>
      </c>
      <c r="P7" s="14">
        <v>29</v>
      </c>
      <c r="Q7" s="14">
        <v>30</v>
      </c>
      <c r="R7" s="16">
        <v>31</v>
      </c>
      <c r="T7" s="52" t="s">
        <v>31</v>
      </c>
    </row>
    <row r="8" spans="1:20" ht="15">
      <c r="A8" s="77"/>
      <c r="B8" s="2" t="s">
        <v>9</v>
      </c>
      <c r="C8" s="42">
        <f>'Planejamento Maio24'!J16+'Containeres Maio24 09.16.23 (R)'!Q3-Q4</f>
        <v>16</v>
      </c>
      <c r="D8" s="50">
        <f>'Planejamento Maio24'!L16+'Containeres Maio24 09.16.23 (R)'!C8-C9</f>
        <v>16</v>
      </c>
      <c r="E8" s="55">
        <f>'Planejamento Maio24'!N16+'Containeres Maio24 09.16.23 (R)'!D8-D9</f>
        <v>16</v>
      </c>
      <c r="F8" s="55">
        <f>'Planejamento Maio24'!P16+'Containeres Maio24 09.16.23 (R)'!E8-E9</f>
        <v>16</v>
      </c>
      <c r="G8" s="50">
        <f>'Planejamento Maio24'!D22+'Containeres Maio24 09.16.23 (R)'!F8-F9</f>
        <v>16</v>
      </c>
      <c r="H8" s="56">
        <f>'Planejamento Maio24'!F22+'Containeres Maio24 09.16.23 (R)'!G8-G9</f>
        <v>16</v>
      </c>
      <c r="I8" s="50">
        <f>'Planejamento Maio24'!H22+'Containeres Maio24 09.16.23 (R)'!H8-H9</f>
        <v>16</v>
      </c>
      <c r="J8" s="57">
        <f>'Planejamento Maio24'!J22+'Containeres Maio24 09.16.23 (R)'!I8-I9</f>
        <v>16</v>
      </c>
      <c r="K8" s="50">
        <f>'Planejamento Maio24'!L22+'Containeres Maio24 09.16.23 (R)'!J8-J9</f>
        <v>16</v>
      </c>
      <c r="L8" s="55">
        <f>'Planejamento Maio24'!N22+'Containeres Maio24 09.16.23 (R)'!K8-K9</f>
        <v>16</v>
      </c>
      <c r="M8" s="55">
        <f>'Planejamento Maio24'!P22+'Containeres Maio24 09.16.23 (R)'!L8-L9</f>
        <v>16</v>
      </c>
      <c r="N8" s="56">
        <f>'Planejamento Maio24'!D28+'Containeres Maio24 09.16.23 (R)'!M8-M9</f>
        <v>16</v>
      </c>
      <c r="O8" s="56">
        <f>'Planejamento Maio24'!F28+'Containeres Maio24 09.16.23 (R)'!N8-N9</f>
        <v>16</v>
      </c>
      <c r="P8" s="50">
        <f>'Planejamento Maio24'!H28+'Containeres Maio24 09.16.23 (R)'!O8-O9</f>
        <v>16</v>
      </c>
      <c r="Q8" s="50">
        <f>'Planejamento Maio24'!J28+'Containeres Maio24 09.16.23 (R)'!P8-P9</f>
        <v>16</v>
      </c>
      <c r="R8" s="58">
        <f>'Planejamento Maio24'!L28+'Containeres Maio24 09.16.23 (R)'!Q8-Q9</f>
        <v>16</v>
      </c>
    </row>
    <row r="9" spans="1:20" ht="15">
      <c r="A9" s="77"/>
      <c r="B9" s="2" t="s">
        <v>15</v>
      </c>
      <c r="C9" s="42">
        <v>0</v>
      </c>
      <c r="D9" s="6">
        <v>0</v>
      </c>
      <c r="E9" s="8">
        <v>0</v>
      </c>
      <c r="F9" s="8">
        <v>0</v>
      </c>
      <c r="G9" s="6">
        <v>0</v>
      </c>
      <c r="H9" s="46">
        <v>0</v>
      </c>
      <c r="I9" s="6">
        <v>0</v>
      </c>
      <c r="J9" s="42">
        <v>0</v>
      </c>
      <c r="K9" s="6">
        <v>0</v>
      </c>
      <c r="L9" s="8">
        <v>0</v>
      </c>
      <c r="M9" s="8">
        <v>0</v>
      </c>
      <c r="N9" s="46">
        <v>0</v>
      </c>
      <c r="O9" s="46">
        <v>0</v>
      </c>
      <c r="P9" s="6">
        <v>0</v>
      </c>
      <c r="Q9" s="6">
        <v>0</v>
      </c>
      <c r="R9" s="7">
        <v>0</v>
      </c>
    </row>
    <row r="10" spans="1:20" ht="15">
      <c r="A10" s="77"/>
      <c r="B10" s="2" t="s">
        <v>16</v>
      </c>
      <c r="C10" s="42">
        <f>C8-C9</f>
        <v>16</v>
      </c>
      <c r="D10" s="46">
        <f t="shared" ref="D10:R10" si="1">D8-D9</f>
        <v>16</v>
      </c>
      <c r="E10" s="8">
        <f t="shared" si="1"/>
        <v>16</v>
      </c>
      <c r="F10" s="8">
        <f t="shared" si="1"/>
        <v>16</v>
      </c>
      <c r="G10" s="46">
        <f t="shared" si="1"/>
        <v>16</v>
      </c>
      <c r="H10" s="46">
        <f t="shared" si="1"/>
        <v>16</v>
      </c>
      <c r="I10" s="46">
        <f t="shared" si="1"/>
        <v>16</v>
      </c>
      <c r="J10" s="42">
        <f t="shared" si="1"/>
        <v>16</v>
      </c>
      <c r="K10" s="46">
        <f t="shared" si="1"/>
        <v>16</v>
      </c>
      <c r="L10" s="8">
        <f t="shared" si="1"/>
        <v>16</v>
      </c>
      <c r="M10" s="8">
        <f t="shared" si="1"/>
        <v>16</v>
      </c>
      <c r="N10" s="46">
        <f t="shared" si="1"/>
        <v>16</v>
      </c>
      <c r="O10" s="46">
        <f t="shared" si="1"/>
        <v>16</v>
      </c>
      <c r="P10" s="46">
        <f t="shared" si="1"/>
        <v>16</v>
      </c>
      <c r="Q10" s="46">
        <f t="shared" si="1"/>
        <v>16</v>
      </c>
      <c r="R10" s="46">
        <f t="shared" si="1"/>
        <v>16</v>
      </c>
    </row>
    <row r="12" spans="1:20" ht="15">
      <c r="A12" s="77" t="s">
        <v>1</v>
      </c>
      <c r="B12" s="2" t="s">
        <v>14</v>
      </c>
      <c r="C12" s="3">
        <v>1</v>
      </c>
      <c r="D12" s="3">
        <v>2</v>
      </c>
      <c r="E12" s="4">
        <v>3</v>
      </c>
      <c r="F12" s="5">
        <v>4</v>
      </c>
      <c r="G12" s="5">
        <v>5</v>
      </c>
      <c r="H12" s="3">
        <v>6</v>
      </c>
      <c r="I12" s="3">
        <v>7</v>
      </c>
      <c r="J12" s="3">
        <v>8</v>
      </c>
      <c r="K12" s="41">
        <v>9</v>
      </c>
      <c r="L12" s="45">
        <v>10</v>
      </c>
      <c r="M12" s="5">
        <v>11</v>
      </c>
      <c r="N12" s="5">
        <v>12</v>
      </c>
      <c r="O12" s="45">
        <v>13</v>
      </c>
      <c r="P12" s="3">
        <v>14</v>
      </c>
      <c r="Q12" s="3">
        <v>15</v>
      </c>
      <c r="R12" s="3"/>
    </row>
    <row r="13" spans="1:20" ht="15">
      <c r="A13" s="77"/>
      <c r="B13" s="2" t="s">
        <v>9</v>
      </c>
      <c r="C13" s="6">
        <f>'Planejamento Maio24'!H5</f>
        <v>0</v>
      </c>
      <c r="D13" s="6">
        <f>'Planejamento Maio24'!J5+'Containeres Maio24 09.16.23 (R)'!C13-C14</f>
        <v>0</v>
      </c>
      <c r="E13" s="7">
        <f>'Planejamento Maio24'!L5+'Containeres Maio24 09.16.23 (R)'!D13-D14</f>
        <v>0</v>
      </c>
      <c r="F13" s="8">
        <f>'Planejamento Maio24'!N5+'Containeres Maio24 09.16.23 (R)'!E13-E14</f>
        <v>0</v>
      </c>
      <c r="G13" s="8">
        <f>'Planejamento Maio24'!P5+'Containeres Maio24 09.16.23 (R)'!F13-F14</f>
        <v>0</v>
      </c>
      <c r="H13" s="6">
        <f>'Planejamento Maio24'!D11+'Containeres Maio24 09.16.23 (R)'!G13-G14</f>
        <v>0</v>
      </c>
      <c r="I13" s="6">
        <f>'Planejamento Maio24'!F11+'Containeres Maio24 09.16.23 (R)'!H13-H14</f>
        <v>91</v>
      </c>
      <c r="J13" s="6">
        <f>'Planejamento Maio24'!H11+'Containeres Maio24 09.16.23 (R)'!I13-I14</f>
        <v>171</v>
      </c>
      <c r="K13" s="42">
        <f>'Planejamento Maio24'!J11+'Containeres Maio24 09.16.23 (R)'!J13-J14</f>
        <v>240</v>
      </c>
      <c r="L13" s="46">
        <f>'Planejamento Maio24'!L11+'Containeres Maio24 09.16.23 (R)'!K13-K14</f>
        <v>0</v>
      </c>
      <c r="M13" s="8">
        <f>'Planejamento Maio24'!N11+'Containeres Maio24 09.16.23 (R)'!L13-L14</f>
        <v>0</v>
      </c>
      <c r="N13" s="8">
        <f>'Planejamento Maio24'!P11+'Containeres Maio24 09.16.23 (R)'!M13-M14</f>
        <v>0</v>
      </c>
      <c r="O13" s="46">
        <f>'Planejamento Maio24'!D17+'Containeres Maio24 09.16.23 (R)'!N13-N14</f>
        <v>0</v>
      </c>
      <c r="P13" s="6">
        <f>'Planejamento Maio24'!F17+'Containeres Maio24 09.16.23 (R)'!O13-O14</f>
        <v>0</v>
      </c>
      <c r="Q13" s="6">
        <f>'Planejamento Maio24'!H17+'Containeres Maio24 09.16.23 (R)'!P13-P14</f>
        <v>0</v>
      </c>
      <c r="R13" s="6"/>
    </row>
    <row r="14" spans="1:20" ht="15">
      <c r="A14" s="77"/>
      <c r="B14" s="2" t="s">
        <v>15</v>
      </c>
      <c r="C14" s="6">
        <v>0</v>
      </c>
      <c r="D14" s="6">
        <v>0</v>
      </c>
      <c r="E14" s="7">
        <v>0</v>
      </c>
      <c r="F14" s="8">
        <v>0</v>
      </c>
      <c r="G14" s="8">
        <v>0</v>
      </c>
      <c r="H14" s="6">
        <v>0</v>
      </c>
      <c r="I14" s="6">
        <v>0</v>
      </c>
      <c r="J14" s="6">
        <v>0</v>
      </c>
      <c r="K14" s="42">
        <v>240</v>
      </c>
      <c r="L14" s="46">
        <v>0</v>
      </c>
      <c r="M14" s="8">
        <v>0</v>
      </c>
      <c r="N14" s="8">
        <v>0</v>
      </c>
      <c r="O14" s="46">
        <v>0</v>
      </c>
      <c r="P14" s="6">
        <v>0</v>
      </c>
      <c r="Q14" s="6">
        <v>0</v>
      </c>
      <c r="R14" s="6"/>
    </row>
    <row r="15" spans="1:20" ht="15">
      <c r="A15" s="77"/>
      <c r="B15" s="9" t="s">
        <v>16</v>
      </c>
      <c r="C15" s="10">
        <f>C13-C14</f>
        <v>0</v>
      </c>
      <c r="D15" s="10">
        <f t="shared" ref="D15:Q15" si="2">D13-D14</f>
        <v>0</v>
      </c>
      <c r="E15" s="11">
        <f t="shared" si="2"/>
        <v>0</v>
      </c>
      <c r="F15" s="12">
        <f t="shared" si="2"/>
        <v>0</v>
      </c>
      <c r="G15" s="12">
        <f t="shared" si="2"/>
        <v>0</v>
      </c>
      <c r="H15" s="10">
        <f t="shared" si="2"/>
        <v>0</v>
      </c>
      <c r="I15" s="10">
        <f t="shared" si="2"/>
        <v>91</v>
      </c>
      <c r="J15" s="10">
        <f t="shared" si="2"/>
        <v>171</v>
      </c>
      <c r="K15" s="43">
        <f t="shared" si="2"/>
        <v>0</v>
      </c>
      <c r="L15" s="47">
        <f t="shared" si="2"/>
        <v>0</v>
      </c>
      <c r="M15" s="12">
        <f t="shared" si="2"/>
        <v>0</v>
      </c>
      <c r="N15" s="12">
        <f t="shared" si="2"/>
        <v>0</v>
      </c>
      <c r="O15" s="47">
        <f t="shared" si="2"/>
        <v>0</v>
      </c>
      <c r="P15" s="10">
        <f t="shared" si="2"/>
        <v>0</v>
      </c>
      <c r="Q15" s="10">
        <f t="shared" si="2"/>
        <v>0</v>
      </c>
      <c r="R15" s="10"/>
    </row>
    <row r="16" spans="1:20">
      <c r="A16" s="7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</row>
    <row r="17" spans="1:18" ht="15">
      <c r="A17" s="77"/>
      <c r="B17" s="13" t="s">
        <v>14</v>
      </c>
      <c r="C17" s="44">
        <v>16</v>
      </c>
      <c r="D17" s="14">
        <v>17</v>
      </c>
      <c r="E17" s="15">
        <v>18</v>
      </c>
      <c r="F17" s="15">
        <v>19</v>
      </c>
      <c r="G17" s="14">
        <v>20</v>
      </c>
      <c r="H17" s="48">
        <v>21</v>
      </c>
      <c r="I17" s="14">
        <v>22</v>
      </c>
      <c r="J17" s="44">
        <v>23</v>
      </c>
      <c r="K17" s="14">
        <v>24</v>
      </c>
      <c r="L17" s="15">
        <v>25</v>
      </c>
      <c r="M17" s="15">
        <v>26</v>
      </c>
      <c r="N17" s="48">
        <v>27</v>
      </c>
      <c r="O17" s="48">
        <v>28</v>
      </c>
      <c r="P17" s="14">
        <v>29</v>
      </c>
      <c r="Q17" s="14">
        <v>30</v>
      </c>
      <c r="R17" s="16">
        <v>31</v>
      </c>
    </row>
    <row r="18" spans="1:18" ht="15">
      <c r="A18" s="77"/>
      <c r="B18" s="2" t="s">
        <v>9</v>
      </c>
      <c r="C18" s="42">
        <f>'Planejamento Maio24'!J17+'Containeres Maio24 09.16.23 (R)'!Q13-Q14</f>
        <v>0</v>
      </c>
      <c r="D18" s="6">
        <f>'Planejamento Maio24'!L17+'Containeres Maio24 09.16.23 (R)'!C18-C19</f>
        <v>0</v>
      </c>
      <c r="E18" s="8">
        <f>'Planejamento Maio24'!N17+'Containeres Maio24 09.16.23 (R)'!D18-D19</f>
        <v>0</v>
      </c>
      <c r="F18" s="8">
        <f>'Planejamento Maio24'!P17+'Containeres Maio24 09.16.23 (R)'!E18-E19</f>
        <v>0</v>
      </c>
      <c r="G18" s="6">
        <f>'Planejamento Maio24'!D23+'Containeres Maio24 09.16.23 (R)'!F18-F19</f>
        <v>0</v>
      </c>
      <c r="H18" s="46">
        <f>'Planejamento Maio24'!F23+'Containeres Maio24 09.16.23 (R)'!G18-G19</f>
        <v>0</v>
      </c>
      <c r="I18" s="6">
        <f>'Planejamento Maio24'!H23+'Containeres Maio24 09.16.23 (R)'!H18-H19</f>
        <v>0</v>
      </c>
      <c r="J18" s="42">
        <f>'Planejamento Maio24'!J23+'Containeres Maio24 09.16.23 (R)'!I18-I19</f>
        <v>0</v>
      </c>
      <c r="K18" s="6">
        <f>'Planejamento Maio24'!L23+'Containeres Maio24 09.16.23 (R)'!J18-J19</f>
        <v>0</v>
      </c>
      <c r="L18" s="8">
        <f>'Planejamento Maio24'!N23+'Containeres Maio24 09.16.23 (R)'!K18-K19</f>
        <v>0</v>
      </c>
      <c r="M18" s="8">
        <f>'Planejamento Maio24'!P23+'Containeres Maio24 09.16.23 (R)'!L18-L19</f>
        <v>0</v>
      </c>
      <c r="N18" s="46">
        <f>'Planejamento Maio24'!D29+'Containeres Maio24 09.16.23 (R)'!M18-M19</f>
        <v>0</v>
      </c>
      <c r="O18" s="46">
        <f>'Planejamento Maio24'!F29+'Containeres Maio24 09.16.23 (R)'!N18-N19</f>
        <v>0</v>
      </c>
      <c r="P18" s="6">
        <f>'Planejamento Maio24'!H29+'Containeres Maio24 09.16.23 (R)'!O18-O19</f>
        <v>0</v>
      </c>
      <c r="Q18" s="6">
        <f>'Planejamento Maio24'!J29+'Containeres Maio24 09.16.23 (R)'!P18-P19</f>
        <v>0</v>
      </c>
      <c r="R18" s="7">
        <f>'Planejamento Maio24'!L29+'Containeres Maio24 09.16.23 (R)'!Q18-Q19</f>
        <v>0</v>
      </c>
    </row>
    <row r="19" spans="1:18" ht="15">
      <c r="A19" s="77"/>
      <c r="B19" s="2" t="s">
        <v>15</v>
      </c>
      <c r="C19" s="42">
        <v>0</v>
      </c>
      <c r="D19" s="6">
        <v>0</v>
      </c>
      <c r="E19" s="8">
        <v>0</v>
      </c>
      <c r="F19" s="8">
        <v>0</v>
      </c>
      <c r="G19" s="6">
        <v>0</v>
      </c>
      <c r="H19" s="46">
        <v>0</v>
      </c>
      <c r="I19" s="6">
        <v>0</v>
      </c>
      <c r="J19" s="42">
        <v>0</v>
      </c>
      <c r="K19" s="6">
        <v>0</v>
      </c>
      <c r="L19" s="8">
        <v>0</v>
      </c>
      <c r="M19" s="8">
        <v>0</v>
      </c>
      <c r="N19" s="46">
        <v>0</v>
      </c>
      <c r="O19" s="46">
        <v>0</v>
      </c>
      <c r="P19" s="6">
        <v>0</v>
      </c>
      <c r="Q19" s="6">
        <v>0</v>
      </c>
      <c r="R19" s="7">
        <v>0</v>
      </c>
    </row>
    <row r="20" spans="1:18" ht="15">
      <c r="A20" s="77"/>
      <c r="B20" s="2" t="s">
        <v>16</v>
      </c>
      <c r="C20" s="42">
        <f>C18-C19</f>
        <v>0</v>
      </c>
      <c r="D20" s="6">
        <f>D18-D19</f>
        <v>0</v>
      </c>
      <c r="E20" s="8">
        <f t="shared" ref="E20:R20" si="3">E18-E19</f>
        <v>0</v>
      </c>
      <c r="F20" s="8">
        <f t="shared" si="3"/>
        <v>0</v>
      </c>
      <c r="G20" s="6">
        <f t="shared" si="3"/>
        <v>0</v>
      </c>
      <c r="H20" s="46">
        <f t="shared" si="3"/>
        <v>0</v>
      </c>
      <c r="I20" s="6">
        <f t="shared" si="3"/>
        <v>0</v>
      </c>
      <c r="J20" s="42">
        <f t="shared" si="3"/>
        <v>0</v>
      </c>
      <c r="K20" s="6">
        <f t="shared" si="3"/>
        <v>0</v>
      </c>
      <c r="L20" s="8">
        <f t="shared" si="3"/>
        <v>0</v>
      </c>
      <c r="M20" s="8">
        <f t="shared" si="3"/>
        <v>0</v>
      </c>
      <c r="N20" s="46">
        <f t="shared" si="3"/>
        <v>0</v>
      </c>
      <c r="O20" s="46">
        <f t="shared" si="3"/>
        <v>0</v>
      </c>
      <c r="P20" s="6">
        <f t="shared" si="3"/>
        <v>0</v>
      </c>
      <c r="Q20" s="6">
        <f t="shared" si="3"/>
        <v>0</v>
      </c>
      <c r="R20" s="7">
        <f t="shared" si="3"/>
        <v>0</v>
      </c>
    </row>
    <row r="23" spans="1:18" ht="15">
      <c r="A23" s="79" t="s">
        <v>0</v>
      </c>
      <c r="B23" s="21"/>
      <c r="C23" s="22">
        <v>1</v>
      </c>
      <c r="D23" s="22">
        <v>2</v>
      </c>
      <c r="E23" s="22">
        <v>3</v>
      </c>
      <c r="F23" s="22">
        <v>4</v>
      </c>
      <c r="G23" s="22">
        <v>5</v>
      </c>
      <c r="H23" s="22">
        <v>6</v>
      </c>
      <c r="I23" s="22">
        <v>7</v>
      </c>
      <c r="J23" s="22">
        <v>8</v>
      </c>
      <c r="K23" s="22">
        <v>9</v>
      </c>
      <c r="L23" s="22">
        <v>10</v>
      </c>
      <c r="M23" s="22">
        <v>11</v>
      </c>
      <c r="N23" s="22">
        <v>12</v>
      </c>
      <c r="O23" s="22">
        <v>13</v>
      </c>
      <c r="P23" s="22">
        <v>14</v>
      </c>
      <c r="Q23" s="22">
        <v>15</v>
      </c>
      <c r="R23" s="26"/>
    </row>
    <row r="24" spans="1:18">
      <c r="A24" s="80"/>
      <c r="B24" s="17"/>
      <c r="C24" s="27">
        <f>C5</f>
        <v>0</v>
      </c>
      <c r="D24" s="27">
        <f t="shared" ref="D24:Q24" si="4">D5</f>
        <v>95</v>
      </c>
      <c r="E24" s="27">
        <f t="shared" si="4"/>
        <v>95</v>
      </c>
      <c r="F24" s="27">
        <f t="shared" si="4"/>
        <v>95</v>
      </c>
      <c r="G24" s="27">
        <f t="shared" si="4"/>
        <v>95</v>
      </c>
      <c r="H24" s="27">
        <f t="shared" si="4"/>
        <v>276</v>
      </c>
      <c r="I24" s="27">
        <f t="shared" si="4"/>
        <v>427</v>
      </c>
      <c r="J24" s="27">
        <f t="shared" si="4"/>
        <v>656</v>
      </c>
      <c r="K24" s="27">
        <f t="shared" si="4"/>
        <v>16</v>
      </c>
      <c r="L24" s="27">
        <f t="shared" si="4"/>
        <v>16</v>
      </c>
      <c r="M24" s="27">
        <f t="shared" si="4"/>
        <v>16</v>
      </c>
      <c r="N24" s="27">
        <f t="shared" si="4"/>
        <v>16</v>
      </c>
      <c r="O24" s="27">
        <f t="shared" si="4"/>
        <v>16</v>
      </c>
      <c r="P24" s="27">
        <f t="shared" si="4"/>
        <v>16</v>
      </c>
      <c r="Q24" s="27">
        <f t="shared" si="4"/>
        <v>16</v>
      </c>
      <c r="R24" s="28"/>
    </row>
    <row r="25" spans="1:18">
      <c r="A25" s="80"/>
      <c r="B25" s="1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</row>
    <row r="26" spans="1:18" ht="15">
      <c r="A26" s="80"/>
      <c r="B26" s="17"/>
      <c r="C26" s="23">
        <v>16</v>
      </c>
      <c r="D26" s="23">
        <v>17</v>
      </c>
      <c r="E26" s="23">
        <v>18</v>
      </c>
      <c r="F26" s="23">
        <v>19</v>
      </c>
      <c r="G26" s="23">
        <v>20</v>
      </c>
      <c r="H26" s="23">
        <v>21</v>
      </c>
      <c r="I26" s="23">
        <v>22</v>
      </c>
      <c r="J26" s="23">
        <v>23</v>
      </c>
      <c r="K26" s="23">
        <v>24</v>
      </c>
      <c r="L26" s="23">
        <v>25</v>
      </c>
      <c r="M26" s="23">
        <v>26</v>
      </c>
      <c r="N26" s="23">
        <v>27</v>
      </c>
      <c r="O26" s="23">
        <v>28</v>
      </c>
      <c r="P26" s="23">
        <v>29</v>
      </c>
      <c r="Q26" s="23">
        <v>30</v>
      </c>
      <c r="R26" s="24">
        <v>31</v>
      </c>
    </row>
    <row r="27" spans="1:18">
      <c r="A27" s="81"/>
      <c r="B27" s="25"/>
      <c r="C27" s="29">
        <f>C10</f>
        <v>16</v>
      </c>
      <c r="D27" s="29">
        <f t="shared" ref="D27:R27" si="5">D10</f>
        <v>16</v>
      </c>
      <c r="E27" s="29">
        <f t="shared" si="5"/>
        <v>16</v>
      </c>
      <c r="F27" s="29">
        <f t="shared" si="5"/>
        <v>16</v>
      </c>
      <c r="G27" s="29">
        <f t="shared" si="5"/>
        <v>16</v>
      </c>
      <c r="H27" s="29">
        <f t="shared" si="5"/>
        <v>16</v>
      </c>
      <c r="I27" s="29">
        <f t="shared" si="5"/>
        <v>16</v>
      </c>
      <c r="J27" s="29">
        <f t="shared" si="5"/>
        <v>16</v>
      </c>
      <c r="K27" s="29">
        <f t="shared" si="5"/>
        <v>16</v>
      </c>
      <c r="L27" s="29">
        <f t="shared" si="5"/>
        <v>16</v>
      </c>
      <c r="M27" s="29">
        <f t="shared" si="5"/>
        <v>16</v>
      </c>
      <c r="N27" s="29">
        <f t="shared" si="5"/>
        <v>16</v>
      </c>
      <c r="O27" s="29">
        <f t="shared" si="5"/>
        <v>16</v>
      </c>
      <c r="P27" s="29">
        <f t="shared" si="5"/>
        <v>16</v>
      </c>
      <c r="Q27" s="29">
        <f t="shared" si="5"/>
        <v>16</v>
      </c>
      <c r="R27" s="30">
        <f t="shared" si="5"/>
        <v>16</v>
      </c>
    </row>
    <row r="29" spans="1:18" ht="15">
      <c r="A29" s="79" t="s">
        <v>1</v>
      </c>
      <c r="B29" s="21"/>
      <c r="C29" s="22">
        <v>1</v>
      </c>
      <c r="D29" s="22">
        <v>2</v>
      </c>
      <c r="E29" s="22">
        <v>3</v>
      </c>
      <c r="F29" s="22">
        <v>4</v>
      </c>
      <c r="G29" s="22">
        <v>5</v>
      </c>
      <c r="H29" s="22">
        <v>6</v>
      </c>
      <c r="I29" s="22">
        <v>7</v>
      </c>
      <c r="J29" s="22">
        <v>8</v>
      </c>
      <c r="K29" s="22">
        <v>9</v>
      </c>
      <c r="L29" s="22">
        <v>10</v>
      </c>
      <c r="M29" s="22">
        <v>11</v>
      </c>
      <c r="N29" s="22">
        <v>12</v>
      </c>
      <c r="O29" s="22">
        <v>13</v>
      </c>
      <c r="P29" s="22">
        <v>14</v>
      </c>
      <c r="Q29" s="22">
        <v>15</v>
      </c>
      <c r="R29" s="26"/>
    </row>
    <row r="30" spans="1:18">
      <c r="A30" s="80"/>
      <c r="B30" s="17"/>
      <c r="C30" s="27">
        <f>C15</f>
        <v>0</v>
      </c>
      <c r="D30" s="27">
        <f t="shared" ref="D30:Q30" si="6">D15</f>
        <v>0</v>
      </c>
      <c r="E30" s="27">
        <f t="shared" si="6"/>
        <v>0</v>
      </c>
      <c r="F30" s="27">
        <f t="shared" si="6"/>
        <v>0</v>
      </c>
      <c r="G30" s="27">
        <f t="shared" si="6"/>
        <v>0</v>
      </c>
      <c r="H30" s="27">
        <f t="shared" si="6"/>
        <v>0</v>
      </c>
      <c r="I30" s="27">
        <f t="shared" si="6"/>
        <v>91</v>
      </c>
      <c r="J30" s="27">
        <f t="shared" si="6"/>
        <v>171</v>
      </c>
      <c r="K30" s="27">
        <f t="shared" si="6"/>
        <v>0</v>
      </c>
      <c r="L30" s="27">
        <f t="shared" si="6"/>
        <v>0</v>
      </c>
      <c r="M30" s="27">
        <f t="shared" si="6"/>
        <v>0</v>
      </c>
      <c r="N30" s="27">
        <f t="shared" si="6"/>
        <v>0</v>
      </c>
      <c r="O30" s="27">
        <f t="shared" si="6"/>
        <v>0</v>
      </c>
      <c r="P30" s="27">
        <f t="shared" si="6"/>
        <v>0</v>
      </c>
      <c r="Q30" s="27">
        <f t="shared" si="6"/>
        <v>0</v>
      </c>
      <c r="R30" s="28"/>
    </row>
    <row r="31" spans="1:18">
      <c r="A31" s="80"/>
      <c r="B31" s="1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</row>
    <row r="32" spans="1:18" ht="15">
      <c r="A32" s="80"/>
      <c r="B32" s="17"/>
      <c r="C32" s="23">
        <v>16</v>
      </c>
      <c r="D32" s="23">
        <v>17</v>
      </c>
      <c r="E32" s="23">
        <v>18</v>
      </c>
      <c r="F32" s="23">
        <v>19</v>
      </c>
      <c r="G32" s="23">
        <v>20</v>
      </c>
      <c r="H32" s="23">
        <v>21</v>
      </c>
      <c r="I32" s="23">
        <v>22</v>
      </c>
      <c r="J32" s="23">
        <v>23</v>
      </c>
      <c r="K32" s="23">
        <v>24</v>
      </c>
      <c r="L32" s="23">
        <v>25</v>
      </c>
      <c r="M32" s="23">
        <v>26</v>
      </c>
      <c r="N32" s="23">
        <v>27</v>
      </c>
      <c r="O32" s="23">
        <v>28</v>
      </c>
      <c r="P32" s="23">
        <v>29</v>
      </c>
      <c r="Q32" s="23">
        <v>30</v>
      </c>
      <c r="R32" s="24">
        <v>31</v>
      </c>
    </row>
    <row r="33" spans="1:18">
      <c r="A33" s="81"/>
      <c r="B33" s="25"/>
      <c r="C33" s="29">
        <f>C20</f>
        <v>0</v>
      </c>
      <c r="D33" s="29">
        <f t="shared" ref="D33:R33" si="7">D20</f>
        <v>0</v>
      </c>
      <c r="E33" s="29">
        <f t="shared" si="7"/>
        <v>0</v>
      </c>
      <c r="F33" s="29">
        <f t="shared" si="7"/>
        <v>0</v>
      </c>
      <c r="G33" s="29">
        <f t="shared" si="7"/>
        <v>0</v>
      </c>
      <c r="H33" s="29">
        <f t="shared" si="7"/>
        <v>0</v>
      </c>
      <c r="I33" s="29">
        <f t="shared" si="7"/>
        <v>0</v>
      </c>
      <c r="J33" s="29">
        <f t="shared" si="7"/>
        <v>0</v>
      </c>
      <c r="K33" s="29">
        <f t="shared" si="7"/>
        <v>0</v>
      </c>
      <c r="L33" s="29">
        <f t="shared" si="7"/>
        <v>0</v>
      </c>
      <c r="M33" s="29">
        <f t="shared" si="7"/>
        <v>0</v>
      </c>
      <c r="N33" s="29">
        <f t="shared" si="7"/>
        <v>0</v>
      </c>
      <c r="O33" s="29">
        <f t="shared" si="7"/>
        <v>0</v>
      </c>
      <c r="P33" s="29">
        <f t="shared" si="7"/>
        <v>0</v>
      </c>
      <c r="Q33" s="29">
        <f t="shared" si="7"/>
        <v>0</v>
      </c>
      <c r="R33" s="30">
        <f t="shared" si="7"/>
        <v>0</v>
      </c>
    </row>
    <row r="35" spans="1:18" ht="15">
      <c r="A35" s="79" t="s">
        <v>17</v>
      </c>
      <c r="B35" s="21"/>
      <c r="C35" s="22">
        <v>1</v>
      </c>
      <c r="D35" s="22">
        <v>2</v>
      </c>
      <c r="E35" s="22">
        <v>3</v>
      </c>
      <c r="F35" s="22">
        <v>4</v>
      </c>
      <c r="G35" s="22">
        <v>5</v>
      </c>
      <c r="H35" s="22">
        <v>6</v>
      </c>
      <c r="I35" s="22">
        <v>7</v>
      </c>
      <c r="J35" s="22">
        <v>8</v>
      </c>
      <c r="K35" s="22">
        <v>9</v>
      </c>
      <c r="L35" s="22">
        <v>10</v>
      </c>
      <c r="M35" s="22">
        <v>11</v>
      </c>
      <c r="N35" s="22">
        <v>12</v>
      </c>
      <c r="O35" s="22">
        <v>13</v>
      </c>
      <c r="P35" s="22">
        <v>14</v>
      </c>
      <c r="Q35" s="22">
        <v>15</v>
      </c>
      <c r="R35" s="26"/>
    </row>
    <row r="36" spans="1:18">
      <c r="A36" s="80"/>
      <c r="B36" s="17"/>
      <c r="C36" s="27">
        <f>C24+C30</f>
        <v>0</v>
      </c>
      <c r="D36" s="27">
        <f t="shared" ref="D36:Q36" si="8">D24+D30</f>
        <v>95</v>
      </c>
      <c r="E36" s="27">
        <f t="shared" si="8"/>
        <v>95</v>
      </c>
      <c r="F36" s="27">
        <f t="shared" si="8"/>
        <v>95</v>
      </c>
      <c r="G36" s="27">
        <f t="shared" si="8"/>
        <v>95</v>
      </c>
      <c r="H36" s="27">
        <f t="shared" si="8"/>
        <v>276</v>
      </c>
      <c r="I36" s="27">
        <f t="shared" si="8"/>
        <v>518</v>
      </c>
      <c r="J36" s="27">
        <f t="shared" si="8"/>
        <v>827</v>
      </c>
      <c r="K36" s="27">
        <f t="shared" si="8"/>
        <v>16</v>
      </c>
      <c r="L36" s="27">
        <f t="shared" si="8"/>
        <v>16</v>
      </c>
      <c r="M36" s="27">
        <f t="shared" si="8"/>
        <v>16</v>
      </c>
      <c r="N36" s="27">
        <f t="shared" si="8"/>
        <v>16</v>
      </c>
      <c r="O36" s="27">
        <f t="shared" si="8"/>
        <v>16</v>
      </c>
      <c r="P36" s="27">
        <f t="shared" si="8"/>
        <v>16</v>
      </c>
      <c r="Q36" s="27">
        <f t="shared" si="8"/>
        <v>16</v>
      </c>
      <c r="R36" s="28"/>
    </row>
    <row r="37" spans="1:18">
      <c r="A37" s="80"/>
      <c r="B37" s="1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</row>
    <row r="38" spans="1:18" ht="15">
      <c r="A38" s="80"/>
      <c r="B38" s="17"/>
      <c r="C38" s="23">
        <v>16</v>
      </c>
      <c r="D38" s="23">
        <v>17</v>
      </c>
      <c r="E38" s="23">
        <v>18</v>
      </c>
      <c r="F38" s="23">
        <v>19</v>
      </c>
      <c r="G38" s="23">
        <v>20</v>
      </c>
      <c r="H38" s="23">
        <v>21</v>
      </c>
      <c r="I38" s="23">
        <v>22</v>
      </c>
      <c r="J38" s="23">
        <v>23</v>
      </c>
      <c r="K38" s="23">
        <v>24</v>
      </c>
      <c r="L38" s="23">
        <v>25</v>
      </c>
      <c r="M38" s="23">
        <v>26</v>
      </c>
      <c r="N38" s="23">
        <v>27</v>
      </c>
      <c r="O38" s="23">
        <v>28</v>
      </c>
      <c r="P38" s="23">
        <v>29</v>
      </c>
      <c r="Q38" s="23">
        <v>30</v>
      </c>
      <c r="R38" s="24">
        <v>31</v>
      </c>
    </row>
    <row r="39" spans="1:18">
      <c r="A39" s="81"/>
      <c r="B39" s="25"/>
      <c r="C39" s="29">
        <f>C27+C33</f>
        <v>16</v>
      </c>
      <c r="D39" s="29">
        <f t="shared" ref="D39:R39" si="9">D27+D33</f>
        <v>16</v>
      </c>
      <c r="E39" s="29">
        <f t="shared" si="9"/>
        <v>16</v>
      </c>
      <c r="F39" s="29">
        <f t="shared" si="9"/>
        <v>16</v>
      </c>
      <c r="G39" s="29">
        <f t="shared" si="9"/>
        <v>16</v>
      </c>
      <c r="H39" s="29">
        <f t="shared" si="9"/>
        <v>16</v>
      </c>
      <c r="I39" s="29">
        <f t="shared" si="9"/>
        <v>16</v>
      </c>
      <c r="J39" s="29">
        <f t="shared" si="9"/>
        <v>16</v>
      </c>
      <c r="K39" s="29">
        <f t="shared" si="9"/>
        <v>16</v>
      </c>
      <c r="L39" s="29">
        <f t="shared" si="9"/>
        <v>16</v>
      </c>
      <c r="M39" s="29">
        <f t="shared" si="9"/>
        <v>16</v>
      </c>
      <c r="N39" s="29">
        <f t="shared" si="9"/>
        <v>16</v>
      </c>
      <c r="O39" s="29">
        <f t="shared" si="9"/>
        <v>16</v>
      </c>
      <c r="P39" s="29">
        <f t="shared" si="9"/>
        <v>16</v>
      </c>
      <c r="Q39" s="29">
        <f t="shared" si="9"/>
        <v>16</v>
      </c>
      <c r="R39" s="30">
        <f t="shared" si="9"/>
        <v>16</v>
      </c>
    </row>
    <row r="41" spans="1:18" ht="15">
      <c r="B41" s="71" t="s">
        <v>25</v>
      </c>
      <c r="C41" s="71"/>
    </row>
    <row r="42" spans="1:18" ht="15">
      <c r="B42" s="35" t="s">
        <v>17</v>
      </c>
      <c r="C42" s="35">
        <f>26*40</f>
        <v>1040</v>
      </c>
      <c r="I42" t="s">
        <v>0</v>
      </c>
      <c r="J42">
        <v>5</v>
      </c>
    </row>
    <row r="43" spans="1:18">
      <c r="I43" t="s">
        <v>1</v>
      </c>
      <c r="J43">
        <v>2</v>
      </c>
    </row>
    <row r="44" spans="1:18" ht="15">
      <c r="B44" s="71" t="s">
        <v>26</v>
      </c>
      <c r="C44" s="71"/>
    </row>
    <row r="45" spans="1:18" ht="15">
      <c r="B45" s="35" t="s">
        <v>17</v>
      </c>
      <c r="C45" s="35">
        <f>40*40</f>
        <v>1600</v>
      </c>
      <c r="L45">
        <v>23</v>
      </c>
      <c r="M45" s="1" t="s">
        <v>27</v>
      </c>
    </row>
    <row r="46" spans="1:18">
      <c r="L46">
        <v>5</v>
      </c>
      <c r="M46" s="1" t="s">
        <v>28</v>
      </c>
    </row>
  </sheetData>
  <mergeCells count="7">
    <mergeCell ref="B44:C44"/>
    <mergeCell ref="A2:A10"/>
    <mergeCell ref="A12:A20"/>
    <mergeCell ref="A23:A27"/>
    <mergeCell ref="A29:A33"/>
    <mergeCell ref="A35:A39"/>
    <mergeCell ref="B41:C41"/>
  </mergeCells>
  <conditionalFormatting sqref="C29:R33">
    <cfRule type="cellIs" dxfId="1" priority="2" operator="greaterThan">
      <formula>1440</formula>
    </cfRule>
  </conditionalFormatting>
  <conditionalFormatting sqref="C35:R39">
    <cfRule type="cellIs" dxfId="0" priority="1" operator="greaterThan">
      <formula>1440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C11" sqref="C11"/>
    </sheetView>
  </sheetViews>
  <sheetFormatPr defaultColWidth="9.125" defaultRowHeight="14.25"/>
  <cols>
    <col min="1" max="1" width="4.25" style="32" customWidth="1"/>
    <col min="2" max="2" width="16.375" style="32" customWidth="1"/>
    <col min="3" max="8" width="9.125" style="32"/>
    <col min="9" max="9" width="9.875" style="32" bestFit="1" customWidth="1"/>
    <col min="10" max="10" width="12.375" style="32" customWidth="1"/>
    <col min="11" max="16384" width="9.125" style="32"/>
  </cols>
  <sheetData>
    <row r="1" spans="2:10">
      <c r="B1" s="82" t="s">
        <v>41</v>
      </c>
      <c r="C1" s="82"/>
      <c r="D1" s="82"/>
      <c r="E1" s="82"/>
      <c r="F1" s="82"/>
      <c r="G1" s="82"/>
      <c r="H1" s="82"/>
      <c r="I1" s="82"/>
      <c r="J1" s="82"/>
    </row>
    <row r="2" spans="2:10">
      <c r="B2" s="82"/>
      <c r="C2" s="82"/>
      <c r="D2" s="82"/>
      <c r="E2" s="82"/>
      <c r="F2" s="82"/>
      <c r="G2" s="82"/>
      <c r="H2" s="82"/>
      <c r="I2" s="82"/>
      <c r="J2" s="82"/>
    </row>
    <row r="3" spans="2:10">
      <c r="B3" s="82"/>
      <c r="C3" s="82"/>
      <c r="D3" s="82"/>
      <c r="E3" s="82"/>
      <c r="F3" s="82"/>
      <c r="G3" s="82"/>
      <c r="H3" s="82"/>
      <c r="I3" s="82"/>
      <c r="J3" s="82"/>
    </row>
    <row r="4" spans="2:10" ht="15">
      <c r="B4" s="34" t="s">
        <v>13</v>
      </c>
      <c r="C4" s="34" t="s">
        <v>2</v>
      </c>
      <c r="D4" s="34" t="s">
        <v>3</v>
      </c>
      <c r="E4" s="34" t="s">
        <v>4</v>
      </c>
      <c r="F4" s="34" t="s">
        <v>5</v>
      </c>
      <c r="G4" s="64" t="s">
        <v>6</v>
      </c>
      <c r="H4" s="64" t="s">
        <v>7</v>
      </c>
      <c r="I4" s="61">
        <v>45413</v>
      </c>
      <c r="J4" s="61">
        <v>45413</v>
      </c>
    </row>
    <row r="5" spans="2:10" ht="15">
      <c r="B5" s="34" t="s">
        <v>14</v>
      </c>
      <c r="C5" s="34"/>
      <c r="D5" s="34"/>
      <c r="E5" s="34">
        <v>1</v>
      </c>
      <c r="F5" s="34">
        <v>2</v>
      </c>
      <c r="G5" s="64">
        <v>3</v>
      </c>
      <c r="H5" s="64">
        <v>4</v>
      </c>
      <c r="I5" s="34" t="s">
        <v>18</v>
      </c>
      <c r="J5" s="34" t="s">
        <v>23</v>
      </c>
    </row>
    <row r="6" spans="2:10" ht="15">
      <c r="B6" s="34" t="s">
        <v>39</v>
      </c>
      <c r="C6" s="36">
        <f>'Planejamento Maio24'!C4</f>
        <v>0</v>
      </c>
      <c r="D6" s="36">
        <f>'Planejamento Maio24'!E4</f>
        <v>0</v>
      </c>
      <c r="E6" s="46">
        <f>'Planejamento Maio24'!G4</f>
        <v>0</v>
      </c>
      <c r="F6" s="46">
        <f>'Planejamento Maio24'!I4</f>
        <v>80</v>
      </c>
      <c r="G6" s="46">
        <f>'Planejamento Maio24'!K4</f>
        <v>0</v>
      </c>
      <c r="H6" s="46"/>
      <c r="I6" s="36">
        <f>SUM(C6:H6)</f>
        <v>80</v>
      </c>
      <c r="J6" s="36">
        <f>I6</f>
        <v>80</v>
      </c>
    </row>
    <row r="7" spans="2:10" ht="15">
      <c r="B7" s="34" t="s">
        <v>40</v>
      </c>
      <c r="C7" s="36">
        <f>'Planejamento Maio24'!C5</f>
        <v>0</v>
      </c>
      <c r="D7" s="36">
        <f>'Planejamento Maio24'!E5</f>
        <v>0</v>
      </c>
      <c r="E7" s="46">
        <f>'Planejamento Maio24'!G5</f>
        <v>0</v>
      </c>
      <c r="F7" s="46">
        <f>'Planejamento Maio24'!I5</f>
        <v>0</v>
      </c>
      <c r="G7" s="46">
        <f>'Planejamento Maio24'!K5</f>
        <v>0</v>
      </c>
      <c r="H7" s="46"/>
      <c r="I7" s="36">
        <f>SUM(C7:H7)</f>
        <v>0</v>
      </c>
      <c r="J7" s="36">
        <f>I7</f>
        <v>0</v>
      </c>
    </row>
    <row r="8" spans="2:10">
      <c r="B8" s="83"/>
      <c r="C8" s="84"/>
      <c r="D8" s="84"/>
      <c r="E8" s="84"/>
      <c r="F8" s="84"/>
      <c r="G8" s="84"/>
      <c r="H8" s="84"/>
      <c r="I8" s="84"/>
      <c r="J8" s="85"/>
    </row>
    <row r="9" spans="2:10" ht="15">
      <c r="B9" s="34" t="s">
        <v>13</v>
      </c>
      <c r="C9" s="34" t="s">
        <v>2</v>
      </c>
      <c r="D9" s="34" t="s">
        <v>3</v>
      </c>
      <c r="E9" s="34" t="s">
        <v>4</v>
      </c>
      <c r="F9" s="34" t="s">
        <v>5</v>
      </c>
      <c r="G9" s="64" t="s">
        <v>6</v>
      </c>
      <c r="H9" s="64" t="s">
        <v>7</v>
      </c>
      <c r="I9" s="61">
        <v>45413</v>
      </c>
      <c r="J9" s="61">
        <v>45413</v>
      </c>
    </row>
    <row r="10" spans="2:10" ht="15">
      <c r="B10" s="34" t="s">
        <v>14</v>
      </c>
      <c r="C10" s="34">
        <v>6</v>
      </c>
      <c r="D10" s="34">
        <v>7</v>
      </c>
      <c r="E10" s="34">
        <v>8</v>
      </c>
      <c r="F10" s="34">
        <v>9</v>
      </c>
      <c r="G10" s="64">
        <v>10</v>
      </c>
      <c r="H10" s="64">
        <v>11</v>
      </c>
      <c r="I10" s="34" t="s">
        <v>19</v>
      </c>
      <c r="J10" s="34" t="s">
        <v>23</v>
      </c>
    </row>
    <row r="11" spans="2:10" ht="15">
      <c r="B11" s="34" t="s">
        <v>39</v>
      </c>
      <c r="C11" s="36">
        <f>'Planejamento Maio24'!C10</f>
        <v>160</v>
      </c>
      <c r="D11" s="46">
        <f>'Planejamento Maio24'!E10</f>
        <v>200</v>
      </c>
      <c r="E11" s="46">
        <f>'Planejamento Maio24'!G10</f>
        <v>200</v>
      </c>
      <c r="F11" s="46">
        <f>'Planejamento Maio24'!I10</f>
        <v>200</v>
      </c>
      <c r="G11" s="46">
        <f>'Planejamento Maio24'!K10</f>
        <v>120</v>
      </c>
      <c r="H11" s="46"/>
      <c r="I11" s="36">
        <f t="shared" ref="I11:I12" si="0">SUM(C11:H11)</f>
        <v>880</v>
      </c>
      <c r="J11" s="36">
        <f>I11+I6</f>
        <v>960</v>
      </c>
    </row>
    <row r="12" spans="2:10" ht="15">
      <c r="B12" s="34" t="s">
        <v>40</v>
      </c>
      <c r="C12" s="36">
        <f>'Planejamento Maio24'!C11</f>
        <v>0</v>
      </c>
      <c r="D12" s="46">
        <f>'Planejamento Maio24'!E11</f>
        <v>80</v>
      </c>
      <c r="E12" s="46">
        <f>'Planejamento Maio24'!G11</f>
        <v>80</v>
      </c>
      <c r="F12" s="46">
        <f>'Planejamento Maio24'!I11</f>
        <v>80</v>
      </c>
      <c r="G12" s="46">
        <f>'Planejamento Maio24'!K11</f>
        <v>80</v>
      </c>
      <c r="H12" s="46"/>
      <c r="I12" s="36">
        <f t="shared" si="0"/>
        <v>320</v>
      </c>
      <c r="J12" s="36">
        <f>I12+I7</f>
        <v>320</v>
      </c>
    </row>
    <row r="13" spans="2:10">
      <c r="B13" s="83"/>
      <c r="C13" s="84"/>
      <c r="D13" s="84"/>
      <c r="E13" s="84"/>
      <c r="F13" s="84"/>
      <c r="G13" s="84"/>
      <c r="H13" s="84"/>
      <c r="I13" s="84"/>
      <c r="J13" s="85"/>
    </row>
    <row r="14" spans="2:10" ht="15">
      <c r="B14" s="34" t="s">
        <v>13</v>
      </c>
      <c r="C14" s="34" t="s">
        <v>2</v>
      </c>
      <c r="D14" s="34" t="s">
        <v>3</v>
      </c>
      <c r="E14" s="34" t="s">
        <v>4</v>
      </c>
      <c r="F14" s="34" t="s">
        <v>5</v>
      </c>
      <c r="G14" s="34" t="s">
        <v>6</v>
      </c>
      <c r="H14" s="64" t="s">
        <v>7</v>
      </c>
      <c r="I14" s="61">
        <v>45413</v>
      </c>
      <c r="J14" s="61">
        <v>45413</v>
      </c>
    </row>
    <row r="15" spans="2:10" ht="15">
      <c r="B15" s="34" t="s">
        <v>14</v>
      </c>
      <c r="C15" s="34">
        <v>13</v>
      </c>
      <c r="D15" s="34">
        <v>14</v>
      </c>
      <c r="E15" s="34">
        <v>15</v>
      </c>
      <c r="F15" s="34">
        <v>16</v>
      </c>
      <c r="G15" s="34">
        <v>17</v>
      </c>
      <c r="H15" s="64">
        <v>18</v>
      </c>
      <c r="I15" s="34" t="s">
        <v>20</v>
      </c>
      <c r="J15" s="34" t="s">
        <v>23</v>
      </c>
    </row>
    <row r="16" spans="2:10" ht="15">
      <c r="B16" s="34" t="s">
        <v>39</v>
      </c>
      <c r="C16" s="36">
        <f>'Planejamento Maio24'!C16</f>
        <v>200</v>
      </c>
      <c r="D16" s="36">
        <f>'Planejamento Maio24'!E16</f>
        <v>160</v>
      </c>
      <c r="E16" s="36">
        <f>'Planejamento Maio24'!G16</f>
        <v>160</v>
      </c>
      <c r="F16" s="36">
        <f>'Planejamento Maio24'!I16</f>
        <v>160</v>
      </c>
      <c r="G16" s="46">
        <f>'Planejamento Maio24'!K16</f>
        <v>120</v>
      </c>
      <c r="H16" s="65">
        <f>'Planejamento Maio24'!M16</f>
        <v>0</v>
      </c>
      <c r="I16" s="36">
        <f t="shared" ref="I16:I17" si="1">SUM(C16:H16)</f>
        <v>800</v>
      </c>
      <c r="J16" s="36">
        <f>I6+I16+I11</f>
        <v>1760</v>
      </c>
    </row>
    <row r="17" spans="2:10" ht="15">
      <c r="B17" s="34" t="s">
        <v>40</v>
      </c>
      <c r="C17" s="36">
        <f>'Planejamento Maio24'!C17</f>
        <v>0</v>
      </c>
      <c r="D17" s="36">
        <f>'Planejamento Maio24'!E17</f>
        <v>80</v>
      </c>
      <c r="E17" s="36">
        <f>'Planejamento Maio24'!G17</f>
        <v>80</v>
      </c>
      <c r="F17" s="36">
        <f>'Planejamento Maio24'!I17</f>
        <v>80</v>
      </c>
      <c r="G17" s="46">
        <f>'Planejamento Maio24'!K17</f>
        <v>80</v>
      </c>
      <c r="H17" s="65">
        <f>'Planejamento Maio24'!M17</f>
        <v>0</v>
      </c>
      <c r="I17" s="36">
        <f t="shared" si="1"/>
        <v>320</v>
      </c>
      <c r="J17" s="36">
        <f>I7+I17+I12</f>
        <v>640</v>
      </c>
    </row>
    <row r="18" spans="2:10">
      <c r="B18" s="83"/>
      <c r="C18" s="84"/>
      <c r="D18" s="84"/>
      <c r="E18" s="84"/>
      <c r="F18" s="84"/>
      <c r="G18" s="84"/>
      <c r="H18" s="84"/>
      <c r="I18" s="84"/>
      <c r="J18" s="85"/>
    </row>
    <row r="19" spans="2:10" ht="15">
      <c r="B19" s="34" t="s">
        <v>13</v>
      </c>
      <c r="C19" s="34" t="s">
        <v>2</v>
      </c>
      <c r="D19" s="34" t="s">
        <v>3</v>
      </c>
      <c r="E19" s="34" t="s">
        <v>4</v>
      </c>
      <c r="F19" s="34" t="s">
        <v>5</v>
      </c>
      <c r="G19" s="64" t="s">
        <v>6</v>
      </c>
      <c r="H19" s="64" t="s">
        <v>7</v>
      </c>
      <c r="I19" s="61">
        <v>45413</v>
      </c>
      <c r="J19" s="61">
        <v>45413</v>
      </c>
    </row>
    <row r="20" spans="2:10" ht="15">
      <c r="B20" s="34" t="s">
        <v>14</v>
      </c>
      <c r="C20" s="34">
        <v>20</v>
      </c>
      <c r="D20" s="34">
        <v>21</v>
      </c>
      <c r="E20" s="34">
        <v>22</v>
      </c>
      <c r="F20" s="34">
        <v>23</v>
      </c>
      <c r="G20" s="64">
        <v>24</v>
      </c>
      <c r="H20" s="64">
        <v>25</v>
      </c>
      <c r="I20" s="34" t="s">
        <v>21</v>
      </c>
      <c r="J20" s="34" t="s">
        <v>23</v>
      </c>
    </row>
    <row r="21" spans="2:10" ht="15">
      <c r="B21" s="34" t="s">
        <v>39</v>
      </c>
      <c r="C21" s="36">
        <f>'Planejamento Maio24'!C22</f>
        <v>200</v>
      </c>
      <c r="D21" s="36">
        <f>'Planejamento Maio24'!E22</f>
        <v>160</v>
      </c>
      <c r="E21" s="46">
        <f>'Planejamento Maio24'!G22</f>
        <v>160</v>
      </c>
      <c r="F21" s="46">
        <f>'Planejamento Maio24'!I22</f>
        <v>160</v>
      </c>
      <c r="G21" s="46">
        <f>'Planejamento Maio24'!K22</f>
        <v>120</v>
      </c>
      <c r="H21" s="46">
        <f>'Planejamento Maio24'!M22</f>
        <v>0</v>
      </c>
      <c r="I21" s="36">
        <f t="shared" ref="I21:I22" si="2">SUM(C21:H21)</f>
        <v>800</v>
      </c>
      <c r="J21" s="36">
        <f>I6+I11+I16+I21</f>
        <v>2560</v>
      </c>
    </row>
    <row r="22" spans="2:10" ht="15">
      <c r="B22" s="34" t="s">
        <v>40</v>
      </c>
      <c r="C22" s="36">
        <f>'Planejamento Maio24'!C23</f>
        <v>0</v>
      </c>
      <c r="D22" s="36">
        <f>'Planejamento Maio24'!E23</f>
        <v>80</v>
      </c>
      <c r="E22" s="46">
        <f>'Planejamento Maio24'!G23</f>
        <v>80</v>
      </c>
      <c r="F22" s="46">
        <f>'Planejamento Maio24'!I23</f>
        <v>80</v>
      </c>
      <c r="G22" s="46">
        <f>'Planejamento Maio24'!K23</f>
        <v>80</v>
      </c>
      <c r="H22" s="46">
        <f>'Planejamento Maio24'!M23</f>
        <v>0</v>
      </c>
      <c r="I22" s="36">
        <f t="shared" si="2"/>
        <v>320</v>
      </c>
      <c r="J22" s="36">
        <f>I7+I12+I17+I22</f>
        <v>960</v>
      </c>
    </row>
    <row r="23" spans="2:10">
      <c r="B23" s="83"/>
      <c r="C23" s="84"/>
      <c r="D23" s="84"/>
      <c r="E23" s="84"/>
      <c r="F23" s="84"/>
      <c r="G23" s="84"/>
      <c r="H23" s="84"/>
      <c r="I23" s="84"/>
      <c r="J23" s="85"/>
    </row>
    <row r="24" spans="2:10" ht="15">
      <c r="B24" s="34" t="s">
        <v>13</v>
      </c>
      <c r="C24" s="34" t="s">
        <v>2</v>
      </c>
      <c r="D24" s="34" t="s">
        <v>3</v>
      </c>
      <c r="E24" s="34" t="s">
        <v>4</v>
      </c>
      <c r="F24" s="34" t="s">
        <v>5</v>
      </c>
      <c r="G24" s="64" t="s">
        <v>6</v>
      </c>
      <c r="H24" s="64" t="s">
        <v>7</v>
      </c>
      <c r="I24" s="61">
        <v>45413</v>
      </c>
      <c r="J24" s="61">
        <v>45413</v>
      </c>
    </row>
    <row r="25" spans="2:10" ht="15">
      <c r="B25" s="34" t="s">
        <v>14</v>
      </c>
      <c r="C25" s="34">
        <v>27</v>
      </c>
      <c r="D25" s="34">
        <v>28</v>
      </c>
      <c r="E25" s="34">
        <v>29</v>
      </c>
      <c r="F25" s="34">
        <v>30</v>
      </c>
      <c r="G25" s="64">
        <v>31</v>
      </c>
      <c r="H25" s="64"/>
      <c r="I25" s="34" t="s">
        <v>22</v>
      </c>
      <c r="J25" s="34" t="s">
        <v>23</v>
      </c>
    </row>
    <row r="26" spans="2:10" ht="15">
      <c r="B26" s="34" t="s">
        <v>39</v>
      </c>
      <c r="C26" s="36">
        <f>'Planejamento Maio24'!C28</f>
        <v>200</v>
      </c>
      <c r="D26" s="36">
        <f>'Planejamento Maio24'!E28</f>
        <v>160</v>
      </c>
      <c r="E26" s="46">
        <f>'Planejamento Maio24'!G28</f>
        <v>160</v>
      </c>
      <c r="F26" s="46">
        <f>'Planejamento Maio24'!I28</f>
        <v>0</v>
      </c>
      <c r="G26" s="46">
        <f>'Planejamento Maio24'!K28</f>
        <v>0</v>
      </c>
      <c r="H26" s="46">
        <f>'Planejamento Maio24'!M28</f>
        <v>0</v>
      </c>
      <c r="I26" s="36">
        <f t="shared" ref="I26:I27" si="3">SUM(C26:H26)</f>
        <v>520</v>
      </c>
      <c r="J26" s="36">
        <f>I6+I11+I16+I21+I26</f>
        <v>3080</v>
      </c>
    </row>
    <row r="27" spans="2:10" ht="15">
      <c r="B27" s="34" t="s">
        <v>40</v>
      </c>
      <c r="C27" s="36">
        <v>80</v>
      </c>
      <c r="D27" s="36">
        <v>80</v>
      </c>
      <c r="E27" s="46">
        <v>80</v>
      </c>
      <c r="F27" s="46">
        <v>0</v>
      </c>
      <c r="G27" s="46">
        <v>0</v>
      </c>
      <c r="H27" s="46"/>
      <c r="I27" s="36">
        <f t="shared" si="3"/>
        <v>240</v>
      </c>
      <c r="J27" s="36">
        <f>I7+I12+I17+I22+I27</f>
        <v>1200</v>
      </c>
    </row>
    <row r="30" spans="2:10" ht="15">
      <c r="B30" s="71" t="s">
        <v>24</v>
      </c>
      <c r="C30" s="71"/>
      <c r="D30" s="53" t="s">
        <v>35</v>
      </c>
    </row>
    <row r="31" spans="2:10" ht="15">
      <c r="B31" s="35" t="s">
        <v>0</v>
      </c>
      <c r="C31" s="35">
        <f>760*3</f>
        <v>2280</v>
      </c>
      <c r="D31" s="54" t="s">
        <v>32</v>
      </c>
    </row>
    <row r="32" spans="2:10" ht="15">
      <c r="B32" s="35" t="s">
        <v>1</v>
      </c>
      <c r="C32" s="35">
        <f>360*3</f>
        <v>1080</v>
      </c>
      <c r="D32" s="54" t="s">
        <v>33</v>
      </c>
    </row>
    <row r="34" spans="2:4" ht="15">
      <c r="B34" s="76" t="s">
        <v>37</v>
      </c>
      <c r="C34" s="76"/>
      <c r="D34" s="76"/>
    </row>
    <row r="35" spans="2:4" ht="15">
      <c r="B35" s="63" t="s">
        <v>0</v>
      </c>
      <c r="C35" s="36">
        <f>200*14*4</f>
        <v>11200</v>
      </c>
      <c r="D35" s="62">
        <f>C35/550</f>
        <v>20.363636363636363</v>
      </c>
    </row>
    <row r="36" spans="2:4" ht="15">
      <c r="B36" s="63" t="s">
        <v>1</v>
      </c>
      <c r="C36" s="36">
        <f>80*14*4</f>
        <v>4480</v>
      </c>
      <c r="D36" s="62">
        <f>C36/1100</f>
        <v>4.0727272727272723</v>
      </c>
    </row>
    <row r="38" spans="2:4" ht="15">
      <c r="B38" s="63" t="s">
        <v>42</v>
      </c>
      <c r="C38" s="36">
        <v>21</v>
      </c>
    </row>
  </sheetData>
  <mergeCells count="7">
    <mergeCell ref="B34:D34"/>
    <mergeCell ref="B30:C30"/>
    <mergeCell ref="B1:J3"/>
    <mergeCell ref="B8:J8"/>
    <mergeCell ref="B13:J13"/>
    <mergeCell ref="B18:J18"/>
    <mergeCell ref="B23:J2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 Maio24</vt:lpstr>
      <vt:lpstr>Containeres Maio24 09.16.23 (P)</vt:lpstr>
      <vt:lpstr>Containeres Maio24 09.16.23 (R)</vt:lpstr>
      <vt:lpstr>PLANO 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Dafne Barbosa</dc:creator>
  <cp:lastModifiedBy>DEll</cp:lastModifiedBy>
  <cp:lastPrinted>2024-05-02T19:36:39Z</cp:lastPrinted>
  <dcterms:created xsi:type="dcterms:W3CDTF">2024-04-28T22:55:21Z</dcterms:created>
  <dcterms:modified xsi:type="dcterms:W3CDTF">2024-05-10T14:51:19Z</dcterms:modified>
</cp:coreProperties>
</file>