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5" windowHeight="10575" activeTab="4"/>
  </bookViews>
  <sheets>
    <sheet name="Input" sheetId="1" r:id="rId1"/>
    <sheet name="Models" sheetId="4" r:id="rId2"/>
    <sheet name="GPUs" sheetId="5" r:id="rId3"/>
    <sheet name="Computation" sheetId="2" r:id="rId4"/>
    <sheet name="Outpu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<sst xmlns="http://schemas.openxmlformats.org/spreadsheetml/2006/main" count="115" uniqueCount="86">
  <si>
    <t>Input</t>
  </si>
  <si>
    <t>GPU Type</t>
  </si>
  <si>
    <t>Sparse Tensor FP16 Processing power</t>
  </si>
  <si>
    <t>FP32 Processing power</t>
  </si>
  <si>
    <t>Memory</t>
  </si>
  <si>
    <t>Memory Bandwidth</t>
  </si>
  <si>
    <t>Bus Bandwidth</t>
  </si>
  <si>
    <t>Delay</t>
  </si>
  <si>
    <t>Model Type</t>
  </si>
  <si>
    <t>Token length</t>
  </si>
  <si>
    <t>Number of attention heads</t>
  </si>
  <si>
    <t>Hidden layer size</t>
  </si>
  <si>
    <t>Number of layers</t>
  </si>
  <si>
    <t>Vocabulary size</t>
  </si>
  <si>
    <t>LLAMA-7B</t>
  </si>
  <si>
    <t>Network bandwidth</t>
  </si>
  <si>
    <t>Optimization strategy</t>
  </si>
  <si>
    <t>Full recomputation</t>
  </si>
  <si>
    <t>minibatch size</t>
  </si>
  <si>
    <t>Recomended minibatch size</t>
  </si>
  <si>
    <t>Tensor parallel degree</t>
  </si>
  <si>
    <t>Recomended Tensor parallel degree</t>
  </si>
  <si>
    <t>Pipeline parallel degree</t>
  </si>
  <si>
    <t>Recomended  Pipeline parallel degree</t>
  </si>
  <si>
    <t>microbatch size</t>
  </si>
  <si>
    <t>Recomended Microbatch size</t>
  </si>
  <si>
    <t>Total number of tokens (M)</t>
  </si>
  <si>
    <t>Data parallel degree</t>
  </si>
  <si>
    <t>Number of epochs</t>
  </si>
  <si>
    <t>LLAMA-13B</t>
  </si>
  <si>
    <t>LLAMA-32B</t>
  </si>
  <si>
    <t>LLAMA-65B</t>
  </si>
  <si>
    <t>LLaMA2 70B</t>
  </si>
  <si>
    <t>Gpt3</t>
  </si>
  <si>
    <t>GPT-3 Small</t>
  </si>
  <si>
    <t>GPT-3 Medium</t>
  </si>
  <si>
    <t>GPT-3 Large</t>
  </si>
  <si>
    <t>GPT-3 XL</t>
  </si>
  <si>
    <t>GPT-3 2.7B</t>
  </si>
  <si>
    <t>GPT-3 6.7B</t>
  </si>
  <si>
    <t>GPT-3 13B</t>
  </si>
  <si>
    <t xml:space="preserve">GPT-3 175B </t>
  </si>
  <si>
    <t>H200</t>
  </si>
  <si>
    <r>
      <rPr>
        <sz val="11.25"/>
        <color rgb="FF121212"/>
        <rFont val="Arial"/>
        <charset val="134"/>
      </rPr>
      <t>H100</t>
    </r>
  </si>
  <si>
    <r>
      <rPr>
        <sz val="11.25"/>
        <color rgb="FF121212"/>
        <rFont val="Arial"/>
        <charset val="134"/>
      </rPr>
      <t>A100</t>
    </r>
  </si>
  <si>
    <t>Computation</t>
  </si>
  <si>
    <t>Total parameters</t>
  </si>
  <si>
    <t>Word embedding</t>
  </si>
  <si>
    <t>Self attention</t>
  </si>
  <si>
    <t>Feed forward</t>
  </si>
  <si>
    <t>Position embedding</t>
  </si>
  <si>
    <t>Optimizer States</t>
  </si>
  <si>
    <t>Weights</t>
  </si>
  <si>
    <t>Gradients</t>
  </si>
  <si>
    <t>Activation</t>
  </si>
  <si>
    <t>Overall usage</t>
  </si>
  <si>
    <t>Per-device layers</t>
  </si>
  <si>
    <t>Number of microbatches</t>
  </si>
  <si>
    <t>Total forward computation time</t>
  </si>
  <si>
    <t>Total backward computation time</t>
  </si>
  <si>
    <t>Per-loop forward computation time</t>
  </si>
  <si>
    <t>Per-loop backward computation time</t>
  </si>
  <si>
    <t>Total forward  allgather time</t>
  </si>
  <si>
    <t>Per-loop forward  allgather time</t>
  </si>
  <si>
    <t>Total backward allgather time</t>
  </si>
  <si>
    <t>Per-loop backward allgather time</t>
  </si>
  <si>
    <t>Total backward reduce_scatter time</t>
  </si>
  <si>
    <t>Per-loop backward reduce_scatter time</t>
  </si>
  <si>
    <t>Total p2p time</t>
  </si>
  <si>
    <t>Per-loop p2p time</t>
  </si>
  <si>
    <t>Word embedding allreduce time</t>
  </si>
  <si>
    <t>Gradient allreduce time</t>
  </si>
  <si>
    <t>Output</t>
  </si>
  <si>
    <t>Warmup  time</t>
  </si>
  <si>
    <t>Forward  time</t>
  </si>
  <si>
    <t>Backward  time</t>
  </si>
  <si>
    <t>Stable Time</t>
  </si>
  <si>
    <t>Cooldown  time</t>
  </si>
  <si>
    <t>Allreduce time</t>
  </si>
  <si>
    <t>Per-iter  time</t>
  </si>
  <si>
    <t>Total number of GPUs</t>
  </si>
  <si>
    <t>Total number of iters</t>
  </si>
  <si>
    <t>Total training time</t>
  </si>
  <si>
    <t>Per-loop  forward computation time</t>
  </si>
  <si>
    <t>GPU Usage</t>
  </si>
  <si>
    <t>Per-loop  backward computation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</si>
</sst>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.5"/>
      <color rgb="FF121212"/>
      <name val="Arial"/>
      <charset val="134"/>
    </font>
    <font>
      <sz val="11"/>
      <color theme="1"/>
      <name val="Arial"/>
      <charset val="134"/>
    </font>
    <font>
      <sz val="11.25"/>
      <color rgb="FF121212"/>
      <name val="Arial"/>
      <charset val="134"/>
    </font>
    <font>
      <sz val="11.25"/>
      <color theme="1"/>
      <name val="Arial"/>
      <charset val="134"/>
    </font>
    <font>
      <sz val="10"/>
      <color theme="1"/>
      <name val="Arial"/>
      <charset val="134"/>
    </font>
    <font>
      <sz val="10.5"/>
      <color theme="1"/>
      <name val="Arial"/>
      <charset val="134"/>
    </font>
    <font>
      <sz val="10.8"/>
      <color theme="1"/>
      <name val="Arial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D3D3D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4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0" fillId="0" borderId="4" xfId="0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8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2" sqref="B2"/>
    </sheetView>
  </sheetViews>
  <sheetFormatPr defaultColWidth="9" defaultRowHeight="13.5" outlineLevelCol="7"/>
  <cols>
    <col min="1" max="1" width="13.125" customWidth="1"/>
    <col min="2" max="2" width="14.6333333333333" customWidth="1"/>
    <col min="3" max="3" width="12.2666666666667" customWidth="1"/>
    <col min="4" max="4" width="20.2666666666667" customWidth="1"/>
    <col min="5" max="5" width="11.7333333333333" customWidth="1"/>
    <col min="6" max="6" width="12.7916666666667"/>
    <col min="7" max="7" width="12.625"/>
    <col min="8" max="8" width="13" customWidth="1"/>
    <col min="9" max="9" width="12.7916666666667"/>
    <col min="10" max="10" width="14.2083333333333" customWidth="1"/>
    <col min="11" max="11" width="12.7916666666667"/>
    <col min="12" max="12" width="14.7333333333333" customWidth="1"/>
    <col min="13" max="13" width="11.375" customWidth="1"/>
    <col min="14" max="14" width="15" customWidth="1"/>
    <col min="15" max="15" width="11.2583333333333" customWidth="1"/>
    <col min="16" max="16" width="15.2583333333333" customWidth="1"/>
    <col min="17" max="17" width="11.375" customWidth="1"/>
    <col min="18" max="18" width="11.125" customWidth="1"/>
    <col min="19" max="19" width="10.625" customWidth="1"/>
    <col min="20" max="20" width="10.125" customWidth="1"/>
    <col min="21" max="21" width="9.375"/>
    <col min="22" max="22" width="10.625" customWidth="1"/>
    <col min="23" max="23" width="9.875" customWidth="1"/>
    <col min="26" max="26" width="10.7583333333333" customWidth="1"/>
  </cols>
  <sheetData>
    <row r="1" ht="57" spans="1:8">
      <c r="A1" s="21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ht="14.25" spans="1:8">
      <c r="A2" s="21"/>
      <c r="B2" s="11">
        <v>3090</v>
      </c>
      <c r="C2" s="22">
        <f>VLOOKUP(B2,GPUs!A1:G7,2,0)</f>
        <v>142</v>
      </c>
      <c r="D2" s="22">
        <f>VLOOKUP(B2,GPUs!A1:G7,3,0)</f>
        <v>36</v>
      </c>
      <c r="E2" s="22">
        <f>VLOOKUP(B2,GPUs!A1:G7,4,0)</f>
        <v>24</v>
      </c>
      <c r="F2" s="22">
        <f>VLOOKUP(B2,GPUs!A1:G7,5,0)</f>
        <v>936</v>
      </c>
      <c r="G2" s="22">
        <f>VLOOKUP(B2,GPUs!A1:G7,6,0)</f>
        <v>32</v>
      </c>
      <c r="H2" s="22">
        <f>VLOOKUP(B2,GPUs!A1:G7,7,0)</f>
        <v>10</v>
      </c>
    </row>
    <row r="5" ht="28.5" spans="1:7">
      <c r="A5" s="21" t="s">
        <v>0</v>
      </c>
      <c r="B5" s="11" t="s">
        <v>8</v>
      </c>
      <c r="C5" s="2" t="s">
        <v>9</v>
      </c>
      <c r="D5" s="11" t="s">
        <v>10</v>
      </c>
      <c r="E5" s="11" t="s">
        <v>11</v>
      </c>
      <c r="F5" s="11" t="s">
        <v>12</v>
      </c>
      <c r="G5" s="11" t="s">
        <v>13</v>
      </c>
    </row>
    <row r="6" ht="14.25" spans="1:7">
      <c r="A6" s="21"/>
      <c r="B6" s="16" t="s">
        <v>14</v>
      </c>
      <c r="C6" s="17">
        <f>VLOOKUP(B6,Models!A1:F15,2,0)</f>
        <v>4096</v>
      </c>
      <c r="D6" s="17">
        <f>VLOOKUP(B6,Models!A1:F15,3,0)</f>
        <v>32</v>
      </c>
      <c r="E6" s="17">
        <f>VLOOKUP(B6,Models!A1:F15,4,0)</f>
        <v>4096</v>
      </c>
      <c r="F6" s="17">
        <f>VLOOKUP(B6,Models!A1:F15,5,0)</f>
        <v>32</v>
      </c>
      <c r="G6" s="18">
        <f>VLOOKUP(B6,Models!A1:F15,6,0)</f>
        <v>32000</v>
      </c>
    </row>
    <row r="9" ht="42.75" spans="1:5">
      <c r="A9" s="23" t="s">
        <v>0</v>
      </c>
      <c r="B9" s="2" t="s">
        <v>15</v>
      </c>
      <c r="C9" s="20">
        <v>100</v>
      </c>
      <c r="D9" s="2" t="s">
        <v>16</v>
      </c>
      <c r="E9" s="24" t="s">
        <v>17</v>
      </c>
    </row>
    <row r="12" ht="28.5" spans="1:5">
      <c r="A12" s="23" t="s">
        <v>0</v>
      </c>
      <c r="B12" s="2" t="s">
        <v>18</v>
      </c>
      <c r="C12" s="20">
        <v>32</v>
      </c>
      <c r="D12" s="2" t="s">
        <v>19</v>
      </c>
      <c r="E12" s="20">
        <v>32</v>
      </c>
    </row>
    <row r="13" ht="28.5" spans="1:5">
      <c r="A13" s="23"/>
      <c r="B13" s="2" t="s">
        <v>20</v>
      </c>
      <c r="C13" s="20">
        <v>4</v>
      </c>
      <c r="D13" s="2" t="s">
        <v>21</v>
      </c>
      <c r="E13" s="20">
        <f>MAX(FLOOR(3*Input!E6/D2*Input!G2/2/1000,1),1)</f>
        <v>5</v>
      </c>
    </row>
    <row r="14" ht="28.5" spans="1:5">
      <c r="A14" s="23"/>
      <c r="B14" s="2" t="s">
        <v>22</v>
      </c>
      <c r="C14" s="20">
        <v>2</v>
      </c>
      <c r="D14" s="2" t="s">
        <v>23</v>
      </c>
      <c r="E14" s="20">
        <f>CEILING((16*Computation!C1/C13)/(Input!E2*1000000000-Input!C6*Input!C12*Input!E6*2*Input!F6/C13),1)</f>
        <v>2</v>
      </c>
    </row>
    <row r="15" ht="28.5" spans="1:5">
      <c r="A15" s="23"/>
      <c r="B15" s="2" t="s">
        <v>24</v>
      </c>
      <c r="C15" s="3">
        <v>2</v>
      </c>
      <c r="D15" s="2" t="s">
        <v>25</v>
      </c>
      <c r="E15" s="20">
        <f>C12/C14/4</f>
        <v>4</v>
      </c>
    </row>
    <row r="18" ht="28.5" spans="1:7">
      <c r="A18" s="23" t="s">
        <v>0</v>
      </c>
      <c r="B18" s="2" t="s">
        <v>26</v>
      </c>
      <c r="C18" s="20">
        <v>100</v>
      </c>
      <c r="D18" s="2" t="s">
        <v>27</v>
      </c>
      <c r="E18" s="24">
        <v>2</v>
      </c>
      <c r="F18" s="2" t="s">
        <v>28</v>
      </c>
      <c r="G18" s="24">
        <v>2</v>
      </c>
    </row>
  </sheetData>
  <mergeCells count="3">
    <mergeCell ref="A1:A2"/>
    <mergeCell ref="A5:A6"/>
    <mergeCell ref="A12:A15"/>
  </mergeCells>
  <dataValidations count="2">
    <dataValidation type="list" allowBlank="1" showInputMessage="1" showErrorMessage="1" sqref="B2">
      <formula1>GPUs!$A$2:$A$7</formula1>
    </dataValidation>
    <dataValidation type="list" allowBlank="1" showInputMessage="1" showErrorMessage="1" sqref="B6">
      <formula1>Models!$A$2:$A$15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20" sqref="E20"/>
    </sheetView>
  </sheetViews>
  <sheetFormatPr defaultColWidth="9" defaultRowHeight="13.5" outlineLevelCol="5"/>
  <sheetData>
    <row r="1" ht="57" spans="1:6">
      <c r="A1" s="11" t="s">
        <v>8</v>
      </c>
      <c r="B1" s="2" t="s">
        <v>9</v>
      </c>
      <c r="C1" s="11" t="s">
        <v>10</v>
      </c>
      <c r="D1" s="11" t="s">
        <v>11</v>
      </c>
      <c r="E1" s="11" t="s">
        <v>12</v>
      </c>
      <c r="F1" s="11" t="s">
        <v>13</v>
      </c>
    </row>
    <row r="2" ht="28.5" spans="1:6">
      <c r="A2" s="16" t="s">
        <v>14</v>
      </c>
      <c r="B2" s="17">
        <v>4096</v>
      </c>
      <c r="C2" s="17">
        <v>32</v>
      </c>
      <c r="D2" s="17">
        <v>4096</v>
      </c>
      <c r="E2" s="17">
        <v>32</v>
      </c>
      <c r="F2" s="18">
        <v>32000</v>
      </c>
    </row>
    <row r="3" ht="28.5" spans="1:6">
      <c r="A3" s="16" t="s">
        <v>29</v>
      </c>
      <c r="B3" s="17">
        <v>4096</v>
      </c>
      <c r="C3" s="17">
        <v>40</v>
      </c>
      <c r="D3" s="17">
        <v>5120</v>
      </c>
      <c r="E3" s="17">
        <v>40</v>
      </c>
      <c r="F3" s="17">
        <v>32000</v>
      </c>
    </row>
    <row r="4" ht="27" spans="1:6">
      <c r="A4" s="19" t="s">
        <v>30</v>
      </c>
      <c r="B4" s="17">
        <v>4096</v>
      </c>
      <c r="C4" s="17">
        <v>52</v>
      </c>
      <c r="D4" s="17">
        <v>6656</v>
      </c>
      <c r="E4" s="17">
        <v>60</v>
      </c>
      <c r="F4" s="18">
        <v>32000</v>
      </c>
    </row>
    <row r="5" ht="27" spans="1:6">
      <c r="A5" s="19" t="s">
        <v>31</v>
      </c>
      <c r="B5" s="17">
        <v>4096</v>
      </c>
      <c r="C5" s="17">
        <v>64</v>
      </c>
      <c r="D5" s="17">
        <v>8192</v>
      </c>
      <c r="E5" s="17">
        <v>80</v>
      </c>
      <c r="F5" s="17">
        <v>32000</v>
      </c>
    </row>
    <row r="6" ht="28.5" spans="1:6">
      <c r="A6" s="16" t="s">
        <v>32</v>
      </c>
      <c r="B6" s="17">
        <v>4096</v>
      </c>
      <c r="C6" s="17">
        <v>64</v>
      </c>
      <c r="D6" s="17">
        <v>8192</v>
      </c>
      <c r="E6" s="17">
        <v>80</v>
      </c>
      <c r="F6" s="18">
        <v>32000</v>
      </c>
    </row>
    <row r="7" ht="14.25" spans="1:6">
      <c r="A7" s="16" t="s">
        <v>33</v>
      </c>
      <c r="B7" s="17">
        <v>2048</v>
      </c>
      <c r="C7" s="17">
        <v>96</v>
      </c>
      <c r="D7" s="17">
        <v>12288</v>
      </c>
      <c r="E7" s="17">
        <v>96</v>
      </c>
      <c r="F7" s="17">
        <v>50257</v>
      </c>
    </row>
    <row r="8" ht="27" spans="1:6">
      <c r="A8" s="19" t="s">
        <v>34</v>
      </c>
      <c r="B8" s="17">
        <v>2048</v>
      </c>
      <c r="C8" s="17">
        <v>64</v>
      </c>
      <c r="D8" s="17">
        <v>768</v>
      </c>
      <c r="E8" s="17">
        <v>12</v>
      </c>
      <c r="F8" s="18">
        <v>50257</v>
      </c>
    </row>
    <row r="9" ht="27" spans="1:6">
      <c r="A9" s="19" t="s">
        <v>35</v>
      </c>
      <c r="B9" s="17">
        <v>2048</v>
      </c>
      <c r="C9" s="17">
        <v>64</v>
      </c>
      <c r="D9" s="17">
        <v>1024</v>
      </c>
      <c r="E9" s="17">
        <v>16</v>
      </c>
      <c r="F9" s="17">
        <v>50257</v>
      </c>
    </row>
    <row r="10" ht="27" spans="1:6">
      <c r="A10" s="19" t="s">
        <v>36</v>
      </c>
      <c r="B10" s="17">
        <v>2048</v>
      </c>
      <c r="C10" s="17">
        <v>96</v>
      </c>
      <c r="D10" s="20">
        <v>1536</v>
      </c>
      <c r="E10" s="20">
        <v>16</v>
      </c>
      <c r="F10" s="17">
        <v>50257</v>
      </c>
    </row>
    <row r="11" spans="1:6">
      <c r="A11" s="19" t="s">
        <v>37</v>
      </c>
      <c r="B11" s="17">
        <v>2048</v>
      </c>
      <c r="C11" s="17">
        <v>128</v>
      </c>
      <c r="D11" s="17">
        <v>2048</v>
      </c>
      <c r="E11" s="17">
        <v>24</v>
      </c>
      <c r="F11" s="18">
        <v>50257</v>
      </c>
    </row>
    <row r="12" ht="27" spans="1:6">
      <c r="A12" s="19" t="s">
        <v>38</v>
      </c>
      <c r="B12" s="17">
        <v>2048</v>
      </c>
      <c r="C12" s="17">
        <v>80</v>
      </c>
      <c r="D12" s="17">
        <v>2560</v>
      </c>
      <c r="E12" s="17">
        <v>32</v>
      </c>
      <c r="F12" s="17">
        <v>50257</v>
      </c>
    </row>
    <row r="13" ht="27" spans="1:6">
      <c r="A13" s="19" t="s">
        <v>39</v>
      </c>
      <c r="B13" s="17">
        <v>2048</v>
      </c>
      <c r="C13" s="17">
        <v>128</v>
      </c>
      <c r="D13" s="20">
        <v>4096</v>
      </c>
      <c r="E13" s="20">
        <v>32</v>
      </c>
      <c r="F13" s="17">
        <v>50257</v>
      </c>
    </row>
    <row r="14" ht="27" spans="1:6">
      <c r="A14" s="19" t="s">
        <v>40</v>
      </c>
      <c r="B14" s="17">
        <v>2048</v>
      </c>
      <c r="C14" s="17">
        <v>128</v>
      </c>
      <c r="D14" s="17">
        <v>5140</v>
      </c>
      <c r="E14" s="17">
        <v>40</v>
      </c>
      <c r="F14" s="18">
        <v>50257</v>
      </c>
    </row>
    <row r="15" ht="28.5" spans="1:6">
      <c r="A15" s="16" t="s">
        <v>41</v>
      </c>
      <c r="B15" s="17">
        <v>2048</v>
      </c>
      <c r="C15" s="17">
        <v>128</v>
      </c>
      <c r="D15" s="17">
        <v>12288</v>
      </c>
      <c r="E15" s="17">
        <v>96</v>
      </c>
      <c r="F15" s="17">
        <v>50257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6" sqref="G6"/>
    </sheetView>
  </sheetViews>
  <sheetFormatPr defaultColWidth="9" defaultRowHeight="13.5" outlineLevelRow="6" outlineLevelCol="6"/>
  <sheetData>
    <row r="1" ht="71.25" spans="1:7">
      <c r="A1" s="2" t="s">
        <v>1</v>
      </c>
      <c r="B1" s="2" t="s">
        <v>2</v>
      </c>
      <c r="C1" s="2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 ht="15" spans="1:7">
      <c r="A2" s="12" t="s">
        <v>42</v>
      </c>
      <c r="B2" s="13">
        <v>989</v>
      </c>
      <c r="C2" s="13">
        <v>495</v>
      </c>
      <c r="D2" s="13">
        <v>144</v>
      </c>
      <c r="E2" s="13">
        <v>4900</v>
      </c>
      <c r="F2" s="13">
        <v>900</v>
      </c>
      <c r="G2" s="13">
        <v>1</v>
      </c>
    </row>
    <row r="3" ht="15" spans="1:7">
      <c r="A3" s="12" t="s">
        <v>43</v>
      </c>
      <c r="B3" s="13">
        <v>989</v>
      </c>
      <c r="C3" s="13">
        <v>495</v>
      </c>
      <c r="D3" s="13">
        <v>80</v>
      </c>
      <c r="E3" s="13">
        <v>3350</v>
      </c>
      <c r="F3" s="13">
        <v>900</v>
      </c>
      <c r="G3" s="13">
        <v>1</v>
      </c>
    </row>
    <row r="4" ht="15" spans="1:7">
      <c r="A4" s="14" t="s">
        <v>44</v>
      </c>
      <c r="B4" s="15">
        <v>312</v>
      </c>
      <c r="C4" s="15">
        <v>156</v>
      </c>
      <c r="D4" s="15">
        <v>80</v>
      </c>
      <c r="E4" s="15">
        <v>2000</v>
      </c>
      <c r="F4" s="15">
        <v>900</v>
      </c>
      <c r="G4" s="15">
        <v>1</v>
      </c>
    </row>
    <row r="5" ht="15" spans="1:7">
      <c r="A5" s="14">
        <v>4090</v>
      </c>
      <c r="B5" s="15">
        <v>330</v>
      </c>
      <c r="C5" s="15">
        <v>83</v>
      </c>
      <c r="D5" s="15">
        <v>24</v>
      </c>
      <c r="E5" s="15">
        <v>1000</v>
      </c>
      <c r="F5" s="15">
        <v>32</v>
      </c>
      <c r="G5" s="15">
        <v>10</v>
      </c>
    </row>
    <row r="6" ht="15" spans="1:7">
      <c r="A6" s="14">
        <v>3090</v>
      </c>
      <c r="B6" s="15">
        <v>142</v>
      </c>
      <c r="C6" s="15">
        <v>36</v>
      </c>
      <c r="D6" s="15">
        <v>24</v>
      </c>
      <c r="E6" s="15">
        <v>936</v>
      </c>
      <c r="F6" s="15">
        <v>32</v>
      </c>
      <c r="G6" s="15">
        <v>10</v>
      </c>
    </row>
    <row r="7" ht="15" spans="1:7">
      <c r="A7" s="14">
        <v>3060</v>
      </c>
      <c r="B7" s="15">
        <v>51</v>
      </c>
      <c r="C7" s="15">
        <v>13</v>
      </c>
      <c r="D7" s="15">
        <v>12</v>
      </c>
      <c r="E7" s="15">
        <v>360</v>
      </c>
      <c r="F7" s="15">
        <v>32</v>
      </c>
      <c r="G7" s="15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E16" sqref="E16"/>
    </sheetView>
  </sheetViews>
  <sheetFormatPr defaultColWidth="9" defaultRowHeight="13.5"/>
  <cols>
    <col min="1" max="1" width="12.1833333333333" customWidth="1"/>
    <col min="2" max="2" width="9.81666666666667"/>
    <col min="3" max="3" width="12.8166666666667"/>
    <col min="5" max="5" width="12.8166666666667"/>
    <col min="7" max="7" width="12.8166666666667"/>
    <col min="8" max="8" width="12.625"/>
    <col min="9" max="9" width="12.5416666666667" customWidth="1"/>
    <col min="10" max="10" width="12.3666666666667" customWidth="1"/>
    <col min="11" max="11" width="16.3666666666667" customWidth="1"/>
    <col min="12" max="12" width="14.5416666666667" customWidth="1"/>
    <col min="13" max="13" width="15" customWidth="1"/>
  </cols>
  <sheetData>
    <row r="1" ht="42.75" spans="1:11">
      <c r="A1" s="5" t="s">
        <v>45</v>
      </c>
      <c r="B1" s="6" t="s">
        <v>46</v>
      </c>
      <c r="C1" s="7">
        <f>$E1+Input!F6*($G1+$I1)</f>
        <v>6574178304</v>
      </c>
      <c r="D1" s="8" t="s">
        <v>47</v>
      </c>
      <c r="E1" s="7">
        <f>Input!E6*Input!G6</f>
        <v>131072000</v>
      </c>
      <c r="F1" s="8" t="s">
        <v>48</v>
      </c>
      <c r="G1" s="7">
        <f>4*Input!E6*Input!E6</f>
        <v>67108864</v>
      </c>
      <c r="H1" s="8" t="s">
        <v>49</v>
      </c>
      <c r="I1" s="7">
        <f>8*Input!E6*Input!E6++Input!E6*5</f>
        <v>134238208</v>
      </c>
      <c r="J1" s="8" t="s">
        <v>50</v>
      </c>
      <c r="K1" s="10">
        <f>Input!C6*Input!E6</f>
        <v>16777216</v>
      </c>
    </row>
    <row r="4" ht="28.5" spans="1:11">
      <c r="A4" s="5" t="s">
        <v>45</v>
      </c>
      <c r="B4" s="2" t="s">
        <v>51</v>
      </c>
      <c r="C4" s="3">
        <f>12*C1/Input!C13/Input!C14</f>
        <v>9861267456</v>
      </c>
      <c r="D4" s="2" t="s">
        <v>52</v>
      </c>
      <c r="E4" s="3">
        <f>2*C1/Input!C13/Input!C14</f>
        <v>1643544576</v>
      </c>
      <c r="F4" s="2" t="s">
        <v>53</v>
      </c>
      <c r="G4" s="3">
        <f>2*C1/Input!C13/Input!C14</f>
        <v>1643544576</v>
      </c>
      <c r="H4" s="2" t="s">
        <v>54</v>
      </c>
      <c r="I4" s="3">
        <f>Input!F6*Input!C6*Input!C12*Input!E6*2/Input!C13</f>
        <v>8589934592</v>
      </c>
      <c r="J4" s="2" t="s">
        <v>55</v>
      </c>
      <c r="K4" s="3">
        <f>(C4+E4+G4+I4)</f>
        <v>21738291200</v>
      </c>
    </row>
    <row r="6" ht="57" spans="1:13">
      <c r="A6" s="5" t="s">
        <v>45</v>
      </c>
      <c r="B6" s="2" t="s">
        <v>56</v>
      </c>
      <c r="C6" s="3">
        <f>Input!F6/Input!C14</f>
        <v>16</v>
      </c>
      <c r="D6" s="2" t="s">
        <v>57</v>
      </c>
      <c r="E6" s="3">
        <f>Input!C12/Input!C15</f>
        <v>16</v>
      </c>
      <c r="F6" s="2" t="s">
        <v>58</v>
      </c>
      <c r="G6" s="3">
        <f>2*Input!C6*Input!C12*C1/Input!C13/Input!C14/Input!D2/1000000000000</f>
        <v>5.983963185152</v>
      </c>
      <c r="H6" s="2" t="s">
        <v>59</v>
      </c>
      <c r="I6" s="3">
        <f>4*Input!C6*Input!C12*C1/Input!C13/Input!C14/Input!D2/1000000000000</f>
        <v>11.967926370304</v>
      </c>
      <c r="J6" s="2" t="s">
        <v>60</v>
      </c>
      <c r="K6" s="3">
        <f>G6/C6/E6</f>
        <v>0.023374856192</v>
      </c>
      <c r="L6" s="2" t="s">
        <v>61</v>
      </c>
      <c r="M6" s="3">
        <f>I6/C6/E6</f>
        <v>0.046749712384</v>
      </c>
    </row>
    <row r="8" ht="57" spans="1:5">
      <c r="A8" s="5" t="s">
        <v>45</v>
      </c>
      <c r="B8" s="2" t="s">
        <v>56</v>
      </c>
      <c r="C8" s="3">
        <f>Input!F6/Input!C14</f>
        <v>16</v>
      </c>
      <c r="D8" s="2" t="s">
        <v>57</v>
      </c>
      <c r="E8" s="3">
        <f>Input!C12/Input!C15</f>
        <v>16</v>
      </c>
    </row>
    <row r="9" ht="57" spans="1:5">
      <c r="A9" s="5"/>
      <c r="B9" s="2" t="s">
        <v>62</v>
      </c>
      <c r="C9" s="3">
        <f>2*Input!E6*Input!E6*Input!F6*Input!C12/Input!C14/Input!G2/1000000000*2*2*4</f>
        <v>8.589934592</v>
      </c>
      <c r="D9" s="2" t="s">
        <v>63</v>
      </c>
      <c r="E9" s="3">
        <f>C9/C8/E8</f>
        <v>0.033554432</v>
      </c>
    </row>
    <row r="10" ht="57" spans="1:5">
      <c r="A10" s="5"/>
      <c r="B10" s="2" t="s">
        <v>64</v>
      </c>
      <c r="C10" s="3">
        <f>2*Input!E6*Input!E6*Input!F6*Input!C12/Input!C14/Input!G2/1000000000*2*2*4</f>
        <v>8.589934592</v>
      </c>
      <c r="D10" s="2" t="s">
        <v>65</v>
      </c>
      <c r="E10" s="3">
        <f>C10/C8/E8</f>
        <v>0.033554432</v>
      </c>
    </row>
    <row r="11" ht="71.25" spans="1:5">
      <c r="A11" s="5"/>
      <c r="B11" s="2" t="s">
        <v>66</v>
      </c>
      <c r="C11" s="3">
        <f>C10</f>
        <v>8.589934592</v>
      </c>
      <c r="D11" s="2" t="s">
        <v>67</v>
      </c>
      <c r="E11" s="3">
        <f>C11/C8/E8</f>
        <v>0.033554432</v>
      </c>
    </row>
    <row r="12" ht="28.5" spans="1:5">
      <c r="A12" s="5"/>
      <c r="B12" s="2" t="s">
        <v>68</v>
      </c>
      <c r="C12" s="3">
        <f>2*Input!E6*Input!E6*Input!C12/Input!C13/Input!C9*8/1000000000*8</f>
        <v>0.17179869184</v>
      </c>
      <c r="D12" s="2" t="s">
        <v>69</v>
      </c>
      <c r="E12" s="3">
        <f>C12/E8</f>
        <v>0.01073741824</v>
      </c>
    </row>
    <row r="13" ht="57" spans="1:5">
      <c r="A13" s="5"/>
      <c r="B13" s="2" t="s">
        <v>70</v>
      </c>
      <c r="C13" s="3">
        <f>E1*2*8/1000000000/Input!C13/Input!C9</f>
        <v>0.00524288</v>
      </c>
      <c r="D13" s="2" t="s">
        <v>71</v>
      </c>
      <c r="E13" s="3">
        <f>C1/Input!C13/Input!C14*2*8/1000000000*8/Input!C9</f>
        <v>1.05186852864</v>
      </c>
    </row>
    <row r="24" spans="8:8">
      <c r="H24" s="9"/>
    </row>
  </sheetData>
  <mergeCells count="1">
    <mergeCell ref="A8:A1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topLeftCell="N1" workbookViewId="0">
      <selection activeCell="Y2" sqref="Y2"/>
    </sheetView>
  </sheetViews>
  <sheetFormatPr defaultColWidth="9" defaultRowHeight="13.5" outlineLevelRow="4"/>
  <cols>
    <col min="5" max="5" width="10.6333333333333" customWidth="1"/>
    <col min="6" max="6" width="11.5416666666667" customWidth="1"/>
    <col min="7" max="7" width="15.8166666666667" customWidth="1"/>
    <col min="8" max="8" width="12.625"/>
    <col min="9" max="9" width="13.6333333333333" customWidth="1"/>
    <col min="10" max="10" width="12.625"/>
    <col min="11" max="12" width="12.8166666666667"/>
    <col min="13" max="13" width="12.625"/>
    <col min="15" max="15" width="12.8166666666667"/>
    <col min="16" max="16" width="12.625"/>
    <col min="17" max="17" width="12.8166666666667"/>
    <col min="18" max="18" width="12.6333333333333" customWidth="1"/>
    <col min="19" max="19" width="13.275" customWidth="1"/>
    <col min="23" max="23" width="12.625"/>
    <col min="25" max="25" width="12.625"/>
  </cols>
  <sheetData>
    <row r="1" ht="57" spans="1:25">
      <c r="A1" s="1" t="s">
        <v>72</v>
      </c>
      <c r="B1" s="2" t="s">
        <v>56</v>
      </c>
      <c r="C1" s="3">
        <f>Computation!C8</f>
        <v>16</v>
      </c>
      <c r="D1" s="2" t="s">
        <v>57</v>
      </c>
      <c r="E1" s="3">
        <f>Computation!E8</f>
        <v>16</v>
      </c>
      <c r="F1" s="2" t="s">
        <v>73</v>
      </c>
      <c r="G1" s="3">
        <f>(Input!C14-1)*I1/Computation!E6</f>
        <v>0.910868611072</v>
      </c>
      <c r="H1" s="2" t="s">
        <v>74</v>
      </c>
      <c r="I1" s="3">
        <f>Computation!C9+Computation!G6</f>
        <v>14.573897777152</v>
      </c>
      <c r="J1" s="2" t="s">
        <v>75</v>
      </c>
      <c r="K1" s="3">
        <f>MAX(Computation!C10+Computation!C11,Computation!I6)</f>
        <v>17.179869184</v>
      </c>
      <c r="L1" s="2" t="s">
        <v>76</v>
      </c>
      <c r="M1" s="3">
        <f>I1+K1</f>
        <v>31.753766961152</v>
      </c>
      <c r="N1" s="2" t="s">
        <v>77</v>
      </c>
      <c r="O1" s="3">
        <f>(Input!C14-1)*K1/Computation!E6</f>
        <v>1.073741824</v>
      </c>
      <c r="P1" s="2" t="s">
        <v>78</v>
      </c>
      <c r="Q1" s="3">
        <f>Computation!C13+Computation!E13</f>
        <v>1.05711140864</v>
      </c>
      <c r="R1" s="2" t="s">
        <v>79</v>
      </c>
      <c r="S1" s="3">
        <f>G1+I1+K1+O1+Q1</f>
        <v>34.795488804864</v>
      </c>
      <c r="T1" s="2" t="s">
        <v>80</v>
      </c>
      <c r="U1" s="3">
        <f>Input!C13*Input!C14*Input!E18</f>
        <v>16</v>
      </c>
      <c r="V1" s="2" t="s">
        <v>81</v>
      </c>
      <c r="W1" s="3">
        <f>CEILING(Input!C18*Input!G18/Input!C12/Input!E18*10000000/Input!C6,1)</f>
        <v>7630</v>
      </c>
      <c r="X1" s="2" t="s">
        <v>82</v>
      </c>
      <c r="Y1" s="3">
        <f>S1*W1</f>
        <v>265489.579581112</v>
      </c>
    </row>
    <row r="2" ht="42.75" spans="1:25">
      <c r="A2" s="1"/>
      <c r="B2" s="3"/>
      <c r="C2" s="3"/>
      <c r="D2" s="3"/>
      <c r="E2" s="3"/>
      <c r="F2" s="3"/>
      <c r="G2" s="3"/>
      <c r="H2" s="2" t="s">
        <v>63</v>
      </c>
      <c r="I2" s="3">
        <f>Computation!E9</f>
        <v>0.033554432</v>
      </c>
      <c r="J2" s="2" t="s">
        <v>65</v>
      </c>
      <c r="K2" s="3">
        <f>Computation!E10</f>
        <v>0.033554432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</row>
    <row r="3" ht="57" spans="1:25">
      <c r="A3" s="1"/>
      <c r="B3" s="3"/>
      <c r="C3" s="3"/>
      <c r="D3" s="3"/>
      <c r="E3" s="3"/>
      <c r="F3" s="3"/>
      <c r="G3" s="3"/>
      <c r="H3" s="2" t="s">
        <v>83</v>
      </c>
      <c r="I3" s="3">
        <f>Computation!K6</f>
        <v>0.023374856192</v>
      </c>
      <c r="J3" s="2" t="s">
        <v>67</v>
      </c>
      <c r="K3" s="3">
        <f>Computation!E11</f>
        <v>0.033554432</v>
      </c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</row>
    <row r="4" ht="57" spans="1:25">
      <c r="A4" s="1"/>
      <c r="B4" s="3"/>
      <c r="C4" s="3"/>
      <c r="D4" s="3"/>
      <c r="E4" s="3"/>
      <c r="F4" s="3"/>
      <c r="G4" s="3"/>
      <c r="H4" s="2" t="s">
        <v>84</v>
      </c>
      <c r="I4" s="3">
        <f>I3/(I2+I3)</f>
        <v>0.410594562734841</v>
      </c>
      <c r="J4" s="2" t="s">
        <v>85</v>
      </c>
      <c r="K4" s="3">
        <f>Computation!M6</f>
        <v>0.046749712384</v>
      </c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</row>
    <row r="5" ht="14.25" spans="1:25">
      <c r="A5" s="1"/>
      <c r="B5" s="3"/>
      <c r="C5" s="3"/>
      <c r="D5" s="3"/>
      <c r="E5" s="3"/>
      <c r="F5" s="3"/>
      <c r="G5" s="3"/>
      <c r="H5" s="3"/>
      <c r="I5" s="3"/>
      <c r="J5" s="2" t="s">
        <v>84</v>
      </c>
      <c r="K5" s="3">
        <f>Computation!I6/K1</f>
        <v>0.696625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</row>
  </sheetData>
  <mergeCells count="1">
    <mergeCell ref="A1:A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Input</vt:lpstr>
      <vt:lpstr>Models</vt:lpstr>
      <vt:lpstr>GPUs</vt:lpstr>
      <vt:lpstr>Computation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赵伯罕</dc:creator>
  <cp:lastModifiedBy>苏幕冷西风</cp:lastModifiedBy>
  <dcterms:created xsi:type="dcterms:W3CDTF">2023-05-12T11:15:00Z</dcterms:created>
  <dcterms:modified xsi:type="dcterms:W3CDTF">2023-12-14T06:44:04Z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8955EB881C4344D2956CF8532C4C76A0_13</vt:lpwstr>
  </property>
  <property fmtid="{D5CDD505-2E9C-101B-9397-08002B2CF9AE}" pid="3" name="KSOProductBuildVer">
    <vt:lpwstr>2052-12.1.0.16120</vt:lpwstr>
  </property>
</Properties>
</file>