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gneycooke/Desktop/Homework/"/>
    </mc:Choice>
  </mc:AlternateContent>
  <xr:revisionPtr revIDLastSave="0" documentId="13_ncr:1_{AE7EAB46-F9A3-B94D-A667-7D869C6EDEC2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Data Table" sheetId="1" r:id="rId1"/>
    <sheet name="Category Pivot Table" sheetId="2" r:id="rId2"/>
    <sheet name="SubCategory Pivot Table" sheetId="5" r:id="rId3"/>
    <sheet name="Date Pivot Table" sheetId="8" r:id="rId4"/>
    <sheet name="Bonus" sheetId="9" r:id="rId5"/>
  </sheets>
  <calcPr calcId="191029"/>
  <pivotCaches>
    <pivotCache cacheId="2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4" i="8" l="1"/>
  <c r="S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T4115" i="1"/>
  <c r="T2" i="1"/>
  <c r="S2" i="1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Q65" i="1" l="1"/>
  <c r="R65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<sst xmlns="http://schemas.openxmlformats.org/spreadsheetml/2006/main" count="24820" uniqueCount="8399">
  <si>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</si>
  <si>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</si>
  <si>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</si>
  <si>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</si>
  <si>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</si>
  <si>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</si>
  <si>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</si>
  <si>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</si>
  <si>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</si>
  <si>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</si>
  <si>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</si>
  <si>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</si>
  <si>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</si>
  <si>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</si>
  <si>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</si>
  <si>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</si>
  <si>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</si>
  <si>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</si>
  <si>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</si>
  <si>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</si>
  <si>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</si>
  <si>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</si>
  <si>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</si>
  <si>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</si>
  <si>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</si>
  <si>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</si>
  <si>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</si>
  <si>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</si>
  <si>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</si>
  <si>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</si>
  <si>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</si>
  <si>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</si>
  <si>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</si>
  <si>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</si>
  <si>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</si>
  <si>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</si>
  <si>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</si>
  <si>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</si>
  <si>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</si>
  <si>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</si>
  <si>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</si>
  <si>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</si>
  <si>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</si>
  <si>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</si>
  <si>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</si>
  <si>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</si>
  <si>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</si>
  <si>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</si>
  <si>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</si>
  <si>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</si>
  <si>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</si>
  <si>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</si>
  <si>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</si>
  <si>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</si>
  <si>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</si>
  <si>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</si>
  <si>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</si>
  <si>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</si>
  <si>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</si>
  <si>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</si>
  <si>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</si>
  <si>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</si>
  <si>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</si>
  <si>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</si>
  <si>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</si>
  <si>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</si>
  <si>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</si>
  <si>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</si>
  <si>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</si>
  <si>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</si>
  <si>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</si>
  <si>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</si>
  <si>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</si>
  <si>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</si>
  <si>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</si>
  <si>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</si>
  <si>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</si>
  <si>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</si>
  <si>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</si>
  <si>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</si>
  <si>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</si>
  <si>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</si>
  <si>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</si>
  <si>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</si>
  <si>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</si>
  <si>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</si>
  <si>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</si>
  <si>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</si>
  <si>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</si>
  <si>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</si>
  <si>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</si>
  <si>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</si>
  <si>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</si>
  <si>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</si>
  <si>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</si>
  <si>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</si>
  <si>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</si>
  <si>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</si>
  <si>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</si>
  <si>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</si>
  <si>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</si>
  <si>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</si>
  <si>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</si>
  <si>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</si>
  <si>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</si>
  <si>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</si>
  <si>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</si>
  <si>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</si>
  <si>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</si>
  <si>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</si>
  <si>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</si>
  <si>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</si>
  <si>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</si>
  <si>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</si>
  <si>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</si>
  <si>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</si>
  <si>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</si>
  <si>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</si>
  <si>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</si>
  <si>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</si>
  <si>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</si>
  <si>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</si>
  <si>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</si>
  <si>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</si>
  <si>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</si>
  <si>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</si>
  <si>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</si>
  <si>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</si>
  <si>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</si>
  <si>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</si>
  <si>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</si>
  <si>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</si>
  <si>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</si>
  <si>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</si>
  <si>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</si>
  <si>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</si>
  <si>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</si>
  <si>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</si>
  <si>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</si>
  <si>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</si>
  <si>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</si>
  <si>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</si>
  <si>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</si>
  <si>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</si>
  <si>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</si>
  <si>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</si>
  <si>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</si>
  <si>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</si>
  <si>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</si>
  <si>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</si>
  <si>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</si>
  <si>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</si>
  <si>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</si>
  <si>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</si>
  <si>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</si>
  <si>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</si>
  <si>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</si>
  <si>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</si>
  <si>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</si>
  <si>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</si>
  <si>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</si>
  <si>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</si>
  <si>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</si>
  <si>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</si>
  <si>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</si>
  <si>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</si>
  <si>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</si>
  <si>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</si>
  <si>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</si>
  <si>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</si>
  <si>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</si>
  <si>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</si>
  <si>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</si>
  <si>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</si>
  <si>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</si>
  <si>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</si>
  <si>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</si>
  <si>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</si>
  <si>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</si>
  <si>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</si>
  <si>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</si>
  <si>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</si>
  <si>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</si>
  <si>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</si>
  <si>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</si>
  <si>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</si>
  <si>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</si>
  <si>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</si>
  <si>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</si>
  <si>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</si>
  <si>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</si>
  <si>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</si>
  <si>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</si>
  <si>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</si>
  <si>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</si>
  <si>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</si>
  <si>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</si>
  <si>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</si>
  <si>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</si>
  <si>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</si>
  <si>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</si>
  <si>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</si>
  <si>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</si>
  <si>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</si>
  <si>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</si>
  <si>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</si>
  <si>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</si>
  <si>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</si>
  <si>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</si>
  <si>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</si>
  <si>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</si>
  <si>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</si>
  <si>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</si>
  <si>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</si>
  <si>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</si>
  <si>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</si>
  <si>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</si>
  <si>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</si>
  <si>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</si>
  <si>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</si>
  <si>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</si>
  <si>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</si>
  <si>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</si>
  <si>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</si>
  <si>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</si>
  <si>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</si>
  <si>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</si>
  <si>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</si>
  <si>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</si>
  <si>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</si>
  <si>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</si>
  <si>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</si>
  <si>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</si>
  <si>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</si>
  <si>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</si>
  <si>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</si>
  <si>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</si>
  <si>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</si>
  <si>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</si>
  <si>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</si>
  <si>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</si>
  <si>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</si>
  <si>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</si>
  <si>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</si>
  <si>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</si>
  <si>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</si>
  <si>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</si>
  <si>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</si>
  <si>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</si>
  <si>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</si>
  <si>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</si>
  <si>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</si>
  <si>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</si>
  <si>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</si>
  <si>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</si>
  <si>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</si>
  <si>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</si>
  <si>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</si>
  <si>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</si>
  <si>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</si>
  <si>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</si>
  <si>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</si>
  <si>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</si>
  <si>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</si>
  <si>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</si>
  <si>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</si>
  <si>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</si>
  <si>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</si>
  <si>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</si>
  <si>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</si>
  <si>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</si>
  <si>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</si>
  <si>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</si>
  <si>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</si>
  <si>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</si>
  <si>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</si>
  <si>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</si>
  <si>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</si>
  <si>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</si>
  <si>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</si>
  <si>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</si>
  <si>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</si>
  <si>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</si>
  <si>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</si>
  <si>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</si>
  <si>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</si>
  <si>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</si>
  <si>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</si>
  <si>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</si>
  <si>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</si>
  <si>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</si>
  <si>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</si>
  <si>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</si>
  <si>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</si>
  <si>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</si>
  <si>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</si>
  <si>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</si>
  <si>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</si>
  <si>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</si>
  <si>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</si>
  <si>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</si>
  <si>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</si>
  <si>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</si>
  <si>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</si>
  <si>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</si>
  <si>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</si>
  <si>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</si>
  <si>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</si>
  <si>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</si>
  <si>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</si>
  <si>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</si>
  <si>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</si>
  <si>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</si>
  <si>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</si>
  <si>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</si>
  <si>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</si>
  <si>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</si>
  <si>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</si>
  <si>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</si>
  <si>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</si>
  <si>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</si>
  <si>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</si>
  <si>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</si>
  <si>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</si>
  <si>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</si>
  <si>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</si>
  <si>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</si>
  <si>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</si>
  <si>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</si>
  <si>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</si>
  <si>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</si>
  <si>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</si>
  <si>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</si>
  <si>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</si>
  <si>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</si>
  <si>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</si>
  <si>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</si>
  <si>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</si>
  <si>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</si>
  <si>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</si>
  <si>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</si>
  <si>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</si>
  <si>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</si>
  <si>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</si>
  <si>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</si>
  <si>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</si>
  <si>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</si>
  <si>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</si>
  <si>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</si>
  <si>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</si>
  <si>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</si>
  <si>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</si>
  <si>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</si>
  <si>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</si>
  <si>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</si>
  <si>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</si>
  <si>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</si>
  <si>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</si>
  <si>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</si>
  <si>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</si>
  <si>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</si>
  <si>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</si>
  <si>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</si>
  <si>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</si>
  <si>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</si>
  <si>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</si>
  <si>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</si>
  <si>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</si>
  <si>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</si>
  <si>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</si>
  <si>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</si>
  <si>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</si>
  <si>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</si>
  <si>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</si>
  <si>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</si>
  <si>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</si>
  <si>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</si>
  <si>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</si>
  <si>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</si>
  <si>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</si>
  <si>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</si>
  <si>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</si>
  <si>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</si>
  <si>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</si>
  <si>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</si>
  <si>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</si>
  <si>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</si>
  <si>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</si>
  <si>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</si>
  <si>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</si>
  <si>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</si>
  <si>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</si>
  <si>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</si>
  <si>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</si>
  <si>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</si>
  <si>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</si>
  <si>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</si>
  <si>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</si>
  <si>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</si>
  <si>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</si>
  <si>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</si>
  <si>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</si>
  <si>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</si>
  <si>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</si>
  <si>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</si>
  <si>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</si>
  <si>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</si>
  <si>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</si>
  <si>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</si>
  <si>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</si>
  <si>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</si>
  <si>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</si>
  <si>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</si>
  <si>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</si>
  <si>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</si>
  <si>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</si>
  <si>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</si>
  <si>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</si>
  <si>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</si>
  <si>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</si>
  <si>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</si>
  <si>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</si>
  <si>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</si>
  <si>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</si>
  <si>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</si>
  <si>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</si>
  <si>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</si>
  <si>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</si>
  <si>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</si>
  <si>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</si>
  <si>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</si>
  <si>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</si>
  <si>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</si>
  <si>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</si>
  <si>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</si>
  <si>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</si>
  <si>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</si>
  <si>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</si>
  <si>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</si>
  <si>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</si>
  <si>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</si>
  <si>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</si>
  <si>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</si>
  <si>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</si>
  <si>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</si>
  <si>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</si>
  <si>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</si>
  <si>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</si>
  <si>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</si>
  <si>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</si>
  <si>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</si>
  <si>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</si>
  <si>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</si>
  <si>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</si>
  <si>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</si>
  <si>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</si>
  <si>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</si>
  <si>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</si>
  <si>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</si>
  <si>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</si>
  <si>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</si>
  <si>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</si>
  <si>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</si>
  <si>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</si>
  <si>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</si>
  <si>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</si>
  <si>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</si>
  <si>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</si>
  <si>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</si>
  <si>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</si>
  <si>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</si>
  <si>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</si>
  <si>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</si>
  <si>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</si>
  <si>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</si>
  <si>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</si>
  <si>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</si>
  <si>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</si>
  <si>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</si>
  <si>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</si>
  <si>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</si>
  <si>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</si>
  <si>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</si>
  <si>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</si>
  <si>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</si>
  <si>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</si>
  <si>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</si>
  <si>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</si>
  <si>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</si>
  <si>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</si>
  <si>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</si>
  <si>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</si>
  <si>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</si>
  <si>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</si>
  <si>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</si>
  <si>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</si>
  <si>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</si>
  <si>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</si>
  <si>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</si>
  <si>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</si>
  <si>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</si>
  <si>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</si>
  <si>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</si>
  <si>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</si>
  <si>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</si>
  <si>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</si>
  <si>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</si>
  <si>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</si>
  <si>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</si>
  <si>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</si>
  <si>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</si>
  <si>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</si>
  <si>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</si>
  <si>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</si>
  <si>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</si>
  <si>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</si>
  <si>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</si>
  <si>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</si>
  <si>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</si>
  <si>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</si>
  <si>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</si>
  <si>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</si>
  <si>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</si>
  <si>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</si>
  <si>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</si>
  <si>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</si>
  <si>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</si>
  <si>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</si>
  <si>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</si>
  <si>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</si>
  <si>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</si>
  <si>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</si>
  <si>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</si>
  <si>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</si>
  <si>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</si>
  <si>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</si>
  <si>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</si>
  <si>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</si>
  <si>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</si>
  <si>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</si>
  <si>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</si>
  <si>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</si>
  <si>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</si>
  <si>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</si>
  <si>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</si>
  <si>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</si>
  <si>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</si>
  <si>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</si>
  <si>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</si>
  <si>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</si>
  <si>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</si>
  <si>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</si>
  <si>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</si>
  <si>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</si>
  <si>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</si>
  <si>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</si>
  <si>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</si>
  <si>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</si>
  <si>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</si>
  <si>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</si>
  <si>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</si>
  <si>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</si>
  <si>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</si>
  <si>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</si>
  <si>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</si>
  <si>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</si>
  <si>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</si>
  <si>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</si>
  <si>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</si>
  <si>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</si>
  <si>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</si>
  <si>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</si>
  <si>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</si>
  <si>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</si>
  <si>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</si>
  <si>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</si>
  <si>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</si>
  <si>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</si>
  <si>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</si>
  <si>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</si>
  <si>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</si>
  <si>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</si>
  <si>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</si>
  <si>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</si>
  <si>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</si>
  <si>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</si>
  <si>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</si>
  <si>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</si>
  <si>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</si>
  <si>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</si>
  <si>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</si>
  <si>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</si>
  <si>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</si>
  <si>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</si>
  <si>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</si>
  <si>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</si>
  <si>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</si>
  <si>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</si>
  <si>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</si>
  <si>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</si>
  <si>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</si>
  <si>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</si>
  <si>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</si>
  <si>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</si>
  <si>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</si>
  <si>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</si>
  <si>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</si>
  <si>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</si>
  <si>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</si>
  <si>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</si>
  <si>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</si>
  <si>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</si>
  <si>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</si>
  <si>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</si>
  <si>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</si>
  <si>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</si>
  <si>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</si>
  <si>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</si>
  <si>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</si>
  <si>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</si>
  <si>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</si>
  <si>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</si>
  <si>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</si>
  <si>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</si>
  <si>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</si>
  <si>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</si>
  <si>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</si>
  <si>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</si>
  <si>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</si>
  <si>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</si>
  <si>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</si>
  <si>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</si>
  <si>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</si>
  <si>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</si>
  <si>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</si>
  <si>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</si>
  <si>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</si>
  <si>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</si>
  <si>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</si>
  <si>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</si>
  <si>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</si>
  <si>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</si>
  <si>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</si>
  <si>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</si>
  <si>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</si>
  <si>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</si>
  <si>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</si>
  <si>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</si>
  <si>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</si>
  <si>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</si>
  <si>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</si>
  <si>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</si>
  <si>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</si>
  <si>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</si>
  <si>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</si>
  <si>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</si>
  <si>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</si>
  <si>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</si>
  <si>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</si>
  <si>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</si>
  <si>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</si>
  <si>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</si>
  <si>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</si>
  <si>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</si>
  <si>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</si>
  <si>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</si>
  <si>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</si>
  <si>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</si>
  <si>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</si>
  <si>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</si>
  <si>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</si>
  <si>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</si>
  <si>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</si>
  <si>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</si>
  <si>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</si>
  <si>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</si>
  <si>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</si>
  <si>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</si>
  <si>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</si>
  <si>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</si>
  <si>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</si>
  <si>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</si>
  <si>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</si>
  <si>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</si>
  <si>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</si>
  <si>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</si>
  <si>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</si>
  <si>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</si>
  <si>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</si>
  <si>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</si>
  <si>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</si>
  <si>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</si>
  <si>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</si>
  <si>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</si>
  <si>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</si>
  <si>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</si>
  <si>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</si>
  <si>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</si>
  <si>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</si>
  <si>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</si>
  <si>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</si>
  <si>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</si>
  <si>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</si>
  <si>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</si>
  <si>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</si>
  <si>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</si>
  <si>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</si>
  <si>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</si>
  <si>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</si>
  <si>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</si>
  <si>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</si>
  <si>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</si>
  <si>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</si>
  <si>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</si>
  <si>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</si>
  <si>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</si>
  <si>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</si>
  <si>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</si>
  <si>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</si>
  <si>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</si>
  <si>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</si>
  <si>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</si>
  <si>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</si>
  <si>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</si>
  <si>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</si>
  <si>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</si>
  <si>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</si>
  <si>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</si>
  <si>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</si>
  <si>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</si>
  <si>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</si>
  <si>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</si>
  <si>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</si>
  <si>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</si>
  <si>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</si>
  <si>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</si>
  <si>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</si>
  <si>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</si>
  <si>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</si>
  <si>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</si>
  <si>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</si>
  <si>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</si>
  <si>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</si>
  <si>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</si>
  <si>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</si>
  <si>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</si>
  <si>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</si>
  <si>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</si>
  <si>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</si>
  <si>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</si>
  <si>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</si>
  <si>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</si>
  <si>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</si>
  <si>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</si>
  <si>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</si>
  <si>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</si>
  <si>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</si>
  <si>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</si>
  <si>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</si>
  <si>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</si>
  <si>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</si>
  <si>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</si>
  <si>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</si>
  <si>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</si>
  <si>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</si>
  <si>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</si>
  <si>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</si>
  <si>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</si>
  <si>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</si>
  <si>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</si>
  <si>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</si>
  <si>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</si>
  <si>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</si>
  <si>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</si>
  <si>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</si>
  <si>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</si>
  <si>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</si>
  <si>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</si>
  <si>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</si>
  <si>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</si>
  <si>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</si>
  <si>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</si>
  <si>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</si>
  <si>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</si>
  <si>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</si>
  <si>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</si>
  <si>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</si>
  <si>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</si>
  <si>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</si>
  <si>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</si>
  <si>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</si>
  <si>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</si>
  <si>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</si>
  <si>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</si>
  <si>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</si>
  <si>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</si>
  <si>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</si>
  <si>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</si>
  <si>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</si>
  <si>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</si>
  <si>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</si>
  <si>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</si>
  <si>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</si>
  <si>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</si>
  <si>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</si>
  <si>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</si>
  <si>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</si>
  <si>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</si>
  <si>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</si>
  <si>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</si>
  <si>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</si>
  <si>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</si>
  <si>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</si>
  <si>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</si>
  <si>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</si>
  <si>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</si>
  <si>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</si>
  <si>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</si>
  <si>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</si>
  <si>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</si>
  <si>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</si>
  <si>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</si>
  <si>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</si>
  <si>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</si>
  <si>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</si>
  <si>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</si>
  <si>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</si>
  <si>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</si>
  <si>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</si>
  <si>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</si>
  <si>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</si>
  <si>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</si>
  <si>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</si>
  <si>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</si>
  <si>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</si>
  <si>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</si>
  <si>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</si>
  <si>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</si>
  <si>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</si>
  <si>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</si>
  <si>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</si>
  <si>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</si>
  <si>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</si>
  <si>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</si>
  <si>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</si>
  <si>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</si>
  <si>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</si>
  <si>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</si>
  <si>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</si>
  <si>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</si>
  <si>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</si>
  <si>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</si>
  <si>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</si>
  <si>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</si>
  <si>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</si>
  <si>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</si>
  <si>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</si>
  <si>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</si>
  <si>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</si>
  <si>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</si>
  <si>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</si>
  <si>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</si>
  <si>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</si>
  <si>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</si>
  <si>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</si>
  <si>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</si>
  <si>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</si>
  <si>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</si>
  <si>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</si>
  <si>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</si>
  <si>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</si>
  <si>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</si>
  <si>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</si>
  <si>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</si>
  <si>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</si>
  <si>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</si>
  <si>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</si>
  <si>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</si>
  <si>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</si>
  <si>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</si>
  <si>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</si>
  <si>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</si>
  <si>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</si>
  <si>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</si>
  <si>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</si>
  <si>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</si>
  <si>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</si>
  <si>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</si>
  <si>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</si>
  <si>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</si>
  <si>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</si>
  <si>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</si>
  <si>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</si>
  <si>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</si>
  <si>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</si>
  <si>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</si>
  <si>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</si>
  <si>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</si>
  <si>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</si>
  <si>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</si>
  <si>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</si>
  <si>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</si>
  <si>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</si>
  <si>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</si>
  <si>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</si>
  <si>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</si>
  <si>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</si>
  <si>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</si>
  <si>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</si>
  <si>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</si>
  <si>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</si>
  <si>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</si>
  <si>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</si>
  <si>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</si>
  <si>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</si>
  <si>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</si>
  <si>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</si>
  <si>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</si>
  <si>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</si>
  <si>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</si>
  <si>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</si>
  <si>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</si>
  <si>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</si>
  <si>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</si>
  <si>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</si>
  <si>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</si>
  <si>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</si>
  <si>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</si>
  <si>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</si>
  <si>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</si>
  <si>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</si>
  <si>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</si>
  <si>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</si>
  <si>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</si>
  <si>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</si>
  <si>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</si>
  <si>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</si>
  <si>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</si>
  <si>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</si>
  <si>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</si>
  <si>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</si>
  <si>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</si>
  <si>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</si>
  <si>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</si>
  <si>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</si>
  <si>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</si>
  <si>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</si>
  <si>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</si>
  <si>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</si>
  <si>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</si>
  <si>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</si>
  <si>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</si>
  <si>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</si>
  <si>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</si>
  <si>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</si>
  <si>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</si>
  <si>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</si>
  <si>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</si>
  <si>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</si>
  <si>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</si>
  <si>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</si>
  <si>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</si>
  <si>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</si>
  <si>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</si>
  <si>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</si>
  <si>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</si>
  <si>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</si>
  <si>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</si>
  <si>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</si>
  <si>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</si>
  <si>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</si>
  <si>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</si>
  <si>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</si>
  <si>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</si>
  <si>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</si>
  <si>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</si>
  <si>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</si>
  <si>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</si>
  <si>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</si>
  <si>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</si>
  <si>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</si>
  <si>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</si>
  <si>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</si>
  <si>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</si>
  <si>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</si>
  <si>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</si>
  <si>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</si>
  <si>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</si>
  <si>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</si>
  <si>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</si>
  <si>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</si>
  <si>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</si>
  <si>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</si>
  <si>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</si>
  <si>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</si>
  <si>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</si>
  <si>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</si>
  <si>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</si>
  <si>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</si>
  <si>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</si>
  <si>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</si>
  <si>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</si>
  <si>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</si>
  <si>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</si>
  <si>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</si>
  <si>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</si>
  <si>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</si>
  <si>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</si>
  <si>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</si>
  <si>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</si>
  <si>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</si>
  <si>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</si>
  <si>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</si>
  <si>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</si>
  <si>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</si>
  <si>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</si>
  <si>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</si>
  <si>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</si>
  <si>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</si>
  <si>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</si>
  <si>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</si>
  <si>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</si>
  <si>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</si>
  <si>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</si>
  <si>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</si>
  <si>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</si>
  <si>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</si>
  <si>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</si>
  <si>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</si>
  <si>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</si>
  <si>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</si>
  <si>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</si>
  <si>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</si>
  <si>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</si>
  <si>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</si>
  <si>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</si>
  <si>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</si>
  <si>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</si>
  <si>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</si>
  <si>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</si>
  <si>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</si>
  <si>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</si>
  <si>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</si>
  <si>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</si>
  <si>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</si>
  <si>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</si>
  <si>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</si>
  <si>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</si>
  <si>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</si>
  <si>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</si>
  <si>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</si>
  <si>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</si>
  <si>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</si>
  <si>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</si>
  <si>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</si>
  <si>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</si>
  <si>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</si>
  <si>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</si>
  <si>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</si>
  <si>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</si>
  <si>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</si>
  <si>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</si>
  <si>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</si>
  <si>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</si>
  <si>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</si>
  <si>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</si>
  <si>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</si>
  <si>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</si>
  <si>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</si>
  <si>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</si>
  <si>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</si>
  <si>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</si>
  <si>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</si>
  <si>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</si>
  <si>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</si>
  <si>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</si>
  <si>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</si>
  <si>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</si>
  <si>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</si>
  <si>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</si>
  <si>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</si>
  <si>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</si>
  <si>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</si>
  <si>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</si>
  <si>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</si>
  <si>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</si>
  <si>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</si>
  <si>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</si>
  <si>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</si>
  <si>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</si>
  <si>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</si>
  <si>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</si>
  <si>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</si>
  <si>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</si>
  <si>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</si>
  <si>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</si>
  <si>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</si>
  <si>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</si>
  <si>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</si>
  <si>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</si>
  <si>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</si>
  <si>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</si>
  <si>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</si>
  <si>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</si>
  <si>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</si>
  <si>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</si>
  <si>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</si>
  <si>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</si>
  <si>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</si>
  <si>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</si>
  <si>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</si>
  <si>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</si>
  <si>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</si>
  <si>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</si>
  <si>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</si>
  <si>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</si>
  <si>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</si>
  <si>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</si>
  <si>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</si>
  <si>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</si>
  <si>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</si>
  <si>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</si>
  <si>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</si>
  <si>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</si>
  <si>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</si>
  <si>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</si>
  <si>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</si>
  <si>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</si>
  <si>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</si>
  <si>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</si>
  <si>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</si>
  <si>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</si>
  <si>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</si>
  <si>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</si>
  <si>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</si>
  <si>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</si>
  <si>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</si>
  <si>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</si>
  <si>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</si>
  <si>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</si>
  <si>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</si>
  <si>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</si>
  <si>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</si>
  <si>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</si>
  <si>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</si>
  <si>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</si>
  <si>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</si>
  <si>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</si>
  <si>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</si>
  <si>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</si>
  <si>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</si>
  <si>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</si>
  <si>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</si>
  <si>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</si>
  <si>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</si>
  <si>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</si>
  <si>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</si>
  <si>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</si>
  <si>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</si>
  <si>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</si>
  <si>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</si>
  <si>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</si>
  <si>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</si>
  <si>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</si>
  <si>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</si>
  <si>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</si>
  <si>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</si>
  <si>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</si>
  <si>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</si>
  <si>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</si>
  <si>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</si>
  <si>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</si>
  <si>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</si>
  <si>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</si>
  <si>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</si>
  <si>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</si>
  <si>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</si>
  <si>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</si>
  <si>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</si>
  <si>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</si>
  <si>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</si>
  <si>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</si>
  <si>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</si>
  <si>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</si>
  <si>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</si>
  <si>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</si>
  <si>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</si>
  <si>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</si>
  <si>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</si>
  <si>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</si>
  <si>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</si>
  <si>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</si>
  <si>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</si>
  <si>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</si>
  <si>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</si>
  <si>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</si>
  <si>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</si>
  <si>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</si>
  <si>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</si>
  <si>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</si>
  <si>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</si>
  <si>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</si>
  <si>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</si>
  <si>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</si>
  <si>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</si>
  <si>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</si>
  <si>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</si>
  <si>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</si>
  <si>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</si>
  <si>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</si>
  <si>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</si>
  <si>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</si>
  <si>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</si>
  <si>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</si>
  <si>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</si>
  <si>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</si>
  <si>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</si>
  <si>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</si>
  <si>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</si>
  <si>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</si>
  <si>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</si>
  <si>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</si>
  <si>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</si>
  <si>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</si>
  <si>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</si>
  <si>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</si>
  <si>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</si>
  <si>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</si>
  <si>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</si>
  <si>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</si>
  <si>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</si>
  <si>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</si>
  <si>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</si>
  <si>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</si>
  <si>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</si>
  <si>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</si>
  <si>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</si>
  <si>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</si>
  <si>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</si>
  <si>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</si>
  <si>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</si>
  <si>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</si>
  <si>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</si>
  <si>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</si>
  <si>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</si>
  <si>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</si>
  <si>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</si>
  <si>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</si>
  <si>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</si>
  <si>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</si>
  <si>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</si>
  <si>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</si>
  <si>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</si>
  <si>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</si>
  <si>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</si>
  <si>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</si>
  <si>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</si>
  <si>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</si>
  <si>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</si>
  <si>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</si>
  <si>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</si>
  <si>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</si>
  <si>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</si>
  <si>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</si>
  <si>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</si>
  <si>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</si>
  <si>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</si>
  <si>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</si>
  <si>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</si>
  <si>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</si>
  <si>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</si>
  <si>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</si>
  <si>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</si>
  <si>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</si>
  <si>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</si>
  <si>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</si>
  <si>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</si>
  <si>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</si>
  <si>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</si>
  <si>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</si>
  <si>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</si>
  <si>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</si>
  <si>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</si>
  <si>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</si>
  <si>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</si>
  <si>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</si>
  <si>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</si>
  <si>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</si>
  <si>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</si>
  <si>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</si>
  <si>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</si>
  <si>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</si>
  <si>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</si>
  <si>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</si>
  <si>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</si>
  <si>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</si>
  <si>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</si>
  <si>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</si>
  <si>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</si>
  <si>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</si>
  <si>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</si>
  <si>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</si>
  <si>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</si>
  <si>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</si>
  <si>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</si>
  <si>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</si>
  <si>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</si>
  <si>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</si>
  <si>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</si>
  <si>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</si>
  <si>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</si>
  <si>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</si>
  <si>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</si>
  <si>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</si>
  <si>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</si>
  <si>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</si>
  <si>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</si>
  <si>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</si>
  <si>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</si>
  <si>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</si>
  <si>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</si>
  <si>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</si>
  <si>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</si>
  <si>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</si>
  <si>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</si>
  <si>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</si>
  <si>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</si>
  <si>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</si>
  <si>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</si>
  <si>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</si>
  <si>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</si>
  <si>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</si>
  <si>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</si>
  <si>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</si>
  <si>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</si>
  <si>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</si>
  <si>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</si>
  <si>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</si>
  <si>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</si>
  <si>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</si>
  <si>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</si>
  <si>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</si>
  <si>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</si>
  <si>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</si>
  <si>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</si>
  <si>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</si>
  <si>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</si>
  <si>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</si>
  <si>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</si>
  <si>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</si>
  <si>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</si>
  <si>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</si>
  <si>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</si>
  <si>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</si>
  <si>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</si>
  <si>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</si>
  <si>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</si>
  <si>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</si>
  <si>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</si>
  <si>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</si>
  <si>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</si>
  <si>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</si>
  <si>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</si>
  <si>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</si>
  <si>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</si>
  <si>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</si>
  <si>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</si>
  <si>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</si>
  <si>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</si>
  <si>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</si>
  <si>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</si>
  <si>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</si>
  <si>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</si>
  <si>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</si>
  <si>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</si>
  <si>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</si>
  <si>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</si>
  <si>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</si>
  <si>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</si>
  <si>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</si>
  <si>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</si>
  <si>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</si>
  <si>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</si>
  <si>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</si>
  <si>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</si>
  <si>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</si>
  <si>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</si>
  <si>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</si>
  <si>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</si>
  <si>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</si>
  <si>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</si>
  <si>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</si>
  <si>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</si>
  <si>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</si>
  <si>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</si>
  <si>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</si>
  <si>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</si>
  <si>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</si>
  <si>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</si>
  <si>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</si>
  <si>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</si>
  <si>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</si>
  <si>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</si>
  <si>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</si>
  <si>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</si>
  <si>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</si>
  <si>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</si>
  <si>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</si>
  <si>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</si>
  <si>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</si>
  <si>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</si>
  <si>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</si>
  <si>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</si>
  <si>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</si>
  <si>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</si>
  <si>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</si>
  <si>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</si>
  <si>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</si>
  <si>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</si>
  <si>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</si>
  <si>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</si>
  <si>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</si>
  <si>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</si>
  <si>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</si>
  <si>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</si>
  <si>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</si>
  <si>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</si>
  <si>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</si>
  <si>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</si>
  <si>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</si>
  <si>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</si>
  <si>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</si>
  <si>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</si>
  <si>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</si>
  <si>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</si>
  <si>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</si>
  <si>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</si>
  <si>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</si>
  <si>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</si>
  <si>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</si>
  <si>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</si>
  <si>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</si>
  <si>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</si>
  <si>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</si>
  <si>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</si>
  <si>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</si>
  <si>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</si>
  <si>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</si>
  <si>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</si>
  <si>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</si>
  <si>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</si>
  <si>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</si>
  <si>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</si>
  <si>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</si>
  <si>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</si>
  <si>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</si>
  <si>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</si>
  <si>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</si>
  <si>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</si>
  <si>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</si>
  <si>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</si>
  <si>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</si>
  <si>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</si>
  <si>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</si>
  <si>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</si>
  <si>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</si>
  <si>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</si>
  <si>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</si>
  <si>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</si>
  <si>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</si>
  <si>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</si>
  <si>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</si>
  <si>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</si>
  <si>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</si>
  <si>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</si>
  <si>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</si>
  <si>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</si>
  <si>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</si>
  <si>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</si>
  <si>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</si>
  <si>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</si>
  <si>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</si>
  <si>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</si>
  <si>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</si>
  <si>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</si>
  <si>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</si>
  <si>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</si>
  <si>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</si>
  <si>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</si>
  <si>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</si>
  <si>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</si>
  <si>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</si>
  <si>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</si>
  <si>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</si>
  <si>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</si>
  <si>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</si>
  <si>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</si>
  <si>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</si>
  <si>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</si>
  <si>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</si>
  <si>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</si>
  <si>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</si>
  <si>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</si>
  <si>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</si>
  <si>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</si>
  <si>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</si>
  <si>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</si>
  <si>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</si>
  <si>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</si>
  <si>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</si>
  <si>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</si>
  <si>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</si>
  <si>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</si>
  <si>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</si>
  <si>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</si>
  <si>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</si>
  <si>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</si>
  <si>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</si>
  <si>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</si>
  <si>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</si>
  <si>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</si>
  <si>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</si>
  <si>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</si>
  <si>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</si>
  <si>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</si>
  <si>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</si>
  <si>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</si>
  <si>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</si>
  <si>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</si>
  <si>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</si>
  <si>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</si>
  <si>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</si>
  <si>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</si>
  <si>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</si>
  <si>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</si>
  <si>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</si>
  <si>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</si>
  <si>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</si>
  <si>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</si>
  <si>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</si>
  <si>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</si>
  <si>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</si>
  <si>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</si>
  <si>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</si>
  <si>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</si>
  <si>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</si>
  <si>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</si>
  <si>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</si>
  <si>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</si>
  <si>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</si>
  <si>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</si>
  <si>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</si>
  <si>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</si>
  <si>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</si>
  <si>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</si>
  <si>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</si>
  <si>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</si>
  <si>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</si>
  <si>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</si>
  <si>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</si>
  <si>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</si>
  <si>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</si>
  <si>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</si>
  <si>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</si>
  <si>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</si>
  <si>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</si>
  <si>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</si>
  <si>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</si>
  <si>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</si>
  <si>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</si>
  <si>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</si>
  <si>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</si>
  <si>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</si>
  <si>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</si>
  <si>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</si>
  <si>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</si>
  <si>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</si>
  <si>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</si>
  <si>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</si>
  <si>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</si>
  <si>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</si>
  <si>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</si>
  <si>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</si>
  <si>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</si>
  <si>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</si>
  <si>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</si>
  <si>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</si>
  <si>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</si>
  <si>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</si>
  <si>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</si>
  <si>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</si>
  <si>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</si>
  <si>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</si>
  <si>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</si>
  <si>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</si>
  <si>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</si>
  <si>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</si>
  <si>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</si>
  <si>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</si>
  <si>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</si>
  <si>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</si>
  <si>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</si>
  <si>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</si>
  <si>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</si>
  <si>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</si>
  <si>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</si>
  <si>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</si>
  <si>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</si>
  <si>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</si>
  <si>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</si>
  <si>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</si>
  <si>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</si>
  <si>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</si>
  <si>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</si>
  <si>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</si>
  <si>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</si>
  <si>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</si>
  <si>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</si>
  <si>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</si>
  <si>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</si>
  <si>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</si>
  <si>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</si>
  <si>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</si>
  <si>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</si>
  <si>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</si>
  <si>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</si>
  <si>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</si>
  <si>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</si>
  <si>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</si>
  <si>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</si>
  <si>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</si>
  <si>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</si>
  <si>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</si>
  <si>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</si>
  <si>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</si>
  <si>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</si>
  <si>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</si>
  <si>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</si>
  <si>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</si>
  <si>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</si>
  <si>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</si>
  <si>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</si>
  <si>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</si>
  <si>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</si>
  <si>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</si>
  <si>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</si>
  <si>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</si>
  <si>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</si>
  <si>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</si>
  <si>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</si>
  <si>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</si>
  <si>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</si>
  <si>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</si>
  <si>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</si>
  <si>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</si>
  <si>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</si>
  <si>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</si>
  <si>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</si>
  <si>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</si>
  <si>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</si>
  <si>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</si>
  <si>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</si>
  <si>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</si>
  <si>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</si>
  <si>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</si>
  <si>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</si>
  <si>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</si>
  <si>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</si>
  <si>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</si>
  <si>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</si>
  <si>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</si>
  <si>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</si>
  <si>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</si>
  <si>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</si>
  <si>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</si>
  <si>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</si>
  <si>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</si>
  <si>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</si>
  <si>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</si>
  <si>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</si>
  <si>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</si>
  <si>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</si>
  <si>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</si>
  <si>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</si>
  <si>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</si>
  <si>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</si>
  <si>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</si>
  <si>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</si>
  <si>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</si>
  <si>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</si>
  <si>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</si>
  <si>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</si>
  <si>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</si>
  <si>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</si>
  <si>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</si>
  <si>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</si>
  <si>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</si>
  <si>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</si>
  <si>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</si>
  <si>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</si>
  <si>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</si>
  <si>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</si>
  <si>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</si>
  <si>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</si>
  <si>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</si>
  <si>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</si>
  <si>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</si>
  <si>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</si>
  <si>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</si>
  <si>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</si>
  <si>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</si>
  <si>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</si>
  <si>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</si>
  <si>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</si>
  <si>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</si>
  <si>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</si>
  <si>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</si>
  <si>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</si>
  <si>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</si>
  <si>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</si>
  <si>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</si>
  <si>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</si>
  <si>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</si>
  <si>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</si>
  <si>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</si>
  <si>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</si>
  <si>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</si>
  <si>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</si>
  <si>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</si>
  <si>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</si>
  <si>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</si>
  <si>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</si>
  <si>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</si>
  <si>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</si>
  <si>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</si>
  <si>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</si>
  <si>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</si>
  <si>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</si>
  <si>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</si>
  <si>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</si>
  <si>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</si>
  <si>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</si>
  <si>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</si>
  <si>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</si>
  <si>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</si>
  <si>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</si>
  <si>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</si>
  <si>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</si>
  <si>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</si>
  <si>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</si>
  <si>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</si>
  <si>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</si>
  <si>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</si>
  <si>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</si>
  <si>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</si>
  <si>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</si>
  <si>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</si>
  <si>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</si>
  <si>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</si>
  <si>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</si>
  <si>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</si>
  <si>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</si>
  <si>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</si>
  <si>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</si>
  <si>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</si>
  <si>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</si>
  <si>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</si>
  <si>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</si>
  <si>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</si>
  <si>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</si>
  <si>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</si>
  <si>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</si>
  <si>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</si>
  <si>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</si>
  <si>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</si>
  <si>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</si>
  <si>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</si>
  <si>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</si>
  <si>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</si>
  <si>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</si>
  <si>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</si>
  <si>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</si>
  <si>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</si>
  <si>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</si>
  <si>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</si>
  <si>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</si>
  <si>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</si>
  <si>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</si>
  <si>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</si>
  <si>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</si>
  <si>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</si>
  <si>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</si>
  <si>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</si>
  <si>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</si>
  <si>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</si>
  <si>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</si>
  <si>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</si>
  <si>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</si>
  <si>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</si>
  <si>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</si>
  <si>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</si>
  <si>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</si>
  <si>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</si>
  <si>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</si>
  <si>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</si>
  <si>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</si>
  <si>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</si>
  <si>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</si>
  <si>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</si>
  <si>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</si>
  <si>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</si>
  <si>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</si>
  <si>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</si>
  <si>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</si>
  <si>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</si>
  <si>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</si>
  <si>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</si>
  <si>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</si>
  <si>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</si>
  <si>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</si>
  <si>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</si>
  <si>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</si>
  <si>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</si>
  <si>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</si>
  <si>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</si>
  <si>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</si>
  <si>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</si>
  <si>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</si>
  <si>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</si>
  <si>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</si>
  <si>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</si>
  <si>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</si>
  <si>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</si>
  <si>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</si>
  <si>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</si>
  <si>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</si>
  <si>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</si>
  <si>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</si>
  <si>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</si>
  <si>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</si>
  <si>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</si>
  <si>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</si>
  <si>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</si>
  <si>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</si>
  <si>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</si>
  <si>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</si>
  <si>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</si>
  <si>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</si>
  <si>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</si>
  <si>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</si>
  <si>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</si>
  <si>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</si>
  <si>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</si>
  <si>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</si>
  <si>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</si>
  <si>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</si>
  <si>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</si>
  <si>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</si>
  <si>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</si>
  <si>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</si>
  <si>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</si>
  <si>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</si>
  <si>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</si>
  <si>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</si>
  <si>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</si>
  <si>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</si>
  <si>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</si>
  <si>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</si>
  <si>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</si>
  <si>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</si>
  <si>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</si>
  <si>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</si>
  <si>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</si>
  <si>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</si>
  <si>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</si>
  <si>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</si>
  <si>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</si>
  <si>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</si>
  <si>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</si>
  <si>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</si>
  <si>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</si>
  <si>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</si>
  <si>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</si>
  <si>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</si>
  <si>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</si>
  <si>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</si>
  <si>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</si>
  <si>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</si>
  <si>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</si>
  <si>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</si>
  <si>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</si>
  <si>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</si>
  <si>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</si>
  <si>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</si>
  <si>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</si>
  <si>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</si>
  <si>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</si>
  <si>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</si>
  <si>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</si>
  <si>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</si>
  <si>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</si>
  <si>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</si>
  <si>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</si>
  <si>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</si>
  <si>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</si>
  <si>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</si>
  <si>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</si>
  <si>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</si>
  <si>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</si>
  <si>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</si>
  <si>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</si>
  <si>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</si>
  <si>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</si>
  <si>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</si>
  <si>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</si>
  <si>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</si>
  <si>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</si>
  <si>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</si>
  <si>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</si>
  <si>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</si>
  <si>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</si>
  <si>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</si>
  <si>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</si>
  <si>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</si>
  <si>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</si>
  <si>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</si>
  <si>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</si>
  <si>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</si>
  <si>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</si>
  <si>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</si>
  <si>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</si>
  <si>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</si>
  <si>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</si>
  <si>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</si>
  <si>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</si>
  <si>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</si>
  <si>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</si>
  <si>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</si>
  <si>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</si>
  <si>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</si>
  <si>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</si>
  <si>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</si>
  <si>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</si>
  <si>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</si>
  <si>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</si>
  <si>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</si>
  <si>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</si>
  <si>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</si>
  <si>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</si>
  <si>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</si>
  <si>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</si>
  <si>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</si>
  <si>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</si>
  <si>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</si>
  <si>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</si>
  <si>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</si>
  <si>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</si>
  <si>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</si>
  <si>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</si>
  <si>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</si>
  <si>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</si>
  <si>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</si>
  <si>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</si>
  <si>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</si>
  <si>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</si>
  <si>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</si>
  <si>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</si>
  <si>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</si>
  <si>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</si>
  <si>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</si>
  <si>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</si>
  <si>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</si>
  <si>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</si>
  <si>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</si>
  <si>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</si>
  <si>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</si>
  <si>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</si>
  <si>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</si>
  <si>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</si>
  <si>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</si>
  <si>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</si>
  <si>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</si>
  <si>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</si>
  <si>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</si>
  <si>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</si>
  <si>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</si>
  <si>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</si>
  <si>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</si>
  <si>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</si>
  <si>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</si>
  <si>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</si>
  <si>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</si>
  <si>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</si>
  <si>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</si>
  <si>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</si>
  <si>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</si>
  <si>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</si>
  <si>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</si>
  <si>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</si>
  <si>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</si>
  <si>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</si>
  <si>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</si>
  <si>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</si>
  <si>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</si>
  <si>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</si>
  <si>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</si>
  <si>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</si>
  <si>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</si>
  <si>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</si>
  <si>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</si>
  <si>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</si>
  <si>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</si>
  <si>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</si>
  <si>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</si>
  <si>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</si>
  <si>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</si>
  <si>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</si>
  <si>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</si>
  <si>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</si>
  <si>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</si>
  <si>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</si>
  <si>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</si>
  <si>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</si>
  <si>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</si>
  <si>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</si>
  <si>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</si>
  <si>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</si>
  <si>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</si>
  <si>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</si>
  <si>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</si>
  <si>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</si>
  <si>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</si>
  <si>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</si>
  <si>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</si>
  <si>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</si>
  <si>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</si>
  <si>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</si>
  <si>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</si>
  <si>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</si>
  <si>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</si>
  <si>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</si>
  <si>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</si>
  <si>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</si>
  <si>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</si>
  <si>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</si>
  <si>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</si>
  <si>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</si>
  <si>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</si>
  <si>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</si>
  <si>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</si>
  <si>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</si>
  <si>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</si>
  <si>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</si>
  <si>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</si>
  <si>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</si>
  <si>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</si>
  <si>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</si>
  <si>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</si>
  <si>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</si>
  <si>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</si>
  <si>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</si>
  <si>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</si>
  <si>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</si>
  <si>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</si>
  <si>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</si>
  <si>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</si>
  <si>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</si>
  <si>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</si>
  <si>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</si>
  <si>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</si>
  <si>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</si>
  <si>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</si>
  <si>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</si>
  <si>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</si>
  <si>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</si>
  <si>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</si>
  <si>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</si>
  <si>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</si>
  <si>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</si>
  <si>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</si>
  <si>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</si>
  <si>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</si>
  <si>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</si>
  <si>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</si>
  <si>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</si>
  <si>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</si>
  <si>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</si>
  <si>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</si>
  <si>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</si>
  <si>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</si>
  <si>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</si>
  <si>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</si>
  <si>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</si>
  <si>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</si>
  <si>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</si>
  <si>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</si>
  <si>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</si>
  <si>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</si>
  <si>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</si>
  <si>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</si>
  <si>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</si>
  <si>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</si>
  <si>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</si>
  <si>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</si>
  <si>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</si>
  <si>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</si>
  <si>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</si>
  <si>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</si>
  <si>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</si>
  <si>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</si>
  <si>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</si>
  <si>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</si>
  <si>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</si>
  <si>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</si>
  <si>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</si>
  <si>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</si>
  <si>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</si>
  <si>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</si>
  <si>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</si>
  <si>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</si>
  <si>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</si>
  <si>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</si>
  <si>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</si>
  <si>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</si>
  <si>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</si>
  <si>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</si>
  <si>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</si>
  <si>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</si>
  <si>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</si>
  <si>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</si>
  <si>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</si>
  <si>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</si>
  <si>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</si>
  <si>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</si>
  <si>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</si>
  <si>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</si>
  <si>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</si>
  <si>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</si>
  <si>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</si>
  <si>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</si>
  <si>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</si>
  <si>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</si>
  <si>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</si>
  <si>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</si>
  <si>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</si>
  <si>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</si>
  <si>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</si>
  <si>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</si>
  <si>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</si>
  <si>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</si>
  <si>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</si>
  <si>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</si>
  <si>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</si>
  <si>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</si>
  <si>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</si>
  <si>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</si>
  <si>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</si>
  <si>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</si>
  <si>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</si>
  <si>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</si>
  <si>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</si>
  <si>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</si>
  <si>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</si>
  <si>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</si>
  <si>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</si>
  <si>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</si>
  <si>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</si>
  <si>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</si>
  <si>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</si>
  <si>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</si>
  <si>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</si>
  <si>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</si>
  <si>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</si>
  <si>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</si>
  <si>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</si>
  <si>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</si>
  <si>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</si>
  <si>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</si>
  <si>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</si>
  <si>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</si>
  <si>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</si>
  <si>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</si>
  <si>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</si>
  <si>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</si>
  <si>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</si>
  <si>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</si>
  <si>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</si>
  <si>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</si>
  <si>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</si>
  <si>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</si>
  <si>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</si>
  <si>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</si>
  <si>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</si>
  <si>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</si>
  <si>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</si>
  <si>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</si>
  <si>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</si>
  <si>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</si>
  <si>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</si>
  <si>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</si>
  <si>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</si>
  <si>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</si>
  <si>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</si>
  <si>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</si>
  <si>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</si>
  <si>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</si>
  <si>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</si>
  <si>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</si>
  <si>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</si>
  <si>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</si>
  <si>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</si>
  <si>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</si>
  <si>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</si>
  <si>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</si>
  <si>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</si>
  <si>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</si>
  <si>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</si>
  <si>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</si>
  <si>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</si>
  <si>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</si>
  <si>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</si>
  <si>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</si>
  <si>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</si>
  <si>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</si>
  <si>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</si>
  <si>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</si>
  <si>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</si>
  <si>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</si>
  <si>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</si>
  <si>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</si>
  <si>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</si>
  <si>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</si>
  <si>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</si>
  <si>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</si>
  <si>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</si>
  <si>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</si>
  <si>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</si>
  <si>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</si>
  <si>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</si>
  <si>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</si>
  <si>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</si>
  <si>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</si>
  <si>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</si>
  <si>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</si>
  <si>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</si>
  <si>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</si>
  <si>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</si>
  <si>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</si>
  <si>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</si>
  <si>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</si>
  <si>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</si>
  <si>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</si>
  <si>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</si>
  <si>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</si>
  <si>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</si>
  <si>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</si>
  <si>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</si>
  <si>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</si>
  <si>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</si>
  <si>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</si>
  <si>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</si>
  <si>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</si>
  <si>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</si>
  <si>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</si>
  <si>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</si>
  <si>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</si>
  <si>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</si>
  <si>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</si>
  <si>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</si>
  <si>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</si>
  <si>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</si>
  <si>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</si>
  <si>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</si>
  <si>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</si>
  <si>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</si>
  <si>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</si>
  <si>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</si>
  <si>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</si>
  <si>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</si>
  <si>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</si>
  <si>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</si>
  <si>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</si>
  <si>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</si>
  <si>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</si>
  <si>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</si>
  <si>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</si>
  <si>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</si>
  <si>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</si>
  <si>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</si>
  <si>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</si>
  <si>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</si>
  <si>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</si>
  <si>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</si>
  <si>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</si>
  <si>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</si>
  <si>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</si>
  <si>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</si>
  <si>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</si>
  <si>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</si>
  <si>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</si>
  <si>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</si>
  <si>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</si>
  <si>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</si>
  <si>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</si>
  <si>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</si>
  <si>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</si>
  <si>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</si>
  <si>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</si>
  <si>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</si>
  <si>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</si>
  <si>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</si>
  <si>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</si>
  <si>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</si>
  <si>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</si>
  <si>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</si>
  <si>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</si>
  <si>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</si>
  <si>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</si>
  <si>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</si>
  <si>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</si>
  <si>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</si>
  <si>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</si>
  <si>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</si>
  <si>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</si>
  <si>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</si>
  <si>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</si>
  <si>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</si>
  <si>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</si>
  <si>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</si>
  <si>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</si>
  <si>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</si>
  <si>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</si>
  <si>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</si>
  <si>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</si>
  <si>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</si>
  <si>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</si>
  <si>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</si>
  <si>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</si>
  <si>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</si>
  <si>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</si>
  <si>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</si>
  <si>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</si>
  <si>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</si>
  <si>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</si>
  <si>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</si>
  <si>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</si>
  <si>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</si>
  <si>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</si>
  <si>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</si>
  <si>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</si>
  <si>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</si>
  <si>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</si>
  <si>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</si>
  <si>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</si>
  <si>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</si>
  <si>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</si>
  <si>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</si>
  <si>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</si>
  <si>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</si>
  <si>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</si>
  <si>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</si>
  <si>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</si>
  <si>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</si>
  <si>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</si>
  <si>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</si>
  <si>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</si>
  <si>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</si>
  <si>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</si>
  <si>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</si>
  <si>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</si>
  <si>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</si>
  <si>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</si>
  <si>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</si>
  <si>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</si>
  <si>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</si>
  <si>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</si>
  <si>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</si>
  <si>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</si>
  <si>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</si>
  <si>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</si>
  <si>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</si>
  <si>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</si>
  <si>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</si>
  <si>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</si>
  <si>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</si>
  <si>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</si>
  <si>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</si>
  <si>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</si>
  <si>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</si>
  <si>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</si>
  <si>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</si>
  <si>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</si>
  <si>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</si>
  <si>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</si>
  <si>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</si>
  <si>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</si>
  <si>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</si>
  <si>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</si>
  <si>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</si>
  <si>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</si>
  <si>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</si>
  <si>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</si>
  <si>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</si>
  <si>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</si>
  <si>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</si>
  <si>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</si>
  <si>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</si>
  <si>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</si>
  <si>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</si>
  <si>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</si>
  <si>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</si>
  <si>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</si>
  <si>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</si>
  <si>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</si>
  <si>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</si>
  <si>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</si>
  <si>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</si>
  <si>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</si>
  <si>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</si>
  <si>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</si>
  <si>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</si>
  <si>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</si>
  <si>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</si>
  <si>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</si>
  <si>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</si>
  <si>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</si>
  <si>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</si>
  <si>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</si>
  <si>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</si>
  <si>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</si>
  <si>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</si>
  <si>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</si>
  <si>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</si>
  <si>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</si>
  <si>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</si>
  <si>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</si>
  <si>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</si>
  <si>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</si>
  <si>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</si>
  <si>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</si>
  <si>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</si>
  <si>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</si>
  <si>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</si>
  <si>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</si>
  <si>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</si>
  <si>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</si>
  <si>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</si>
  <si>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</si>
  <si>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</si>
  <si>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</si>
  <si>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</si>
  <si>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</si>
  <si>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</si>
  <si>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</si>
  <si>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</si>
  <si>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</si>
  <si>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</si>
  <si>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</si>
  <si>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</si>
  <si>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</si>
  <si>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</si>
  <si>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</si>
  <si>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</si>
  <si>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</si>
  <si>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</si>
  <si>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</si>
  <si>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</si>
  <si>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</si>
  <si>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</si>
  <si>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</si>
  <si>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</si>
  <si>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</si>
  <si>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</si>
  <si>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</si>
  <si>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</si>
  <si>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</si>
  <si>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</si>
  <si>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</si>
  <si>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</si>
  <si>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</si>
  <si>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</si>
  <si>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</si>
  <si>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</si>
  <si>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</si>
  <si>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</si>
  <si>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</si>
  <si>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</si>
  <si>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</si>
  <si>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</si>
  <si>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</si>
  <si>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</si>
  <si>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</si>
  <si>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</si>
  <si>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</si>
  <si>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</si>
  <si>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</si>
  <si>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</si>
  <si>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</si>
  <si>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</si>
  <si>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</si>
  <si>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</si>
  <si>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</si>
  <si>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</si>
  <si>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</si>
  <si>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</si>
  <si>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</si>
  <si>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</si>
  <si>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</si>
  <si>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</si>
  <si>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</si>
  <si>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</si>
  <si>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</si>
  <si>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</si>
  <si>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</si>
  <si>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</si>
  <si>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</si>
  <si>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</si>
  <si>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</si>
  <si>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</si>
  <si>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</si>
  <si>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</si>
  <si>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</si>
  <si>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</si>
  <si>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</si>
  <si>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</si>
  <si>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</si>
  <si>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</si>
  <si>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</si>
  <si>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</si>
  <si>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</si>
  <si>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</si>
  <si>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</si>
  <si>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</si>
  <si>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</si>
  <si>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</si>
  <si>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</si>
  <si>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</si>
  <si>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</si>
  <si>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</si>
  <si>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</si>
  <si>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</si>
  <si>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</si>
  <si>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</si>
  <si>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</si>
  <si>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</si>
  <si>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</si>
  <si>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</si>
  <si>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</si>
  <si>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</si>
  <si>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</si>
  <si>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</si>
  <si>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</si>
  <si>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</si>
  <si>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</si>
  <si>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</si>
  <si>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</si>
  <si>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</si>
  <si>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</si>
  <si>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</si>
  <si>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</si>
  <si>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</si>
  <si>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</si>
  <si>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</si>
  <si>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</si>
  <si>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</si>
  <si>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</si>
  <si>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</si>
  <si>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</si>
  <si>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</si>
  <si>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</si>
  <si>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</si>
  <si>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</si>
  <si>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</si>
  <si>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</si>
  <si>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</si>
  <si>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</si>
  <si>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</si>
  <si>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</si>
  <si>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</si>
  <si>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</si>
  <si>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</si>
  <si>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</si>
  <si>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</si>
  <si>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</si>
  <si>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</si>
  <si>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</si>
  <si>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</si>
  <si>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</si>
  <si>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</si>
  <si>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</si>
  <si>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</si>
  <si>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</si>
  <si>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</si>
  <si>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</si>
  <si>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</si>
  <si>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</si>
  <si>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</si>
  <si>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</si>
  <si>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</si>
  <si>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</si>
  <si>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</si>
  <si>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</si>
  <si>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</si>
  <si>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</si>
  <si>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</si>
  <si>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</si>
  <si>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</si>
  <si>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</si>
  <si>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</si>
  <si>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</si>
  <si>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</si>
  <si>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</si>
  <si>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</si>
  <si>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</si>
  <si>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</si>
  <si>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</si>
  <si>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</si>
  <si>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</si>
  <si>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</si>
  <si>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</si>
  <si>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</si>
  <si>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</si>
  <si>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</si>
  <si>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</si>
  <si>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</si>
  <si>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</si>
  <si>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</si>
  <si>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</si>
  <si>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</si>
  <si>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</si>
  <si>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</si>
  <si>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</si>
  <si>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</si>
  <si>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</si>
  <si>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</si>
  <si>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</si>
  <si>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</si>
  <si>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</si>
  <si>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</si>
  <si>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</si>
  <si>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</si>
  <si>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</si>
  <si>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</si>
  <si>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</si>
  <si>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</si>
  <si>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</si>
  <si>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</si>
  <si>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</si>
  <si>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</si>
  <si>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</si>
  <si>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</si>
  <si>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</si>
  <si>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</si>
  <si>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</si>
  <si>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</si>
  <si>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</si>
  <si>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</si>
  <si>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</si>
  <si>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</si>
  <si>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</si>
  <si>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</si>
  <si>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</si>
  <si>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</si>
  <si>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</si>
  <si>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</si>
  <si>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</si>
  <si>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</si>
  <si>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</si>
  <si>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</si>
  <si>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</si>
  <si>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</si>
  <si>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</si>
  <si>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</si>
  <si>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</si>
  <si>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</si>
  <si>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</si>
  <si>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</si>
  <si>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</si>
  <si>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</si>
  <si>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</si>
  <si>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</si>
  <si>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</si>
  <si>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</si>
  <si>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</si>
  <si>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</si>
  <si>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</si>
  <si>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</si>
  <si>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</si>
  <si>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</si>
  <si>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</si>
  <si>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</si>
  <si>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</si>
  <si>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</si>
  <si>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</si>
  <si>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</si>
  <si>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</si>
  <si>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</si>
  <si>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</si>
  <si>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</si>
  <si>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</si>
  <si>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</si>
  <si>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</si>
  <si>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</si>
  <si>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</si>
  <si>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</si>
  <si>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</si>
  <si>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</si>
  <si>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</si>
  <si>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</si>
  <si>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</si>
  <si>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</si>
  <si>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</si>
  <si>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</si>
  <si>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</si>
  <si>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</si>
  <si>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</si>
  <si>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</si>
  <si>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</si>
  <si>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</si>
  <si>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</si>
  <si>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</si>
  <si>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</si>
  <si>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</si>
  <si>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</si>
  <si>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</si>
  <si>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</si>
  <si>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</si>
  <si>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</si>
  <si>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</si>
  <si>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</si>
  <si>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</si>
  <si>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</si>
  <si>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</si>
  <si>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</si>
  <si>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</si>
  <si>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</si>
  <si>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</si>
  <si>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</si>
  <si>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</si>
  <si>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</si>
  <si>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</si>
  <si>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</si>
  <si>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</si>
  <si>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</si>
  <si>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</si>
  <si>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</si>
  <si>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</si>
  <si>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</si>
  <si>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</si>
  <si>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</si>
  <si>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</si>
  <si>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</si>
  <si>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</si>
  <si>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</si>
  <si>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</si>
  <si>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</si>
  <si>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</si>
  <si>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</si>
  <si>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</si>
  <si>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</si>
  <si>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</si>
  <si>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</si>
  <si>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</si>
  <si>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</si>
  <si>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</si>
  <si>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</si>
  <si>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</si>
  <si>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</si>
  <si>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</si>
  <si>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</si>
  <si>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</si>
  <si>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</si>
  <si>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</si>
  <si>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</si>
  <si>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</si>
  <si>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</si>
  <si>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</si>
  <si>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</si>
  <si>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</si>
  <si>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</si>
  <si>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</si>
  <si>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</si>
  <si>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</si>
  <si>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</si>
  <si>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</si>
  <si>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</si>
  <si>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</si>
  <si>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</si>
  <si>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</si>
  <si>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</si>
  <si>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</si>
  <si>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</si>
  <si>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</si>
  <si>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</si>
  <si>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</si>
  <si>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</si>
  <si>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</si>
  <si>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</si>
  <si>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</si>
  <si>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</si>
  <si>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</si>
  <si>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</si>
  <si>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</si>
  <si>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</si>
  <si>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</si>
  <si>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</si>
  <si>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</si>
  <si>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</si>
  <si>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</si>
  <si>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</si>
  <si>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</si>
  <si>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</si>
  <si>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</si>
  <si>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</si>
  <si>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</si>
  <si>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</si>
  <si>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</si>
  <si>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</si>
  <si>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</si>
  <si>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</si>
  <si>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</si>
  <si>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</si>
  <si>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</si>
  <si>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</si>
  <si>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</si>
  <si>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</si>
  <si>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</si>
  <si>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</si>
  <si>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</si>
  <si>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</si>
  <si>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</si>
  <si>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</si>
  <si>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</si>
  <si>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</si>
  <si>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</si>
  <si>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</si>
  <si>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</si>
  <si>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</si>
  <si>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</si>
  <si>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</si>
  <si>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</si>
  <si>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</si>
  <si>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</si>
  <si>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</si>
  <si>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</si>
  <si>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</si>
  <si>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</si>
  <si>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</si>
  <si>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</si>
  <si>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</si>
  <si>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</si>
  <si>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</si>
  <si>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</si>
  <si>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</si>
  <si>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</si>
  <si>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</si>
  <si>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</si>
  <si>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</si>
  <si>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</si>
  <si>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</si>
  <si>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</si>
  <si>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</si>
  <si>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</si>
  <si>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</si>
  <si>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</si>
  <si>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</si>
  <si>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</si>
  <si>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</si>
  <si>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</si>
  <si>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</si>
  <si>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</si>
  <si>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</si>
  <si>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</si>
  <si>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</si>
  <si>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</si>
  <si>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</si>
  <si>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</si>
  <si>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</si>
  <si>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</si>
  <si>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</si>
  <si>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</si>
  <si>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</si>
  <si>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</si>
  <si>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</si>
  <si>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</si>
  <si>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</si>
  <si>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</si>
  <si>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</si>
  <si>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</si>
  <si>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</si>
  <si>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</si>
  <si>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</si>
  <si>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</si>
  <si>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</si>
  <si>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</si>
  <si>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</si>
  <si>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</si>
  <si>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</si>
  <si>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</si>
  <si>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</si>
  <si>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</si>
  <si>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</si>
  <si>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</si>
  <si>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</si>
  <si>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</si>
  <si>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</si>
  <si>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</si>
  <si>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</si>
  <si>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</si>
  <si>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</si>
  <si>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</si>
  <si>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</si>
  <si>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</si>
  <si>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</si>
  <si>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</si>
  <si>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</si>
  <si>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</si>
  <si>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</si>
  <si>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</si>
  <si>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</si>
  <si>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</si>
  <si>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</si>
  <si>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</si>
  <si>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</si>
  <si>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</si>
  <si>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</si>
  <si>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</si>
  <si>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</si>
  <si>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</si>
  <si>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</si>
  <si>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</si>
  <si>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</si>
  <si>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</si>
  <si>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</si>
  <si>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</si>
  <si>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</si>
  <si>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</si>
  <si>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</si>
  <si>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</si>
  <si>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</si>
  <si>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</si>
  <si>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</si>
  <si>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</si>
  <si>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</si>
  <si>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</si>
  <si>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</si>
  <si>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</si>
  <si>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</si>
  <si>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</si>
  <si>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</si>
  <si>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</si>
  <si>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</si>
  <si>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</si>
  <si>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</si>
  <si>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</si>
  <si>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</si>
  <si>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</si>
  <si>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</si>
  <si>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</si>
  <si>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</si>
  <si>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</si>
  <si>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</si>
  <si>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</si>
  <si>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</si>
  <si>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</si>
  <si>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</si>
  <si>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</si>
  <si>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</si>
  <si>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</si>
  <si>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</si>
  <si>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</si>
  <si>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</si>
  <si>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</si>
  <si>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</si>
  <si>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</si>
  <si>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</si>
  <si>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</si>
  <si>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</si>
  <si>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</si>
  <si>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</si>
  <si>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</si>
  <si>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</si>
  <si>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</si>
  <si>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</si>
  <si>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</si>
  <si>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</si>
  <si>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</si>
  <si>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</si>
  <si>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</si>
  <si>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</si>
  <si>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</si>
  <si>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</si>
  <si>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</si>
  <si>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</si>
  <si>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</si>
  <si>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</si>
  <si>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</si>
  <si>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</si>
  <si>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</si>
  <si>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</si>
  <si>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</si>
  <si>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</si>
  <si>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</si>
  <si>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</si>
  <si>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</si>
  <si>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</si>
  <si>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</si>
  <si>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</si>
  <si>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</si>
  <si>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</si>
  <si>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</si>
  <si>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</si>
  <si>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</si>
  <si>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</si>
  <si>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</si>
  <si>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</si>
  <si>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</si>
  <si>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</si>
  <si>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</si>
  <si>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</si>
  <si>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</si>
  <si>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</si>
  <si>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</si>
  <si>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</si>
  <si>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</si>
  <si>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</si>
  <si>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</si>
  <si>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</si>
  <si>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</si>
  <si>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</si>
  <si>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</si>
  <si>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</si>
  <si>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</si>
  <si>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</si>
  <si>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</si>
  <si>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</si>
  <si>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</si>
  <si>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</si>
  <si>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</si>
  <si>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</si>
  <si>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</si>
  <si>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</si>
  <si>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</si>
  <si>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</si>
  <si>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</si>
  <si>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</si>
  <si>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</si>
  <si>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</si>
  <si>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</si>
  <si>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</si>
  <si>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</si>
  <si>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</si>
  <si>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</si>
  <si>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</si>
  <si>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</si>
  <si>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</si>
  <si>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</si>
  <si>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</si>
  <si>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</si>
  <si>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</si>
  <si>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</si>
  <si>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</si>
  <si>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</si>
  <si>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</si>
  <si>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</si>
  <si>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</si>
  <si>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</si>
  <si>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</si>
  <si>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</si>
  <si>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</si>
  <si>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</si>
  <si>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</si>
  <si>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</si>
  <si>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</si>
  <si>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</si>
  <si>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</si>
  <si>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</si>
  <si>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</si>
  <si>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</si>
  <si>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</si>
  <si>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</si>
  <si>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</si>
  <si>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</si>
  <si>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</si>
  <si>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</si>
  <si>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</si>
  <si>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</si>
  <si>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</si>
  <si>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</si>
  <si>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</si>
  <si>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</si>
  <si>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</si>
  <si>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</si>
  <si>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</si>
  <si>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</si>
  <si>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</si>
  <si>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</si>
  <si>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</si>
  <si>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</si>
  <si>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</si>
  <si>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</si>
  <si>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</si>
  <si>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</si>
  <si>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</si>
  <si>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</si>
  <si>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</si>
  <si>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</si>
  <si>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</si>
  <si>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</si>
  <si>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</si>
  <si>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</si>
  <si>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</si>
  <si>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</si>
  <si>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</si>
  <si>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</si>
  <si>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</si>
  <si>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</si>
  <si>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</si>
  <si>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</si>
  <si>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</si>
  <si>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</si>
  <si>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</si>
  <si>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</si>
  <si>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</si>
  <si>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</si>
  <si>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</si>
  <si>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</si>
  <si>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</si>
  <si>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</si>
  <si>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</si>
  <si>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</si>
  <si>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</si>
  <si>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</si>
  <si>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</si>
  <si>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</si>
  <si>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</si>
  <si>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</si>
  <si>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</si>
  <si>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</si>
  <si>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</si>
  <si>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</si>
  <si>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</si>
  <si>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</si>
  <si>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</si>
  <si>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</si>
  <si>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</si>
  <si>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</si>
  <si>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</si>
  <si>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</si>
  <si>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</si>
  <si>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</si>
  <si>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</si>
  <si>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</si>
  <si>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</si>
  <si>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</si>
  <si>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</si>
  <si>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</si>
  <si>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</si>
  <si>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</si>
  <si>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</si>
  <si>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</si>
  <si>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</si>
  <si>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</si>
  <si>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</si>
  <si>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</si>
  <si>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</si>
  <si>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</si>
  <si>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</si>
  <si>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</si>
  <si>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</si>
  <si>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</si>
  <si>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</si>
  <si>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</si>
  <si>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</si>
  <si>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</si>
  <si>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</si>
  <si>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</si>
  <si>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</si>
  <si>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</si>
  <si>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</si>
  <si>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</si>
  <si>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</si>
  <si>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</si>
  <si>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</si>
  <si>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</si>
  <si>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</si>
  <si>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</si>
  <si>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</si>
  <si>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</si>
  <si>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</si>
  <si>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</si>
  <si>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</si>
  <si>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</si>
  <si>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</si>
  <si>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</si>
  <si>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</si>
  <si>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</si>
  <si>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</si>
  <si>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</si>
  <si>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</si>
  <si>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</si>
  <si>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</si>
  <si>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</si>
  <si>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</si>
  <si>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</si>
  <si>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</si>
  <si>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</si>
  <si>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</si>
  <si>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</si>
  <si>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</si>
  <si>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</si>
  <si>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</si>
  <si>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</si>
  <si>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</si>
  <si>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</si>
  <si>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</si>
  <si>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</si>
  <si>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</si>
  <si>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</si>
  <si>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</si>
  <si>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</si>
  <si>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</si>
  <si>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</si>
  <si>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</si>
  <si>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</si>
  <si>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</si>
  <si>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</si>
  <si>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</si>
  <si>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</si>
  <si>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</si>
  <si>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</si>
  <si>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</si>
  <si>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</si>
  <si>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</si>
  <si>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</si>
  <si>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</si>
  <si>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</si>
  <si>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</si>
  <si>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</si>
  <si>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</si>
  <si>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</si>
  <si>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</si>
  <si>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</si>
  <si>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</si>
  <si>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</si>
  <si>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</si>
  <si>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</si>
  <si>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</si>
  <si>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</si>
  <si>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</si>
  <si>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</si>
  <si>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</si>
  <si>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</si>
  <si>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</si>
  <si>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</si>
  <si>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</si>
  <si>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</si>
  <si>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</si>
  <si>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</si>
  <si>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</si>
  <si>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</si>
  <si>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</si>
  <si>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</si>
  <si>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</si>
  <si>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</si>
  <si>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</si>
  <si>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</si>
  <si>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</si>
  <si>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</si>
  <si>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</si>
  <si>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</si>
  <si>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</si>
  <si>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</si>
  <si>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</si>
  <si>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</si>
  <si>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</si>
  <si>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</si>
  <si>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</si>
  <si>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</si>
  <si>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</si>
  <si>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</si>
  <si>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</si>
  <si>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</si>
  <si>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</si>
  <si>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</si>
  <si>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</si>
  <si>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</si>
  <si>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</si>
  <si>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</si>
  <si>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</si>
  <si>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</si>
  <si>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</si>
  <si>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</si>
  <si>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</si>
  <si>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</si>
  <si>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</si>
  <si>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</si>
  <si>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</si>
  <si>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</si>
  <si>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</si>
  <si>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</si>
  <si>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</si>
  <si>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</si>
  <si>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</si>
  <si>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</si>
  <si>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</si>
  <si>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</si>
  <si>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</si>
  <si>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</si>
  <si>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</si>
  <si>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</si>
  <si>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</si>
  <si>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</si>
  <si>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</si>
  <si>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</si>
  <si>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</si>
  <si>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</si>
  <si>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</si>
  <si>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</si>
  <si>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</si>
  <si>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</si>
  <si>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</si>
  <si>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</si>
  <si>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</si>
  <si>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</si>
  <si>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</si>
  <si>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</si>
  <si>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</si>
  <si>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</si>
  <si>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</si>
  <si>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</si>
  <si>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</si>
  <si>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</si>
  <si>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</si>
  <si>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</si>
  <si>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</si>
  <si>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</si>
  <si>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</si>
  <si>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</si>
  <si>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</si>
  <si>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</si>
  <si>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</si>
  <si>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</si>
  <si>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</si>
  <si>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</si>
  <si>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</si>
  <si>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</si>
  <si>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</si>
  <si>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</si>
  <si>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</si>
  <si>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</si>
  <si>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</si>
  <si>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</si>
  <si>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</si>
  <si>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</si>
  <si>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</si>
  <si>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</si>
  <si>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</si>
  <si>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</si>
  <si>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</si>
  <si>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</si>
  <si>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</si>
  <si>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</si>
  <si>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</si>
  <si>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</si>
  <si>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</si>
  <si>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</si>
  <si>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</si>
  <si>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</si>
  <si>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</si>
  <si>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</si>
  <si>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</si>
  <si>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</si>
  <si>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</si>
  <si>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</si>
  <si>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</si>
  <si>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</si>
  <si>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</si>
  <si>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</si>
  <si>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</si>
  <si>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</si>
  <si>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</si>
  <si>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</si>
  <si>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</si>
  <si>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</si>
  <si>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</si>
  <si>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</si>
  <si>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</si>
  <si>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</si>
  <si>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</si>
  <si>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</si>
  <si>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</si>
  <si>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</si>
  <si>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</si>
  <si>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</si>
  <si>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</si>
  <si>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</si>
  <si>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</si>
  <si>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</si>
  <si>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</si>
  <si>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</si>
  <si>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</si>
  <si>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</si>
  <si>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</si>
  <si>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</si>
  <si>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</si>
  <si>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</si>
  <si>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</si>
  <si>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</si>
  <si>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</si>
  <si>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</si>
  <si>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</si>
  <si>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</si>
  <si>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</si>
  <si>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</si>
  <si>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</si>
  <si>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</si>
  <si>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</si>
  <si>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</si>
  <si>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</si>
  <si>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</si>
  <si>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</si>
  <si>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</si>
  <si>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</si>
  <si>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</si>
  <si>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</si>
  <si>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</si>
  <si>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</si>
  <si>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</si>
  <si>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</si>
  <si>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</si>
  <si>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</si>
  <si>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</si>
  <si>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</si>
  <si>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</si>
  <si>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</si>
  <si>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</si>
  <si>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</si>
  <si>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</si>
  <si>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</si>
  <si>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</si>
  <si>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</si>
  <si>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</si>
  <si>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</si>
  <si>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</si>
  <si>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</si>
  <si>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</si>
  <si>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</si>
  <si>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</si>
  <si>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</si>
  <si>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</si>
  <si>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</si>
  <si>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</si>
  <si>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</si>
  <si>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</si>
  <si>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</si>
  <si>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</si>
  <si>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</si>
  <si>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</si>
  <si>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</si>
  <si>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</si>
  <si>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</si>
  <si>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</si>
  <si>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</si>
  <si>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</si>
  <si>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</si>
  <si>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</si>
  <si>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</si>
  <si>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</si>
  <si>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</si>
  <si>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</si>
  <si>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</si>
  <si>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</si>
  <si>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</si>
  <si>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</si>
  <si>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</si>
  <si>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</si>
  <si>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</si>
  <si>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</si>
  <si>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</si>
  <si>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</si>
  <si>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</si>
  <si>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</si>
  <si>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</si>
  <si>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</si>
  <si>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</si>
  <si>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</si>
  <si>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</si>
  <si>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</si>
  <si>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</si>
  <si>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</si>
  <si>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</si>
  <si>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</si>
  <si>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</si>
  <si>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</si>
  <si>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</si>
  <si>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</si>
  <si>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</si>
  <si>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</si>
  <si>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</si>
  <si>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</si>
  <si>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</si>
  <si>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</si>
  <si>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</si>
  <si>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</si>
  <si>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</si>
  <si>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</si>
  <si>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</si>
  <si>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</si>
  <si>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</si>
  <si>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</si>
  <si>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</si>
  <si>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</si>
  <si>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</si>
  <si>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</si>
  <si>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</si>
  <si>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</si>
  <si>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</si>
  <si>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</si>
  <si>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</si>
  <si>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</si>
  <si>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</si>
  <si>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</si>
  <si>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</si>
  <si>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</si>
  <si>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</si>
  <si>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</si>
  <si>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</si>
  <si>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</si>
  <si>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</si>
  <si>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</si>
  <si>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</si>
  <si>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</si>
  <si>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</si>
  <si>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</si>
  <si>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</si>
  <si>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</si>
  <si>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</si>
  <si>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</si>
  <si>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</si>
  <si>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</si>
  <si>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</si>
  <si>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</si>
  <si>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</si>
  <si>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</si>
  <si>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</si>
  <si>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</si>
  <si>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</si>
  <si>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</si>
  <si>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</si>
  <si>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</si>
  <si>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</si>
  <si>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</si>
  <si>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</si>
  <si>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</si>
  <si>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</si>
  <si>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</si>
  <si>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</si>
  <si>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</si>
  <si>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</si>
  <si>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</si>
  <si>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</si>
  <si>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</si>
  <si>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</si>
  <si>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</si>
  <si>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</si>
  <si>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</si>
  <si>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</si>
  <si>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</si>
  <si>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</si>
  <si>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</si>
  <si>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</si>
  <si>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</si>
  <si>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</si>
  <si>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</si>
  <si>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</si>
  <si>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</si>
  <si>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</si>
  <si>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</si>
  <si>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</si>
  <si>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</si>
  <si>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</si>
  <si>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</si>
  <si>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</si>
  <si>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</si>
  <si>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</si>
  <si>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</si>
  <si>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</si>
  <si>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</si>
  <si>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</si>
  <si>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</si>
  <si>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</si>
  <si>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</si>
  <si>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</si>
  <si>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</si>
  <si>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</si>
  <si>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</si>
  <si>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</si>
  <si>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</si>
  <si>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</si>
  <si>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</si>
  <si>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</si>
  <si>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</si>
  <si>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</si>
  <si>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</si>
  <si>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</si>
  <si>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</si>
  <si>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</si>
  <si>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</si>
  <si>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</si>
  <si>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</si>
  <si>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</si>
  <si>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</si>
  <si>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</si>
  <si>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</si>
  <si>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</si>
  <si>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</si>
  <si>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</si>
  <si>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</si>
  <si>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</si>
  <si>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</si>
  <si>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</si>
  <si>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</si>
  <si>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</si>
  <si>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</si>
  <si>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</si>
  <si>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</si>
  <si>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</si>
  <si>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</si>
  <si>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</si>
  <si>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</si>
  <si>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</si>
  <si>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</si>
  <si>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</si>
  <si>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</si>
  <si>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</si>
  <si>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</si>
  <si>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</si>
  <si>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</si>
  <si>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</si>
  <si>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</si>
  <si>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</si>
  <si>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</si>
  <si>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</si>
  <si>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</si>
  <si>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</si>
  <si>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</si>
  <si>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</si>
  <si>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</si>
  <si>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</si>
  <si>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</si>
  <si>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</si>
  <si>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</si>
  <si>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</si>
  <si>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</si>
  <si>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</si>
  <si>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</si>
  <si>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</si>
  <si>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</si>
  <si>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</si>
  <si>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</si>
  <si>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</si>
  <si>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</si>
  <si>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</si>
  <si>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</si>
  <si>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</si>
  <si>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</si>
  <si>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</si>
  <si>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</si>
  <si>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</si>
  <si>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</si>
  <si>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</si>
  <si>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</si>
  <si>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</si>
  <si>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</si>
  <si>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</si>
  <si>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</si>
  <si>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</si>
  <si>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</si>
  <si>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</si>
  <si>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</si>
  <si>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</si>
  <si>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</si>
  <si>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</si>
  <si>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</si>
  <si>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</si>
  <si>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</si>
  <si>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</si>
  <si>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</si>
  <si>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</si>
  <si>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</si>
  <si>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</si>
  <si>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</si>
  <si>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</si>
  <si>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</si>
  <si>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</si>
  <si>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</si>
  <si>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</si>
  <si>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</si>
  <si>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</si>
  <si>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</si>
  <si>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</si>
  <si>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</si>
  <si>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</si>
  <si>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</si>
  <si>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</si>
  <si>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</si>
  <si>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</si>
  <si>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</si>
  <si>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</si>
  <si>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</si>
  <si>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</si>
  <si>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</si>
  <si>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</si>
  <si>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</si>
  <si>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</si>
  <si>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</si>
  <si>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</si>
  <si>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</si>
  <si>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</si>
  <si>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</si>
  <si>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</si>
  <si>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</si>
  <si>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</si>
  <si>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</si>
  <si>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</si>
  <si>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</si>
  <si>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</si>
  <si>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</si>
  <si>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</si>
  <si>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</si>
  <si>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</si>
  <si>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</si>
  <si>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</si>
  <si>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</si>
  <si>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</si>
  <si>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</si>
  <si>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</si>
  <si>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</si>
  <si>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</si>
  <si>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</si>
  <si>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</si>
  <si>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</si>
  <si>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</si>
  <si>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</si>
  <si>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</si>
  <si>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</si>
  <si>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</si>
  <si>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</si>
  <si>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</si>
  <si>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</si>
  <si>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</si>
  <si>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</si>
  <si>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</si>
  <si>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</si>
  <si>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</si>
  <si>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</si>
  <si>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</si>
  <si>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</si>
  <si>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</si>
  <si>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</si>
  <si>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</si>
  <si>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</si>
  <si>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</si>
  <si>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</si>
  <si>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</si>
  <si>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</si>
  <si>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</si>
  <si>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</si>
  <si>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</si>
  <si>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</si>
  <si>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</si>
  <si>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</si>
  <si>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</si>
  <si>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</si>
  <si>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</si>
  <si>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</si>
  <si>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</si>
  <si>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</si>
  <si>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</si>
  <si>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</si>
  <si>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</si>
  <si>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</si>
  <si>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</si>
  <si>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</si>
  <si>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</si>
  <si>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</si>
  <si>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</si>
  <si>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</si>
  <si>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</si>
  <si>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</si>
  <si>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</si>
  <si>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</si>
  <si>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</si>
  <si>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</si>
  <si>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</si>
  <si>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</si>
  <si>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</si>
  <si>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</si>
  <si>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</si>
  <si>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</si>
  <si>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</si>
  <si>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</si>
  <si>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</si>
  <si>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</si>
  <si>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</si>
  <si>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</si>
  <si>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</si>
  <si>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</si>
  <si>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</si>
  <si>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</si>
  <si>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</si>
  <si>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</si>
  <si>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</si>
  <si>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</si>
  <si>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</si>
  <si>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</si>
  <si>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</si>
  <si>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</si>
  <si>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</si>
  <si>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</si>
  <si>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</si>
  <si>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</si>
  <si>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</si>
  <si>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</si>
  <si>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</si>
  <si>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</si>
  <si>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</si>
  <si>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</si>
  <si>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</si>
  <si>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</si>
  <si>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</si>
  <si>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</si>
  <si>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</si>
  <si>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</si>
  <si>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</si>
  <si>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</si>
  <si>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</si>
  <si>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</si>
  <si>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</si>
  <si>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</si>
  <si>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</si>
  <si>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</si>
  <si>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</si>
  <si>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</si>
  <si>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</si>
  <si>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</si>
  <si>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</si>
  <si>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</si>
  <si>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</si>
  <si>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</si>
  <si>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</si>
  <si>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</si>
  <si>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</si>
  <si>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</si>
  <si>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</si>
  <si>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</si>
  <si>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</si>
  <si>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</si>
  <si>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</si>
  <si>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</si>
  <si>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</si>
  <si>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</si>
  <si>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</si>
  <si>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</si>
  <si>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</si>
  <si>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</si>
  <si>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</si>
  <si>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</si>
  <si>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</si>
  <si>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</si>
  <si>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</si>
  <si>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</si>
  <si>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</si>
  <si>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</si>
  <si>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</si>
  <si>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</si>
  <si>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</si>
  <si>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</si>
  <si>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</si>
  <si>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</si>
  <si>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</si>
  <si>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</si>
  <si>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</si>
  <si>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</si>
  <si>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</si>
  <si>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</si>
  <si>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</si>
  <si>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</si>
  <si>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</si>
  <si>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</si>
  <si>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</si>
  <si>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</si>
  <si>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</si>
  <si>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</si>
  <si>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</si>
  <si>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</si>
  <si>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</si>
  <si>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</si>
  <si>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</si>
  <si>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</si>
  <si>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</si>
  <si>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</si>
  <si>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</si>
  <si>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</si>
  <si>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</si>
  <si>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</si>
  <si>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</si>
  <si>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</si>
  <si>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</si>
  <si>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</si>
  <si>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</si>
  <si>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</si>
  <si>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</si>
  <si>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</si>
  <si>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</si>
  <si>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</si>
  <si>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</si>
  <si>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</si>
  <si>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</si>
  <si>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</si>
  <si>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</si>
  <si>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</si>
  <si>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</si>
  <si>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</si>
  <si>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</si>
  <si>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</si>
  <si>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</si>
  <si>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</si>
  <si>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</si>
  <si>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</si>
  <si>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</si>
  <si>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</si>
  <si>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</si>
  <si>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</si>
  <si>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</si>
  <si>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</si>
  <si>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</si>
  <si>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</si>
  <si>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</si>
  <si>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</si>
  <si>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</si>
  <si>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</si>
  <si>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</si>
  <si>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</si>
  <si>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</si>
  <si>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</si>
  <si>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</si>
  <si>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</si>
  <si>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</si>
  <si>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</si>
  <si>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</si>
  <si>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</si>
  <si>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</si>
  <si>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</si>
  <si>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</si>
  <si>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</si>
  <si>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</si>
  <si>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</si>
  <si>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</si>
  <si>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</si>
  <si>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</si>
  <si>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</si>
  <si>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</si>
  <si>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</si>
  <si>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</si>
  <si>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</si>
  <si>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</si>
  <si>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</si>
  <si>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</si>
  <si>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</si>
  <si>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</si>
  <si>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</si>
  <si>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</si>
  <si>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</si>
  <si>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</si>
  <si>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</si>
  <si>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</si>
  <si>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</si>
  <si>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</si>
  <si>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</si>
  <si>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</si>
  <si>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</si>
  <si>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</si>
  <si>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</si>
  <si>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</si>
  <si>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</si>
  <si>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</si>
  <si>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</si>
  <si>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</si>
  <si>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</si>
  <si>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</si>
  <si>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</si>
  <si>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</si>
  <si>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</si>
  <si>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</si>
  <si>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</si>
  <si>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</si>
  <si>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</si>
  <si>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</si>
  <si>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</si>
  <si>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</si>
  <si>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</si>
  <si>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</si>
  <si>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</si>
  <si>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</si>
  <si>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</si>
  <si>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</si>
  <si>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</si>
  <si>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</si>
  <si>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</si>
  <si>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</si>
  <si>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</si>
  <si>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</si>
  <si>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</si>
  <si>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</si>
  <si>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</si>
  <si>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</si>
  <si>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</si>
  <si>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</si>
  <si>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</si>
  <si>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</si>
  <si>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</si>
  <si>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</si>
  <si>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</si>
  <si>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</si>
  <si>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</si>
  <si>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</si>
  <si>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</si>
  <si>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</si>
  <si>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</si>
  <si>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</si>
  <si>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</si>
  <si>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</si>
  <si>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</si>
  <si>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</si>
  <si>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</si>
  <si>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</si>
  <si>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</si>
  <si>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</si>
  <si>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</si>
  <si>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</si>
  <si>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</si>
  <si>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</si>
  <si>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</si>
  <si>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</si>
  <si>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</si>
  <si>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</si>
  <si>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</si>
  <si>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</si>
  <si>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</si>
  <si>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</si>
  <si>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</si>
  <si>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</si>
  <si>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</si>
  <si>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</si>
  <si>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</si>
  <si>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</si>
  <si>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</si>
  <si>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</si>
  <si>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</si>
  <si>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</si>
  <si>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</si>
  <si>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</si>
  <si>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</si>
  <si>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</si>
  <si>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</si>
  <si>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</si>
  <si>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</si>
  <si>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</si>
  <si>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</si>
  <si>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</si>
  <si>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</si>
  <si>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</si>
  <si>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</si>
  <si>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</si>
  <si>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</si>
  <si>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</si>
  <si>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</si>
  <si>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</si>
  <si>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</si>
  <si>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</si>
  <si>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</si>
  <si>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</si>
  <si>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</si>
  <si>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</si>
  <si>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</si>
  <si>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</si>
  <si>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</si>
  <si>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</si>
  <si>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</si>
  <si>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</si>
  <si>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</si>
  <si>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</si>
  <si>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</si>
  <si>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</si>
  <si>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</si>
  <si>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</si>
  <si>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</si>
  <si>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</si>
  <si>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</si>
  <si>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</si>
  <si>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</si>
  <si>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</si>
  <si>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</si>
  <si>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</si>
  <si>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</si>
  <si>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</si>
  <si>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</si>
  <si>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</si>
  <si>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</si>
  <si>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</si>
  <si>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</si>
  <si>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</si>
  <si>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</si>
  <si>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</si>
  <si>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</si>
  <si>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</si>
  <si>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</si>
  <si>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</si>
  <si>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</si>
  <si>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</si>
  <si>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</si>
  <si>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</si>
  <si>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</si>
  <si>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</si>
  <si>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</si>
  <si>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</si>
  <si>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</si>
  <si>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</si>
  <si>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</si>
  <si>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</si>
  <si>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</si>
  <si>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</si>
  <si>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</si>
  <si>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</si>
  <si>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</si>
  <si>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</si>
  <si>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</si>
  <si>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</si>
  <si>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</si>
  <si>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</si>
  <si>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</si>
  <si>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</si>
  <si>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</si>
  <si>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</si>
  <si>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</si>
  <si>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</si>
  <si>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</si>
  <si>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</si>
  <si>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</si>
  <si>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</si>
  <si>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</si>
  <si>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</si>
  <si>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</si>
  <si>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</si>
  <si>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</si>
  <si>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</si>
  <si>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</si>
  <si>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</si>
  <si>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</si>
  <si>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</si>
  <si>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</si>
  <si>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</si>
  <si>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</si>
  <si>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</si>
  <si>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</si>
  <si>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</si>
  <si>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</si>
  <si>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</si>
  <si>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</si>
  <si>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</si>
  <si>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</si>
  <si>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</si>
  <si>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</si>
  <si>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</si>
  <si>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</si>
  <si>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</si>
  <si>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</si>
  <si>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</si>
  <si>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</si>
  <si>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</si>
  <si>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</si>
  <si>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</si>
  <si>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</si>
  <si>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</si>
  <si>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</si>
  <si>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</si>
  <si>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</si>
  <si>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</si>
  <si>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</si>
  <si>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</si>
  <si>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</si>
  <si>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</si>
  <si>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</si>
  <si>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</si>
  <si>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</si>
  <si>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</si>
  <si>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</si>
  <si>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</si>
  <si>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</si>
  <si>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</si>
  <si>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</si>
  <si>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</si>
  <si>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</si>
  <si>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</si>
  <si>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</si>
  <si>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</si>
  <si>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</si>
  <si>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</si>
  <si>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</si>
  <si>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</si>
  <si>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</si>
  <si>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</si>
  <si>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</si>
  <si>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</si>
  <si>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</si>
  <si>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</si>
  <si>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</si>
  <si>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</si>
  <si>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</si>
  <si>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</si>
  <si>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</si>
  <si>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</si>
  <si>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</si>
  <si>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</si>
  <si>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</si>
  <si>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</si>
  <si>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</si>
  <si>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</si>
  <si>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</si>
  <si>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</si>
  <si>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</si>
  <si>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</si>
  <si>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</si>
  <si>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</si>
  <si>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</si>
  <si>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</si>
  <si>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</si>
  <si>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</si>
  <si>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</si>
  <si>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</si>
  <si>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</si>
  <si>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</si>
  <si>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</si>
  <si>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</si>
  <si>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</si>
  <si>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</si>
  <si>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</si>
  <si>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</si>
  <si>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</si>
  <si>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</si>
  <si>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</si>
  <si>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</si>
  <si>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</si>
  <si>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</si>
  <si>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</si>
  <si>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</si>
  <si>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</si>
  <si>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</si>
  <si>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</si>
  <si>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</si>
  <si>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</si>
  <si>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</si>
  <si>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</si>
  <si>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</si>
  <si>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</si>
  <si>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</si>
  <si>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</si>
  <si>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</si>
  <si>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</si>
  <si>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</si>
  <si>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</si>
  <si>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</si>
  <si>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</si>
  <si>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</si>
  <si>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</si>
  <si>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</si>
  <si>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</si>
  <si>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</si>
  <si>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</si>
  <si>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</si>
  <si>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</si>
  <si>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</si>
  <si>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</si>
  <si>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</si>
  <si>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</si>
  <si>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</si>
  <si>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</si>
  <si>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</si>
  <si>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</si>
  <si>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</si>
  <si>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</si>
  <si>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</si>
  <si>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</si>
  <si>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</si>
  <si>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</si>
  <si>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</si>
  <si>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</si>
  <si>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</si>
  <si>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</si>
  <si>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</si>
  <si>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</si>
  <si>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</si>
  <si>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</si>
  <si>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</si>
  <si>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</si>
  <si>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</si>
  <si>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</si>
  <si>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</si>
  <si>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</si>
  <si>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</si>
  <si>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</si>
  <si>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</si>
  <si>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</si>
  <si>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</si>
  <si>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</si>
  <si>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</si>
  <si>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</si>
  <si>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</si>
  <si>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</si>
  <si>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</si>
  <si>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</si>
  <si>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</si>
  <si>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</si>
  <si>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</si>
  <si>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</si>
  <si>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</si>
  <si>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</si>
  <si>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</si>
  <si>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</si>
  <si>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</si>
  <si>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</si>
  <si>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</si>
  <si>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</si>
  <si>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</si>
  <si>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</si>
  <si>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</si>
  <si>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</si>
  <si>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</si>
  <si>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</si>
  <si>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</si>
  <si>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</si>
  <si>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</si>
  <si>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</si>
  <si>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</si>
  <si>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</si>
  <si>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</si>
  <si>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</si>
  <si>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</si>
  <si>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</si>
  <si>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</si>
  <si>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</si>
  <si>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</si>
  <si>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</si>
  <si>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</si>
  <si>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</si>
  <si>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</si>
  <si>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</si>
  <si>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</si>
  <si>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</si>
  <si>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</si>
  <si>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</si>
  <si>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</si>
  <si>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</si>
  <si>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</si>
  <si>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</si>
  <si>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</si>
  <si>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</si>
  <si>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</si>
  <si>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</si>
  <si>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</si>
  <si>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</si>
  <si>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</si>
  <si>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</si>
  <si>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</si>
  <si>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</si>
  <si>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</si>
  <si>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</si>
  <si>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</si>
  <si>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</si>
  <si>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</si>
  <si>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</si>
  <si>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</si>
  <si>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</si>
  <si>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</si>
  <si>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</si>
  <si>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</si>
  <si>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</si>
  <si>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</si>
  <si>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</si>
  <si>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</si>
  <si>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</si>
  <si>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</si>
  <si>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</si>
  <si>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</si>
  <si>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</si>
  <si>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</si>
  <si>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</si>
  <si>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</si>
  <si>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</si>
  <si>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</si>
  <si>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</si>
  <si>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</si>
  <si>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</si>
  <si>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</si>
  <si>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</si>
  <si>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</si>
  <si>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</si>
  <si>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</si>
  <si>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</si>
  <si>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</si>
  <si>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</si>
  <si>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</si>
  <si>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</si>
  <si>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</si>
  <si>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</si>
  <si>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</si>
  <si>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</si>
  <si>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</si>
  <si>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</si>
  <si>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</si>
  <si>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</si>
  <si>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</si>
  <si>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</si>
  <si>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</si>
  <si>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</si>
  <si>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</si>
  <si>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</si>
  <si>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</si>
  <si>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</si>
  <si>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</si>
  <si>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</si>
  <si>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</si>
  <si>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</si>
  <si>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</si>
  <si>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</si>
  <si>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</si>
  <si>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</si>
  <si>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</si>
  <si>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</si>
  <si>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</si>
  <si>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</si>
  <si>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</si>
  <si>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</si>
  <si>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</si>
  <si>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</si>
  <si>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</si>
  <si>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</si>
  <si>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</si>
  <si>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</si>
  <si>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</si>
  <si>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</si>
  <si>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</si>
  <si>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</si>
  <si>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</si>
  <si>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</si>
  <si>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</si>
  <si>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</si>
  <si>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</si>
  <si>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</si>
  <si>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</si>
  <si>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</si>
  <si>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</si>
  <si>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</si>
  <si>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</si>
  <si>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</si>
  <si>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</si>
  <si>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</si>
  <si>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</si>
  <si>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</si>
  <si>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</si>
  <si>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</si>
  <si>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</si>
  <si>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</si>
  <si>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</si>
  <si>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</si>
  <si>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</si>
  <si>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</si>
  <si>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</si>
  <si>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</si>
  <si>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</si>
  <si>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</si>
  <si>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</si>
  <si>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</si>
  <si>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</si>
  <si>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</si>
  <si>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</si>
  <si>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</si>
  <si>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</si>
  <si>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</si>
  <si>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</si>
  <si>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</si>
  <si>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</si>
  <si>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</si>
  <si>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</si>
  <si>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</si>
  <si>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</si>
  <si>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</si>
  <si>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</si>
  <si>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</si>
  <si>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</si>
  <si>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</si>
  <si>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</si>
  <si>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</si>
  <si>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</si>
  <si>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</si>
  <si>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</si>
  <si>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</si>
  <si>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</si>
  <si>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</si>
  <si>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</si>
  <si>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</si>
  <si>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</si>
  <si>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</si>
  <si>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</si>
  <si>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</si>
  <si>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</si>
  <si>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</si>
  <si>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</si>
  <si>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</si>
  <si>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</si>
  <si>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</si>
  <si>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</si>
  <si>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</si>
  <si>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</si>
  <si>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</si>
  <si>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</si>
  <si>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</si>
  <si>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</si>
  <si>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</si>
  <si>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</si>
  <si>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</si>
  <si>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</si>
  <si>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</si>
  <si>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</si>
  <si>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</si>
  <si>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</si>
  <si>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</si>
  <si>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</si>
  <si>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</si>
  <si>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</si>
  <si>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</si>
  <si>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</si>
  <si>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</si>
  <si>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</si>
  <si>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</si>
  <si>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</si>
  <si>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</si>
  <si>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</si>
  <si>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</si>
  <si>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</si>
  <si>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</si>
  <si>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</si>
  <si>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</si>
  <si>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</si>
  <si>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</si>
  <si>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</si>
  <si>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</si>
  <si>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</si>
  <si>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</si>
  <si>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</si>
  <si>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</si>
  <si>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</si>
  <si>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</si>
  <si>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</si>
  <si>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</si>
  <si>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</si>
  <si>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</si>
  <si>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</si>
  <si>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</si>
  <si>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</si>
  <si>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</si>
  <si>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</si>
  <si>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</si>
  <si>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</si>
  <si>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</si>
  <si>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</si>
  <si>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</si>
  <si>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</si>
  <si>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</si>
  <si>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</si>
  <si>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</si>
  <si>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</si>
  <si>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</si>
  <si>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</si>
  <si>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</si>
  <si>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</si>
  <si>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</si>
  <si>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</si>
  <si>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</si>
  <si>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</si>
  <si>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</si>
  <si>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</si>
  <si>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</si>
  <si>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</si>
  <si>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</si>
  <si>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</si>
  <si>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</si>
  <si>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</si>
  <si>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</si>
  <si>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</si>
  <si>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</si>
  <si>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</si>
  <si>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</si>
  <si>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</si>
  <si>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</si>
  <si>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</si>
  <si>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</si>
  <si>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</si>
  <si>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</si>
  <si>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</si>
  <si>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</si>
  <si>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</si>
  <si>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</si>
  <si>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</si>
  <si>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</si>
  <si>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</si>
  <si>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</si>
  <si>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</si>
  <si>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</si>
  <si>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</si>
  <si>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</si>
  <si>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</si>
  <si>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</si>
  <si>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</si>
  <si>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</si>
  <si>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</si>
  <si>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</si>
  <si>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</si>
  <si>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</si>
  <si>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</si>
  <si>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</si>
  <si>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</si>
  <si>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</si>
  <si>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</si>
  <si>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</si>
  <si>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</si>
  <si>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</si>
  <si>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</si>
  <si>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</si>
  <si>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</si>
  <si>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</si>
  <si>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</si>
  <si>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</si>
  <si>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</si>
  <si>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</si>
  <si>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</si>
  <si>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</si>
  <si>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</si>
  <si>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</si>
  <si>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</si>
  <si>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</si>
  <si>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</si>
  <si>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</si>
  <si>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</si>
  <si>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</si>
  <si>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</si>
  <si>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</si>
  <si>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</si>
  <si>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</si>
  <si>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</si>
  <si>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</si>
  <si>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</si>
  <si>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</si>
  <si>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</si>
  <si>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</si>
  <si>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</si>
  <si>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</si>
  <si>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</si>
  <si>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</si>
  <si>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</si>
  <si>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</si>
  <si>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</si>
  <si>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</si>
  <si>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</si>
  <si>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</si>
  <si>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</si>
  <si>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</si>
  <si>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</si>
  <si>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</si>
  <si>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</si>
  <si>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</si>
  <si>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</si>
  <si>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</si>
  <si>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</si>
  <si>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</si>
  <si>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</si>
  <si>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</si>
  <si>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</si>
  <si>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</si>
  <si>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</si>
  <si>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</si>
  <si>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</si>
  <si>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</si>
  <si>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</si>
  <si>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</si>
  <si>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</si>
  <si>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</si>
  <si>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</si>
  <si>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</si>
  <si>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</si>
  <si>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</si>
  <si>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</si>
  <si>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</si>
  <si>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</si>
  <si>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</si>
  <si>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</si>
  <si>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</si>
  <si>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</si>
  <si>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</si>
  <si>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</si>
  <si>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</si>
  <si>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</si>
  <si>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</si>
  <si>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</si>
  <si>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</si>
  <si>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</si>
  <si>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</si>
  <si>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</si>
  <si>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</si>
  <si>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</si>
  <si>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</si>
  <si>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</si>
  <si>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</si>
  <si>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</si>
  <si>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</si>
  <si>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</si>
  <si>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</si>
  <si>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</si>
  <si>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</si>
  <si>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</si>
  <si>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</si>
  <si>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</si>
  <si>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</si>
  <si>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</si>
  <si>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</si>
  <si>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</si>
  <si>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</si>
  <si>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</si>
  <si>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</si>
  <si>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</si>
  <si>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</si>
  <si>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</si>
  <si>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</si>
  <si>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</si>
  <si>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</si>
  <si>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</si>
  <si>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</si>
  <si>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</si>
  <si>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</si>
  <si>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</si>
  <si>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</si>
  <si>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</si>
  <si>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</si>
  <si>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</si>
  <si>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</si>
  <si>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</si>
  <si>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</si>
  <si>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</si>
  <si>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</si>
  <si>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</si>
  <si>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</si>
  <si>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</si>
  <si>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</si>
  <si>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</si>
  <si>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</si>
  <si>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</si>
  <si>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</si>
  <si>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</si>
  <si>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</si>
  <si>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</si>
  <si>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</si>
  <si>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</si>
  <si>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</si>
  <si>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</si>
  <si>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</si>
  <si>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</si>
  <si>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</si>
  <si>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</si>
  <si>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</si>
  <si>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</si>
  <si>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</si>
  <si>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</si>
  <si>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</si>
  <si>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</si>
  <si>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</si>
  <si>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</si>
  <si>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</si>
  <si>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</si>
  <si>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</si>
  <si>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</si>
  <si>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</si>
  <si>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</si>
  <si>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</si>
  <si>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</si>
  <si>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</si>
  <si>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</si>
  <si>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</si>
  <si>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</si>
  <si>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</si>
  <si>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</si>
  <si>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</si>
  <si>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</si>
  <si>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</si>
  <si>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</si>
  <si>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</si>
  <si>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</si>
  <si>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</si>
  <si>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</si>
  <si>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</si>
  <si>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</si>
  <si>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</si>
  <si>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</si>
  <si>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</si>
  <si>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</si>
  <si>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</si>
  <si>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</si>
  <si>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</si>
  <si>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</si>
  <si>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</si>
  <si>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</si>
  <si>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</si>
  <si>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</si>
  <si>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</si>
  <si>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</si>
  <si>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</si>
  <si>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</si>
  <si>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</si>
  <si>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</si>
  <si>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</si>
  <si>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</si>
  <si>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</si>
  <si>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</si>
  <si>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</si>
  <si>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</si>
  <si>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</si>
  <si>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</si>
  <si>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</si>
  <si>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</si>
  <si>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</si>
  <si>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</si>
  <si>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</si>
  <si>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</si>
  <si>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</si>
  <si>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</si>
  <si>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</si>
  <si>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</si>
  <si>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</si>
  <si>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</si>
  <si>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</si>
  <si>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</si>
  <si>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</si>
  <si>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</si>
  <si>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</si>
  <si>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</si>
  <si>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</si>
  <si>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</si>
  <si>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</si>
  <si>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</si>
  <si>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</si>
  <si>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</si>
  <si>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</si>
  <si>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</si>
  <si>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</si>
  <si>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</si>
  <si>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</si>
  <si>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</si>
  <si>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</si>
  <si>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</si>
  <si>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</si>
  <si>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</si>
  <si>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</si>
  <si>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</si>
  <si>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</si>
  <si>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</si>
  <si>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</si>
  <si>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</si>
  <si>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</si>
  <si>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</si>
  <si>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</si>
  <si>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</si>
  <si>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</si>
  <si>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</si>
  <si>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</si>
  <si>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</si>
  <si>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</si>
  <si>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</si>
  <si>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</si>
  <si>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</si>
  <si>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</si>
  <si>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</si>
  <si>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</si>
  <si>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</si>
  <si>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</si>
  <si>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</si>
  <si>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</si>
  <si>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</si>
  <si>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</si>
  <si>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</si>
  <si>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</si>
  <si>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</si>
  <si>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</si>
  <si>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</si>
  <si>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</si>
  <si>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</si>
  <si>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</si>
  <si>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</si>
  <si>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</si>
  <si>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</si>
  <si>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</si>
  <si>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</si>
  <si>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</si>
  <si>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</si>
  <si>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</si>
  <si>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</si>
  <si>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</si>
  <si>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</si>
  <si>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</si>
  <si>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</si>
  <si>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</si>
  <si>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</si>
  <si>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</si>
  <si>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</si>
  <si>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</si>
  <si>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</si>
  <si>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</si>
  <si>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</si>
  <si>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</si>
  <si>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</si>
  <si>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</si>
  <si>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</si>
  <si>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</si>
  <si>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</si>
  <si>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</si>
  <si>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</si>
  <si>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</si>
  <si>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</si>
  <si>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</si>
  <si>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</si>
  <si>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</si>
  <si>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</si>
  <si>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</si>
  <si>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</si>
  <si>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</si>
  <si>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</si>
  <si>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</si>
  <si>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</si>
  <si>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</si>
  <si>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</si>
  <si>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</si>
  <si>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</si>
  <si>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</si>
  <si>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</si>
  <si>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</si>
  <si>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</si>
  <si>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</si>
  <si>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</si>
  <si>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</si>
  <si>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</si>
  <si>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</si>
  <si>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</si>
  <si>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</si>
  <si>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</si>
  <si>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</si>
  <si>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</si>
  <si>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</si>
  <si>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</si>
  <si>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</si>
  <si>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</si>
  <si>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</si>
  <si>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</si>
  <si>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</si>
  <si>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</si>
  <si>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</si>
  <si>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</si>
  <si>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</si>
  <si>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</si>
  <si>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</si>
  <si>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</si>
  <si>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</si>
  <si>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</si>
  <si>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</si>
  <si>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</si>
  <si>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</si>
  <si>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</si>
  <si>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</si>
  <si>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</si>
  <si>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</si>
  <si>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</si>
  <si>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</si>
  <si>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</si>
  <si>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</si>
  <si>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</si>
  <si>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</si>
  <si>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</si>
  <si>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</si>
  <si>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</si>
  <si>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</si>
  <si>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</si>
  <si>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</si>
  <si>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</si>
  <si>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</si>
  <si>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</si>
  <si>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</si>
  <si>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</si>
  <si>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</si>
  <si>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</si>
  <si>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</si>
  <si>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</si>
  <si>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</si>
  <si>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</si>
  <si>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</si>
  <si>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</si>
  <si>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</si>
  <si>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</si>
  <si>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</si>
  <si>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</si>
  <si>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</si>
  <si>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</si>
  <si>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</si>
  <si>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</si>
  <si>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</si>
  <si>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</si>
  <si>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</si>
  <si>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</si>
  <si>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</si>
  <si>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</si>
  <si>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</si>
  <si>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</si>
  <si>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</si>
  <si>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</si>
  <si>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</si>
  <si>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</si>
  <si>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</si>
  <si>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</si>
  <si>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</si>
  <si>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</si>
  <si>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</si>
  <si>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</si>
  <si>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</si>
  <si>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</si>
  <si>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</si>
  <si>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</si>
  <si>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</si>
  <si>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</si>
  <si>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</si>
  <si>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</si>
  <si>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</si>
  <si>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</si>
  <si>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</si>
  <si>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</si>
  <si>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</si>
  <si>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</si>
  <si>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</si>
  <si>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</si>
  <si>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</si>
  <si>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</si>
  <si>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</si>
  <si>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</si>
  <si>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</si>
  <si>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</si>
  <si>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</si>
  <si>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</si>
  <si>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</si>
  <si>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</si>
  <si>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</si>
  <si>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</si>
  <si>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</si>
  <si>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</si>
  <si>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</si>
  <si>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</si>
  <si>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</si>
  <si>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</si>
  <si>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</si>
  <si>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</si>
  <si>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</si>
  <si>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</si>
  <si>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</si>
  <si>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</si>
  <si>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</si>
  <si>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</si>
  <si>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</si>
  <si>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</si>
  <si>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</si>
  <si>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</si>
  <si>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</si>
  <si>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</si>
  <si>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</si>
  <si>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</si>
  <si>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</si>
  <si>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</si>
  <si>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</si>
  <si>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</si>
  <si>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</si>
  <si>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</si>
  <si>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</si>
  <si>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</si>
  <si>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</si>
  <si>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</si>
  <si>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</si>
  <si>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</si>
  <si>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</si>
  <si>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</si>
  <si>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</si>
  <si>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</si>
  <si>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</si>
  <si>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</si>
  <si>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</si>
  <si>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</si>
  <si>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</si>
  <si>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</si>
  <si>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</si>
  <si>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</si>
  <si>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</si>
  <si>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</si>
  <si>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</si>
  <si>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</si>
  <si>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</si>
  <si>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</si>
  <si>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</si>
  <si>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</si>
  <si>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</si>
  <si>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</si>
  <si>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</si>
  <si>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</si>
  <si>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</si>
  <si>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</si>
  <si>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</si>
  <si>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</si>
  <si>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</si>
  <si>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</si>
  <si>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</si>
  <si>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</si>
  <si>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</si>
  <si>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</si>
  <si>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</si>
  <si>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</si>
  <si>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</si>
  <si>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</si>
  <si>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</si>
  <si>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</si>
  <si>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</si>
  <si>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</si>
  <si>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</si>
  <si>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</si>
  <si>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</si>
  <si>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</si>
  <si>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</si>
  <si>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</si>
  <si>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</si>
  <si>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</si>
  <si>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</si>
  <si>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</si>
  <si>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</si>
  <si>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</si>
  <si>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</si>
  <si>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</si>
  <si>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</si>
  <si>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</si>
  <si>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</si>
  <si>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</si>
  <si>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</si>
  <si>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</si>
  <si>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</si>
  <si>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</si>
  <si>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</si>
  <si>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</si>
  <si>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</si>
  <si>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</si>
  <si>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</si>
  <si>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</si>
  <si>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</si>
  <si>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</si>
  <si>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</si>
  <si>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</si>
  <si>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</si>
  <si>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</si>
  <si>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</si>
  <si>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</si>
  <si>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</si>
  <si>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</si>
  <si>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</si>
  <si>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</si>
  <si>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</si>
  <si>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</si>
  <si>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</si>
  <si>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</si>
  <si>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</si>
  <si>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</si>
  <si>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</si>
  <si>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</si>
  <si>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</si>
  <si>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</si>
  <si>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</si>
  <si>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</si>
  <si>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</si>
  <si>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</si>
  <si>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</si>
  <si>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</si>
  <si>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</si>
  <si>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</si>
  <si>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</si>
  <si>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</si>
  <si>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</si>
  <si>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</si>
  <si>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</si>
  <si>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</si>
  <si>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</si>
  <si>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</si>
  <si>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</si>
  <si>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</si>
  <si>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</si>
  <si>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</si>
  <si>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</si>
  <si>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</si>
  <si>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</si>
  <si>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</si>
  <si>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</si>
  <si>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</si>
  <si>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</si>
  <si>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</si>
  <si>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</si>
  <si>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</si>
  <si>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</si>
  <si>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</si>
  <si>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</si>
  <si>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</si>
  <si>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</si>
  <si>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</si>
  <si>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</si>
  <si>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</si>
  <si>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</si>
  <si>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</si>
  <si>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</si>
  <si>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</si>
  <si>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</si>
  <si>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</si>
  <si>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</si>
  <si>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</si>
  <si>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</si>
  <si>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</si>
  <si>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</si>
  <si>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</si>
  <si>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</si>
  <si>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</si>
  <si>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</si>
  <si>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</si>
  <si>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</si>
  <si>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</si>
  <si>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</si>
  <si>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</si>
  <si>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</si>
  <si>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</si>
  <si>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</si>
  <si>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</si>
  <si>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</si>
  <si>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</si>
  <si>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</si>
  <si>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</si>
  <si>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</si>
  <si>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</si>
  <si>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</si>
  <si>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</si>
  <si>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</si>
  <si>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</si>
  <si>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</si>
  <si>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</si>
  <si>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</si>
  <si>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</si>
  <si>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</si>
  <si>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</si>
  <si>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</si>
  <si>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</si>
  <si>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</si>
  <si>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</si>
  <si>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</si>
  <si>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</si>
  <si>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</si>
  <si>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</si>
  <si>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</si>
  <si>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</si>
  <si>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</si>
  <si>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</si>
  <si>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</si>
  <si>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</si>
  <si>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</si>
  <si>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</si>
  <si>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</si>
  <si>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</si>
  <si>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</si>
  <si>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</si>
  <si>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</si>
  <si>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</si>
  <si>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</si>
  <si>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</si>
  <si>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</si>
  <si>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</si>
  <si>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</si>
  <si>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</si>
  <si>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</si>
  <si>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</si>
  <si>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</si>
  <si>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</si>
  <si>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</si>
  <si>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</si>
  <si>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</si>
  <si>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</si>
  <si>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</si>
  <si>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</si>
  <si>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</si>
  <si>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</si>
  <si>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</si>
  <si>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</si>
  <si>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</si>
  <si>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</si>
  <si>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</si>
  <si>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</si>
  <si>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</si>
  <si>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</si>
  <si>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</si>
  <si>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</si>
  <si>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</si>
  <si>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</si>
  <si>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</si>
  <si>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</si>
  <si>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</si>
  <si>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</si>
  <si>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</si>
  <si>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</si>
  <si>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</si>
  <si>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</si>
  <si>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</si>
  <si>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</si>
  <si>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</si>
  <si>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</si>
  <si>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</si>
  <si>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</si>
  <si>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</si>
  <si>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</si>
  <si>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</si>
  <si>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</si>
  <si>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</si>
  <si>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</si>
  <si>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</si>
  <si>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</si>
  <si>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</si>
  <si>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</si>
  <si>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</si>
  <si>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</si>
  <si>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</si>
  <si>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</si>
  <si>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</si>
  <si>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</si>
  <si>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</si>
  <si>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</si>
  <si>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</si>
  <si>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</si>
  <si>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</si>
  <si>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</si>
  <si>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</si>
  <si>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</si>
  <si>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</si>
  <si>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</si>
  <si>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</si>
  <si>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</si>
  <si>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</si>
  <si>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</si>
  <si>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</si>
  <si>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</si>
  <si>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</si>
  <si>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</si>
  <si>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</si>
  <si>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</si>
  <si>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</si>
  <si>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</si>
  <si>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</si>
  <si>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</si>
  <si>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</si>
  <si>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</si>
  <si>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</si>
  <si>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</si>
  <si>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</si>
  <si>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</si>
  <si>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</si>
  <si>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</si>
  <si>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</si>
  <si>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</si>
  <si>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</si>
  <si>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</si>
  <si>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</si>
  <si>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</si>
  <si>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</si>
  <si>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</si>
  <si>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</si>
  <si>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</si>
  <si>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</si>
  <si>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</si>
  <si>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</si>
  <si>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</si>
  <si>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</si>
  <si>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</si>
  <si>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</si>
  <si>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</si>
  <si>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</si>
  <si>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</si>
  <si>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</si>
  <si>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</si>
  <si>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</si>
  <si>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</si>
  <si>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</si>
  <si>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</si>
  <si>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</si>
  <si>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</si>
  <si>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</si>
  <si>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</si>
  <si>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</si>
  <si>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</si>
  <si>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</si>
  <si>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</si>
  <si>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</si>
  <si>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</si>
  <si>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</si>
  <si>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</si>
  <si>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</si>
  <si>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</si>
  <si>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</si>
  <si>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</si>
  <si>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</si>
  <si>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</si>
  <si>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</si>
  <si>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</si>
  <si>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</si>
  <si>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</si>
  <si>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</si>
  <si>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</si>
  <si>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</si>
  <si>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</si>
  <si>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</si>
  <si>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</si>
  <si>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</si>
  <si>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</si>
  <si>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</si>
  <si>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</si>
  <si>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</si>
  <si>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</si>
  <si>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</si>
  <si>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</si>
  <si>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</si>
  <si>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</si>
  <si>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</si>
  <si>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</si>
  <si>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</si>
  <si>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</si>
  <si>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</si>
  <si>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</si>
  <si>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</si>
  <si>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</si>
  <si>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</si>
  <si>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</si>
  <si>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</si>
  <si>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</si>
  <si>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</si>
  <si>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</si>
  <si>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</si>
  <si>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</si>
  <si>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</si>
  <si>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</si>
  <si>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</si>
  <si>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</si>
  <si>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</si>
  <si>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</si>
  <si>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</si>
  <si>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</si>
  <si>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</si>
  <si>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</si>
  <si>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</si>
  <si>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</si>
  <si>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</si>
  <si>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</si>
  <si>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</si>
  <si>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</si>
  <si>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</si>
  <si>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</si>
  <si>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</si>
  <si>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</si>
  <si>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</si>
  <si>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</si>
  <si>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</si>
  <si>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</si>
  <si>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</si>
  <si>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</si>
  <si>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</si>
  <si>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</si>
  <si>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</si>
  <si>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</si>
  <si>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</si>
  <si>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</si>
  <si>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</si>
  <si>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</si>
  <si>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</si>
  <si>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</si>
  <si>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</si>
  <si>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</si>
  <si>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</si>
  <si>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</si>
  <si>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</si>
  <si>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</si>
  <si>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</si>
  <si>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</si>
  <si>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</si>
  <si>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</si>
  <si>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</si>
  <si>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</si>
  <si>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</si>
  <si>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</si>
  <si>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</si>
  <si>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</si>
  <si>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</si>
  <si>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</si>
  <si>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</si>
  <si>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</si>
  <si>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</si>
  <si>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</si>
  <si>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</si>
  <si>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</si>
  <si>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</si>
  <si>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</si>
  <si>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</si>
  <si>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</si>
  <si>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</si>
  <si>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</si>
  <si>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</si>
  <si>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</si>
  <si>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</si>
  <si>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</si>
  <si>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</si>
  <si>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</si>
  <si>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</si>
  <si>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</si>
  <si>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</si>
  <si>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</si>
  <si>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</si>
  <si>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</si>
  <si>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</si>
  <si>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</si>
  <si>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</si>
  <si>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</si>
  <si>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</si>
  <si>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</si>
  <si>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</si>
  <si>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</si>
  <si>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</si>
  <si>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</si>
  <si>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</si>
  <si>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</si>
  <si>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</si>
  <si>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</si>
  <si>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</si>
  <si>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</si>
  <si>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</si>
  <si>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</si>
  <si>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</si>
  <si>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</si>
  <si>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</si>
  <si>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</si>
  <si>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</si>
  <si>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</si>
  <si>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</si>
  <si>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</si>
  <si>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</si>
  <si>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</si>
  <si>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</si>
  <si>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</si>
  <si>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</si>
  <si>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</si>
  <si>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</si>
  <si>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</si>
  <si>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</si>
  <si>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</si>
  <si>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</si>
  <si>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</si>
  <si>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</si>
  <si>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</si>
  <si>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</si>
  <si>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</si>
  <si>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</si>
  <si>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</si>
  <si>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</si>
  <si>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</si>
  <si>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</si>
  <si>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</si>
  <si>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</si>
  <si>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</si>
  <si>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</si>
  <si>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</si>
  <si>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</si>
  <si>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</si>
  <si>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</si>
  <si>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</si>
  <si>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</si>
  <si>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</si>
  <si>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</si>
  <si>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</si>
  <si>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</si>
  <si>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</si>
  <si>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</si>
  <si>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</si>
  <si>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</si>
  <si>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</si>
  <si>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</si>
  <si>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</si>
  <si>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</si>
  <si>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</si>
  <si>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</si>
  <si>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</si>
  <si>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</si>
  <si>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</si>
  <si>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</si>
  <si>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</si>
  <si>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</si>
  <si>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</si>
  <si>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</si>
  <si>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</si>
  <si>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</si>
  <si>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</si>
  <si>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</si>
  <si>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</si>
  <si>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</si>
  <si>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</si>
  <si>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</si>
  <si>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</si>
  <si>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</si>
  <si>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</si>
  <si>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</si>
  <si>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</si>
  <si>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</si>
  <si>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</si>
  <si>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</si>
  <si>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</si>
  <si>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</si>
  <si>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</si>
  <si>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</si>
  <si>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</si>
  <si>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</si>
  <si>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</si>
  <si>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</si>
  <si>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</si>
  <si>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</si>
  <si>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</si>
  <si>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</si>
  <si>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</si>
  <si>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</si>
  <si>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</si>
  <si>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</si>
  <si>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</si>
  <si>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</si>
  <si>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</si>
  <si>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</si>
  <si>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</si>
  <si>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</si>
  <si>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</si>
  <si>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</si>
  <si>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</si>
  <si>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</si>
  <si>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</si>
  <si>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</si>
  <si>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</si>
  <si>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</si>
  <si>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</si>
  <si>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</si>
  <si>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</si>
  <si>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</si>
  <si>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</si>
  <si>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</si>
  <si>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</si>
  <si>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</si>
  <si>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</si>
  <si>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</si>
  <si>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</si>
  <si>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</si>
  <si>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</si>
  <si>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</si>
  <si>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</si>
  <si>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</si>
  <si>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</si>
  <si>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</si>
  <si>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</si>
  <si>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</si>
  <si>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</si>
  <si>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</si>
  <si>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</si>
  <si>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</si>
  <si>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</si>
  <si>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</si>
  <si>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</si>
  <si>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</si>
  <si>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</si>
  <si>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</si>
  <si>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</si>
  <si>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</si>
  <si>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</si>
  <si>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</si>
  <si>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</si>
  <si>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</si>
  <si>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</si>
  <si>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</si>
  <si>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</si>
  <si>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</si>
  <si>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</si>
  <si>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</si>
  <si>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</si>
  <si>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</si>
  <si>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</si>
  <si>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</si>
  <si>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</si>
  <si>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</si>
  <si>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</si>
  <si>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</si>
  <si>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</si>
  <si>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</si>
  <si>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</si>
  <si>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</si>
  <si>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</si>
  <si>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</si>
  <si>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</si>
  <si>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</si>
  <si>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</si>
  <si>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</si>
  <si>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</si>
  <si>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</si>
  <si>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</si>
  <si>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</si>
  <si>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</si>
  <si>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</si>
  <si>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</si>
  <si>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</si>
  <si>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</si>
  <si>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</si>
  <si>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</si>
  <si>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</si>
  <si>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</si>
  <si>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</si>
  <si>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</si>
  <si>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</si>
  <si>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</si>
  <si>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</si>
  <si>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</si>
  <si>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</si>
  <si>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</si>
  <si>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</si>
  <si>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</si>
  <si>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</si>
  <si>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</si>
  <si>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</si>
  <si>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</si>
  <si>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</si>
  <si>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</si>
  <si>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</si>
  <si>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</si>
  <si>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</si>
  <si>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</si>
  <si>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</si>
  <si>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</si>
  <si>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</si>
  <si>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</si>
  <si>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</si>
  <si>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</si>
  <si>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</si>
  <si>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</si>
  <si>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</si>
  <si>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</si>
  <si>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</si>
  <si>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</si>
  <si>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</si>
  <si>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</si>
  <si>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</si>
  <si>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</si>
  <si>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</si>
  <si>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</si>
  <si>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</si>
  <si>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</si>
  <si>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</si>
  <si>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</si>
  <si>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</si>
  <si>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</si>
  <si>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</si>
  <si>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</si>
  <si>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</si>
  <si>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</si>
  <si>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</si>
  <si>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</si>
  <si>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</si>
  <si>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</si>
  <si>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</si>
  <si>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</si>
  <si>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</si>
  <si>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</si>
  <si>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</si>
  <si>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</si>
  <si>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</si>
  <si>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</si>
  <si>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</si>
  <si>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</si>
  <si>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</si>
  <si>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</si>
  <si>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</si>
  <si>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</si>
  <si>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</si>
  <si>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</si>
  <si>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</si>
  <si>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</si>
  <si>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</si>
  <si>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</si>
  <si>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</si>
  <si>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</si>
  <si>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</si>
  <si>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</si>
  <si>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</si>
  <si>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</si>
  <si>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</si>
  <si>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</si>
  <si>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</si>
  <si>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</si>
  <si>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</si>
  <si>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</si>
  <si>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</si>
  <si>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</si>
  <si>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</si>
  <si>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</si>
  <si>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</si>
  <si>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</si>
  <si>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</si>
  <si>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</si>
  <si>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</si>
  <si>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</si>
  <si>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</si>
  <si>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</si>
  <si>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</si>
  <si>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</si>
  <si>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</si>
  <si>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</si>
  <si>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</si>
  <si>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</si>
  <si>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</si>
  <si>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</si>
  <si>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</si>
  <si>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</si>
  <si>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</si>
  <si>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</si>
  <si>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</si>
  <si>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</si>
  <si>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</si>
  <si>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</si>
  <si>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</si>
  <si>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</si>
  <si>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</si>
  <si>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</si>
  <si>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</si>
  <si>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</si>
  <si>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</si>
  <si>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</si>
  <si>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</si>
  <si>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</si>
  <si>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</si>
  <si>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</si>
  <si>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</si>
  <si>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</si>
  <si>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</si>
  <si>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</si>
  <si>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</si>
  <si>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</si>
  <si>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</si>
  <si>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</si>
  <si>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</si>
  <si>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</si>
  <si>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</si>
  <si>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</si>
  <si>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</si>
  <si>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</si>
  <si>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</si>
  <si>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</si>
  <si>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</si>
  <si>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</si>
  <si>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</si>
  <si>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</si>
  <si>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</si>
  <si>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</si>
  <si>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</si>
  <si>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</si>
  <si>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</si>
  <si>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</si>
  <si>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</si>
  <si>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</si>
  <si>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</si>
  <si>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</si>
  <si>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</si>
  <si>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</si>
  <si>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</si>
  <si>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</si>
  <si>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</si>
  <si>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</si>
  <si>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</si>
  <si>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</si>
  <si>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</si>
  <si>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</si>
  <si>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</si>
  <si>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</si>
  <si>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</si>
  <si>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</si>
  <si>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</si>
  <si>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</si>
  <si>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</si>
  <si>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</si>
  <si>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</si>
  <si>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</si>
  <si>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</si>
  <si>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</si>
  <si>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</si>
  <si>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</si>
  <si>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</si>
  <si>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</si>
  <si>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</si>
  <si>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</si>
  <si>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</si>
  <si>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</si>
  <si>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</si>
  <si>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</si>
  <si>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</si>
  <si>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</si>
  <si>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</si>
  <si>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</si>
  <si>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</si>
  <si>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</si>
  <si>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</si>
  <si>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</si>
  <si>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</si>
  <si>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</si>
  <si>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</si>
  <si>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</si>
  <si>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</si>
  <si>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</si>
  <si>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</si>
  <si>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</si>
  <si>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</si>
  <si>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</si>
  <si>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</si>
  <si>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</si>
  <si>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</si>
  <si>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</si>
  <si>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</si>
  <si>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</si>
  <si>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</si>
  <si>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</si>
  <si>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</si>
  <si>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</si>
  <si>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</si>
  <si>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</si>
  <si>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</si>
  <si>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</si>
  <si>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</si>
  <si>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</si>
  <si>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</si>
  <si>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</si>
  <si>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</si>
  <si>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</si>
  <si>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</si>
  <si>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</si>
  <si>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</si>
  <si>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</si>
  <si>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</si>
  <si>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</si>
  <si>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</si>
  <si>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</si>
  <si>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</si>
  <si>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</si>
  <si>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</si>
  <si>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</si>
  <si>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</si>
  <si>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</si>
  <si>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</si>
  <si>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</si>
  <si>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</si>
  <si>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</si>
  <si>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</si>
  <si>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</si>
  <si>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</si>
  <si>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</si>
  <si>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</si>
  <si>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</si>
  <si>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</si>
  <si>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</si>
  <si>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</si>
  <si>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</si>
  <si>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</si>
  <si>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</si>
  <si>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</si>
  <si>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</si>
  <si>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</si>
  <si>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</si>
  <si>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</si>
  <si>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</si>
  <si>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</si>
  <si>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</si>
  <si>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</si>
  <si>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</si>
  <si>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</si>
  <si>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</si>
  <si>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</si>
  <si>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</si>
  <si>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</si>
  <si>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</si>
  <si>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</si>
  <si>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</si>
  <si>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</si>
  <si>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</si>
  <si>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</si>
  <si>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</si>
  <si>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</si>
  <si>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</si>
  <si>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</si>
  <si>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</si>
  <si>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</si>
  <si>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</si>
  <si>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</si>
  <si>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</si>
  <si>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</si>
  <si>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</si>
  <si>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</si>
  <si>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</si>
  <si>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</si>
  <si>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</si>
  <si>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</si>
  <si>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</si>
  <si>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</si>
  <si>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</si>
  <si>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</si>
  <si>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</si>
  <si>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</si>
  <si>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</si>
  <si>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</si>
  <si>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</si>
  <si>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</si>
  <si>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</si>
  <si>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</si>
  <si>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</si>
  <si>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</si>
  <si>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</si>
  <si>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</si>
  <si>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</si>
  <si>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</si>
  <si>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</si>
  <si>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</si>
  <si>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</si>
  <si>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</si>
  <si>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</si>
  <si>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</si>
  <si>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</si>
  <si>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</si>
  <si>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</si>
  <si>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</si>
  <si>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</si>
  <si>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</si>
  <si>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</si>
  <si>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</si>
  <si>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</si>
  <si>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</si>
  <si>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</si>
  <si>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</si>
  <si>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</si>
  <si>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</si>
  <si>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</si>
  <si>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</si>
  <si>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</si>
  <si>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</si>
  <si>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</si>
  <si>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</si>
  <si>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</si>
  <si>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</si>
  <si>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</si>
  <si>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</si>
  <si>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</si>
  <si>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</si>
  <si>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</si>
  <si>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</si>
  <si>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</si>
  <si>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</si>
  <si>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</si>
  <si>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</si>
  <si>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</si>
  <si>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</si>
  <si>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</si>
  <si>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</si>
  <si>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</si>
  <si>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</si>
  <si>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</si>
  <si>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</si>
  <si>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</si>
  <si>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</si>
  <si>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</si>
  <si>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</si>
  <si>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</si>
  <si>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</si>
  <si>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</si>
  <si>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</si>
  <si>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</si>
  <si>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</si>
  <si>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</si>
  <si>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</si>
  <si>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</si>
  <si>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</si>
  <si>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</si>
  <si>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</si>
  <si>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</si>
  <si>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</si>
  <si>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</si>
  <si>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</si>
  <si>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</si>
  <si>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</si>
  <si>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</si>
  <si>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</si>
  <si>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</si>
  <si>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</si>
  <si>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</si>
  <si>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</si>
  <si>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</si>
  <si>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</si>
  <si>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</si>
  <si>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</si>
  <si>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</si>
  <si>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</si>
  <si>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</si>
  <si>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</si>
  <si>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</si>
  <si>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</si>
  <si>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</si>
  <si>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</si>
  <si>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</si>
  <si>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</si>
  <si>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</si>
  <si>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</si>
  <si>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</si>
  <si>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</si>
  <si>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</si>
  <si>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</si>
  <si>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</si>
  <si>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</si>
  <si>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</si>
  <si>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</si>
  <si>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</si>
  <si>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</si>
  <si>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</si>
  <si>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</si>
  <si>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</si>
  <si>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</si>
  <si>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</si>
  <si>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</si>
  <si>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</si>
  <si>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</si>
  <si>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</si>
  <si>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</si>
  <si>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</si>
  <si>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</si>
  <si>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</si>
  <si>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</si>
  <si>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</si>
  <si>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</si>
  <si>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</si>
  <si>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</si>
  <si>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</si>
  <si>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</si>
  <si>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</si>
  <si>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</si>
  <si>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</si>
  <si>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</si>
  <si>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</si>
  <si>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</si>
  <si>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</si>
  <si>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</si>
  <si>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</si>
  <si>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</si>
  <si>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</si>
  <si>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</si>
  <si>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</si>
  <si>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</si>
  <si>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</si>
  <si>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</si>
  <si>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</si>
  <si>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</si>
  <si>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</si>
  <si>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</si>
  <si>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</si>
  <si>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</si>
  <si>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</si>
  <si>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</si>
  <si>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</si>
  <si>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</si>
  <si>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</si>
  <si>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</si>
  <si>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</si>
  <si>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</si>
  <si>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</si>
  <si>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</si>
  <si>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</si>
  <si>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</si>
  <si>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</si>
  <si>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</si>
  <si>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</si>
  <si>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</si>
  <si>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</si>
  <si>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</si>
  <si>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</si>
  <si>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</si>
  <si>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</si>
  <si>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</si>
  <si>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</si>
  <si>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</si>
  <si>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</si>
  <si>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</si>
  <si>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</si>
  <si>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</si>
  <si>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</si>
  <si>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</si>
  <si>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</si>
  <si>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</si>
  <si>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</si>
  <si>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</si>
  <si>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</si>
  <si>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</si>
  <si>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</si>
  <si>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</si>
  <si>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</si>
  <si>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</si>
  <si>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</si>
  <si>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</si>
  <si>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</si>
  <si>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</si>
  <si>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</si>
  <si>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</si>
  <si>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</si>
  <si>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</si>
  <si>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</si>
  <si>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</si>
  <si>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</si>
  <si>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</si>
  <si>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</si>
  <si>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</si>
  <si>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</si>
  <si>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</si>
  <si>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</si>
  <si>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</si>
  <si>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</si>
  <si>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</si>
  <si>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</si>
  <si>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</si>
  <si>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</si>
  <si>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</si>
  <si>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</si>
  <si>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</si>
  <si>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</si>
  <si>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</si>
  <si>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</si>
  <si>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</si>
  <si>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</si>
  <si>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</si>
  <si>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</si>
  <si>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</si>
  <si>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</si>
  <si>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</si>
  <si>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</si>
  <si>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</si>
  <si>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</si>
  <si>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</si>
  <si>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</si>
  <si>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</si>
  <si>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</si>
  <si>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</si>
  <si>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</si>
  <si>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</si>
  <si>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</si>
  <si>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</si>
  <si>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</si>
  <si>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</si>
  <si>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</si>
  <si>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</si>
  <si>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</si>
  <si>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</si>
  <si>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</si>
  <si>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</si>
  <si>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</si>
  <si>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</si>
  <si>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</si>
  <si>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</si>
  <si>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</si>
  <si>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</si>
  <si>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</si>
  <si>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</si>
  <si>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</si>
  <si>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</si>
  <si>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</si>
  <si>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</si>
  <si>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</si>
  <si>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</si>
  <si>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</si>
  <si>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</si>
  <si>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</si>
  <si>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</si>
  <si>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</si>
  <si>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</si>
  <si>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</si>
  <si>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</si>
  <si>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</si>
  <si>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</si>
  <si>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</si>
  <si>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</si>
  <si>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</si>
  <si>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</si>
  <si>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</si>
  <si>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</si>
  <si>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</si>
  <si>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</si>
  <si>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</si>
  <si>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</si>
  <si>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</si>
  <si>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</si>
  <si>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</si>
  <si>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</si>
  <si>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</si>
  <si>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</si>
  <si>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</si>
  <si>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</si>
  <si>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</si>
  <si>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</si>
  <si>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</si>
  <si>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</si>
  <si>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</si>
  <si>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</si>
  <si>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</si>
  <si>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</si>
  <si>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</si>
  <si>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</si>
  <si>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</si>
  <si>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</si>
  <si>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</si>
  <si>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</si>
  <si>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</si>
  <si>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</si>
  <si>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</si>
  <si>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</si>
  <si>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</si>
  <si>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</si>
  <si>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</si>
  <si>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</si>
  <si>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</si>
  <si>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</si>
  <si>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</si>
  <si>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</si>
  <si>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</si>
  <si>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</si>
  <si>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</si>
  <si>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</si>
  <si>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</si>
  <si>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</si>
  <si>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</si>
  <si>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</si>
  <si>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</si>
  <si>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</si>
  <si>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</si>
  <si>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</si>
  <si>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</si>
  <si>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</si>
  <si>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</si>
  <si>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</si>
  <si>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</si>
  <si>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</si>
  <si>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</si>
  <si>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</si>
  <si>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</si>
  <si>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</si>
  <si>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</si>
  <si>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</si>
  <si>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</si>
  <si>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</si>
  <si>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</si>
  <si>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</si>
  <si>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</si>
  <si>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</si>
  <si>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</si>
  <si>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</si>
  <si>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</si>
  <si>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</si>
  <si>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</si>
  <si>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</si>
  <si>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</si>
  <si>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</si>
  <si>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</si>
  <si>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</si>
  <si>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</si>
  <si>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</si>
  <si>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</si>
  <si>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</si>
  <si>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</si>
  <si>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</si>
  <si>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</si>
  <si>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</si>
  <si>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</si>
  <si>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</si>
  <si>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</si>
  <si>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</si>
  <si>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</si>
  <si>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</si>
  <si>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</si>
  <si>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</si>
  <si>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</si>
  <si>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</si>
  <si>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</si>
  <si>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</si>
  <si>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</si>
  <si>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</si>
  <si>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</si>
  <si>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</si>
  <si>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</si>
  <si>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</si>
  <si>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</si>
  <si>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</si>
  <si>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</si>
  <si>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</si>
  <si>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</si>
  <si>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</si>
  <si>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</si>
  <si>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</si>
  <si>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</si>
  <si>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</si>
  <si>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</si>
  <si>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</si>
  <si>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</si>
  <si>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</si>
  <si>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</si>
  <si>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</si>
  <si>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</si>
  <si>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</si>
  <si>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</si>
  <si>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</si>
  <si>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</si>
  <si>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</si>
  <si>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</si>
  <si>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</si>
  <si>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</si>
  <si>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</si>
  <si>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</si>
  <si>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</si>
  <si>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</si>
  <si>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</si>
  <si>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</si>
  <si>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</si>
  <si>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</si>
  <si>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</si>
  <si>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</si>
  <si>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</si>
  <si>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</si>
  <si>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</si>
  <si>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</si>
  <si>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</si>
  <si>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</si>
  <si>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</si>
  <si>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</si>
  <si>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</si>
  <si>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</si>
  <si>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</si>
  <si>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</si>
  <si>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</si>
  <si>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</si>
  <si>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</si>
  <si>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</si>
  <si>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</si>
  <si>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</si>
  <si>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</si>
  <si>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</si>
  <si>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</si>
  <si>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</si>
  <si>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</si>
  <si>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</si>
  <si>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</si>
  <si>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</si>
  <si>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</si>
  <si>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</si>
  <si>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</si>
  <si>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</si>
  <si>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</si>
  <si>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</si>
  <si>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</si>
  <si>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</si>
  <si>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</si>
  <si>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</si>
  <si>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</si>
  <si>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</si>
  <si>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</si>
  <si>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</si>
  <si>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</si>
  <si>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</si>
  <si>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</si>
  <si>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</si>
  <si>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</si>
  <si>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</si>
  <si>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</si>
  <si>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</si>
  <si>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</si>
  <si>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</si>
  <si>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</si>
  <si>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</si>
  <si>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</si>
  <si>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</si>
  <si>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</si>
  <si>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</si>
  <si>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</si>
  <si>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</si>
  <si>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</si>
  <si>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</si>
  <si>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</si>
  <si>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</si>
  <si>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</si>
  <si>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</si>
  <si>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</si>
  <si>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</si>
  <si>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</si>
  <si>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</si>
  <si>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</si>
  <si>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</si>
  <si>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</si>
  <si>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</si>
  <si>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</si>
  <si>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</si>
  <si>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</si>
  <si>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</si>
  <si>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</si>
  <si>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</si>
  <si>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</si>
  <si>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</si>
  <si>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</si>
  <si>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</si>
  <si>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</si>
  <si>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</si>
  <si>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</si>
  <si>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</si>
  <si>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</si>
  <si>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</si>
  <si>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</si>
  <si>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</si>
  <si>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</si>
  <si>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</si>
  <si>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</si>
  <si>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</si>
  <si>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</si>
  <si>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</si>
  <si>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</si>
  <si>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</si>
  <si>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</si>
  <si>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</si>
  <si>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</si>
  <si>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</si>
  <si>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</si>
  <si>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</si>
  <si>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</si>
  <si>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</si>
  <si>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</si>
  <si>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</si>
  <si>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</si>
  <si>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</si>
  <si>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</si>
  <si>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</si>
  <si>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</si>
  <si>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</si>
  <si>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</si>
  <si>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</si>
  <si>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</si>
  <si>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</si>
  <si>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</si>
  <si>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</si>
  <si>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</si>
  <si>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</si>
  <si>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</si>
  <si>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</si>
  <si>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</si>
  <si>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</si>
  <si>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</si>
  <si>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</si>
  <si>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</si>
  <si>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</si>
  <si>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</si>
  <si>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</si>
  <si>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</si>
  <si>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</si>
  <si>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</si>
  <si>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</si>
  <si>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</si>
  <si>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</si>
  <si>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</si>
  <si>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</si>
  <si>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</si>
  <si>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</si>
  <si>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</si>
  <si>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</si>
  <si>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</si>
  <si>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</si>
  <si>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</si>
  <si>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</si>
  <si>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</si>
  <si>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</si>
  <si>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</si>
  <si>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</si>
  <si>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</si>
  <si>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</si>
  <si>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</si>
  <si>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</si>
  <si>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</si>
  <si>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</si>
  <si>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</si>
  <si>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</si>
  <si>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</si>
  <si>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</si>
  <si>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</si>
  <si>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</si>
  <si>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</si>
  <si>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</si>
  <si>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</si>
  <si>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</si>
  <si>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</si>
  <si>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</si>
  <si>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</si>
  <si>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</si>
  <si>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</si>
  <si>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</si>
  <si>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</si>
  <si>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</si>
  <si>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</si>
  <si>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</si>
  <si>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</si>
  <si>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</si>
  <si>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</si>
  <si>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</si>
  <si>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</si>
  <si>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</si>
  <si>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</si>
  <si>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</si>
  <si>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</si>
  <si>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</si>
  <si>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</si>
  <si>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</si>
  <si>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</si>
  <si>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</si>
  <si>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</si>
  <si>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</si>
  <si>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</si>
  <si>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</si>
  <si>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</si>
  <si>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</si>
  <si>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</si>
  <si>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</si>
  <si>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</si>
  <si>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</si>
  <si>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</si>
  <si>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</si>
  <si>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</si>
  <si>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</si>
  <si>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</si>
  <si>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</si>
  <si>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</si>
  <si>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</si>
  <si>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</si>
  <si>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</si>
  <si>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</si>
  <si>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</si>
  <si>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</si>
  <si>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</si>
  <si>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</si>
  <si>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</si>
  <si>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</si>
  <si>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</si>
  <si>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</si>
  <si>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</si>
  <si>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</si>
  <si>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</si>
  <si>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</si>
  <si>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</si>
  <si>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</si>
  <si>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</si>
  <si>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</si>
  <si>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</si>
  <si>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</si>
  <si>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</si>
  <si>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</si>
  <si>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</si>
  <si>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</si>
  <si>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</si>
  <si>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</si>
  <si>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</si>
  <si>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</si>
  <si>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</si>
  <si>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</si>
  <si>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</si>
  <si>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</si>
  <si>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</si>
  <si>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</si>
  <si>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</si>
  <si>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</si>
  <si>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</si>
  <si>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</si>
  <si>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</si>
  <si>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</si>
  <si>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</si>
  <si>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</si>
  <si>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</si>
  <si>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</si>
  <si>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</si>
  <si>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</si>
  <si>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</si>
  <si>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</si>
  <si>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</si>
  <si>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</si>
  <si>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</si>
  <si>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</si>
  <si>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</si>
  <si>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</si>
  <si>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</si>
  <si>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</si>
  <si>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</si>
  <si>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</si>
  <si>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</si>
  <si>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</si>
  <si>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</si>
  <si>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</si>
  <si>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</si>
  <si>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</si>
  <si>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</si>
  <si>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</si>
  <si>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</si>
  <si>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</si>
  <si>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</si>
  <si>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</si>
  <si>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</si>
  <si>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</si>
  <si>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</si>
  <si>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</si>
  <si>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</si>
  <si>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</si>
  <si>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</si>
  <si>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</si>
  <si>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</si>
  <si>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</si>
  <si>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</si>
  <si>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</si>
  <si>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</si>
  <si>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</si>
  <si>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</si>
  <si>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</si>
  <si>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</si>
  <si>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</si>
  <si>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</si>
  <si>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</si>
  <si>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</si>
  <si>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</si>
  <si>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</si>
  <si>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</si>
  <si>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</si>
  <si>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</si>
  <si>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</si>
  <si>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</si>
  <si>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</si>
  <si>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</si>
  <si>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</si>
  <si>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</si>
  <si>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</si>
  <si>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</si>
  <si>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</si>
  <si>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</si>
  <si>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</si>
  <si>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</si>
  <si>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</si>
  <si>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</si>
  <si>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</si>
  <si>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</si>
  <si>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</si>
  <si>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</si>
  <si>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</si>
  <si>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</si>
  <si>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</si>
  <si>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</si>
  <si>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</si>
  <si>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</si>
  <si>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</si>
  <si>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</si>
  <si>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</si>
  <si>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</si>
  <si>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</si>
  <si>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</si>
  <si>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</si>
  <si>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</si>
  <si>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</si>
  <si>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</si>
  <si>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</si>
  <si>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</si>
  <si>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</si>
  <si>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</si>
  <si>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</si>
  <si>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</si>
  <si>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</si>
  <si>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</si>
  <si>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</si>
  <si>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</si>
  <si>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</si>
  <si>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</si>
  <si>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</si>
  <si>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</si>
  <si>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</si>
  <si>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</si>
  <si>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</si>
  <si>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</si>
  <si>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</si>
  <si>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</si>
  <si>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</si>
  <si>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</si>
  <si>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</si>
  <si>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</si>
  <si>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</si>
  <si>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</si>
  <si>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</si>
  <si>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</si>
  <si>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</si>
  <si>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</si>
  <si>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</si>
  <si>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</si>
  <si>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</si>
  <si>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</si>
  <si>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</si>
  <si>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</si>
  <si>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</si>
  <si>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</si>
  <si>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</si>
  <si>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</si>
  <si>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</si>
  <si>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</si>
  <si>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</si>
  <si>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</si>
  <si>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</si>
  <si>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</si>
  <si>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</si>
  <si>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</si>
  <si>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</si>
  <si>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</si>
  <si>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</si>
  <si>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</si>
  <si>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</si>
  <si>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</si>
  <si>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</si>
  <si>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</si>
  <si>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</si>
  <si>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</si>
  <si>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</si>
  <si>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</si>
  <si>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</si>
  <si>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</si>
  <si>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</si>
  <si>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</si>
  <si>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</si>
  <si>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</si>
  <si>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</si>
  <si>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</si>
  <si>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</si>
  <si>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</si>
  <si>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</si>
  <si>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</si>
  <si>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</si>
  <si>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</si>
  <si>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</si>
  <si>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</si>
  <si>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</si>
  <si>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</si>
  <si>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</si>
  <si>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</si>
  <si>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</si>
  <si>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</si>
  <si>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</si>
  <si>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</si>
  <si>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</si>
  <si>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</si>
  <si>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</si>
  <si>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</si>
  <si>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</si>
  <si>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</si>
  <si>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</si>
  <si>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</si>
  <si>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</si>
  <si>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</si>
  <si>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</si>
  <si>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</si>
  <si>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</si>
  <si>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</si>
  <si>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</si>
  <si>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</si>
  <si>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</si>
  <si>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</si>
  <si>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</si>
  <si>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</si>
  <si>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</si>
  <si>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</si>
  <si>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</si>
  <si>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</si>
  <si>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</si>
  <si>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</si>
  <si>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</si>
  <si>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</si>
  <si>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</si>
  <si>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</si>
  <si>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</si>
  <si>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</si>
  <si>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</si>
  <si>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</si>
  <si>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</si>
  <si>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</si>
  <si>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</si>
  <si>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</si>
  <si>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</si>
  <si>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</si>
  <si>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</si>
  <si>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</si>
  <si>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</si>
  <si>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</si>
  <si>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</si>
  <si>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</si>
  <si>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</si>
  <si>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</si>
  <si>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</si>
  <si>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</si>
  <si>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</si>
  <si>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</si>
  <si>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</si>
  <si>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</si>
  <si>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</si>
  <si>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</si>
  <si>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</si>
  <si>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</si>
  <si>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</si>
  <si>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</si>
  <si>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</si>
  <si>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</si>
  <si>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</si>
  <si>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</si>
  <si>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</si>
  <si>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</si>
  <si>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</si>
  <si>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</si>
  <si>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</si>
  <si>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</si>
  <si>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</si>
  <si>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</si>
  <si>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</si>
  <si>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</si>
  <si>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</si>
  <si>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</si>
  <si>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</si>
  <si>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</si>
  <si>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</si>
  <si>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</si>
  <si>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</si>
  <si>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</si>
  <si>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</si>
  <si>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</si>
  <si>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</si>
  <si>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</si>
  <si>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</si>
  <si>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</si>
  <si>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</si>
  <si>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</si>
  <si>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</si>
  <si>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</si>
  <si>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</si>
  <si>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</si>
  <si>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</si>
  <si>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</si>
  <si>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</si>
  <si>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</si>
  <si>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</si>
  <si>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</si>
  <si>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</si>
  <si>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</si>
  <si>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</si>
  <si>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</si>
  <si>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</si>
  <si>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</si>
  <si>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</si>
  <si>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</si>
  <si>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</si>
  <si>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</si>
  <si>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</si>
  <si>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</si>
  <si>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</si>
  <si>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</si>
  <si>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</si>
  <si>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</si>
  <si>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</si>
  <si>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</si>
  <si>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</si>
  <si>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</si>
  <si>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</si>
  <si>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</si>
  <si>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</si>
  <si>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</si>
  <si>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</si>
  <si>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</si>
  <si>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</si>
  <si>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</si>
  <si>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</si>
  <si>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</si>
  <si>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</si>
  <si>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</si>
  <si>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</si>
  <si>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</si>
  <si>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</si>
  <si>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</si>
  <si>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</si>
  <si>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</si>
  <si>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</si>
  <si>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</si>
  <si>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</si>
  <si>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</si>
  <si>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</si>
  <si>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</si>
  <si>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</si>
  <si>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</si>
  <si>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</si>
  <si>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</si>
  <si>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</si>
  <si>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</si>
  <si>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</si>
  <si>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</si>
  <si>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</si>
  <si>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</si>
  <si>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</si>
  <si>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</si>
  <si>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</si>
  <si>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</si>
  <si>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</si>
  <si>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</si>
  <si>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</si>
  <si>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</si>
  <si>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</si>
  <si>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</si>
  <si>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</si>
  <si>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</si>
  <si>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</si>
  <si>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</si>
  <si>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</si>
  <si>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</si>
  <si>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</si>
  <si>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</si>
  <si>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</si>
  <si>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</si>
  <si>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</si>
  <si>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</si>
  <si>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</si>
  <si>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</si>
  <si>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</si>
  <si>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</si>
  <si>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</si>
  <si>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</si>
  <si>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</si>
  <si>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</si>
  <si>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</si>
  <si>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</si>
  <si>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</si>
  <si>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</si>
  <si>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</si>
  <si>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</si>
  <si>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</si>
  <si>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</si>
  <si>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</si>
  <si>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</si>
  <si>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</si>
  <si>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</si>
  <si>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</si>
  <si>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</si>
  <si>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</si>
  <si>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</si>
  <si>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</si>
  <si>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</si>
  <si>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</si>
  <si>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</si>
  <si>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</si>
  <si>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</si>
  <si>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</si>
  <si>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</si>
  <si>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</si>
  <si>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</si>
  <si>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</si>
  <si>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</si>
  <si>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</si>
  <si>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</si>
  <si>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</si>
  <si>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</si>
  <si>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</si>
  <si>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</si>
  <si>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</si>
  <si>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</si>
  <si>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</si>
  <si>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</si>
  <si>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</si>
  <si>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</si>
  <si>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</si>
  <si>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</si>
  <si>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</si>
  <si>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</si>
  <si>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</si>
  <si>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</si>
  <si>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</si>
  <si>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</si>
  <si>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</si>
  <si>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</si>
  <si>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</si>
  <si>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</si>
  <si>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</si>
  <si>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</si>
  <si>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</si>
  <si>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</si>
  <si>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</si>
  <si>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</si>
  <si>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</si>
  <si>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</si>
  <si>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</si>
  <si>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</si>
  <si>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</si>
  <si>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</si>
  <si>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</si>
  <si>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</si>
  <si>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</si>
  <si>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</si>
  <si>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</si>
  <si>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</si>
  <si>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</si>
  <si>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</si>
  <si>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</si>
  <si>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</si>
  <si>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</si>
  <si>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</si>
  <si>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</si>
  <si>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</si>
  <si>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</si>
  <si>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</si>
  <si>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</si>
  <si>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</si>
  <si>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</si>
  <si>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</si>
  <si>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</si>
  <si>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</si>
  <si>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</si>
  <si>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</si>
  <si>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</si>
  <si>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</si>
  <si>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</si>
  <si>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</si>
  <si>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</si>
  <si>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</si>
  <si>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</si>
  <si>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</si>
  <si>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</si>
  <si>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</si>
  <si>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</si>
  <si>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</si>
  <si>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</si>
  <si>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</si>
  <si>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</si>
  <si>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</si>
  <si>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</si>
  <si>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</si>
  <si>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</si>
  <si>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</si>
  <si>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</si>
  <si>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</si>
  <si>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</si>
  <si>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</si>
  <si>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</si>
  <si>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</si>
  <si>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</si>
  <si>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</si>
  <si>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</si>
  <si>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</si>
  <si>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</si>
  <si>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</si>
  <si>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</si>
  <si>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</si>
  <si>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</si>
  <si>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</si>
  <si>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</si>
  <si>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</si>
  <si>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</si>
  <si>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</si>
  <si>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</si>
  <si>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</si>
  <si>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</si>
  <si>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</si>
  <si>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</si>
  <si>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</si>
  <si>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</si>
  <si>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</si>
  <si>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</si>
  <si>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</si>
  <si>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</si>
  <si>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</si>
  <si>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</si>
  <si>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</si>
  <si>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</si>
  <si>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</si>
  <si>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</si>
  <si>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</si>
  <si>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</si>
  <si>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</si>
  <si>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</si>
  <si>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</si>
  <si>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</si>
  <si>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</si>
  <si>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</si>
  <si>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</si>
  <si>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</si>
  <si>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</si>
  <si>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</si>
  <si>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</si>
  <si>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</si>
  <si>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</si>
  <si>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</si>
  <si>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</si>
  <si>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</si>
  <si>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</si>
  <si>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</si>
  <si>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</si>
  <si>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</si>
  <si>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</si>
  <si>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</si>
  <si>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</si>
  <si>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</si>
  <si>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</si>
  <si>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</si>
  <si>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</si>
  <si>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</si>
  <si>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</si>
  <si>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</si>
  <si>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</si>
  <si>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</si>
  <si>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</si>
  <si>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</si>
  <si>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</si>
  <si>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</si>
  <si>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</si>
  <si>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</si>
  <si>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</si>
  <si>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</si>
  <si>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</si>
  <si>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</si>
  <si>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</si>
  <si>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</si>
  <si>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</si>
  <si>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</si>
  <si>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</si>
  <si>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</si>
  <si>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</si>
  <si>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</si>
  <si>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</si>
  <si>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</si>
  <si>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</si>
  <si>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</si>
  <si>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</si>
  <si>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</si>
  <si>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</si>
  <si>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</si>
  <si>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</si>
  <si>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</si>
  <si>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</si>
  <si>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</si>
  <si>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</si>
  <si>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</si>
  <si>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</si>
  <si>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</si>
  <si>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</si>
  <si>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</si>
  <si>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</si>
  <si>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</si>
  <si>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</si>
  <si>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</si>
  <si>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</si>
  <si>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</si>
  <si>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</si>
  <si>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</si>
  <si>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</si>
  <si>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</si>
  <si>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</si>
  <si>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</si>
  <si>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</si>
  <si>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</si>
  <si>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</si>
  <si>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</si>
  <si>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</si>
  <si>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</si>
  <si>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</si>
  <si>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</si>
  <si>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</si>
  <si>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</si>
  <si>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</si>
  <si>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</si>
  <si>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</si>
  <si>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</si>
  <si>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</si>
  <si>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</si>
  <si>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</si>
  <si>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</si>
  <si>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</si>
  <si>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</si>
  <si>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</si>
  <si>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</si>
  <si>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</si>
  <si>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</si>
  <si>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</si>
  <si>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</si>
  <si>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</si>
  <si>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</si>
  <si>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</si>
  <si>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</si>
  <si>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</si>
  <si>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</si>
  <si>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</si>
  <si>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</si>
  <si>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</si>
  <si>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</si>
  <si>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</si>
  <si>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</si>
  <si>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</si>
  <si>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</si>
  <si>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</si>
  <si>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</si>
  <si>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</si>
  <si>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</si>
  <si>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</si>
  <si>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</si>
  <si>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</si>
  <si>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</si>
  <si>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</si>
  <si>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</si>
  <si>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</si>
  <si>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</si>
  <si>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</si>
  <si>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</si>
  <si>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</si>
  <si>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</si>
  <si>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</si>
  <si>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</si>
  <si>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</si>
  <si>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</si>
  <si>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</si>
  <si>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</si>
  <si>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</si>
  <si>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</si>
  <si>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</si>
  <si>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</si>
  <si>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</si>
  <si>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</si>
  <si>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</si>
  <si>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</si>
  <si>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</si>
  <si>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</si>
  <si>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</si>
  <si>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</si>
  <si>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</si>
  <si>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</si>
  <si>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</si>
  <si>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</si>
  <si>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</si>
  <si>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</si>
  <si>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</si>
  <si>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</si>
  <si>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</si>
  <si>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</si>
  <si>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</si>
  <si>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</si>
  <si>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</si>
  <si>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</si>
  <si>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</si>
  <si>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</si>
  <si>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</si>
  <si>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</si>
  <si>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</si>
  <si>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</si>
  <si>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</si>
  <si>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</si>
  <si>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</si>
  <si>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</si>
  <si>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</si>
  <si>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</si>
  <si>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</si>
  <si>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</si>
  <si>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</si>
  <si>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</si>
  <si>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</si>
  <si>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</si>
  <si>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</si>
  <si>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</si>
  <si>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</si>
  <si>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</si>
  <si>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</si>
  <si>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</si>
  <si>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</si>
  <si>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</si>
  <si>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</si>
  <si>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</si>
  <si>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</si>
  <si>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</si>
  <si>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</si>
  <si>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</si>
  <si>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</si>
  <si>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</si>
  <si>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</si>
  <si>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</si>
  <si>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</si>
  <si>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</si>
  <si>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</si>
  <si>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</si>
  <si>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</si>
  <si>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</si>
  <si>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</si>
  <si>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</si>
  <si>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</si>
  <si>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</si>
  <si>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</si>
  <si>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</si>
  <si>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</si>
  <si>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</si>
  <si>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</si>
  <si>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</si>
  <si>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</si>
  <si>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</si>
  <si>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</si>
  <si>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</si>
  <si>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</si>
  <si>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</si>
  <si>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</si>
  <si>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</si>
  <si>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</si>
  <si>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</si>
  <si>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</si>
  <si>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</si>
  <si>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</si>
  <si>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</si>
  <si>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</si>
  <si>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</si>
  <si>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</si>
  <si>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</si>
  <si>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</si>
  <si>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</si>
  <si>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</si>
  <si>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</si>
  <si>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</si>
  <si>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</si>
  <si>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</si>
  <si>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</si>
  <si>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</si>
  <si>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</si>
  <si>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</si>
  <si>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</si>
  <si>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</si>
  <si>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</si>
  <si>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</si>
  <si>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</si>
  <si>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</si>
  <si>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</si>
  <si>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</si>
  <si>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</si>
  <si>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</si>
  <si>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</si>
  <si>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</si>
  <si>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</si>
  <si>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</si>
  <si>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</si>
  <si>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</si>
  <si>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</si>
  <si>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</si>
  <si>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</si>
  <si>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</si>
  <si>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</si>
  <si>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</si>
  <si>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</si>
  <si>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</si>
  <si>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</si>
  <si>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</si>
  <si>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</si>
  <si>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</si>
  <si>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</si>
  <si>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</si>
  <si>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</si>
  <si>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</si>
  <si>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</si>
  <si>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</si>
  <si>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</si>
  <si>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</si>
  <si>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</si>
  <si>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</si>
  <si>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</si>
  <si>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</si>
  <si>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</si>
  <si>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</si>
  <si>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</si>
  <si>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</si>
  <si>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</si>
  <si>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</si>
  <si>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</si>
  <si>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</si>
  <si>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</si>
  <si>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</si>
  <si>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</si>
  <si>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</si>
  <si>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</si>
  <si>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</si>
  <si>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</si>
  <si>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</si>
  <si>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</si>
  <si>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</si>
  <si>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</si>
  <si>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</si>
  <si>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</si>
  <si>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</si>
  <si>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</si>
  <si>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</si>
  <si>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</si>
  <si>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</si>
  <si>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</si>
  <si>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</si>
  <si>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</si>
  <si>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</si>
  <si>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</si>
  <si>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</si>
  <si>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</si>
  <si>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</si>
  <si>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</si>
  <si>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</si>
  <si>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</si>
  <si>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</si>
  <si>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</si>
  <si>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</si>
  <si>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</si>
  <si>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</si>
  <si>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</si>
  <si>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</si>
  <si>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</si>
  <si>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</si>
  <si>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</si>
  <si>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</si>
  <si>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</si>
  <si>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</si>
  <si>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</si>
  <si>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</si>
  <si>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</si>
  <si>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</si>
  <si>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</si>
  <si>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</si>
  <si>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</si>
  <si>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</si>
  <si>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</si>
  <si>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</si>
  <si>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</si>
  <si>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</si>
  <si>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</si>
  <si>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</si>
  <si>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</si>
  <si>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</si>
  <si>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</si>
  <si>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</si>
  <si>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</si>
  <si>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</si>
  <si>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</si>
  <si>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</si>
  <si>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</si>
  <si>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</si>
  <si>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</si>
  <si>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</si>
  <si>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</si>
  <si>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</si>
  <si>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</si>
  <si>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</si>
  <si>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</si>
  <si>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</si>
  <si>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</si>
  <si>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</si>
  <si>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</si>
  <si>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</si>
  <si>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</si>
  <si>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</si>
  <si>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</si>
  <si>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</si>
  <si>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</si>
  <si>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</si>
  <si>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</si>
  <si>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</si>
  <si>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</si>
  <si>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</si>
  <si>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</si>
  <si>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</si>
  <si>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</si>
  <si>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</si>
  <si>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</si>
  <si>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</si>
  <si>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</si>
  <si>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</si>
  <si>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</si>
  <si>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</si>
  <si>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</si>
  <si>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</si>
  <si>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</si>
  <si>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</si>
  <si>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</si>
  <si>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</si>
  <si>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</si>
  <si>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</si>
  <si>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</si>
  <si>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</si>
  <si>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</si>
  <si>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</si>
  <si>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</si>
  <si>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</si>
  <si>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</si>
  <si>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</si>
  <si>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</si>
  <si>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</si>
  <si>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</si>
  <si>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</si>
  <si>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</si>
  <si>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</si>
  <si>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</si>
  <si>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</si>
  <si>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</si>
  <si>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</si>
  <si>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</si>
  <si>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</si>
  <si>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</si>
  <si>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</si>
  <si>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</si>
  <si>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</si>
  <si>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</si>
  <si>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</si>
  <si>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</si>
  <si>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</si>
  <si>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</si>
  <si>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</si>
  <si>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</si>
  <si>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</si>
  <si>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</si>
  <si>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</si>
  <si>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</si>
  <si>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</si>
  <si>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</si>
  <si>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</si>
  <si>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</si>
  <si>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</si>
  <si>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</si>
  <si>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</si>
  <si>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</si>
  <si>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</si>
  <si>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</si>
  <si>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</si>
  <si>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</si>
  <si>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</si>
  <si>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</si>
  <si>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</si>
  <si>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</si>
  <si>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</si>
  <si>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</si>
  <si>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</si>
  <si>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</si>
  <si>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</si>
  <si>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</si>
  <si>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</si>
  <si>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</si>
  <si>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</si>
  <si>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</si>
  <si>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</si>
  <si>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</si>
  <si>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</si>
  <si>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</si>
  <si>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</si>
  <si>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</si>
  <si>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</si>
  <si>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</si>
  <si>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</si>
  <si>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</si>
  <si>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</si>
  <si>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</si>
  <si>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</si>
  <si>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</si>
  <si>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</si>
  <si>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</si>
  <si>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</si>
  <si>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</si>
  <si>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</si>
  <si>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</si>
  <si>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</si>
  <si>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</si>
  <si>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</si>
  <si>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</si>
  <si>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</si>
  <si>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</si>
  <si>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</si>
  <si>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</si>
  <si>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</si>
  <si>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</si>
  <si>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</si>
  <si>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</si>
  <si>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</si>
  <si>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</si>
  <si>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</si>
  <si>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</si>
  <si>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</si>
  <si>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</si>
  <si>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</si>
  <si>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</si>
  <si>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</si>
  <si>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</si>
  <si>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</si>
  <si>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</si>
  <si>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</si>
  <si>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</si>
  <si>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</si>
  <si>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</si>
  <si>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</si>
  <si>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</si>
  <si>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</si>
  <si>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</si>
  <si>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</si>
  <si>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</si>
  <si>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</si>
  <si>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</si>
  <si>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</si>
  <si>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</si>
  <si>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</si>
  <si>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</si>
  <si>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</si>
  <si>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</si>
  <si>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</si>
  <si>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</si>
  <si>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</si>
  <si>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</si>
  <si>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</si>
  <si>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</si>
  <si>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</si>
  <si>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</si>
  <si>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</si>
  <si>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</si>
  <si>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</si>
  <si>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</si>
  <si>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</si>
  <si>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</si>
  <si>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</si>
  <si>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</si>
  <si>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</si>
  <si>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</si>
  <si>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</si>
  <si>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</si>
  <si>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</si>
  <si>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</si>
  <si>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</si>
  <si>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</si>
  <si>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</si>
  <si>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</si>
  <si>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</si>
  <si>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</si>
  <si>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</si>
  <si>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</si>
  <si>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</si>
  <si>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</si>
  <si>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</si>
  <si>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</si>
  <si>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</si>
  <si>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</si>
  <si>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</si>
  <si>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</si>
  <si>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</si>
  <si>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</si>
  <si>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</si>
  <si>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</si>
  <si>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</si>
  <si>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</si>
  <si>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</si>
  <si>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</si>
  <si>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</si>
  <si>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</si>
  <si>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</si>
  <si>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</si>
  <si>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</si>
  <si>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</si>
  <si>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</si>
  <si>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</si>
  <si>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</si>
  <si>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</si>
  <si>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</si>
  <si>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</si>
  <si>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</si>
  <si>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</si>
  <si>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</si>
  <si>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</si>
  <si>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</si>
  <si>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</si>
  <si>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</si>
  <si>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</si>
  <si>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</si>
  <si>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</si>
  <si>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</si>
  <si>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</si>
  <si>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</si>
  <si>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</si>
  <si>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</si>
  <si>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</si>
  <si>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</si>
  <si>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</si>
  <si>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</si>
  <si>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</si>
  <si>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</si>
  <si>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</si>
  <si>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</si>
  <si>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</si>
  <si>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</si>
  <si>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</si>
  <si>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</si>
  <si>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</si>
  <si>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</si>
  <si>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</si>
  <si>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</si>
  <si>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</si>
  <si>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</si>
  <si>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</si>
  <si>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</si>
  <si>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</si>
  <si>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</si>
  <si>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</si>
  <si>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</si>
  <si>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</si>
  <si>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</si>
  <si>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</si>
  <si>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</si>
  <si>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</si>
  <si>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</si>
  <si>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</si>
  <si>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</si>
  <si>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</si>
  <si>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</si>
  <si>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</si>
  <si>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</si>
  <si>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</si>
  <si>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</si>
  <si>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</si>
  <si>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</si>
  <si>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</si>
  <si>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</si>
  <si>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</si>
  <si>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</si>
  <si>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</si>
  <si>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</si>
  <si>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</si>
  <si>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</si>
  <si>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</si>
  <si>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</si>
  <si>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</si>
  <si>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</si>
  <si>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</si>
  <si>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</si>
  <si>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</si>
  <si>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</si>
  <si>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</si>
  <si>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</si>
  <si>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</si>
  <si>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</si>
  <si>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</si>
  <si>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</si>
  <si>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</si>
  <si>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</si>
  <si>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</si>
  <si>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</si>
  <si>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</si>
  <si>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</si>
  <si>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</si>
  <si>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</si>
  <si>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</si>
  <si>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</si>
  <si>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</si>
  <si>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</si>
  <si>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</si>
  <si>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</si>
  <si>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</si>
  <si>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</si>
  <si>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</si>
  <si>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</si>
  <si>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</si>
  <si>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</si>
  <si>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</si>
  <si>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</si>
  <si>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</si>
  <si>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</si>
  <si>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</si>
  <si>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</si>
  <si>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</si>
  <si>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</si>
  <si>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</si>
  <si>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</si>
  <si>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</si>
  <si>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</si>
  <si>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</si>
  <si>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</si>
  <si>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</si>
  <si>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</si>
  <si>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</si>
  <si>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</si>
  <si>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</si>
  <si>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</si>
  <si>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</si>
  <si>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</si>
  <si>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</si>
  <si>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</si>
  <si>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</si>
  <si>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</si>
  <si>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</si>
  <si>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</si>
  <si>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</si>
  <si>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</si>
  <si>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</si>
  <si>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</si>
  <si>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</si>
  <si>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</si>
  <si>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</si>
  <si>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</si>
  <si>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</si>
  <si>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</si>
  <si>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</si>
  <si>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</si>
  <si>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</si>
  <si>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</si>
  <si>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</si>
  <si>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</si>
  <si>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</si>
  <si>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</si>
  <si>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</si>
  <si>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</si>
  <si>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</si>
  <si>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</si>
  <si>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</si>
  <si>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</si>
  <si>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</si>
  <si>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</si>
  <si>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</si>
  <si>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</si>
  <si>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</si>
  <si>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</si>
  <si>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</si>
  <si>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</si>
  <si>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</si>
  <si>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</si>
  <si>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</si>
  <si>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</si>
  <si>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</si>
  <si>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</si>
  <si>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</si>
  <si>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</si>
  <si>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</si>
  <si>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</si>
  <si>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</si>
  <si>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</si>
  <si>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</si>
  <si>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</si>
  <si>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</si>
  <si>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</si>
  <si>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</si>
  <si>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</si>
  <si>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</si>
  <si>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</si>
  <si>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</si>
  <si>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</si>
  <si>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</si>
  <si>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</si>
  <si>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</si>
  <si>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</si>
  <si>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</si>
  <si>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</si>
  <si>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</si>
  <si>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</si>
  <si>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</si>
  <si>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</si>
  <si>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</si>
  <si>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</si>
  <si>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</si>
  <si>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</si>
  <si>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</si>
  <si>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</si>
  <si>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</si>
  <si>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</si>
  <si>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</si>
  <si>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</si>
  <si>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</si>
  <si>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</si>
  <si>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</si>
  <si>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</si>
  <si>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</si>
  <si>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</si>
  <si>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</si>
  <si>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</si>
  <si>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</si>
  <si>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</si>
  <si>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</si>
  <si>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</si>
  <si>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</si>
  <si>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</si>
  <si>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</si>
  <si>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</si>
  <si>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</si>
  <si>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</si>
  <si>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</si>
  <si>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</si>
  <si>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</si>
  <si>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</si>
  <si>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</si>
  <si>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</si>
  <si>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</si>
  <si>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</si>
  <si>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</si>
  <si>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</si>
  <si>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</si>
  <si>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</si>
  <si>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</si>
  <si>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</si>
  <si>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</si>
  <si>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</si>
  <si>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</si>
  <si>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</si>
  <si>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</si>
  <si>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</si>
  <si>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</si>
  <si>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</si>
  <si>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</si>
  <si>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</si>
  <si>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</si>
  <si>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</si>
  <si>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</si>
  <si>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</si>
  <si>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</si>
  <si>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</si>
  <si>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</si>
  <si>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</si>
  <si>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</si>
  <si>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</si>
  <si>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</si>
  <si>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</si>
  <si>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</si>
  <si>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</si>
  <si>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</si>
  <si>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</si>
  <si>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</si>
  <si>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</si>
  <si>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</si>
  <si>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</si>
  <si>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</si>
  <si>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</si>
  <si>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</si>
  <si>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</si>
  <si>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</si>
  <si>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</si>
  <si>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</si>
  <si>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</si>
  <si>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</si>
  <si>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</si>
  <si>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</si>
  <si>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</si>
  <si>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</si>
  <si>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</si>
  <si>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</si>
  <si>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</si>
  <si>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</si>
  <si>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</si>
  <si>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</si>
  <si>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</si>
  <si>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</si>
  <si>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</si>
  <si>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</si>
  <si>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</si>
  <si>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</si>
  <si>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</si>
  <si>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</si>
  <si>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</si>
  <si>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</si>
  <si>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</si>
  <si>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</si>
  <si>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</si>
  <si>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</si>
  <si>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</si>
  <si>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</si>
  <si>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</si>
  <si>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</si>
  <si>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</si>
  <si>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</si>
  <si>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</si>
  <si>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</si>
  <si>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</si>
  <si>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</si>
  <si>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</si>
  <si>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</si>
  <si>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</si>
  <si>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</si>
  <si>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</si>
  <si>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</si>
  <si>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</si>
  <si>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</si>
  <si>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</si>
  <si>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</si>
  <si>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</si>
  <si>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</si>
  <si>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</si>
  <si>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</si>
  <si>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</si>
  <si>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</si>
  <si>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</si>
  <si>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</si>
  <si>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</si>
  <si>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</si>
  <si>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</si>
  <si>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</si>
  <si>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</si>
  <si>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</si>
  <si>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</si>
  <si>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</si>
  <si>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</si>
  <si>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</si>
  <si>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</si>
  <si>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</si>
  <si>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</si>
  <si>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</si>
  <si>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</si>
  <si>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</si>
  <si>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</si>
  <si>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</si>
  <si>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</si>
  <si>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</si>
  <si>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</si>
  <si>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</si>
  <si>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</si>
  <si>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</si>
  <si>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</si>
  <si>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</si>
  <si>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</si>
  <si>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</si>
  <si>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</si>
  <si>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</si>
  <si>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</si>
  <si>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</si>
  <si>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</si>
  <si>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</si>
  <si>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</si>
  <si>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</si>
  <si>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</si>
  <si>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</si>
  <si>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</si>
  <si>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</si>
  <si>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</si>
  <si>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</si>
  <si>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</si>
  <si>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</si>
  <si>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</si>
  <si>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</si>
  <si>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</si>
  <si>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</si>
  <si>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</si>
  <si>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</si>
  <si>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</si>
  <si>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</si>
  <si>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</si>
  <si>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</si>
  <si>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</si>
  <si>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</si>
  <si>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</si>
  <si>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</si>
  <si>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</si>
  <si>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</si>
  <si>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</si>
  <si>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</si>
  <si>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</si>
  <si>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</si>
  <si>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</si>
  <si>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</si>
  <si>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</si>
  <si>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</si>
  <si>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</si>
  <si>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</si>
  <si>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</si>
  <si>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</si>
  <si>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</si>
  <si>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</si>
  <si>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</si>
  <si>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</si>
  <si>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</si>
  <si>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</si>
  <si>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</si>
  <si>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</si>
  <si>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</si>
  <si>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</si>
  <si>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</si>
  <si>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</si>
  <si>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</si>
  <si>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</si>
  <si>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</si>
  <si>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</si>
  <si>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</si>
  <si>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</si>
  <si>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</si>
  <si>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</si>
  <si>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</si>
  <si>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</si>
  <si>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</si>
  <si>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</si>
  <si>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</si>
  <si>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</si>
  <si>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</si>
  <si>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</si>
  <si>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</si>
  <si>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</si>
  <si>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</si>
  <si>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</si>
  <si>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</si>
  <si>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</si>
  <si>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</si>
  <si>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</si>
  <si>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</si>
  <si>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</si>
  <si>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</si>
  <si>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</si>
  <si>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</si>
  <si>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</si>
  <si>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</si>
  <si>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</si>
  <si>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</si>
  <si>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</si>
  <si>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</si>
  <si>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</si>
  <si>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</si>
  <si>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</si>
  <si>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</si>
  <si>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</si>
  <si>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</si>
  <si>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</si>
  <si>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</si>
  <si>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</si>
  <si>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</si>
  <si>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</si>
  <si>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</si>
  <si>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</si>
  <si>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</si>
  <si>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</si>
  <si>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</si>
  <si>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</si>
  <si>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</si>
  <si>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</si>
  <si>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</si>
  <si>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</si>
  <si>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</si>
  <si>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</si>
  <si>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</si>
  <si>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</si>
  <si>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</si>
  <si>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</si>
  <si>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</si>
  <si>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</si>
  <si>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</si>
  <si>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</si>
  <si>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</si>
  <si>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</si>
  <si>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</si>
  <si>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</si>
  <si>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</si>
  <si>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</si>
  <si>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</si>
  <si>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</si>
  <si>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</si>
  <si>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</si>
  <si>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</si>
  <si>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</si>
  <si>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</si>
  <si>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</si>
  <si>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</si>
  <si>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</si>
  <si>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</si>
  <si>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</si>
  <si>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</si>
  <si>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</si>
  <si>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</si>
  <si>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</si>
  <si>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</si>
  <si>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</si>
  <si>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</si>
  <si>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</si>
  <si>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</si>
  <si>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</si>
  <si>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</si>
  <si>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</si>
  <si>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</si>
  <si>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</si>
  <si>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</si>
  <si>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</si>
  <si>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</si>
  <si>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</si>
  <si>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</si>
  <si>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</si>
  <si>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</si>
  <si>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</si>
  <si>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</si>
  <si>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Grand Total</t>
  </si>
  <si>
    <t>Count of state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</si>
  <si>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</si>
  <si>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</si>
  <si>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</si>
  <si>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</si>
  <si>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</si>
  <si>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</si>
  <si>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</si>
  <si>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</si>
  <si>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</si>
  <si>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plays</t>
  </si>
  <si>
    <t>television</t>
  </si>
  <si>
    <t>electronic music</t>
  </si>
  <si>
    <t>spaces</t>
  </si>
  <si>
    <t>photobooks</t>
  </si>
  <si>
    <t>animation</t>
  </si>
  <si>
    <t>indie rock</t>
  </si>
  <si>
    <t>drama</t>
  </si>
  <si>
    <t>jazz</t>
  </si>
  <si>
    <t>rock</t>
  </si>
  <si>
    <t>restaurants</t>
  </si>
  <si>
    <t>shorts</t>
  </si>
  <si>
    <t>children's books</t>
  </si>
  <si>
    <t>faith</t>
  </si>
  <si>
    <t>musical</t>
  </si>
  <si>
    <t>metal</t>
  </si>
  <si>
    <t>documentary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</si>
  <si>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</si>
  <si>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</si>
  <si>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</si>
  <si>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</si>
  <si>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</si>
  <si>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</si>
  <si>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</si>
  <si>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tabletop games</t>
  </si>
  <si>
    <t>web</t>
  </si>
  <si>
    <t>fiction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</si>
  <si>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</si>
  <si>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</si>
  <si>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</si>
  <si>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</si>
  <si>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</si>
  <si>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</si>
  <si>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</si>
  <si>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</si>
  <si>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</si>
  <si>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</si>
  <si>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</si>
  <si>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</si>
  <si>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</si>
  <si>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</si>
  <si>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Column Labels</t>
  </si>
  <si>
    <t>(All)</t>
  </si>
  <si>
    <t>data created conversion</t>
  </si>
  <si>
    <t>date ended conversion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</si>
  <si>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</si>
  <si>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</si>
  <si>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</si>
  <si>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</si>
  <si>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</si>
  <si>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</si>
  <si>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</si>
  <si>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</si>
  <si>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</si>
  <si>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</si>
  <si>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</si>
  <si>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</si>
  <si>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</si>
  <si>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 xml:space="preserve">number successful 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</si>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</sst>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/>
    <xf numFmtId="14" fontId="4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[Nov16_Homework.xlsx]Category Pivot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6-D74B-B346-0F6EC83D10A8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606-D74B-B346-0F6EC83D10A8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606-D74B-B346-0F6EC83D10A8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E-8846-915B-7C9CFA2A0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2629503"/>
        <c:axId val="1156583327"/>
      </c:barChart>
      <c:catAx>
        <c:axId val="115262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583327"/>
        <c:crosses val="autoZero"/>
        <c:auto val="1"/>
        <c:lblAlgn val="ctr"/>
        <c:lblOffset val="100"/>
        <c:noMultiLvlLbl val="0"/>
      </c:catAx>
      <c:valAx>
        <c:axId val="115658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[Nov16_Homework.xlsx]SubCategory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F-434E-8A44-846188F5AA64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F-434E-8A44-846188F5AA64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F-434E-8A44-846188F5AA64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F-434E-8A44-846188F5A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6955167"/>
        <c:axId val="1058867727"/>
      </c:barChart>
      <c:catAx>
        <c:axId val="112695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67727"/>
        <c:crosses val="autoZero"/>
        <c:auto val="1"/>
        <c:lblAlgn val="ctr"/>
        <c:lblOffset val="100"/>
        <c:noMultiLvlLbl val="0"/>
      </c:catAx>
      <c:valAx>
        <c:axId val="10588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95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[Nov16_Homework.xlsx]Date Pivot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F-8848-A4B0-662888346853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F-8848-A4B0-662888346853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F-8848-A4B0-662888346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337903"/>
        <c:axId val="169196799"/>
      </c:lineChart>
      <c:catAx>
        <c:axId val="12533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96799"/>
        <c:crosses val="autoZero"/>
        <c:auto val="1"/>
        <c:lblAlgn val="ctr"/>
        <c:lblOffset val="100"/>
        <c:noMultiLvlLbl val="0"/>
      </c:catAx>
      <c:valAx>
        <c:axId val="1691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1-7C4B-AD9A-B9BB8DF0E6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1-7C4B-AD9A-B9BB8DF0E6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1-7C4B-AD9A-B9BB8DF0E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80735"/>
        <c:axId val="126025599"/>
      </c:lineChart>
      <c:catAx>
        <c:axId val="8048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25599"/>
        <c:crosses val="autoZero"/>
        <c:auto val="1"/>
        <c:lblAlgn val="ctr"/>
        <c:lblOffset val="100"/>
        <c:noMultiLvlLbl val="0"/>
      </c:catAx>
      <c:valAx>
        <c:axId val="1260255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7</xdr:row>
      <xdr:rowOff>120650</xdr:rowOff>
    </xdr:from>
    <xdr:to>
      <xdr:col>27</xdr:col>
      <xdr:colOff>609600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67A73-0F5C-954A-9C4C-54367CCA6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9</xdr:row>
      <xdr:rowOff>82550</xdr:rowOff>
    </xdr:from>
    <xdr:to>
      <xdr:col>15</xdr:col>
      <xdr:colOff>698500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8622D-DA8F-4D4E-8BE3-DED134AFD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14</xdr:row>
      <xdr:rowOff>133350</xdr:rowOff>
    </xdr:from>
    <xdr:to>
      <xdr:col>12</xdr:col>
      <xdr:colOff>203200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46480-41F2-4345-A0C1-D558FBB64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1168400</xdr:colOff>
      <xdr:row>15</xdr:row>
      <xdr:rowOff>120650</xdr:rowOff>
    </xdr:from>
    <xdr:to>
      <xdr:col>11</xdr:col>
      <xdr:colOff>444500</xdr:colOff>
      <xdr:row>45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90EE4-B1ED-4547-AB32-DA57B2455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529103819441" createdVersion="6" refreshedVersion="6" minRefreshableVersion="3" recordCount="4114" xr:uid="{C01EEFB9-F4CF-294A-B08A-A75D66996D0D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1.758808101855" createdVersion="6" refreshedVersion="6" minRefreshableVersion="3" recordCount="4114" xr:uid="{D9C7DBB4-AB74-0146-9326-F81AE5D39277}">
  <cacheSource type="worksheet">
    <worksheetSource ref="A1:T4115" sheet="Data 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95187-4CFD-E04D-B116-D9092676897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A37A4-2E0D-1B44-B592-945B0591B08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BC2A4-FFC7-114C-B2E7-50AF05BFC491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8"/>
  <sheetViews>
    <sheetView zoomScale="87" zoomScaleNormal="55" workbookViewId="0">
      <selection activeCell="H7" sqref="H7"/>
    </sheetView>
  </sheetViews>
  <sheetFormatPr baseColWidth="10" defaultColWidth="8.83203125" defaultRowHeight="15" x14ac:dyDescent="0.2"/>
  <cols>
    <col min="1" max="1" width="5.1640625" bestFit="1" customWidth="1"/>
    <col min="2" max="2" width="39.83203125" style="3" bestFit="1" customWidth="1"/>
    <col min="3" max="3" width="44" style="3" bestFit="1" customWidth="1"/>
    <col min="4" max="4" width="10.1640625" bestFit="1" customWidth="1"/>
    <col min="5" max="5" width="11.1640625" bestFit="1" customWidth="1"/>
    <col min="6" max="6" width="9" bestFit="1" customWidth="1"/>
    <col min="7" max="7" width="7.33203125" bestFit="1" customWidth="1"/>
    <col min="8" max="8" width="8.1640625" bestFit="1" customWidth="1"/>
    <col min="9" max="10" width="11.1640625" bestFit="1" customWidth="1"/>
    <col min="11" max="11" width="8.83203125" bestFit="1" customWidth="1"/>
    <col min="12" max="12" width="12.6640625" bestFit="1" customWidth="1"/>
    <col min="13" max="13" width="8" bestFit="1" customWidth="1"/>
    <col min="14" max="14" width="24.1640625" bestFit="1" customWidth="1"/>
    <col min="15" max="15" width="9.5" bestFit="1" customWidth="1"/>
    <col min="16" max="16" width="15" bestFit="1" customWidth="1"/>
    <col min="17" max="17" width="11.1640625" bestFit="1" customWidth="1"/>
    <col min="18" max="18" width="14.5" bestFit="1" customWidth="1"/>
    <col min="19" max="19" width="20.1640625" style="16" bestFit="1" customWidth="1"/>
    <col min="20" max="20" width="19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RIGHT(N2,LEN(N2)-LEN(Q2)-1)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RIGHT(N3,LEN(N3)-LEN(Q3)-1)</f>
        <v>television</v>
      </c>
      <c r="S3" s="14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RIGHT(N67,LEN(N67)-LEN(Q67)-1)</f>
        <v>shorts</v>
      </c>
      <c r="S67" s="14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RIGHT(N131,LEN(N131)-LEN(Q131)-1)</f>
        <v>science fiction</v>
      </c>
      <c r="S131" s="14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RIGHT(N195,LEN(N195)-LEN(Q195)-1)</f>
        <v>drama</v>
      </c>
      <c r="S195" s="14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RIGHT(N259,LEN(N259)-LEN(Q259)-1)</f>
        <v>documentary</v>
      </c>
      <c r="S259" s="14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RIGHT(N323,LEN(N323)-LEN(Q323)-1)</f>
        <v>documentary</v>
      </c>
      <c r="S323" s="14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RIGHT(N387,LEN(N387)-LEN(Q387)-1)</f>
        <v>documentary</v>
      </c>
      <c r="S387" s="14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RIGHT(N451,LEN(N451)-LEN(Q451)-1)</f>
        <v>animation</v>
      </c>
      <c r="S451" s="14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RIGHT(N515,LEN(N515)-LEN(Q515)-1)</f>
        <v>animation</v>
      </c>
      <c r="S515" s="14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RIGHT(N579,LEN(N579)-LEN(Q579)-1)</f>
        <v>web</v>
      </c>
      <c r="S579" s="14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RIGHT(N643,LEN(N643)-LEN(Q643)-1)</f>
        <v>wearables</v>
      </c>
      <c r="S643" s="14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RIGHT(N707,LEN(N707)-LEN(Q707)-1)</f>
        <v>wearables</v>
      </c>
      <c r="S707" s="14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RIGHT(N771,LEN(N771)-LEN(Q771)-1)</f>
        <v>fiction</v>
      </c>
      <c r="S771" s="14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RIGHT(N835,LEN(N835)-LEN(Q835)-1)</f>
        <v>rock</v>
      </c>
      <c r="S835" s="14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RIGHT(N899,LEN(N899)-LEN(Q899)-1)</f>
        <v>indie rock</v>
      </c>
      <c r="S899" s="14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RIGHT(N963,LEN(N963)-LEN(Q963)-1)</f>
        <v>wearables</v>
      </c>
      <c r="S963" s="14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RIGHT(N1027,LEN(N1027)-LEN(Q1027)-1)</f>
        <v>electronic music</v>
      </c>
      <c r="S1027" s="14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RIGHT(N1091,LEN(N1091)-LEN(Q1091)-1)</f>
        <v>video games</v>
      </c>
      <c r="S1091" s="14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RIGHT(N1155,LEN(N1155)-LEN(Q1155)-1)</f>
        <v>food trucks</v>
      </c>
      <c r="S1155" s="14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RIGHT(N1219,LEN(N1219)-LEN(Q1219)-1)</f>
        <v>photobooks</v>
      </c>
      <c r="S1219" s="14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RIGHT(N1283,LEN(N1283)-LEN(Q1283)-1)</f>
        <v>rock</v>
      </c>
      <c r="S1283" s="14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RIGHT(N1347,LEN(N1347)-LEN(Q1347)-1)</f>
        <v>nonfiction</v>
      </c>
      <c r="S1347" s="14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RIGHT(N1411,LEN(N1411)-LEN(Q1411)-1)</f>
        <v>translations</v>
      </c>
      <c r="S1411" s="14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RIGHT(N1475,LEN(N1475)-LEN(Q1475)-1)</f>
        <v>radio &amp; podcasts</v>
      </c>
      <c r="S1475" s="14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RIGHT(N1539,LEN(N1539)-LEN(Q1539)-1)</f>
        <v>photobooks</v>
      </c>
      <c r="S1539" s="14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RIGHT(N1603,LEN(N1603)-LEN(Q1603)-1)</f>
        <v>rock</v>
      </c>
      <c r="S1603" s="14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RIGHT(N1667,LEN(N1667)-LEN(Q1667)-1)</f>
        <v>pop</v>
      </c>
      <c r="S1667" s="14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RIGHT(N1731,LEN(N1731)-LEN(Q1731)-1)</f>
        <v>faith</v>
      </c>
      <c r="S1731" s="14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RIGHT(N1795,LEN(N1795)-LEN(Q1795)-1)</f>
        <v>photobooks</v>
      </c>
      <c r="S1795" s="14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RIGHT(N1859,LEN(N1859)-LEN(Q1859)-1)</f>
        <v>rock</v>
      </c>
      <c r="S1859" s="14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RIGHT(N1923,LEN(N1923)-LEN(Q1923)-1)</f>
        <v>indie rock</v>
      </c>
      <c r="S1923" s="14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RIGHT(N1987,LEN(N1987)-LEN(Q1987)-1)</f>
        <v>people</v>
      </c>
      <c r="S1987" s="14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RIGHT(N2051,LEN(N2051)-LEN(Q2051)-1)</f>
        <v>hardware</v>
      </c>
      <c r="S2051" s="14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RIGHT(N2115,LEN(N2115)-LEN(Q2115)-1)</f>
        <v>indie rock</v>
      </c>
      <c r="S2115" s="14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RIGHT(N2179,LEN(N2179)-LEN(Q2179)-1)</f>
        <v>rock</v>
      </c>
      <c r="S2179" s="14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RIGHT(N2243,LEN(N2243)-LEN(Q2243)-1)</f>
        <v>tabletop games</v>
      </c>
      <c r="S2243" s="14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RIGHT(N2307,LEN(N2307)-LEN(Q2307)-1)</f>
        <v>indie rock</v>
      </c>
      <c r="S2307" s="14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RIGHT(N2371,LEN(N2371)-LEN(Q2371)-1)</f>
        <v>web</v>
      </c>
      <c r="S2371" s="14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RIGHT(N2435,LEN(N2435)-LEN(Q2435)-1)</f>
        <v>food trucks</v>
      </c>
      <c r="S2435" s="14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RIGHT(N2499,LEN(N2499)-LEN(Q2499)-1)</f>
        <v>indie rock</v>
      </c>
      <c r="S2499" s="14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RIGHT(N2563,LEN(N2563)-LEN(Q2563)-1)</f>
        <v>food trucks</v>
      </c>
      <c r="S2563" s="14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RIGHT(N2627,LEN(N2627)-LEN(Q2627)-1)</f>
        <v>space exploration</v>
      </c>
      <c r="S2627" s="14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RIGHT(N2691,LEN(N2691)-LEN(Q2691)-1)</f>
        <v>food trucks</v>
      </c>
      <c r="S2691" s="14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RIGHT(N2755,LEN(N2755)-LEN(Q2755)-1)</f>
        <v>children's books</v>
      </c>
      <c r="S2755" s="14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RIGHT(N2819,LEN(N2819)-LEN(Q2819)-1)</f>
        <v>plays</v>
      </c>
      <c r="S2819" s="14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RIGHT(N2883,LEN(N2883)-LEN(Q2883)-1)</f>
        <v>plays</v>
      </c>
      <c r="S2883" s="14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RIGHT(N2947,LEN(N2947)-LEN(Q2947)-1)</f>
        <v>spaces</v>
      </c>
      <c r="S2947" s="14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RIGHT(N3011,LEN(N3011)-LEN(Q3011)-1)</f>
        <v>spaces</v>
      </c>
      <c r="S3011" s="14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RIGHT(N3075,LEN(N3075)-LEN(Q3075)-1)</f>
        <v>spaces</v>
      </c>
      <c r="S3075" s="14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RIGHT(N3139,LEN(N3139)-LEN(Q3139)-1)</f>
        <v>plays</v>
      </c>
      <c r="S3139" s="14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RIGHT(N3203,LEN(N3203)-LEN(Q3203)-1)</f>
        <v>musical</v>
      </c>
      <c r="S3203" s="14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RIGHT(N3267,LEN(N3267)-LEN(Q3267)-1)</f>
        <v>plays</v>
      </c>
      <c r="S3267" s="14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RIGHT(N3331,LEN(N3331)-LEN(Q3331)-1)</f>
        <v>plays</v>
      </c>
      <c r="S3331" s="14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RIGHT(N3395,LEN(N3395)-LEN(Q3395)-1)</f>
        <v>plays</v>
      </c>
      <c r="S3395" s="14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RIGHT(N3459,LEN(N3459)-LEN(Q3459)-1)</f>
        <v>plays</v>
      </c>
      <c r="S3459" s="14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RIGHT(N3523,LEN(N3523)-LEN(Q3523)-1)</f>
        <v>plays</v>
      </c>
      <c r="S3523" s="14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RIGHT(N3587,LEN(N3587)-LEN(Q3587)-1)</f>
        <v>plays</v>
      </c>
      <c r="S3587" s="14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RIGHT(N3651,LEN(N3651)-LEN(Q3651)-1)</f>
        <v>plays</v>
      </c>
      <c r="S3651" s="14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RIGHT(N3715,LEN(N3715)-LEN(Q3715)-1)</f>
        <v>plays</v>
      </c>
      <c r="S3715" s="14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RIGHT(N3779,LEN(N3779)-LEN(Q3779)-1)</f>
        <v>musical</v>
      </c>
      <c r="S3779" s="14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RIGHT(N3843,LEN(N3843)-LEN(Q3843)-1)</f>
        <v>plays</v>
      </c>
      <c r="S3843" s="14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RIGHT(N3907,LEN(N3907)-LEN(Q3907)-1)</f>
        <v>plays</v>
      </c>
      <c r="S3907" s="14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RIGHT(N3971,LEN(N3971)-LEN(Q3971)-1)</f>
        <v>plays</v>
      </c>
      <c r="S3971" s="14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RIGHT(N4035,LEN(N4035)-LEN(Q4035)-1)</f>
        <v>plays</v>
      </c>
      <c r="S4035" s="14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RIGHT(N4099,LEN(N4099)-LEN(Q4099)-1)</f>
        <v>plays</v>
      </c>
      <c r="S4099" s="14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>(((J4115/60)/60)/24)+DATE(1970,1,1)</f>
        <v>42358.573182870372</v>
      </c>
      <c r="T4115" s="10">
        <f t="shared" si="389"/>
        <v>42377.273611111115</v>
      </c>
    </row>
    <row r="4118" spans="1:20" x14ac:dyDescent="0.2">
      <c r="O4118" s="5"/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94DFC-78CA-0548-877B-D75C2C9735AE}">
  <sheetPr codeName="Sheet2"/>
  <dimension ref="A1:F14"/>
  <sheetViews>
    <sheetView workbookViewId="0">
      <selection activeCell="B21" sqref="B21:C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8312</v>
      </c>
      <c r="B3" s="7" t="s">
        <v>8363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8320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8321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2C829-A722-894F-909B-22388DE6342C}">
  <sheetPr codeName="Sheet3"/>
  <dimension ref="A1:F47"/>
  <sheetViews>
    <sheetView topLeftCell="A7" workbookViewId="0">
      <selection activeCell="A30" sqref="A30:XFD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83203125" bestFit="1" customWidth="1"/>
    <col min="8" max="8" width="12.33203125" bestFit="1" customWidth="1"/>
    <col min="9" max="9" width="11.83203125" bestFit="1" customWidth="1"/>
    <col min="10" max="10" width="16.6640625" bestFit="1" customWidth="1"/>
    <col min="11" max="11" width="16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8312</v>
      </c>
      <c r="B4" s="7" t="s">
        <v>8363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8345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8349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8334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8338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8324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8348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8362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8337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8356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8336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8353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8361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8326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8359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8360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8332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8344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8333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8325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8346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8323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8352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8355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8347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8341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80EFB-2880-7944-8B0A-8E4F04B54956}">
  <sheetPr codeName="Sheet4"/>
  <dimension ref="A1:P18"/>
  <sheetViews>
    <sheetView tabSelected="1" workbookViewId="0">
      <selection activeCell="P14" sqref="P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6" x14ac:dyDescent="0.2">
      <c r="A1" s="7" t="s">
        <v>8367</v>
      </c>
      <c r="B1" t="s">
        <v>8364</v>
      </c>
    </row>
    <row r="2" spans="1:16" x14ac:dyDescent="0.2">
      <c r="A2" s="7" t="s">
        <v>8308</v>
      </c>
      <c r="B2" t="s">
        <v>8364</v>
      </c>
    </row>
    <row r="4" spans="1:16" x14ac:dyDescent="0.2">
      <c r="A4" s="7" t="s">
        <v>8312</v>
      </c>
      <c r="B4" s="7" t="s">
        <v>8363</v>
      </c>
    </row>
    <row r="5" spans="1:1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16" x14ac:dyDescent="0.2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16" x14ac:dyDescent="0.2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16" x14ac:dyDescent="0.2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16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16" x14ac:dyDescent="0.2">
      <c r="A10" s="12" t="s">
        <v>8377</v>
      </c>
      <c r="B10" s="9">
        <v>234</v>
      </c>
      <c r="C10" s="9">
        <v>126</v>
      </c>
      <c r="D10" s="9">
        <v>26</v>
      </c>
      <c r="E10" s="9">
        <v>386</v>
      </c>
    </row>
    <row r="11" spans="1:16" x14ac:dyDescent="0.2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16" x14ac:dyDescent="0.2">
      <c r="A12" s="12" t="s">
        <v>8379</v>
      </c>
      <c r="B12" s="9">
        <v>194</v>
      </c>
      <c r="C12" s="9">
        <v>150</v>
      </c>
      <c r="D12" s="9">
        <v>43</v>
      </c>
      <c r="E12" s="9">
        <v>387</v>
      </c>
      <c r="P12" s="5"/>
    </row>
    <row r="13" spans="1:16" x14ac:dyDescent="0.2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16" x14ac:dyDescent="0.2">
      <c r="A14" s="12" t="s">
        <v>8369</v>
      </c>
      <c r="B14" s="9">
        <v>147</v>
      </c>
      <c r="C14" s="9">
        <v>127</v>
      </c>
      <c r="D14" s="9">
        <v>24</v>
      </c>
      <c r="E14" s="9">
        <v>298</v>
      </c>
      <c r="P14" s="5">
        <f>4000/450000</f>
        <v>8.8888888888888889E-3</v>
      </c>
    </row>
    <row r="15" spans="1:16" x14ac:dyDescent="0.2">
      <c r="A15" s="12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16" x14ac:dyDescent="0.2">
      <c r="A16" s="12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8372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3564E-9319-2845-AA76-AC1179D559CA}">
  <sheetPr codeName="Sheet5"/>
  <dimension ref="A1:H13"/>
  <sheetViews>
    <sheetView topLeftCell="A2" workbookViewId="0">
      <selection activeCell="E9" sqref="E9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" bestFit="1" customWidth="1"/>
    <col min="4" max="4" width="15.1640625" bestFit="1" customWidth="1"/>
    <col min="5" max="5" width="11.5" bestFit="1" customWidth="1"/>
    <col min="6" max="6" width="18.1640625" bestFit="1" customWidth="1"/>
    <col min="7" max="7" width="14.6640625" bestFit="1" customWidth="1"/>
    <col min="8" max="8" width="18" bestFit="1" customWidth="1"/>
  </cols>
  <sheetData>
    <row r="1" spans="1:8" s="13" customFormat="1" x14ac:dyDescent="0.2">
      <c r="A1" s="13" t="s">
        <v>8216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2">
      <c r="A2" t="s">
        <v>8387</v>
      </c>
      <c r="B2">
        <f>COUNTIFS('Data Table'!$F:$F,"successful",'Data Table'!$D:$D,"&lt;1000")</f>
        <v>322</v>
      </c>
      <c r="C2">
        <f>COUNTIFS('Data Table'!$F:$F,"failed",'Data Table'!$D:$D,"&lt;1000")</f>
        <v>113</v>
      </c>
      <c r="D2">
        <f>COUNTIFS('Data Table'!$F:$F,"canceled",'Data Table'!$D:$D,"&lt;1000")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>
        <f>COUNTIFS('Data Table'!$F:$F,"successful",'Data Table'!$D:$D,"&gt;=1000",'Data Table'!$D:$D,"&lt;5000")</f>
        <v>932</v>
      </c>
      <c r="C3">
        <f>COUNTIFS('Data Table'!$F:$F,"failed",'Data Table'!$D:$D,"&gt;=1000",'Data Table'!$D:$D,"&lt;5000")</f>
        <v>420</v>
      </c>
      <c r="D3">
        <f>COUNTIFS('Data Table'!$F:$F,"canceled",'Data Table'!$D:$D,"&gt;=1000",'Data Table'!$D:$D,"&lt;5000")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>
        <f>COUNTIFS('Data Table'!$F:$F,"successful",'Data Table'!$D:$D,"&gt;=5000",'Data Table'!$D:$D,"&lt;10000")</f>
        <v>381</v>
      </c>
      <c r="C4">
        <f>COUNTIFS('Data Table'!$F:$F,"failed",'Data Table'!$D:$D,"&gt;=5000",'Data Table'!$D:$D,"&lt;10000")</f>
        <v>283</v>
      </c>
      <c r="D4">
        <f>COUNTIFS('Data Table'!$F:$F,"canceled",'Data Table'!$D:$D,"&gt;=5000",'Data Table'!$D:$D,"&lt;10000")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>
        <f>COUNTIFS('Data Table'!$F:$F,"successful",'Data Table'!$D:$D,"&gt;=10000",'Data Table'!$D:$D,"&lt;15000")</f>
        <v>168</v>
      </c>
      <c r="C5">
        <f>COUNTIFS('Data Table'!$F:$F,"failed",'Data Table'!$D:$D,"&gt;=10000",'Data Table'!$D:$D,"&lt;15000")</f>
        <v>144</v>
      </c>
      <c r="D5">
        <f>COUNTIFS('Data Table'!$F:$F,"canceled",'Data Table'!$D:$D,"&gt;=10000",'Data Table'!$D:$D,"&lt;15000")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>
        <f>COUNTIFS('Data Table'!$F:$F,"successful",'Data Table'!$D:$D,"&gt;=15000",'Data Table'!$D:$D,"&lt;20000")</f>
        <v>94</v>
      </c>
      <c r="C6">
        <f>COUNTIFS('Data Table'!$F:$F,"failed",'Data Table'!$D:$D,"&gt;=15000",'Data Table'!$D:$D,"&lt;20000")</f>
        <v>90</v>
      </c>
      <c r="D6">
        <f>COUNTIFS('Data Table'!$F:$F,"canceled",'Data Table'!$D:$D,"&gt;=15000",'Data Table'!$D:$D,"&lt;20000")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COUNTIFS('Data Table'!$F:$F,"successful",'Data Table'!$D:$D,"&gt;=20000",'Data Table'!$D:$D,"&lt;25000")</f>
        <v>62</v>
      </c>
      <c r="C7">
        <f>COUNTIFS('Data Table'!$F:$F,"failed",'Data Table'!$D:$D,"&gt;=20000",'Data Table'!$D:$D,"&lt;25000")</f>
        <v>72</v>
      </c>
      <c r="D7">
        <f>COUNTIFS('Data Table'!$F:$F,"canceled",'Data Table'!$D:$D,"&gt;=20000",'Data Table'!$D:$D,"&lt;25000")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COUNTIFS('Data Table'!$F:$F,"successful",'Data Table'!$D:$D,"&gt;=25000",'Data Table'!$D:$D,"&lt;30000")</f>
        <v>55</v>
      </c>
      <c r="C8">
        <f>COUNTIFS('Data Table'!$F:$F,"failed",'Data Table'!$D:$D,"&gt;=25000",'Data Table'!$D:$D,"&lt;30000")</f>
        <v>64</v>
      </c>
      <c r="D8">
        <f>COUNTIFS('Data Table'!$F:$F,"canceled",'Data Table'!$D:$D,"&gt;=25000",'Data Table'!$D:$D,"&lt;30000")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COUNTIFS('Data Table'!$F:$F,"successful",'Data Table'!$D:$D,"&gt;=30000",'Data Table'!$D:$D,"&lt;35000")</f>
        <v>32</v>
      </c>
      <c r="C9">
        <f>COUNTIFS('Data Table'!$F:$F,"failed",'Data Table'!$D:$D,"&gt;=30000",'Data Table'!$D:$D,"&lt;35000")</f>
        <v>37</v>
      </c>
      <c r="D9">
        <f>COUNTIFS('Data Table'!$F:$F,"canceled",'Data Table'!$D:$D,"&gt;=30000",'Data Table'!$D:$D,"&lt;35000")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COUNTIFS('Data Table'!$F:$F,"successful",'Data Table'!$D:$D,"&gt;=35000",'Data Table'!$D:$D,"&lt;40000")</f>
        <v>26</v>
      </c>
      <c r="C10">
        <f>COUNTIFS('Data Table'!$F:$F,"failed",'Data Table'!$D:$D,"&gt;=35000",'Data Table'!$D:$D,"&lt;40000")</f>
        <v>22</v>
      </c>
      <c r="D10">
        <f>COUNTIFS('Data Table'!$F:$F,"canceled",'Data Table'!$D:$D,"&gt;=35000",'Data Table'!$D:$D,"&lt;40000")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COUNTIFS('Data Table'!$F:$F,"successful",'Data Table'!$D:$D,"&gt;=40000",'Data Table'!$D:$D,"&lt;45000")</f>
        <v>21</v>
      </c>
      <c r="C11">
        <f>COUNTIFS('Data Table'!$F:$F,"failed",'Data Table'!$D:$D,"&gt;=40000",'Data Table'!$D:$D,"&lt;45000")</f>
        <v>16</v>
      </c>
      <c r="D11">
        <f>COUNTIFS('Data Table'!$F:$F,"canceled",'Data Table'!$D:$D,"&gt;=40000",'Data Table'!$D:$D,"&lt;45000")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COUNTIFS('Data Table'!$F:$F,"successful",'Data Table'!$D:$D,"&gt;=45000",'Data Table'!$D:$D,"&lt;50000")</f>
        <v>6</v>
      </c>
      <c r="C12">
        <f>COUNTIFS('Data Table'!$F:$F,"failed",'Data Table'!$D:$D,"&gt;=45000",'Data Table'!$D:$D,"&lt;50000")</f>
        <v>11</v>
      </c>
      <c r="D12">
        <f>COUNTIFS('Data Table'!$F:$F,"canceled",'Data Table'!$D:$D,"&gt;=45000",'Data Table'!$D:$D,"&lt;50000")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8397</v>
      </c>
      <c r="B13">
        <f>COUNTIFS('Data Table'!$F:$F,"successful",'Data Table'!$D:$D,"&gt;=50000")</f>
        <v>86</v>
      </c>
      <c r="C13">
        <f>COUNTIFS('Data Table'!$F:$F,"failed",'Data Table'!$D:$D,"&gt;=50000")</f>
        <v>258</v>
      </c>
      <c r="D13">
        <f>COUNTIFS('Data Table'!$F:$F,"canceled",'Data Table'!$D:$D,"&gt;=50000")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Table</vt:lpstr>
      <vt:lpstr>Category Pivot Table</vt:lpstr>
      <vt:lpstr>SubCategory Pivot Table</vt:lpstr>
      <vt:lpstr>Date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2019-11-13T03:15:25Z</dcterms:modified>
</cp:coreProperties>
</file>