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1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BOXSVR\git_pesquisa\dsn2019-thermals\data\excel\"/>
    </mc:Choice>
  </mc:AlternateContent>
  <bookViews>
    <workbookView xWindow="0" yWindow="0" windowWidth="16380" windowHeight="8190" tabRatio="582" activeTab="4"/>
  </bookViews>
  <sheets>
    <sheet name="GPU" sheetId="3" r:id="rId1"/>
    <sheet name="Xeon" sheetId="2" r:id="rId2"/>
    <sheet name="FPGA" sheetId="5" r:id="rId3"/>
    <sheet name="APU" sheetId="4" r:id="rId4"/>
    <sheet name="GPUNEW" sheetId="6" r:id="rId5"/>
    <sheet name="APUNEW" sheetId="7" r:id="rId6"/>
    <sheet name="XEONNEW" sheetId="8" r:id="rId7"/>
    <sheet name="FPGANEW" sheetId="9" r:id="rId8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A97" i="6" l="1"/>
  <c r="Z97" i="6"/>
  <c r="AA96" i="6"/>
  <c r="Z96" i="6"/>
  <c r="W96" i="6"/>
  <c r="V96" i="6"/>
  <c r="X96" i="6"/>
  <c r="R96" i="6"/>
  <c r="X100" i="6" l="1"/>
  <c r="G38" i="9" l="1"/>
  <c r="G34" i="9"/>
  <c r="R33" i="8"/>
  <c r="F34" i="9"/>
  <c r="F38" i="9"/>
  <c r="E38" i="9"/>
  <c r="D38" i="9"/>
  <c r="B38" i="9"/>
  <c r="C38" i="9"/>
  <c r="B34" i="9"/>
  <c r="E34" i="9"/>
  <c r="C34" i="9"/>
  <c r="D34" i="9"/>
  <c r="G44" i="9" a="1"/>
  <c r="G44" i="9"/>
  <c r="G45" i="9"/>
  <c r="G46" i="9"/>
  <c r="G47" i="9" l="1"/>
  <c r="F47" i="9"/>
  <c r="I42" i="9"/>
  <c r="H42" i="9"/>
  <c r="B7" i="9" a="1"/>
  <c r="C24" i="9" s="1"/>
  <c r="I60" i="8"/>
  <c r="I61" i="8"/>
  <c r="I59" i="8"/>
  <c r="O62" i="8"/>
  <c r="N62" i="8"/>
  <c r="K62" i="8"/>
  <c r="J62" i="8"/>
  <c r="G62" i="8"/>
  <c r="F62" i="8"/>
  <c r="C62" i="8"/>
  <c r="B62" i="8"/>
  <c r="O63" i="8" s="1"/>
  <c r="H60" i="8"/>
  <c r="H61" i="8"/>
  <c r="H59" i="8"/>
  <c r="I57" i="8"/>
  <c r="H57" i="8"/>
  <c r="Q48" i="8"/>
  <c r="P48" i="8"/>
  <c r="Q52" i="8"/>
  <c r="Q51" i="8"/>
  <c r="Q50" i="8"/>
  <c r="O54" i="8"/>
  <c r="O53" i="8"/>
  <c r="N53" i="8"/>
  <c r="K53" i="8"/>
  <c r="J53" i="8"/>
  <c r="G53" i="8"/>
  <c r="F53" i="8"/>
  <c r="C53" i="8"/>
  <c r="B53" i="8"/>
  <c r="P51" i="8"/>
  <c r="P52" i="8"/>
  <c r="P50" i="8"/>
  <c r="O59" i="8" a="1"/>
  <c r="O59" i="8"/>
  <c r="O60" i="8"/>
  <c r="O61" i="8"/>
  <c r="N59" i="8" a="1"/>
  <c r="N59" i="8"/>
  <c r="N60" i="8"/>
  <c r="N61" i="8"/>
  <c r="K59" i="8" a="1"/>
  <c r="K59" i="8"/>
  <c r="K60" i="8"/>
  <c r="K61" i="8"/>
  <c r="J59" i="8" a="1"/>
  <c r="J59" i="8"/>
  <c r="J60" i="8"/>
  <c r="J61" i="8"/>
  <c r="G59" i="8" a="1"/>
  <c r="G59" i="8"/>
  <c r="G60" i="8"/>
  <c r="G61" i="8"/>
  <c r="F59" i="8" a="1"/>
  <c r="F59" i="8"/>
  <c r="F60" i="8"/>
  <c r="F61" i="8"/>
  <c r="C59" i="8" a="1"/>
  <c r="C59" i="8"/>
  <c r="C60" i="8"/>
  <c r="C61" i="8"/>
  <c r="B59" i="8" a="1"/>
  <c r="B59" i="8"/>
  <c r="B60" i="8"/>
  <c r="B61" i="8"/>
  <c r="G87" i="7" a="1"/>
  <c r="G87" i="7"/>
  <c r="G88" i="7"/>
  <c r="G89" i="7"/>
  <c r="O46" i="7"/>
  <c r="M46" i="7"/>
  <c r="N46" i="7"/>
  <c r="J35" i="8"/>
  <c r="J39" i="8" s="1"/>
  <c r="J43" i="8" s="1"/>
  <c r="I35" i="8"/>
  <c r="I39" i="8" s="1"/>
  <c r="I43" i="8" s="1"/>
  <c r="H35" i="8"/>
  <c r="H39" i="8" s="1"/>
  <c r="H43" i="8" s="1"/>
  <c r="G35" i="8"/>
  <c r="G39" i="8" s="1"/>
  <c r="G43" i="8" s="1"/>
  <c r="F35" i="8"/>
  <c r="F39" i="8" s="1"/>
  <c r="F43" i="8" s="1"/>
  <c r="E35" i="8"/>
  <c r="E39" i="8" s="1"/>
  <c r="E43" i="8" s="1"/>
  <c r="D35" i="8"/>
  <c r="D39" i="8" s="1"/>
  <c r="D43" i="8" s="1"/>
  <c r="C35" i="8"/>
  <c r="C39" i="8" s="1"/>
  <c r="C43" i="8" s="1"/>
  <c r="B35" i="8"/>
  <c r="B39" i="8" s="1"/>
  <c r="B43" i="8" s="1"/>
  <c r="B10" i="8" a="1"/>
  <c r="E27" i="8" s="1"/>
  <c r="J45" i="8" s="1"/>
  <c r="B7" i="9" l="1"/>
  <c r="B28" i="9" s="1"/>
  <c r="C7" i="9"/>
  <c r="K28" i="9" s="1"/>
  <c r="B8" i="9"/>
  <c r="C8" i="9"/>
  <c r="B9" i="9"/>
  <c r="G28" i="9" s="1"/>
  <c r="C9" i="9"/>
  <c r="P28" i="9" s="1"/>
  <c r="B10" i="9"/>
  <c r="C10" i="9"/>
  <c r="B11" i="9"/>
  <c r="E28" i="9" s="1"/>
  <c r="C11" i="9"/>
  <c r="N28" i="9" s="1"/>
  <c r="B12" i="9"/>
  <c r="C12" i="9"/>
  <c r="B13" i="9"/>
  <c r="I28" i="9" s="1"/>
  <c r="C13" i="9"/>
  <c r="R28" i="9" s="1"/>
  <c r="B14" i="9"/>
  <c r="C14" i="9"/>
  <c r="B15" i="9"/>
  <c r="C28" i="9" s="1"/>
  <c r="C15" i="9"/>
  <c r="L28" i="9" s="1"/>
  <c r="B16" i="9"/>
  <c r="C16" i="9"/>
  <c r="B17" i="9"/>
  <c r="D28" i="9" s="1"/>
  <c r="C17" i="9"/>
  <c r="M28" i="9" s="1"/>
  <c r="B18" i="9"/>
  <c r="C18" i="9"/>
  <c r="B19" i="9"/>
  <c r="H28" i="9" s="1"/>
  <c r="C19" i="9"/>
  <c r="Q28" i="9" s="1"/>
  <c r="B20" i="9"/>
  <c r="C20" i="9"/>
  <c r="B21" i="9"/>
  <c r="F28" i="9" s="1"/>
  <c r="C21" i="9"/>
  <c r="O28" i="9" s="1"/>
  <c r="B22" i="9"/>
  <c r="C22" i="9"/>
  <c r="B23" i="9"/>
  <c r="J28" i="9" s="1"/>
  <c r="C23" i="9"/>
  <c r="S28" i="9" s="1"/>
  <c r="B24" i="9"/>
  <c r="B10" i="8"/>
  <c r="B32" i="8" s="1"/>
  <c r="C10" i="8"/>
  <c r="B36" i="8" s="1"/>
  <c r="D10" i="8"/>
  <c r="B40" i="8" s="1"/>
  <c r="E10" i="8"/>
  <c r="B44" i="8" s="1"/>
  <c r="B11" i="8"/>
  <c r="B33" i="8" s="1"/>
  <c r="C11" i="8"/>
  <c r="B37" i="8" s="1"/>
  <c r="D11" i="8"/>
  <c r="B41" i="8" s="1"/>
  <c r="E11" i="8"/>
  <c r="B45" i="8" s="1"/>
  <c r="B12" i="8"/>
  <c r="E32" i="8" s="1"/>
  <c r="C12" i="8"/>
  <c r="E36" i="8" s="1"/>
  <c r="D12" i="8"/>
  <c r="E40" i="8" s="1"/>
  <c r="E12" i="8"/>
  <c r="E44" i="8" s="1"/>
  <c r="B13" i="8"/>
  <c r="E33" i="8" s="1"/>
  <c r="C13" i="8"/>
  <c r="E37" i="8" s="1"/>
  <c r="D13" i="8"/>
  <c r="E41" i="8" s="1"/>
  <c r="E13" i="8"/>
  <c r="E45" i="8" s="1"/>
  <c r="B14" i="8"/>
  <c r="G32" i="8" s="1"/>
  <c r="C14" i="8"/>
  <c r="G36" i="8" s="1"/>
  <c r="D14" i="8"/>
  <c r="G40" i="8" s="1"/>
  <c r="E14" i="8"/>
  <c r="G44" i="8" s="1"/>
  <c r="B15" i="8"/>
  <c r="G33" i="8" s="1"/>
  <c r="C15" i="8"/>
  <c r="G37" i="8" s="1"/>
  <c r="D15" i="8"/>
  <c r="G41" i="8" s="1"/>
  <c r="E15" i="8"/>
  <c r="G45" i="8" s="1"/>
  <c r="B16" i="8"/>
  <c r="I32" i="8" s="1"/>
  <c r="C16" i="8"/>
  <c r="I36" i="8" s="1"/>
  <c r="D16" i="8"/>
  <c r="I40" i="8" s="1"/>
  <c r="E16" i="8"/>
  <c r="I44" i="8" s="1"/>
  <c r="B17" i="8"/>
  <c r="I33" i="8" s="1"/>
  <c r="C17" i="8"/>
  <c r="I37" i="8" s="1"/>
  <c r="D17" i="8"/>
  <c r="I41" i="8" s="1"/>
  <c r="E17" i="8"/>
  <c r="I45" i="8" s="1"/>
  <c r="B18" i="8"/>
  <c r="C32" i="8" s="1"/>
  <c r="C18" i="8"/>
  <c r="C36" i="8" s="1"/>
  <c r="D18" i="8"/>
  <c r="C40" i="8" s="1"/>
  <c r="E18" i="8"/>
  <c r="C44" i="8" s="1"/>
  <c r="B19" i="8"/>
  <c r="C33" i="8" s="1"/>
  <c r="C19" i="8"/>
  <c r="C37" i="8" s="1"/>
  <c r="D19" i="8"/>
  <c r="C41" i="8" s="1"/>
  <c r="E19" i="8"/>
  <c r="C45" i="8" s="1"/>
  <c r="B20" i="8"/>
  <c r="D32" i="8" s="1"/>
  <c r="C20" i="8"/>
  <c r="D36" i="8" s="1"/>
  <c r="D20" i="8"/>
  <c r="D40" i="8" s="1"/>
  <c r="E20" i="8"/>
  <c r="D44" i="8" s="1"/>
  <c r="B21" i="8"/>
  <c r="D33" i="8" s="1"/>
  <c r="C21" i="8"/>
  <c r="D37" i="8" s="1"/>
  <c r="D21" i="8"/>
  <c r="D41" i="8" s="1"/>
  <c r="E21" i="8"/>
  <c r="D45" i="8" s="1"/>
  <c r="B22" i="8"/>
  <c r="F32" i="8" s="1"/>
  <c r="C22" i="8"/>
  <c r="F36" i="8" s="1"/>
  <c r="D22" i="8"/>
  <c r="F40" i="8" s="1"/>
  <c r="E22" i="8"/>
  <c r="F44" i="8" s="1"/>
  <c r="B23" i="8"/>
  <c r="F33" i="8" s="1"/>
  <c r="C23" i="8"/>
  <c r="F37" i="8" s="1"/>
  <c r="D23" i="8"/>
  <c r="F41" i="8" s="1"/>
  <c r="E23" i="8"/>
  <c r="F45" i="8" s="1"/>
  <c r="B24" i="8"/>
  <c r="H32" i="8" s="1"/>
  <c r="C24" i="8"/>
  <c r="H36" i="8" s="1"/>
  <c r="D24" i="8"/>
  <c r="H40" i="8" s="1"/>
  <c r="E24" i="8"/>
  <c r="H44" i="8" s="1"/>
  <c r="B25" i="8"/>
  <c r="H33" i="8" s="1"/>
  <c r="C25" i="8"/>
  <c r="H37" i="8" s="1"/>
  <c r="D25" i="8"/>
  <c r="H41" i="8" s="1"/>
  <c r="E25" i="8"/>
  <c r="H45" i="8" s="1"/>
  <c r="B26" i="8"/>
  <c r="J32" i="8" s="1"/>
  <c r="C26" i="8"/>
  <c r="J36" i="8" s="1"/>
  <c r="D26" i="8"/>
  <c r="J40" i="8" s="1"/>
  <c r="E26" i="8"/>
  <c r="J44" i="8" s="1"/>
  <c r="B27" i="8"/>
  <c r="J33" i="8" s="1"/>
  <c r="C27" i="8"/>
  <c r="J37" i="8" s="1"/>
  <c r="D27" i="8"/>
  <c r="J41" i="8" s="1"/>
  <c r="AK94" i="7"/>
  <c r="AJ94" i="7"/>
  <c r="C44" i="9" l="1" a="1"/>
  <c r="Q45" i="8"/>
  <c r="R45" i="8" s="1"/>
  <c r="N45" i="8"/>
  <c r="O45" i="8" s="1"/>
  <c r="Q41" i="8"/>
  <c r="R41" i="8" s="1"/>
  <c r="N41" i="8"/>
  <c r="O41" i="8" s="1"/>
  <c r="Q37" i="8"/>
  <c r="R37" i="8" s="1"/>
  <c r="N37" i="8"/>
  <c r="O37" i="8" s="1"/>
  <c r="Q33" i="8"/>
  <c r="N33" i="8"/>
  <c r="O33" i="8" s="1"/>
  <c r="Q44" i="8"/>
  <c r="R44" i="8" s="1"/>
  <c r="N44" i="8"/>
  <c r="O44" i="8" s="1"/>
  <c r="Q40" i="8"/>
  <c r="R40" i="8" s="1"/>
  <c r="N40" i="8"/>
  <c r="O40" i="8" s="1"/>
  <c r="Q36" i="8"/>
  <c r="R36" i="8" s="1"/>
  <c r="N36" i="8"/>
  <c r="O36" i="8" s="1"/>
  <c r="Q32" i="8"/>
  <c r="R32" i="8" s="1"/>
  <c r="N32" i="8"/>
  <c r="O32" i="8" s="1"/>
  <c r="P45" i="8"/>
  <c r="M45" i="8"/>
  <c r="P41" i="8"/>
  <c r="M41" i="8"/>
  <c r="P37" i="8"/>
  <c r="M37" i="8"/>
  <c r="M33" i="8"/>
  <c r="P33" i="8"/>
  <c r="P44" i="8"/>
  <c r="O50" i="8" s="1" a="1"/>
  <c r="M44" i="8"/>
  <c r="N50" i="8" s="1" a="1"/>
  <c r="P40" i="8"/>
  <c r="K50" i="8" s="1" a="1"/>
  <c r="M40" i="8"/>
  <c r="J50" i="8" s="1" a="1"/>
  <c r="P36" i="8"/>
  <c r="G50" i="8" s="1" a="1"/>
  <c r="M36" i="8"/>
  <c r="F50" i="8" s="1" a="1"/>
  <c r="P32" i="8"/>
  <c r="C50" i="8" s="1" a="1"/>
  <c r="M32" i="8"/>
  <c r="B50" i="8" s="1" a="1"/>
  <c r="AK97" i="7"/>
  <c r="AK98" i="7"/>
  <c r="AK96" i="7"/>
  <c r="AJ97" i="7"/>
  <c r="AJ98" i="7"/>
  <c r="AJ96" i="7"/>
  <c r="AI99" i="7"/>
  <c r="AH99" i="7"/>
  <c r="AE99" i="7"/>
  <c r="AD99" i="7"/>
  <c r="AA99" i="7"/>
  <c r="Z99" i="7"/>
  <c r="Z100" i="7" s="1"/>
  <c r="Y97" i="7"/>
  <c r="Y98" i="7"/>
  <c r="Y96" i="7"/>
  <c r="X97" i="7"/>
  <c r="X98" i="7"/>
  <c r="X96" i="7"/>
  <c r="Y94" i="7"/>
  <c r="X94" i="7"/>
  <c r="W99" i="7"/>
  <c r="V99" i="7"/>
  <c r="S99" i="7"/>
  <c r="R99" i="7"/>
  <c r="O99" i="7"/>
  <c r="N99" i="7"/>
  <c r="N100" i="7" s="1"/>
  <c r="M97" i="7"/>
  <c r="M98" i="7"/>
  <c r="M96" i="7"/>
  <c r="K99" i="7"/>
  <c r="J99" i="7"/>
  <c r="G99" i="7"/>
  <c r="F99" i="7"/>
  <c r="C99" i="7"/>
  <c r="B99" i="7"/>
  <c r="B100" i="7" s="1"/>
  <c r="L97" i="7"/>
  <c r="L98" i="7"/>
  <c r="L96" i="7"/>
  <c r="M94" i="7"/>
  <c r="L94" i="7"/>
  <c r="AI96" i="7" a="1"/>
  <c r="AI96" i="7"/>
  <c r="AI97" i="7"/>
  <c r="AI98" i="7"/>
  <c r="AH96" i="7" a="1"/>
  <c r="AH96" i="7"/>
  <c r="AH97" i="7"/>
  <c r="AH98" i="7"/>
  <c r="AE96" i="7" a="1"/>
  <c r="AE96" i="7"/>
  <c r="AE97" i="7"/>
  <c r="AE98" i="7"/>
  <c r="AD96" i="7" a="1"/>
  <c r="AD96" i="7"/>
  <c r="AD97" i="7"/>
  <c r="AD98" i="7"/>
  <c r="AA96" i="7" a="1"/>
  <c r="AA96" i="7"/>
  <c r="AA97" i="7"/>
  <c r="AA98" i="7"/>
  <c r="Z96" i="7" a="1"/>
  <c r="Z96" i="7"/>
  <c r="Z97" i="7"/>
  <c r="Z98" i="7"/>
  <c r="S96" i="7" a="1"/>
  <c r="S96" i="7"/>
  <c r="S97" i="7"/>
  <c r="S98" i="7"/>
  <c r="R96" i="7" a="1"/>
  <c r="R96" i="7"/>
  <c r="R97" i="7"/>
  <c r="R98" i="7"/>
  <c r="W96" i="7" a="1"/>
  <c r="W96" i="7"/>
  <c r="W97" i="7"/>
  <c r="W98" i="7"/>
  <c r="V96" i="7" a="1"/>
  <c r="V96" i="7"/>
  <c r="V97" i="7"/>
  <c r="V98" i="7"/>
  <c r="O96" i="7" a="1"/>
  <c r="O96" i="7"/>
  <c r="O97" i="7"/>
  <c r="O98" i="7"/>
  <c r="N96" i="7" a="1"/>
  <c r="N96" i="7"/>
  <c r="N97" i="7"/>
  <c r="N98" i="7"/>
  <c r="K96" i="7" a="1"/>
  <c r="K96" i="7"/>
  <c r="K97" i="7"/>
  <c r="K98" i="7"/>
  <c r="J96" i="7" a="1"/>
  <c r="J96" i="7"/>
  <c r="J97" i="7"/>
  <c r="J98" i="7"/>
  <c r="F96" i="7" a="1"/>
  <c r="F96" i="7"/>
  <c r="F97" i="7"/>
  <c r="F98" i="7"/>
  <c r="G96" i="7" a="1"/>
  <c r="G96" i="7"/>
  <c r="G97" i="7"/>
  <c r="G98" i="7"/>
  <c r="C96" i="7" a="1"/>
  <c r="C96" i="7"/>
  <c r="C97" i="7"/>
  <c r="C98" i="7"/>
  <c r="B96" i="7" a="1"/>
  <c r="B96" i="7"/>
  <c r="B97" i="7"/>
  <c r="B98" i="7"/>
  <c r="M87" i="7"/>
  <c r="K90" i="7"/>
  <c r="J90" i="7"/>
  <c r="G90" i="7"/>
  <c r="F90" i="7"/>
  <c r="C90" i="7"/>
  <c r="B90" i="7"/>
  <c r="B91" i="7" s="1"/>
  <c r="Y88" i="7"/>
  <c r="Y89" i="7"/>
  <c r="Y87" i="7"/>
  <c r="W90" i="7"/>
  <c r="V90" i="7"/>
  <c r="S90" i="7"/>
  <c r="R90" i="7"/>
  <c r="O90" i="7"/>
  <c r="N90" i="7"/>
  <c r="N91" i="7" s="1"/>
  <c r="AK88" i="7"/>
  <c r="AK89" i="7"/>
  <c r="AK87" i="7"/>
  <c r="Z91" i="7"/>
  <c r="AI90" i="7"/>
  <c r="AH90" i="7"/>
  <c r="AE90" i="7"/>
  <c r="AD90" i="7"/>
  <c r="AA90" i="7"/>
  <c r="Z90" i="7"/>
  <c r="AJ88" i="7"/>
  <c r="AJ89" i="7"/>
  <c r="AJ87" i="7"/>
  <c r="X88" i="7"/>
  <c r="X89" i="7"/>
  <c r="X87" i="7"/>
  <c r="AK85" i="7"/>
  <c r="AJ85" i="7"/>
  <c r="Y85" i="7"/>
  <c r="X85" i="7"/>
  <c r="L85" i="7"/>
  <c r="M85" i="7"/>
  <c r="L88" i="7"/>
  <c r="L89" i="7"/>
  <c r="L87" i="7"/>
  <c r="J40" i="7"/>
  <c r="J45" i="7" s="1"/>
  <c r="J50" i="7" s="1"/>
  <c r="J55" i="7" s="1"/>
  <c r="J60" i="7" s="1"/>
  <c r="J65" i="7" s="1"/>
  <c r="J70" i="7" s="1"/>
  <c r="J75" i="7" s="1"/>
  <c r="I40" i="7"/>
  <c r="I45" i="7" s="1"/>
  <c r="I50" i="7" s="1"/>
  <c r="I55" i="7" s="1"/>
  <c r="I60" i="7" s="1"/>
  <c r="I65" i="7" s="1"/>
  <c r="I70" i="7" s="1"/>
  <c r="I75" i="7" s="1"/>
  <c r="H40" i="7"/>
  <c r="H45" i="7" s="1"/>
  <c r="H50" i="7" s="1"/>
  <c r="H55" i="7" s="1"/>
  <c r="H60" i="7" s="1"/>
  <c r="H65" i="7" s="1"/>
  <c r="H70" i="7" s="1"/>
  <c r="H75" i="7" s="1"/>
  <c r="G40" i="7"/>
  <c r="G45" i="7" s="1"/>
  <c r="G50" i="7" s="1"/>
  <c r="G55" i="7" s="1"/>
  <c r="G60" i="7" s="1"/>
  <c r="G65" i="7" s="1"/>
  <c r="G70" i="7" s="1"/>
  <c r="G75" i="7" s="1"/>
  <c r="F40" i="7"/>
  <c r="F45" i="7" s="1"/>
  <c r="F50" i="7" s="1"/>
  <c r="F55" i="7" s="1"/>
  <c r="F60" i="7" s="1"/>
  <c r="F65" i="7" s="1"/>
  <c r="F70" i="7" s="1"/>
  <c r="F75" i="7" s="1"/>
  <c r="E40" i="7"/>
  <c r="E45" i="7" s="1"/>
  <c r="E50" i="7" s="1"/>
  <c r="E55" i="7" s="1"/>
  <c r="E60" i="7" s="1"/>
  <c r="E65" i="7" s="1"/>
  <c r="E70" i="7" s="1"/>
  <c r="E75" i="7" s="1"/>
  <c r="D40" i="7"/>
  <c r="D45" i="7" s="1"/>
  <c r="D50" i="7" s="1"/>
  <c r="D55" i="7" s="1"/>
  <c r="D60" i="7" s="1"/>
  <c r="D65" i="7" s="1"/>
  <c r="D70" i="7" s="1"/>
  <c r="D75" i="7" s="1"/>
  <c r="C40" i="7"/>
  <c r="C45" i="7" s="1"/>
  <c r="C50" i="7" s="1"/>
  <c r="C55" i="7" s="1"/>
  <c r="C60" i="7" s="1"/>
  <c r="C65" i="7" s="1"/>
  <c r="C70" i="7" s="1"/>
  <c r="C75" i="7" s="1"/>
  <c r="B40" i="7"/>
  <c r="B45" i="7" s="1"/>
  <c r="B50" i="7" s="1"/>
  <c r="B55" i="7" s="1"/>
  <c r="B60" i="7" s="1"/>
  <c r="B65" i="7" s="1"/>
  <c r="B70" i="7" s="1"/>
  <c r="B75" i="7" s="1"/>
  <c r="B14" i="7" a="1"/>
  <c r="J31" i="7" s="1"/>
  <c r="J77" i="7" s="1"/>
  <c r="F44" i="9" l="1" a="1"/>
  <c r="B44" i="9" a="1"/>
  <c r="C44" i="9"/>
  <c r="C45" i="9"/>
  <c r="I45" i="9" s="1"/>
  <c r="C46" i="9"/>
  <c r="I46" i="9" s="1"/>
  <c r="B50" i="8"/>
  <c r="B51" i="8"/>
  <c r="B52" i="8"/>
  <c r="C50" i="8"/>
  <c r="C51" i="8"/>
  <c r="C52" i="8"/>
  <c r="F50" i="8"/>
  <c r="F51" i="8"/>
  <c r="F52" i="8"/>
  <c r="G50" i="8"/>
  <c r="G51" i="8"/>
  <c r="G52" i="8"/>
  <c r="J50" i="8"/>
  <c r="J51" i="8"/>
  <c r="J52" i="8"/>
  <c r="K50" i="8"/>
  <c r="K51" i="8"/>
  <c r="K52" i="8"/>
  <c r="N50" i="8"/>
  <c r="N51" i="8"/>
  <c r="N52" i="8"/>
  <c r="O50" i="8"/>
  <c r="O51" i="8"/>
  <c r="O52" i="8"/>
  <c r="B14" i="7"/>
  <c r="B36" i="7" s="1"/>
  <c r="C14" i="7"/>
  <c r="B41" i="7" s="1"/>
  <c r="D14" i="7"/>
  <c r="B46" i="7" s="1"/>
  <c r="E14" i="7"/>
  <c r="B51" i="7" s="1"/>
  <c r="F14" i="7"/>
  <c r="B56" i="7" s="1"/>
  <c r="G14" i="7"/>
  <c r="B61" i="7" s="1"/>
  <c r="H14" i="7"/>
  <c r="B66" i="7" s="1"/>
  <c r="I14" i="7"/>
  <c r="B71" i="7" s="1"/>
  <c r="J14" i="7"/>
  <c r="B76" i="7" s="1"/>
  <c r="B15" i="7"/>
  <c r="B37" i="7" s="1"/>
  <c r="C15" i="7"/>
  <c r="B42" i="7" s="1"/>
  <c r="D15" i="7"/>
  <c r="B47" i="7" s="1"/>
  <c r="E15" i="7"/>
  <c r="B52" i="7" s="1"/>
  <c r="F15" i="7"/>
  <c r="B57" i="7" s="1"/>
  <c r="G15" i="7"/>
  <c r="B62" i="7" s="1"/>
  <c r="H15" i="7"/>
  <c r="B67" i="7" s="1"/>
  <c r="I15" i="7"/>
  <c r="B72" i="7" s="1"/>
  <c r="J15" i="7"/>
  <c r="B77" i="7" s="1"/>
  <c r="B16" i="7"/>
  <c r="G36" i="7" s="1"/>
  <c r="C16" i="7"/>
  <c r="G41" i="7" s="1"/>
  <c r="D16" i="7"/>
  <c r="G46" i="7" s="1"/>
  <c r="E16" i="7"/>
  <c r="G51" i="7" s="1"/>
  <c r="F16" i="7"/>
  <c r="G56" i="7" s="1"/>
  <c r="G16" i="7"/>
  <c r="G61" i="7" s="1"/>
  <c r="H16" i="7"/>
  <c r="G66" i="7" s="1"/>
  <c r="I16" i="7"/>
  <c r="G71" i="7" s="1"/>
  <c r="J16" i="7"/>
  <c r="G76" i="7" s="1"/>
  <c r="B17" i="7"/>
  <c r="G37" i="7" s="1"/>
  <c r="C17" i="7"/>
  <c r="G42" i="7" s="1"/>
  <c r="D17" i="7"/>
  <c r="G47" i="7" s="1"/>
  <c r="E17" i="7"/>
  <c r="G52" i="7" s="1"/>
  <c r="F17" i="7"/>
  <c r="G57" i="7" s="1"/>
  <c r="G17" i="7"/>
  <c r="G62" i="7" s="1"/>
  <c r="H17" i="7"/>
  <c r="G67" i="7" s="1"/>
  <c r="I17" i="7"/>
  <c r="G72" i="7" s="1"/>
  <c r="J17" i="7"/>
  <c r="G77" i="7" s="1"/>
  <c r="B18" i="7"/>
  <c r="E36" i="7" s="1"/>
  <c r="C18" i="7"/>
  <c r="E41" i="7" s="1"/>
  <c r="D18" i="7"/>
  <c r="E46" i="7" s="1"/>
  <c r="E18" i="7"/>
  <c r="E51" i="7" s="1"/>
  <c r="F18" i="7"/>
  <c r="E56" i="7" s="1"/>
  <c r="G18" i="7"/>
  <c r="E61" i="7" s="1"/>
  <c r="H18" i="7"/>
  <c r="E66" i="7" s="1"/>
  <c r="I18" i="7"/>
  <c r="E71" i="7" s="1"/>
  <c r="J18" i="7"/>
  <c r="E76" i="7" s="1"/>
  <c r="B19" i="7"/>
  <c r="E37" i="7" s="1"/>
  <c r="C19" i="7"/>
  <c r="D19" i="7"/>
  <c r="E19" i="7"/>
  <c r="E52" i="7" s="1"/>
  <c r="F19" i="7"/>
  <c r="E57" i="7" s="1"/>
  <c r="G19" i="7"/>
  <c r="E62" i="7" s="1"/>
  <c r="H19" i="7"/>
  <c r="E67" i="7" s="1"/>
  <c r="I19" i="7"/>
  <c r="E72" i="7" s="1"/>
  <c r="J19" i="7"/>
  <c r="E77" i="7" s="1"/>
  <c r="B20" i="7"/>
  <c r="I36" i="7" s="1"/>
  <c r="C20" i="7"/>
  <c r="I41" i="7" s="1"/>
  <c r="D20" i="7"/>
  <c r="I46" i="7" s="1"/>
  <c r="E20" i="7"/>
  <c r="I51" i="7" s="1"/>
  <c r="F20" i="7"/>
  <c r="I56" i="7" s="1"/>
  <c r="G20" i="7"/>
  <c r="I61" i="7" s="1"/>
  <c r="H20" i="7"/>
  <c r="I66" i="7" s="1"/>
  <c r="I20" i="7"/>
  <c r="I71" i="7" s="1"/>
  <c r="J20" i="7"/>
  <c r="I76" i="7" s="1"/>
  <c r="B21" i="7"/>
  <c r="I37" i="7" s="1"/>
  <c r="C21" i="7"/>
  <c r="I42" i="7" s="1"/>
  <c r="D21" i="7"/>
  <c r="I47" i="7" s="1"/>
  <c r="E21" i="7"/>
  <c r="I52" i="7" s="1"/>
  <c r="F21" i="7"/>
  <c r="I57" i="7" s="1"/>
  <c r="G21" i="7"/>
  <c r="I62" i="7" s="1"/>
  <c r="H21" i="7"/>
  <c r="I67" i="7" s="1"/>
  <c r="I21" i="7"/>
  <c r="I72" i="7" s="1"/>
  <c r="J21" i="7"/>
  <c r="I77" i="7" s="1"/>
  <c r="B22" i="7"/>
  <c r="C36" i="7" s="1"/>
  <c r="C22" i="7"/>
  <c r="C41" i="7" s="1"/>
  <c r="D22" i="7"/>
  <c r="C46" i="7" s="1"/>
  <c r="E22" i="7"/>
  <c r="C51" i="7" s="1"/>
  <c r="F22" i="7"/>
  <c r="C56" i="7" s="1"/>
  <c r="G22" i="7"/>
  <c r="C61" i="7" s="1"/>
  <c r="H22" i="7"/>
  <c r="C66" i="7" s="1"/>
  <c r="I22" i="7"/>
  <c r="C71" i="7" s="1"/>
  <c r="J22" i="7"/>
  <c r="C76" i="7" s="1"/>
  <c r="B23" i="7"/>
  <c r="C37" i="7" s="1"/>
  <c r="C23" i="7"/>
  <c r="C42" i="7" s="1"/>
  <c r="D23" i="7"/>
  <c r="C47" i="7" s="1"/>
  <c r="E23" i="7"/>
  <c r="C52" i="7" s="1"/>
  <c r="F23" i="7"/>
  <c r="C57" i="7" s="1"/>
  <c r="G23" i="7"/>
  <c r="C62" i="7" s="1"/>
  <c r="H23" i="7"/>
  <c r="C67" i="7" s="1"/>
  <c r="I23" i="7"/>
  <c r="C72" i="7" s="1"/>
  <c r="J23" i="7"/>
  <c r="C77" i="7" s="1"/>
  <c r="B24" i="7"/>
  <c r="D36" i="7" s="1"/>
  <c r="C24" i="7"/>
  <c r="D41" i="7" s="1"/>
  <c r="D24" i="7"/>
  <c r="D46" i="7" s="1"/>
  <c r="E24" i="7"/>
  <c r="D51" i="7" s="1"/>
  <c r="F24" i="7"/>
  <c r="D56" i="7" s="1"/>
  <c r="G24" i="7"/>
  <c r="D61" i="7" s="1"/>
  <c r="H24" i="7"/>
  <c r="D66" i="7" s="1"/>
  <c r="I24" i="7"/>
  <c r="D71" i="7" s="1"/>
  <c r="J24" i="7"/>
  <c r="D76" i="7" s="1"/>
  <c r="B25" i="7"/>
  <c r="D37" i="7" s="1"/>
  <c r="C25" i="7"/>
  <c r="D42" i="7" s="1"/>
  <c r="D25" i="7"/>
  <c r="D47" i="7" s="1"/>
  <c r="E25" i="7"/>
  <c r="D52" i="7" s="1"/>
  <c r="F25" i="7"/>
  <c r="D57" i="7" s="1"/>
  <c r="G25" i="7"/>
  <c r="D62" i="7" s="1"/>
  <c r="H25" i="7"/>
  <c r="D67" i="7" s="1"/>
  <c r="I25" i="7"/>
  <c r="D72" i="7" s="1"/>
  <c r="J25" i="7"/>
  <c r="D77" i="7" s="1"/>
  <c r="B26" i="7"/>
  <c r="H36" i="7" s="1"/>
  <c r="C26" i="7"/>
  <c r="H41" i="7" s="1"/>
  <c r="D26" i="7"/>
  <c r="H46" i="7" s="1"/>
  <c r="E26" i="7"/>
  <c r="H51" i="7" s="1"/>
  <c r="F26" i="7"/>
  <c r="H56" i="7" s="1"/>
  <c r="G26" i="7"/>
  <c r="H61" i="7" s="1"/>
  <c r="H26" i="7"/>
  <c r="H66" i="7" s="1"/>
  <c r="I26" i="7"/>
  <c r="H71" i="7" s="1"/>
  <c r="J26" i="7"/>
  <c r="H76" i="7" s="1"/>
  <c r="B27" i="7"/>
  <c r="H37" i="7" s="1"/>
  <c r="C27" i="7"/>
  <c r="H42" i="7" s="1"/>
  <c r="D27" i="7"/>
  <c r="H47" i="7" s="1"/>
  <c r="E27" i="7"/>
  <c r="H52" i="7" s="1"/>
  <c r="F27" i="7"/>
  <c r="H57" i="7" s="1"/>
  <c r="G27" i="7"/>
  <c r="H62" i="7" s="1"/>
  <c r="H27" i="7"/>
  <c r="H67" i="7" s="1"/>
  <c r="I27" i="7"/>
  <c r="H72" i="7" s="1"/>
  <c r="J27" i="7"/>
  <c r="H77" i="7" s="1"/>
  <c r="B28" i="7"/>
  <c r="F36" i="7" s="1"/>
  <c r="C28" i="7"/>
  <c r="F41" i="7" s="1"/>
  <c r="D28" i="7"/>
  <c r="F46" i="7" s="1"/>
  <c r="E28" i="7"/>
  <c r="F51" i="7" s="1"/>
  <c r="F28" i="7"/>
  <c r="F56" i="7" s="1"/>
  <c r="G28" i="7"/>
  <c r="F61" i="7" s="1"/>
  <c r="H28" i="7"/>
  <c r="F66" i="7" s="1"/>
  <c r="I28" i="7"/>
  <c r="F71" i="7" s="1"/>
  <c r="J28" i="7"/>
  <c r="F76" i="7" s="1"/>
  <c r="B29" i="7"/>
  <c r="F37" i="7" s="1"/>
  <c r="C29" i="7"/>
  <c r="F42" i="7" s="1"/>
  <c r="D29" i="7"/>
  <c r="F47" i="7" s="1"/>
  <c r="E29" i="7"/>
  <c r="F52" i="7" s="1"/>
  <c r="F29" i="7"/>
  <c r="F57" i="7" s="1"/>
  <c r="G29" i="7"/>
  <c r="F62" i="7" s="1"/>
  <c r="H29" i="7"/>
  <c r="F67" i="7" s="1"/>
  <c r="I29" i="7"/>
  <c r="F72" i="7" s="1"/>
  <c r="J29" i="7"/>
  <c r="F77" i="7" s="1"/>
  <c r="B30" i="7"/>
  <c r="J36" i="7" s="1"/>
  <c r="C30" i="7"/>
  <c r="J41" i="7" s="1"/>
  <c r="D30" i="7"/>
  <c r="J46" i="7" s="1"/>
  <c r="E30" i="7"/>
  <c r="J51" i="7" s="1"/>
  <c r="F30" i="7"/>
  <c r="J56" i="7" s="1"/>
  <c r="G30" i="7"/>
  <c r="J61" i="7" s="1"/>
  <c r="H30" i="7"/>
  <c r="J66" i="7" s="1"/>
  <c r="I30" i="7"/>
  <c r="J71" i="7" s="1"/>
  <c r="J30" i="7"/>
  <c r="J76" i="7" s="1"/>
  <c r="B31" i="7"/>
  <c r="J37" i="7" s="1"/>
  <c r="C31" i="7"/>
  <c r="J42" i="7" s="1"/>
  <c r="D31" i="7"/>
  <c r="J47" i="7" s="1"/>
  <c r="E31" i="7"/>
  <c r="J52" i="7" s="1"/>
  <c r="F31" i="7"/>
  <c r="J57" i="7" s="1"/>
  <c r="G31" i="7"/>
  <c r="J62" i="7" s="1"/>
  <c r="H31" i="7"/>
  <c r="J67" i="7" s="1"/>
  <c r="I31" i="7"/>
  <c r="J72" i="7" s="1"/>
  <c r="L100" i="6"/>
  <c r="X91" i="6"/>
  <c r="L91" i="6"/>
  <c r="I44" i="9" l="1"/>
  <c r="C47" i="9"/>
  <c r="B44" i="9"/>
  <c r="B45" i="9"/>
  <c r="H45" i="9" s="1"/>
  <c r="B46" i="9"/>
  <c r="H46" i="9" s="1"/>
  <c r="F44" i="9"/>
  <c r="F45" i="9"/>
  <c r="F46" i="9"/>
  <c r="Q77" i="7"/>
  <c r="R77" i="7" s="1"/>
  <c r="N77" i="7"/>
  <c r="O77" i="7" s="1"/>
  <c r="Q72" i="7"/>
  <c r="R72" i="7" s="1"/>
  <c r="N72" i="7"/>
  <c r="O72" i="7" s="1"/>
  <c r="Q67" i="7"/>
  <c r="R67" i="7" s="1"/>
  <c r="N67" i="7"/>
  <c r="O67" i="7" s="1"/>
  <c r="Q62" i="7"/>
  <c r="R62" i="7" s="1"/>
  <c r="N62" i="7"/>
  <c r="O62" i="7" s="1"/>
  <c r="Q57" i="7"/>
  <c r="R57" i="7" s="1"/>
  <c r="N57" i="7"/>
  <c r="O57" i="7" s="1"/>
  <c r="Q52" i="7"/>
  <c r="R52" i="7" s="1"/>
  <c r="N52" i="7"/>
  <c r="O52" i="7" s="1"/>
  <c r="Q47" i="7"/>
  <c r="R47" i="7" s="1"/>
  <c r="N47" i="7"/>
  <c r="O47" i="7" s="1"/>
  <c r="Q42" i="7"/>
  <c r="R42" i="7" s="1"/>
  <c r="N42" i="7"/>
  <c r="O42" i="7" s="1"/>
  <c r="Q37" i="7"/>
  <c r="R37" i="7" s="1"/>
  <c r="N37" i="7"/>
  <c r="O37" i="7" s="1"/>
  <c r="Q76" i="7"/>
  <c r="R76" i="7" s="1"/>
  <c r="N76" i="7"/>
  <c r="O76" i="7" s="1"/>
  <c r="Q71" i="7"/>
  <c r="R71" i="7" s="1"/>
  <c r="N71" i="7"/>
  <c r="O71" i="7" s="1"/>
  <c r="Q66" i="7"/>
  <c r="R66" i="7" s="1"/>
  <c r="N66" i="7"/>
  <c r="O66" i="7" s="1"/>
  <c r="Q61" i="7"/>
  <c r="R61" i="7" s="1"/>
  <c r="N61" i="7"/>
  <c r="O61" i="7" s="1"/>
  <c r="Q56" i="7"/>
  <c r="R56" i="7" s="1"/>
  <c r="N56" i="7"/>
  <c r="O56" i="7" s="1"/>
  <c r="Q51" i="7"/>
  <c r="R51" i="7" s="1"/>
  <c r="N51" i="7"/>
  <c r="O51" i="7" s="1"/>
  <c r="Q46" i="7"/>
  <c r="R46" i="7" s="1"/>
  <c r="Q41" i="7"/>
  <c r="R41" i="7" s="1"/>
  <c r="N41" i="7"/>
  <c r="O41" i="7" s="1"/>
  <c r="Q36" i="7"/>
  <c r="R36" i="7" s="1"/>
  <c r="N36" i="7"/>
  <c r="O36" i="7" s="1"/>
  <c r="P77" i="7"/>
  <c r="M77" i="7"/>
  <c r="P72" i="7"/>
  <c r="M72" i="7"/>
  <c r="P67" i="7"/>
  <c r="M67" i="7"/>
  <c r="P62" i="7"/>
  <c r="M62" i="7"/>
  <c r="P57" i="7"/>
  <c r="M57" i="7"/>
  <c r="P52" i="7"/>
  <c r="M52" i="7"/>
  <c r="P47" i="7"/>
  <c r="M47" i="7"/>
  <c r="P42" i="7"/>
  <c r="M42" i="7"/>
  <c r="P37" i="7"/>
  <c r="M37" i="7"/>
  <c r="P76" i="7"/>
  <c r="AE87" i="7" s="1" a="1"/>
  <c r="M76" i="7"/>
  <c r="AD87" i="7" s="1" a="1"/>
  <c r="P71" i="7"/>
  <c r="M71" i="7"/>
  <c r="AH87" i="7" s="1" a="1"/>
  <c r="P66" i="7"/>
  <c r="M66" i="7"/>
  <c r="Z87" i="7" s="1" a="1"/>
  <c r="P61" i="7"/>
  <c r="S87" i="7" s="1" a="1"/>
  <c r="M61" i="7"/>
  <c r="R87" i="7" s="1" a="1"/>
  <c r="P56" i="7"/>
  <c r="W87" i="7" s="1" a="1"/>
  <c r="M56" i="7"/>
  <c r="V87" i="7" s="1" a="1"/>
  <c r="P51" i="7"/>
  <c r="O87" i="7" s="1" a="1"/>
  <c r="M51" i="7"/>
  <c r="N87" i="7" s="1" a="1"/>
  <c r="P46" i="7"/>
  <c r="F87" i="7" a="1"/>
  <c r="P41" i="7"/>
  <c r="K87" i="7" s="1" a="1"/>
  <c r="M41" i="7"/>
  <c r="J87" i="7" s="1" a="1"/>
  <c r="M36" i="7"/>
  <c r="B87" i="7" s="1" a="1"/>
  <c r="P36" i="7"/>
  <c r="C87" i="7" s="1" a="1"/>
  <c r="E47" i="7"/>
  <c r="E42" i="7"/>
  <c r="N38" i="6"/>
  <c r="N42" i="6" s="1"/>
  <c r="N55" i="6" s="1"/>
  <c r="N69" i="6" s="1"/>
  <c r="N73" i="6" s="1"/>
  <c r="N77" i="6" s="1"/>
  <c r="O38" i="6"/>
  <c r="O42" i="6" s="1"/>
  <c r="O55" i="6" s="1"/>
  <c r="O69" i="6" s="1"/>
  <c r="O73" i="6" s="1"/>
  <c r="O77" i="6" s="1"/>
  <c r="P38" i="6"/>
  <c r="P42" i="6" s="1"/>
  <c r="P55" i="6" s="1"/>
  <c r="P69" i="6" s="1"/>
  <c r="P73" i="6" s="1"/>
  <c r="P77" i="6" s="1"/>
  <c r="Q38" i="6"/>
  <c r="Q42" i="6" s="1"/>
  <c r="Q55" i="6" s="1"/>
  <c r="Q69" i="6" s="1"/>
  <c r="Q73" i="6" s="1"/>
  <c r="Q77" i="6" s="1"/>
  <c r="R38" i="6"/>
  <c r="R42" i="6" s="1"/>
  <c r="R55" i="6" s="1"/>
  <c r="R69" i="6" s="1"/>
  <c r="R73" i="6" s="1"/>
  <c r="R77" i="6" s="1"/>
  <c r="M38" i="6"/>
  <c r="M42" i="6" s="1"/>
  <c r="M55" i="6" s="1"/>
  <c r="M69" i="6" s="1"/>
  <c r="M73" i="6" s="1"/>
  <c r="M77" i="6" s="1"/>
  <c r="B13" i="6" a="1"/>
  <c r="B13" i="6"/>
  <c r="C13" i="6"/>
  <c r="D13" i="6"/>
  <c r="E13" i="6"/>
  <c r="F13" i="6"/>
  <c r="G13" i="6"/>
  <c r="H13" i="6"/>
  <c r="B14" i="6"/>
  <c r="C14" i="6"/>
  <c r="D14" i="6"/>
  <c r="E14" i="6"/>
  <c r="F14" i="6"/>
  <c r="G14" i="6"/>
  <c r="H14" i="6"/>
  <c r="B15" i="6"/>
  <c r="C15" i="6"/>
  <c r="D15" i="6"/>
  <c r="E15" i="6"/>
  <c r="F15" i="6"/>
  <c r="G15" i="6"/>
  <c r="H15" i="6"/>
  <c r="B16" i="6"/>
  <c r="C16" i="6"/>
  <c r="D16" i="6"/>
  <c r="E16" i="6"/>
  <c r="F16" i="6"/>
  <c r="G16" i="6"/>
  <c r="H16" i="6"/>
  <c r="B17" i="6"/>
  <c r="C17" i="6"/>
  <c r="D17" i="6"/>
  <c r="E17" i="6"/>
  <c r="F17" i="6"/>
  <c r="G17" i="6"/>
  <c r="H17" i="6"/>
  <c r="B18" i="6"/>
  <c r="C18" i="6"/>
  <c r="D18" i="6"/>
  <c r="E18" i="6"/>
  <c r="F18" i="6"/>
  <c r="G18" i="6"/>
  <c r="H18" i="6"/>
  <c r="B19" i="6"/>
  <c r="C19" i="6"/>
  <c r="D19" i="6"/>
  <c r="E19" i="6"/>
  <c r="F19" i="6"/>
  <c r="G19" i="6"/>
  <c r="H19" i="6"/>
  <c r="B20" i="6"/>
  <c r="C20" i="6"/>
  <c r="D20" i="6"/>
  <c r="E20" i="6"/>
  <c r="F20" i="6"/>
  <c r="G20" i="6"/>
  <c r="H20" i="6"/>
  <c r="B21" i="6"/>
  <c r="C21" i="6"/>
  <c r="D21" i="6"/>
  <c r="E21" i="6"/>
  <c r="F21" i="6"/>
  <c r="G21" i="6"/>
  <c r="H21" i="6"/>
  <c r="B22" i="6"/>
  <c r="C22" i="6"/>
  <c r="D22" i="6"/>
  <c r="E22" i="6"/>
  <c r="F22" i="6"/>
  <c r="G22" i="6"/>
  <c r="H22" i="6"/>
  <c r="B23" i="6"/>
  <c r="C23" i="6"/>
  <c r="D23" i="6"/>
  <c r="E23" i="6"/>
  <c r="F23" i="6"/>
  <c r="G23" i="6"/>
  <c r="H23" i="6"/>
  <c r="B24" i="6"/>
  <c r="C24" i="6"/>
  <c r="D24" i="6"/>
  <c r="E24" i="6"/>
  <c r="F24" i="6"/>
  <c r="G24" i="6"/>
  <c r="H24" i="6"/>
  <c r="B25" i="6"/>
  <c r="C25" i="6"/>
  <c r="D25" i="6"/>
  <c r="E25" i="6"/>
  <c r="F25" i="6"/>
  <c r="G25" i="6"/>
  <c r="H25" i="6"/>
  <c r="B26" i="6"/>
  <c r="C26" i="6"/>
  <c r="D26" i="6"/>
  <c r="E26" i="6"/>
  <c r="F26" i="6"/>
  <c r="G26" i="6"/>
  <c r="H26" i="6"/>
  <c r="B27" i="6"/>
  <c r="C27" i="6"/>
  <c r="D27" i="6"/>
  <c r="E27" i="6"/>
  <c r="F27" i="6"/>
  <c r="G27" i="6"/>
  <c r="H27" i="6"/>
  <c r="B28" i="6"/>
  <c r="C28" i="6"/>
  <c r="D28" i="6"/>
  <c r="E28" i="6"/>
  <c r="F28" i="6"/>
  <c r="G28" i="6"/>
  <c r="H28" i="6"/>
  <c r="B29" i="6"/>
  <c r="C29" i="6"/>
  <c r="D29" i="6"/>
  <c r="E29" i="6"/>
  <c r="F29" i="6"/>
  <c r="G29" i="6"/>
  <c r="H29" i="6"/>
  <c r="B30" i="6"/>
  <c r="C30" i="6"/>
  <c r="D30" i="6"/>
  <c r="E30" i="6"/>
  <c r="F30" i="6"/>
  <c r="G30" i="6"/>
  <c r="H30" i="6"/>
  <c r="H35" i="6"/>
  <c r="J38" i="6"/>
  <c r="J42" i="6" s="1"/>
  <c r="J47" i="6" s="1"/>
  <c r="J52" i="6" s="1"/>
  <c r="J56" i="6" s="1"/>
  <c r="J60" i="6" s="1"/>
  <c r="I38" i="6"/>
  <c r="I42" i="6" s="1"/>
  <c r="I47" i="6" s="1"/>
  <c r="I52" i="6" s="1"/>
  <c r="I56" i="6" s="1"/>
  <c r="I60" i="6" s="1"/>
  <c r="H38" i="6"/>
  <c r="H42" i="6" s="1"/>
  <c r="H47" i="6" s="1"/>
  <c r="H52" i="6" s="1"/>
  <c r="H56" i="6" s="1"/>
  <c r="H60" i="6" s="1"/>
  <c r="G38" i="6"/>
  <c r="G42" i="6" s="1"/>
  <c r="G47" i="6" s="1"/>
  <c r="G52" i="6" s="1"/>
  <c r="G56" i="6" s="1"/>
  <c r="G60" i="6" s="1"/>
  <c r="F38" i="6"/>
  <c r="F42" i="6" s="1"/>
  <c r="F47" i="6" s="1"/>
  <c r="F52" i="6" s="1"/>
  <c r="F56" i="6" s="1"/>
  <c r="F60" i="6" s="1"/>
  <c r="E38" i="6"/>
  <c r="E42" i="6" s="1"/>
  <c r="E47" i="6" s="1"/>
  <c r="E52" i="6" s="1"/>
  <c r="E56" i="6" s="1"/>
  <c r="E60" i="6" s="1"/>
  <c r="D38" i="6"/>
  <c r="D42" i="6" s="1"/>
  <c r="D47" i="6" s="1"/>
  <c r="D52" i="6" s="1"/>
  <c r="D56" i="6" s="1"/>
  <c r="D60" i="6" s="1"/>
  <c r="C38" i="6"/>
  <c r="C42" i="6" s="1"/>
  <c r="C47" i="6" s="1"/>
  <c r="C52" i="6" s="1"/>
  <c r="C56" i="6" s="1"/>
  <c r="C60" i="6" s="1"/>
  <c r="B38" i="6"/>
  <c r="B42" i="6" s="1"/>
  <c r="B47" i="6" s="1"/>
  <c r="B52" i="6" s="1"/>
  <c r="B56" i="6" s="1"/>
  <c r="B60" i="6" s="1"/>
  <c r="J62" i="6"/>
  <c r="B47" i="9" l="1"/>
  <c r="B48" i="9" s="1"/>
  <c r="H44" i="9"/>
  <c r="C87" i="7"/>
  <c r="C88" i="7"/>
  <c r="C89" i="7"/>
  <c r="B87" i="7"/>
  <c r="B88" i="7"/>
  <c r="B89" i="7"/>
  <c r="J87" i="7"/>
  <c r="J88" i="7"/>
  <c r="J89" i="7"/>
  <c r="K87" i="7"/>
  <c r="K88" i="7"/>
  <c r="K89" i="7"/>
  <c r="F87" i="7"/>
  <c r="F88" i="7"/>
  <c r="F89" i="7"/>
  <c r="N87" i="7"/>
  <c r="N88" i="7"/>
  <c r="N89" i="7"/>
  <c r="O87" i="7"/>
  <c r="O88" i="7"/>
  <c r="O89" i="7"/>
  <c r="V87" i="7"/>
  <c r="V88" i="7"/>
  <c r="V89" i="7"/>
  <c r="W87" i="7"/>
  <c r="W88" i="7"/>
  <c r="W89" i="7"/>
  <c r="R87" i="7"/>
  <c r="R88" i="7"/>
  <c r="R89" i="7"/>
  <c r="S87" i="7"/>
  <c r="S88" i="7"/>
  <c r="S89" i="7"/>
  <c r="Z87" i="7"/>
  <c r="Z88" i="7"/>
  <c r="Z89" i="7"/>
  <c r="AI87" i="7" a="1"/>
  <c r="AA87" i="7" a="1"/>
  <c r="AH87" i="7"/>
  <c r="AH88" i="7"/>
  <c r="AH89" i="7"/>
  <c r="AD87" i="7"/>
  <c r="AD88" i="7"/>
  <c r="AD89" i="7"/>
  <c r="AE87" i="7"/>
  <c r="AE88" i="7"/>
  <c r="AE89" i="7"/>
  <c r="B35" i="6"/>
  <c r="B39" i="6"/>
  <c r="B43" i="6"/>
  <c r="B48" i="6"/>
  <c r="B53" i="6"/>
  <c r="B57" i="6"/>
  <c r="B61" i="6"/>
  <c r="B36" i="6"/>
  <c r="B40" i="6"/>
  <c r="B44" i="6"/>
  <c r="B49" i="6"/>
  <c r="B54" i="6"/>
  <c r="B58" i="6"/>
  <c r="B62" i="6"/>
  <c r="E35" i="6"/>
  <c r="E39" i="6"/>
  <c r="E43" i="6"/>
  <c r="E48" i="6"/>
  <c r="E53" i="6"/>
  <c r="E57" i="6"/>
  <c r="E61" i="6"/>
  <c r="E36" i="6"/>
  <c r="E40" i="6"/>
  <c r="E44" i="6"/>
  <c r="E49" i="6"/>
  <c r="E54" i="6"/>
  <c r="E58" i="6"/>
  <c r="E62" i="6"/>
  <c r="G35" i="6"/>
  <c r="G39" i="6"/>
  <c r="G43" i="6"/>
  <c r="G48" i="6"/>
  <c r="G53" i="6"/>
  <c r="G57" i="6"/>
  <c r="G61" i="6"/>
  <c r="G36" i="6"/>
  <c r="G40" i="6"/>
  <c r="G44" i="6"/>
  <c r="G49" i="6"/>
  <c r="G54" i="6"/>
  <c r="G58" i="6"/>
  <c r="G62" i="6"/>
  <c r="I35" i="6"/>
  <c r="I39" i="6"/>
  <c r="I43" i="6"/>
  <c r="I48" i="6"/>
  <c r="I53" i="6"/>
  <c r="I57" i="6"/>
  <c r="I61" i="6"/>
  <c r="I36" i="6"/>
  <c r="I40" i="6"/>
  <c r="I44" i="6"/>
  <c r="I49" i="6"/>
  <c r="I54" i="6"/>
  <c r="I58" i="6"/>
  <c r="I62" i="6"/>
  <c r="C35" i="6"/>
  <c r="C39" i="6"/>
  <c r="C43" i="6"/>
  <c r="N43" i="6" s="1"/>
  <c r="C48" i="6"/>
  <c r="C53" i="6"/>
  <c r="C57" i="6"/>
  <c r="C61" i="6"/>
  <c r="C36" i="6"/>
  <c r="C40" i="6"/>
  <c r="C44" i="6"/>
  <c r="C49" i="6"/>
  <c r="C54" i="6"/>
  <c r="C58" i="6"/>
  <c r="C62" i="6"/>
  <c r="D35" i="6"/>
  <c r="D39" i="6"/>
  <c r="D43" i="6"/>
  <c r="D48" i="6"/>
  <c r="D53" i="6"/>
  <c r="D57" i="6"/>
  <c r="D61" i="6"/>
  <c r="D36" i="6"/>
  <c r="D40" i="6"/>
  <c r="D44" i="6"/>
  <c r="D49" i="6"/>
  <c r="D54" i="6"/>
  <c r="D58" i="6"/>
  <c r="D62" i="6"/>
  <c r="F35" i="6"/>
  <c r="F39" i="6"/>
  <c r="F43" i="6"/>
  <c r="F48" i="6"/>
  <c r="F53" i="6"/>
  <c r="F57" i="6"/>
  <c r="F61" i="6"/>
  <c r="F36" i="6"/>
  <c r="F40" i="6"/>
  <c r="F44" i="6"/>
  <c r="F49" i="6"/>
  <c r="F54" i="6"/>
  <c r="F58" i="6"/>
  <c r="F62" i="6"/>
  <c r="H39" i="6"/>
  <c r="H43" i="6"/>
  <c r="H48" i="6"/>
  <c r="H53" i="6"/>
  <c r="H57" i="6"/>
  <c r="H61" i="6"/>
  <c r="H36" i="6"/>
  <c r="H40" i="6"/>
  <c r="H44" i="6"/>
  <c r="H49" i="6"/>
  <c r="H54" i="6"/>
  <c r="H58" i="6"/>
  <c r="H62" i="6"/>
  <c r="J35" i="6"/>
  <c r="J39" i="6"/>
  <c r="J43" i="6"/>
  <c r="J48" i="6"/>
  <c r="J53" i="6"/>
  <c r="J57" i="6"/>
  <c r="J61" i="6"/>
  <c r="J36" i="6"/>
  <c r="J40" i="6"/>
  <c r="J44" i="6"/>
  <c r="J49" i="6"/>
  <c r="J54" i="6"/>
  <c r="J58" i="6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BK67" i="3"/>
  <c r="BL67" i="3"/>
  <c r="B67" i="3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B49" i="2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B28" i="5"/>
  <c r="AA87" i="7" l="1"/>
  <c r="AA88" i="7"/>
  <c r="AA89" i="7"/>
  <c r="AI87" i="7"/>
  <c r="AI88" i="7"/>
  <c r="AI89" i="7"/>
  <c r="Q35" i="6"/>
  <c r="N35" i="6"/>
  <c r="P35" i="6"/>
  <c r="M35" i="6"/>
  <c r="O43" i="6"/>
  <c r="R35" i="6"/>
  <c r="N40" i="6"/>
  <c r="O40" i="6" s="1"/>
  <c r="Q40" i="6"/>
  <c r="R40" i="6" s="1"/>
  <c r="N36" i="6"/>
  <c r="Q36" i="6"/>
  <c r="M40" i="6"/>
  <c r="F102" i="6" s="1" a="1"/>
  <c r="P40" i="6"/>
  <c r="G102" i="6" s="1" a="1"/>
  <c r="M36" i="6"/>
  <c r="P36" i="6"/>
  <c r="O75" i="6"/>
  <c r="R75" i="6"/>
  <c r="N79" i="6"/>
  <c r="O79" i="6" s="1"/>
  <c r="Q79" i="6"/>
  <c r="R79" i="6" s="1"/>
  <c r="N75" i="6"/>
  <c r="Q75" i="6"/>
  <c r="N71" i="6"/>
  <c r="Q71" i="6"/>
  <c r="N57" i="6"/>
  <c r="N65" i="6" s="1"/>
  <c r="Q57" i="6"/>
  <c r="Q65" i="6" s="1"/>
  <c r="Q44" i="6"/>
  <c r="R44" i="6" s="1"/>
  <c r="N44" i="6"/>
  <c r="O44" i="6" s="1"/>
  <c r="Q78" i="6"/>
  <c r="R78" i="6" s="1"/>
  <c r="N78" i="6"/>
  <c r="O78" i="6" s="1"/>
  <c r="N74" i="6"/>
  <c r="O74" i="6" s="1"/>
  <c r="Q74" i="6"/>
  <c r="R74" i="6" s="1"/>
  <c r="N70" i="6"/>
  <c r="Q70" i="6"/>
  <c r="Q56" i="6"/>
  <c r="N56" i="6"/>
  <c r="N64" i="6" s="1"/>
  <c r="Q43" i="6"/>
  <c r="R43" i="6" s="1"/>
  <c r="Q39" i="6"/>
  <c r="Q47" i="6" s="1"/>
  <c r="N39" i="6"/>
  <c r="O39" i="6" s="1"/>
  <c r="M79" i="6"/>
  <c r="N102" i="6" s="1" a="1"/>
  <c r="P79" i="6"/>
  <c r="O102" i="6" s="1" a="1"/>
  <c r="P75" i="6"/>
  <c r="S102" i="6" s="1" a="1"/>
  <c r="M75" i="6"/>
  <c r="R102" i="6" s="1" a="1"/>
  <c r="M71" i="6"/>
  <c r="P71" i="6"/>
  <c r="M57" i="6"/>
  <c r="P57" i="6"/>
  <c r="P44" i="6"/>
  <c r="K102" i="6" s="1" a="1"/>
  <c r="M44" i="6"/>
  <c r="J102" i="6" s="1" a="1"/>
  <c r="P78" i="6"/>
  <c r="O93" i="6" s="1" a="1"/>
  <c r="M78" i="6"/>
  <c r="N93" i="6" s="1" a="1"/>
  <c r="P74" i="6"/>
  <c r="S93" i="6" s="1" a="1"/>
  <c r="M74" i="6"/>
  <c r="R93" i="6" s="1" a="1"/>
  <c r="M70" i="6"/>
  <c r="P70" i="6"/>
  <c r="P56" i="6"/>
  <c r="M56" i="6"/>
  <c r="P43" i="6"/>
  <c r="K93" i="6" s="1" a="1"/>
  <c r="M43" i="6"/>
  <c r="J93" i="6" s="1" a="1"/>
  <c r="P39" i="6"/>
  <c r="M39" i="6"/>
  <c r="F93" i="6" s="1" a="1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AV82" i="4"/>
  <c r="AW82" i="4"/>
  <c r="AX82" i="4"/>
  <c r="AY82" i="4"/>
  <c r="AZ82" i="4"/>
  <c r="BA82" i="4"/>
  <c r="BB82" i="4"/>
  <c r="BC82" i="4"/>
  <c r="BD82" i="4"/>
  <c r="BE82" i="4"/>
  <c r="BF82" i="4"/>
  <c r="BG82" i="4"/>
  <c r="BH82" i="4"/>
  <c r="BI82" i="4"/>
  <c r="BJ82" i="4"/>
  <c r="BK82" i="4"/>
  <c r="BL82" i="4"/>
  <c r="BM82" i="4"/>
  <c r="BN82" i="4"/>
  <c r="BO82" i="4"/>
  <c r="BP82" i="4"/>
  <c r="BQ82" i="4"/>
  <c r="BR82" i="4"/>
  <c r="BS82" i="4"/>
  <c r="BT82" i="4"/>
  <c r="BU82" i="4"/>
  <c r="BV82" i="4"/>
  <c r="BW82" i="4"/>
  <c r="BX82" i="4"/>
  <c r="BY82" i="4"/>
  <c r="BZ82" i="4"/>
  <c r="CA82" i="4"/>
  <c r="CB82" i="4"/>
  <c r="CC82" i="4"/>
  <c r="CD82" i="4"/>
  <c r="B82" i="4"/>
  <c r="BD84" i="4"/>
  <c r="BE84" i="4"/>
  <c r="BF84" i="4"/>
  <c r="BG84" i="4"/>
  <c r="BH84" i="4"/>
  <c r="BI84" i="4"/>
  <c r="BJ84" i="4"/>
  <c r="BK84" i="4"/>
  <c r="BL84" i="4"/>
  <c r="BM84" i="4"/>
  <c r="BN84" i="4"/>
  <c r="BO84" i="4"/>
  <c r="BP84" i="4"/>
  <c r="BQ84" i="4"/>
  <c r="BR84" i="4"/>
  <c r="BS84" i="4"/>
  <c r="BT84" i="4"/>
  <c r="BU84" i="4"/>
  <c r="BV84" i="4"/>
  <c r="BW84" i="4"/>
  <c r="BX84" i="4"/>
  <c r="BY84" i="4"/>
  <c r="BZ84" i="4"/>
  <c r="CA84" i="4"/>
  <c r="CB84" i="4"/>
  <c r="CC84" i="4"/>
  <c r="CD84" i="4"/>
  <c r="BW83" i="4"/>
  <c r="BX83" i="4"/>
  <c r="BY83" i="4"/>
  <c r="BZ83" i="4"/>
  <c r="CA83" i="4"/>
  <c r="CB83" i="4"/>
  <c r="CC83" i="4"/>
  <c r="CD83" i="4"/>
  <c r="BV83" i="4"/>
  <c r="BN83" i="4"/>
  <c r="BO83" i="4"/>
  <c r="BP83" i="4"/>
  <c r="BQ83" i="4"/>
  <c r="BR83" i="4"/>
  <c r="BS83" i="4"/>
  <c r="BT83" i="4"/>
  <c r="BU83" i="4"/>
  <c r="BM83" i="4"/>
  <c r="BE83" i="4"/>
  <c r="BF83" i="4"/>
  <c r="BG83" i="4"/>
  <c r="BH83" i="4"/>
  <c r="BI83" i="4"/>
  <c r="BJ83" i="4"/>
  <c r="BK83" i="4"/>
  <c r="BL83" i="4"/>
  <c r="BD83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AQ84" i="4"/>
  <c r="AR84" i="4"/>
  <c r="AS84" i="4"/>
  <c r="AT84" i="4"/>
  <c r="AU84" i="4"/>
  <c r="AV84" i="4"/>
  <c r="AW84" i="4"/>
  <c r="AX84" i="4"/>
  <c r="AY84" i="4"/>
  <c r="AZ84" i="4"/>
  <c r="BA84" i="4"/>
  <c r="BB84" i="4"/>
  <c r="BC84" i="4"/>
  <c r="BC83" i="4"/>
  <c r="AV83" i="4"/>
  <c r="AW83" i="4"/>
  <c r="AX83" i="4"/>
  <c r="AY83" i="4"/>
  <c r="AZ83" i="4"/>
  <c r="BA83" i="4"/>
  <c r="BB83" i="4"/>
  <c r="AU83" i="4"/>
  <c r="AM83" i="4"/>
  <c r="AN83" i="4"/>
  <c r="AO83" i="4"/>
  <c r="AP83" i="4"/>
  <c r="AQ83" i="4"/>
  <c r="AR83" i="4"/>
  <c r="AS83" i="4"/>
  <c r="AT83" i="4"/>
  <c r="AL83" i="4"/>
  <c r="AD83" i="4"/>
  <c r="AE83" i="4"/>
  <c r="AF83" i="4"/>
  <c r="AG83" i="4"/>
  <c r="AH83" i="4"/>
  <c r="AI83" i="4"/>
  <c r="AJ83" i="4"/>
  <c r="AK83" i="4"/>
  <c r="AC83" i="4"/>
  <c r="S83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T83" i="4"/>
  <c r="U83" i="4"/>
  <c r="V83" i="4"/>
  <c r="W83" i="4"/>
  <c r="X83" i="4"/>
  <c r="Y83" i="4"/>
  <c r="Z83" i="4"/>
  <c r="AA83" i="4"/>
  <c r="AB83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F93" i="6" l="1"/>
  <c r="F94" i="6"/>
  <c r="F95" i="6"/>
  <c r="J93" i="6"/>
  <c r="J94" i="6"/>
  <c r="J95" i="6"/>
  <c r="K93" i="6"/>
  <c r="M93" i="6" s="1"/>
  <c r="K94" i="6"/>
  <c r="M94" i="6" s="1"/>
  <c r="K95" i="6"/>
  <c r="M95" i="6" s="1"/>
  <c r="R93" i="6"/>
  <c r="R94" i="6"/>
  <c r="R95" i="6"/>
  <c r="S93" i="6"/>
  <c r="S94" i="6"/>
  <c r="S95" i="6"/>
  <c r="N93" i="6"/>
  <c r="N94" i="6"/>
  <c r="N95" i="6"/>
  <c r="O93" i="6"/>
  <c r="O94" i="6"/>
  <c r="O95" i="6"/>
  <c r="J102" i="6"/>
  <c r="J103" i="6"/>
  <c r="J104" i="6"/>
  <c r="K102" i="6"/>
  <c r="K103" i="6"/>
  <c r="M103" i="6" s="1"/>
  <c r="K104" i="6"/>
  <c r="M104" i="6" s="1"/>
  <c r="R102" i="6"/>
  <c r="R103" i="6"/>
  <c r="R104" i="6"/>
  <c r="S102" i="6"/>
  <c r="S103" i="6"/>
  <c r="S104" i="6"/>
  <c r="O102" i="6"/>
  <c r="O103" i="6"/>
  <c r="O104" i="6"/>
  <c r="N102" i="6"/>
  <c r="N103" i="6"/>
  <c r="N104" i="6"/>
  <c r="G102" i="6"/>
  <c r="G103" i="6"/>
  <c r="G104" i="6"/>
  <c r="F102" i="6"/>
  <c r="F103" i="6"/>
  <c r="F104" i="6"/>
  <c r="C93" i="6" a="1"/>
  <c r="M60" i="6"/>
  <c r="M64" i="6"/>
  <c r="P60" i="6"/>
  <c r="P64" i="6"/>
  <c r="P82" i="6"/>
  <c r="P86" i="6"/>
  <c r="M82" i="6"/>
  <c r="M86" i="6"/>
  <c r="P61" i="6"/>
  <c r="P65" i="6"/>
  <c r="M61" i="6"/>
  <c r="M65" i="6"/>
  <c r="P83" i="6"/>
  <c r="P87" i="6"/>
  <c r="M83" i="6"/>
  <c r="M87" i="6"/>
  <c r="Q60" i="6"/>
  <c r="Q64" i="6"/>
  <c r="Q82" i="6"/>
  <c r="Q86" i="6"/>
  <c r="N82" i="6"/>
  <c r="N86" i="6"/>
  <c r="Q83" i="6"/>
  <c r="Q87" i="6"/>
  <c r="N83" i="6"/>
  <c r="N87" i="6"/>
  <c r="M47" i="6"/>
  <c r="M51" i="6"/>
  <c r="P47" i="6"/>
  <c r="P51" i="6"/>
  <c r="N47" i="6"/>
  <c r="N51" i="6"/>
  <c r="O56" i="6"/>
  <c r="Z93" i="6" s="1" a="1"/>
  <c r="N60" i="6"/>
  <c r="R57" i="6"/>
  <c r="AA102" i="6" s="1" a="1"/>
  <c r="Q61" i="6"/>
  <c r="O57" i="6"/>
  <c r="Z102" i="6" s="1" a="1"/>
  <c r="N61" i="6"/>
  <c r="P52" i="6"/>
  <c r="M52" i="6"/>
  <c r="Q52" i="6"/>
  <c r="N52" i="6"/>
  <c r="R51" i="6"/>
  <c r="Q51" i="6"/>
  <c r="P48" i="6"/>
  <c r="M48" i="6"/>
  <c r="Q48" i="6"/>
  <c r="N48" i="6"/>
  <c r="O35" i="6"/>
  <c r="B93" i="6" s="1" a="1"/>
  <c r="O70" i="6"/>
  <c r="V93" i="6" s="1" a="1"/>
  <c r="R36" i="6"/>
  <c r="C102" i="6" s="1" a="1"/>
  <c r="O36" i="6"/>
  <c r="B102" i="6" s="1" a="1"/>
  <c r="O71" i="6"/>
  <c r="V102" i="6" s="1" a="1"/>
  <c r="R71" i="6"/>
  <c r="W102" i="6" s="1" a="1"/>
  <c r="R39" i="6"/>
  <c r="R47" i="6" s="1"/>
  <c r="R56" i="6"/>
  <c r="AA93" i="6" s="1" a="1"/>
  <c r="R70" i="6"/>
  <c r="W93" i="6" s="1" a="1"/>
  <c r="P27" i="5"/>
  <c r="N27" i="5"/>
  <c r="R27" i="5"/>
  <c r="K27" i="5"/>
  <c r="B7" i="5" a="1"/>
  <c r="B7" i="5"/>
  <c r="B29" i="5" s="1"/>
  <c r="C7" i="5"/>
  <c r="K29" i="5" s="1"/>
  <c r="B8" i="5"/>
  <c r="C8" i="5"/>
  <c r="B9" i="5"/>
  <c r="G29" i="5" s="1"/>
  <c r="C9" i="5"/>
  <c r="P29" i="5" s="1"/>
  <c r="B10" i="5"/>
  <c r="C10" i="5"/>
  <c r="B11" i="5"/>
  <c r="E29" i="5" s="1"/>
  <c r="C11" i="5"/>
  <c r="N29" i="5" s="1"/>
  <c r="B12" i="5"/>
  <c r="C12" i="5"/>
  <c r="B13" i="5"/>
  <c r="I29" i="5" s="1"/>
  <c r="C13" i="5"/>
  <c r="R29" i="5" s="1"/>
  <c r="B14" i="5"/>
  <c r="C14" i="5"/>
  <c r="B15" i="5"/>
  <c r="C29" i="5" s="1"/>
  <c r="C15" i="5"/>
  <c r="L29" i="5" s="1"/>
  <c r="B16" i="5"/>
  <c r="C16" i="5"/>
  <c r="B17" i="5"/>
  <c r="D29" i="5" s="1"/>
  <c r="C17" i="5"/>
  <c r="M29" i="5" s="1"/>
  <c r="B18" i="5"/>
  <c r="C18" i="5"/>
  <c r="B19" i="5"/>
  <c r="H29" i="5" s="1"/>
  <c r="C19" i="5"/>
  <c r="Q29" i="5" s="1"/>
  <c r="B20" i="5"/>
  <c r="C20" i="5"/>
  <c r="B21" i="5"/>
  <c r="F29" i="5" s="1"/>
  <c r="C21" i="5"/>
  <c r="O29" i="5" s="1"/>
  <c r="B22" i="5"/>
  <c r="C22" i="5"/>
  <c r="B23" i="5"/>
  <c r="J29" i="5" s="1"/>
  <c r="C23" i="5"/>
  <c r="S29" i="5" s="1"/>
  <c r="B24" i="5"/>
  <c r="C24" i="5"/>
  <c r="W93" i="6" l="1"/>
  <c r="Y93" i="6" s="1"/>
  <c r="W94" i="6"/>
  <c r="Y94" i="6" s="1"/>
  <c r="W95" i="6"/>
  <c r="Y95" i="6" s="1"/>
  <c r="AA93" i="6"/>
  <c r="AA94" i="6"/>
  <c r="AA95" i="6"/>
  <c r="W102" i="6"/>
  <c r="W103" i="6"/>
  <c r="Y103" i="6" s="1"/>
  <c r="W104" i="6"/>
  <c r="Y104" i="6" s="1"/>
  <c r="V102" i="6"/>
  <c r="V103" i="6"/>
  <c r="X103" i="6" s="1"/>
  <c r="V104" i="6"/>
  <c r="X104" i="6" s="1"/>
  <c r="B102" i="6"/>
  <c r="B103" i="6"/>
  <c r="B104" i="6"/>
  <c r="C102" i="6"/>
  <c r="C103" i="6"/>
  <c r="C104" i="6"/>
  <c r="V93" i="6"/>
  <c r="X93" i="6" s="1"/>
  <c r="V94" i="6"/>
  <c r="X94" i="6" s="1"/>
  <c r="V95" i="6"/>
  <c r="X95" i="6" s="1"/>
  <c r="B93" i="6"/>
  <c r="B94" i="6"/>
  <c r="B95" i="6"/>
  <c r="Z102" i="6"/>
  <c r="Z103" i="6"/>
  <c r="Z104" i="6"/>
  <c r="AA102" i="6"/>
  <c r="AA103" i="6"/>
  <c r="AA104" i="6"/>
  <c r="Z93" i="6"/>
  <c r="Z94" i="6"/>
  <c r="Z95" i="6"/>
  <c r="C93" i="6"/>
  <c r="C94" i="6"/>
  <c r="C95" i="6"/>
  <c r="F105" i="6"/>
  <c r="G105" i="6"/>
  <c r="N105" i="6"/>
  <c r="O105" i="6"/>
  <c r="M102" i="6"/>
  <c r="K105" i="6"/>
  <c r="J105" i="6"/>
  <c r="L102" i="6"/>
  <c r="G93" i="6" a="1"/>
  <c r="R82" i="6"/>
  <c r="R86" i="6"/>
  <c r="R60" i="6"/>
  <c r="R64" i="6"/>
  <c r="R83" i="6"/>
  <c r="R87" i="6"/>
  <c r="O83" i="6"/>
  <c r="O87" i="6"/>
  <c r="O82" i="6"/>
  <c r="O86" i="6"/>
  <c r="O61" i="6"/>
  <c r="O65" i="6"/>
  <c r="R61" i="6"/>
  <c r="R65" i="6"/>
  <c r="O60" i="6"/>
  <c r="O64" i="6"/>
  <c r="O48" i="6"/>
  <c r="O52" i="6"/>
  <c r="R48" i="6"/>
  <c r="R52" i="6"/>
  <c r="O47" i="6"/>
  <c r="O51" i="6"/>
  <c r="B40" i="4"/>
  <c r="B45" i="4"/>
  <c r="B50" i="4" s="1"/>
  <c r="B55" i="4" s="1"/>
  <c r="B60" i="4" s="1"/>
  <c r="B65" i="4" s="1"/>
  <c r="B70" i="4" s="1"/>
  <c r="B75" i="4" s="1"/>
  <c r="C40" i="4"/>
  <c r="C45" i="4" s="1"/>
  <c r="C50" i="4" s="1"/>
  <c r="C55" i="4" s="1"/>
  <c r="C60" i="4" s="1"/>
  <c r="C65" i="4" s="1"/>
  <c r="C70" i="4" s="1"/>
  <c r="C75" i="4" s="1"/>
  <c r="D40" i="4"/>
  <c r="G40" i="4"/>
  <c r="G45" i="4" s="1"/>
  <c r="G50" i="4" s="1"/>
  <c r="G55" i="4" s="1"/>
  <c r="G60" i="4" s="1"/>
  <c r="G65" i="4" s="1"/>
  <c r="G70" i="4" s="1"/>
  <c r="G75" i="4" s="1"/>
  <c r="H40" i="4"/>
  <c r="H45" i="4" s="1"/>
  <c r="H50" i="4" s="1"/>
  <c r="H55" i="4" s="1"/>
  <c r="H60" i="4" s="1"/>
  <c r="H65" i="4" s="1"/>
  <c r="H70" i="4" s="1"/>
  <c r="H75" i="4" s="1"/>
  <c r="E40" i="4"/>
  <c r="E45" i="4" s="1"/>
  <c r="E50" i="4" s="1"/>
  <c r="E55" i="4" s="1"/>
  <c r="E60" i="4" s="1"/>
  <c r="E65" i="4" s="1"/>
  <c r="E70" i="4" s="1"/>
  <c r="E75" i="4" s="1"/>
  <c r="F40" i="4"/>
  <c r="F45" i="4" s="1"/>
  <c r="F50" i="4" s="1"/>
  <c r="F55" i="4" s="1"/>
  <c r="F60" i="4" s="1"/>
  <c r="F65" i="4" s="1"/>
  <c r="F70" i="4" s="1"/>
  <c r="F75" i="4" s="1"/>
  <c r="I40" i="4"/>
  <c r="I45" i="4" s="1"/>
  <c r="I50" i="4" s="1"/>
  <c r="I55" i="4" s="1"/>
  <c r="I60" i="4" s="1"/>
  <c r="I65" i="4" s="1"/>
  <c r="I70" i="4" s="1"/>
  <c r="I75" i="4" s="1"/>
  <c r="J40" i="4"/>
  <c r="J45" i="4" s="1"/>
  <c r="J50" i="4" s="1"/>
  <c r="J55" i="4" s="1"/>
  <c r="J60" i="4" s="1"/>
  <c r="J65" i="4" s="1"/>
  <c r="J70" i="4" s="1"/>
  <c r="J75" i="4" s="1"/>
  <c r="B14" i="4" a="1"/>
  <c r="B14" i="4"/>
  <c r="C14" i="4"/>
  <c r="B41" i="4" s="1"/>
  <c r="D14" i="4"/>
  <c r="B46" i="4" s="1"/>
  <c r="E14" i="4"/>
  <c r="B51" i="4" s="1"/>
  <c r="F14" i="4"/>
  <c r="B56" i="4" s="1"/>
  <c r="G14" i="4"/>
  <c r="B61" i="4" s="1"/>
  <c r="H14" i="4"/>
  <c r="B66" i="4" s="1"/>
  <c r="I14" i="4"/>
  <c r="B71" i="4" s="1"/>
  <c r="J14" i="4"/>
  <c r="B76" i="4" s="1"/>
  <c r="B15" i="4"/>
  <c r="B37" i="4" s="1"/>
  <c r="C15" i="4"/>
  <c r="B42" i="4" s="1"/>
  <c r="D15" i="4"/>
  <c r="B47" i="4" s="1"/>
  <c r="E15" i="4"/>
  <c r="B52" i="4" s="1"/>
  <c r="F15" i="4"/>
  <c r="B57" i="4" s="1"/>
  <c r="G15" i="4"/>
  <c r="B62" i="4" s="1"/>
  <c r="H15" i="4"/>
  <c r="B67" i="4" s="1"/>
  <c r="I15" i="4"/>
  <c r="B72" i="4" s="1"/>
  <c r="J15" i="4"/>
  <c r="B77" i="4" s="1"/>
  <c r="B16" i="4"/>
  <c r="C16" i="4"/>
  <c r="G41" i="4" s="1"/>
  <c r="D16" i="4"/>
  <c r="G46" i="4" s="1"/>
  <c r="E16" i="4"/>
  <c r="G51" i="4" s="1"/>
  <c r="F16" i="4"/>
  <c r="G56" i="4" s="1"/>
  <c r="G16" i="4"/>
  <c r="G61" i="4" s="1"/>
  <c r="H16" i="4"/>
  <c r="G66" i="4" s="1"/>
  <c r="I16" i="4"/>
  <c r="G71" i="4" s="1"/>
  <c r="J16" i="4"/>
  <c r="G76" i="4" s="1"/>
  <c r="B17" i="4"/>
  <c r="G37" i="4" s="1"/>
  <c r="C17" i="4"/>
  <c r="G42" i="4" s="1"/>
  <c r="D17" i="4"/>
  <c r="G47" i="4" s="1"/>
  <c r="E17" i="4"/>
  <c r="G52" i="4" s="1"/>
  <c r="F17" i="4"/>
  <c r="G57" i="4" s="1"/>
  <c r="G17" i="4"/>
  <c r="G62" i="4" s="1"/>
  <c r="H17" i="4"/>
  <c r="G67" i="4" s="1"/>
  <c r="I17" i="4"/>
  <c r="G72" i="4" s="1"/>
  <c r="J17" i="4"/>
  <c r="G77" i="4" s="1"/>
  <c r="B18" i="4"/>
  <c r="E36" i="4" s="1"/>
  <c r="C18" i="4"/>
  <c r="E41" i="4" s="1"/>
  <c r="D18" i="4"/>
  <c r="E46" i="4" s="1"/>
  <c r="E18" i="4"/>
  <c r="E51" i="4" s="1"/>
  <c r="F18" i="4"/>
  <c r="E56" i="4" s="1"/>
  <c r="G18" i="4"/>
  <c r="E61" i="4" s="1"/>
  <c r="H18" i="4"/>
  <c r="E66" i="4" s="1"/>
  <c r="I18" i="4"/>
  <c r="E71" i="4" s="1"/>
  <c r="J18" i="4"/>
  <c r="E76" i="4" s="1"/>
  <c r="B19" i="4"/>
  <c r="E37" i="4" s="1"/>
  <c r="C19" i="4"/>
  <c r="D19" i="4"/>
  <c r="E47" i="4" s="1"/>
  <c r="E19" i="4"/>
  <c r="E52" i="4" s="1"/>
  <c r="F19" i="4"/>
  <c r="E57" i="4" s="1"/>
  <c r="G19" i="4"/>
  <c r="E62" i="4" s="1"/>
  <c r="H19" i="4"/>
  <c r="E67" i="4" s="1"/>
  <c r="I19" i="4"/>
  <c r="E72" i="4" s="1"/>
  <c r="J19" i="4"/>
  <c r="E77" i="4" s="1"/>
  <c r="B20" i="4"/>
  <c r="I36" i="4" s="1"/>
  <c r="C20" i="4"/>
  <c r="I41" i="4" s="1"/>
  <c r="D20" i="4"/>
  <c r="I46" i="4" s="1"/>
  <c r="E20" i="4"/>
  <c r="I51" i="4" s="1"/>
  <c r="F20" i="4"/>
  <c r="I56" i="4" s="1"/>
  <c r="G20" i="4"/>
  <c r="I61" i="4" s="1"/>
  <c r="H20" i="4"/>
  <c r="I66" i="4" s="1"/>
  <c r="I20" i="4"/>
  <c r="I71" i="4" s="1"/>
  <c r="J20" i="4"/>
  <c r="I76" i="4" s="1"/>
  <c r="B21" i="4"/>
  <c r="I37" i="4" s="1"/>
  <c r="C21" i="4"/>
  <c r="I42" i="4" s="1"/>
  <c r="D21" i="4"/>
  <c r="I47" i="4" s="1"/>
  <c r="E21" i="4"/>
  <c r="I52" i="4" s="1"/>
  <c r="F21" i="4"/>
  <c r="I57" i="4" s="1"/>
  <c r="G21" i="4"/>
  <c r="I62" i="4" s="1"/>
  <c r="H21" i="4"/>
  <c r="I67" i="4" s="1"/>
  <c r="I21" i="4"/>
  <c r="I72" i="4" s="1"/>
  <c r="J21" i="4"/>
  <c r="I77" i="4" s="1"/>
  <c r="B22" i="4"/>
  <c r="C22" i="4"/>
  <c r="C41" i="4" s="1"/>
  <c r="D22" i="4"/>
  <c r="C46" i="4" s="1"/>
  <c r="E22" i="4"/>
  <c r="C51" i="4" s="1"/>
  <c r="F22" i="4"/>
  <c r="C56" i="4" s="1"/>
  <c r="G22" i="4"/>
  <c r="C61" i="4" s="1"/>
  <c r="H22" i="4"/>
  <c r="C66" i="4" s="1"/>
  <c r="I22" i="4"/>
  <c r="C71" i="4" s="1"/>
  <c r="J22" i="4"/>
  <c r="C76" i="4" s="1"/>
  <c r="B23" i="4"/>
  <c r="C37" i="4" s="1"/>
  <c r="C23" i="4"/>
  <c r="C42" i="4" s="1"/>
  <c r="D23" i="4"/>
  <c r="C47" i="4" s="1"/>
  <c r="E23" i="4"/>
  <c r="C52" i="4" s="1"/>
  <c r="F23" i="4"/>
  <c r="C57" i="4" s="1"/>
  <c r="G23" i="4"/>
  <c r="C62" i="4" s="1"/>
  <c r="H23" i="4"/>
  <c r="C67" i="4" s="1"/>
  <c r="I23" i="4"/>
  <c r="C72" i="4" s="1"/>
  <c r="J23" i="4"/>
  <c r="C77" i="4" s="1"/>
  <c r="B24" i="4"/>
  <c r="C24" i="4"/>
  <c r="D41" i="4" s="1"/>
  <c r="D24" i="4"/>
  <c r="D46" i="4" s="1"/>
  <c r="E24" i="4"/>
  <c r="D51" i="4" s="1"/>
  <c r="F24" i="4"/>
  <c r="D56" i="4" s="1"/>
  <c r="G24" i="4"/>
  <c r="D61" i="4" s="1"/>
  <c r="H24" i="4"/>
  <c r="D66" i="4" s="1"/>
  <c r="I24" i="4"/>
  <c r="D71" i="4" s="1"/>
  <c r="J24" i="4"/>
  <c r="D76" i="4" s="1"/>
  <c r="B25" i="4"/>
  <c r="D37" i="4" s="1"/>
  <c r="C25" i="4"/>
  <c r="D42" i="4" s="1"/>
  <c r="D25" i="4"/>
  <c r="D47" i="4" s="1"/>
  <c r="E25" i="4"/>
  <c r="D52" i="4" s="1"/>
  <c r="F25" i="4"/>
  <c r="D57" i="4" s="1"/>
  <c r="G25" i="4"/>
  <c r="D62" i="4" s="1"/>
  <c r="H25" i="4"/>
  <c r="D67" i="4" s="1"/>
  <c r="I25" i="4"/>
  <c r="D72" i="4" s="1"/>
  <c r="J25" i="4"/>
  <c r="D77" i="4" s="1"/>
  <c r="B26" i="4"/>
  <c r="H36" i="4" s="1"/>
  <c r="C26" i="4"/>
  <c r="H41" i="4" s="1"/>
  <c r="D26" i="4"/>
  <c r="H46" i="4" s="1"/>
  <c r="E26" i="4"/>
  <c r="H51" i="4" s="1"/>
  <c r="F26" i="4"/>
  <c r="H56" i="4" s="1"/>
  <c r="G26" i="4"/>
  <c r="H61" i="4" s="1"/>
  <c r="H26" i="4"/>
  <c r="H66" i="4" s="1"/>
  <c r="I26" i="4"/>
  <c r="H71" i="4" s="1"/>
  <c r="J26" i="4"/>
  <c r="H76" i="4" s="1"/>
  <c r="B27" i="4"/>
  <c r="H37" i="4" s="1"/>
  <c r="C27" i="4"/>
  <c r="H42" i="4" s="1"/>
  <c r="D27" i="4"/>
  <c r="H47" i="4" s="1"/>
  <c r="E27" i="4"/>
  <c r="H52" i="4" s="1"/>
  <c r="F27" i="4"/>
  <c r="H57" i="4" s="1"/>
  <c r="G27" i="4"/>
  <c r="H62" i="4" s="1"/>
  <c r="H27" i="4"/>
  <c r="H67" i="4" s="1"/>
  <c r="I27" i="4"/>
  <c r="H72" i="4" s="1"/>
  <c r="J27" i="4"/>
  <c r="H77" i="4" s="1"/>
  <c r="B28" i="4"/>
  <c r="F36" i="4" s="1"/>
  <c r="C28" i="4"/>
  <c r="F41" i="4" s="1"/>
  <c r="D28" i="4"/>
  <c r="F46" i="4" s="1"/>
  <c r="E28" i="4"/>
  <c r="F51" i="4" s="1"/>
  <c r="F28" i="4"/>
  <c r="F56" i="4" s="1"/>
  <c r="G28" i="4"/>
  <c r="F61" i="4" s="1"/>
  <c r="H28" i="4"/>
  <c r="F66" i="4" s="1"/>
  <c r="I28" i="4"/>
  <c r="F71" i="4" s="1"/>
  <c r="J28" i="4"/>
  <c r="F76" i="4" s="1"/>
  <c r="B29" i="4"/>
  <c r="F37" i="4" s="1"/>
  <c r="C29" i="4"/>
  <c r="F42" i="4" s="1"/>
  <c r="D29" i="4"/>
  <c r="F47" i="4" s="1"/>
  <c r="E29" i="4"/>
  <c r="F52" i="4" s="1"/>
  <c r="F29" i="4"/>
  <c r="F57" i="4" s="1"/>
  <c r="G29" i="4"/>
  <c r="F62" i="4" s="1"/>
  <c r="H29" i="4"/>
  <c r="F67" i="4" s="1"/>
  <c r="I29" i="4"/>
  <c r="F72" i="4" s="1"/>
  <c r="J29" i="4"/>
  <c r="F77" i="4" s="1"/>
  <c r="B30" i="4"/>
  <c r="J36" i="4" s="1"/>
  <c r="C30" i="4"/>
  <c r="J41" i="4" s="1"/>
  <c r="D30" i="4"/>
  <c r="J46" i="4" s="1"/>
  <c r="E30" i="4"/>
  <c r="J51" i="4" s="1"/>
  <c r="F30" i="4"/>
  <c r="J56" i="4" s="1"/>
  <c r="G30" i="4"/>
  <c r="J61" i="4" s="1"/>
  <c r="H30" i="4"/>
  <c r="J66" i="4" s="1"/>
  <c r="I30" i="4"/>
  <c r="J71" i="4" s="1"/>
  <c r="J30" i="4"/>
  <c r="J76" i="4" s="1"/>
  <c r="B31" i="4"/>
  <c r="J37" i="4" s="1"/>
  <c r="C31" i="4"/>
  <c r="J42" i="4" s="1"/>
  <c r="D31" i="4"/>
  <c r="J47" i="4" s="1"/>
  <c r="E31" i="4"/>
  <c r="J52" i="4" s="1"/>
  <c r="F31" i="4"/>
  <c r="J57" i="4" s="1"/>
  <c r="G31" i="4"/>
  <c r="J62" i="4" s="1"/>
  <c r="H31" i="4"/>
  <c r="J67" i="4" s="1"/>
  <c r="I31" i="4"/>
  <c r="J72" i="4" s="1"/>
  <c r="J31" i="4"/>
  <c r="J77" i="4" s="1"/>
  <c r="G93" i="6" l="1"/>
  <c r="L93" i="6" s="1"/>
  <c r="G94" i="6"/>
  <c r="L94" i="6" s="1"/>
  <c r="G95" i="6"/>
  <c r="L95" i="6" s="1"/>
  <c r="C105" i="6"/>
  <c r="L104" i="6"/>
  <c r="L103" i="6"/>
  <c r="B105" i="6"/>
  <c r="B106" i="6" s="1"/>
  <c r="V105" i="6"/>
  <c r="X102" i="6"/>
  <c r="Y102" i="6"/>
  <c r="W105" i="6"/>
  <c r="D45" i="4"/>
  <c r="D36" i="4"/>
  <c r="C36" i="4"/>
  <c r="G36" i="4"/>
  <c r="B36" i="4"/>
  <c r="E42" i="4"/>
  <c r="AC47" i="2"/>
  <c r="T47" i="2"/>
  <c r="K47" i="2"/>
  <c r="B47" i="2"/>
  <c r="C35" i="2"/>
  <c r="C39" i="2" s="1"/>
  <c r="C43" i="2" s="1"/>
  <c r="D35" i="2"/>
  <c r="D39" i="2" s="1"/>
  <c r="D43" i="2" s="1"/>
  <c r="E35" i="2"/>
  <c r="E39" i="2" s="1"/>
  <c r="E43" i="2" s="1"/>
  <c r="F35" i="2"/>
  <c r="F39" i="2" s="1"/>
  <c r="F43" i="2" s="1"/>
  <c r="G35" i="2"/>
  <c r="G39" i="2" s="1"/>
  <c r="G43" i="2" s="1"/>
  <c r="H35" i="2"/>
  <c r="H39" i="2" s="1"/>
  <c r="H43" i="2" s="1"/>
  <c r="I35" i="2"/>
  <c r="I39" i="2" s="1"/>
  <c r="I43" i="2" s="1"/>
  <c r="J35" i="2"/>
  <c r="J39" i="2" s="1"/>
  <c r="J43" i="2" s="1"/>
  <c r="B35" i="2"/>
  <c r="B39" i="2" s="1"/>
  <c r="B43" i="2" s="1"/>
  <c r="B10" i="2" a="1"/>
  <c r="B10" i="2"/>
  <c r="B32" i="2" s="1"/>
  <c r="B50" i="2" s="1"/>
  <c r="C10" i="2"/>
  <c r="B36" i="2" s="1"/>
  <c r="K50" i="2" s="1"/>
  <c r="D10" i="2"/>
  <c r="B40" i="2" s="1"/>
  <c r="T50" i="2" s="1"/>
  <c r="E10" i="2"/>
  <c r="B44" i="2" s="1"/>
  <c r="AC50" i="2" s="1"/>
  <c r="B11" i="2"/>
  <c r="B33" i="2" s="1"/>
  <c r="B51" i="2" s="1"/>
  <c r="C11" i="2"/>
  <c r="B37" i="2" s="1"/>
  <c r="K51" i="2" s="1"/>
  <c r="D11" i="2"/>
  <c r="B41" i="2" s="1"/>
  <c r="T51" i="2" s="1"/>
  <c r="E11" i="2"/>
  <c r="B45" i="2" s="1"/>
  <c r="AC51" i="2" s="1"/>
  <c r="B12" i="2"/>
  <c r="E32" i="2" s="1"/>
  <c r="G50" i="2" s="1"/>
  <c r="C12" i="2"/>
  <c r="E36" i="2" s="1"/>
  <c r="P50" i="2" s="1"/>
  <c r="D12" i="2"/>
  <c r="E40" i="2" s="1"/>
  <c r="Y50" i="2" s="1"/>
  <c r="E12" i="2"/>
  <c r="E44" i="2" s="1"/>
  <c r="AH50" i="2" s="1"/>
  <c r="B13" i="2"/>
  <c r="E33" i="2" s="1"/>
  <c r="G51" i="2" s="1"/>
  <c r="C13" i="2"/>
  <c r="E37" i="2" s="1"/>
  <c r="P51" i="2" s="1"/>
  <c r="D13" i="2"/>
  <c r="E41" i="2" s="1"/>
  <c r="Y51" i="2" s="1"/>
  <c r="E13" i="2"/>
  <c r="E45" i="2" s="1"/>
  <c r="AH51" i="2" s="1"/>
  <c r="B14" i="2"/>
  <c r="G32" i="2" s="1"/>
  <c r="E50" i="2" s="1"/>
  <c r="C14" i="2"/>
  <c r="G36" i="2" s="1"/>
  <c r="N50" i="2" s="1"/>
  <c r="D14" i="2"/>
  <c r="G40" i="2" s="1"/>
  <c r="W50" i="2" s="1"/>
  <c r="E14" i="2"/>
  <c r="G44" i="2" s="1"/>
  <c r="AF50" i="2" s="1"/>
  <c r="B15" i="2"/>
  <c r="G33" i="2" s="1"/>
  <c r="E51" i="2" s="1"/>
  <c r="C15" i="2"/>
  <c r="G37" i="2" s="1"/>
  <c r="N51" i="2" s="1"/>
  <c r="D15" i="2"/>
  <c r="G41" i="2" s="1"/>
  <c r="W51" i="2" s="1"/>
  <c r="E15" i="2"/>
  <c r="G45" i="2" s="1"/>
  <c r="AF51" i="2" s="1"/>
  <c r="B16" i="2"/>
  <c r="I32" i="2" s="1"/>
  <c r="I50" i="2" s="1"/>
  <c r="C16" i="2"/>
  <c r="I36" i="2" s="1"/>
  <c r="R50" i="2" s="1"/>
  <c r="D16" i="2"/>
  <c r="I40" i="2" s="1"/>
  <c r="AA50" i="2" s="1"/>
  <c r="E16" i="2"/>
  <c r="I44" i="2" s="1"/>
  <c r="AJ50" i="2" s="1"/>
  <c r="B17" i="2"/>
  <c r="I33" i="2" s="1"/>
  <c r="I51" i="2" s="1"/>
  <c r="C17" i="2"/>
  <c r="I37" i="2" s="1"/>
  <c r="R51" i="2" s="1"/>
  <c r="D17" i="2"/>
  <c r="I41" i="2" s="1"/>
  <c r="AA51" i="2" s="1"/>
  <c r="E17" i="2"/>
  <c r="I45" i="2" s="1"/>
  <c r="AJ51" i="2" s="1"/>
  <c r="B18" i="2"/>
  <c r="C32" i="2" s="1"/>
  <c r="C50" i="2" s="1"/>
  <c r="C18" i="2"/>
  <c r="C36" i="2" s="1"/>
  <c r="L50" i="2" s="1"/>
  <c r="D18" i="2"/>
  <c r="C40" i="2" s="1"/>
  <c r="U50" i="2" s="1"/>
  <c r="E18" i="2"/>
  <c r="C44" i="2" s="1"/>
  <c r="AD50" i="2" s="1"/>
  <c r="B19" i="2"/>
  <c r="C33" i="2" s="1"/>
  <c r="C51" i="2" s="1"/>
  <c r="C19" i="2"/>
  <c r="C37" i="2" s="1"/>
  <c r="L51" i="2" s="1"/>
  <c r="D19" i="2"/>
  <c r="C41" i="2" s="1"/>
  <c r="U51" i="2" s="1"/>
  <c r="E19" i="2"/>
  <c r="C45" i="2" s="1"/>
  <c r="AD51" i="2" s="1"/>
  <c r="B20" i="2"/>
  <c r="D32" i="2" s="1"/>
  <c r="D50" i="2" s="1"/>
  <c r="C20" i="2"/>
  <c r="D36" i="2" s="1"/>
  <c r="M50" i="2" s="1"/>
  <c r="D20" i="2"/>
  <c r="D40" i="2" s="1"/>
  <c r="V50" i="2" s="1"/>
  <c r="E20" i="2"/>
  <c r="D44" i="2" s="1"/>
  <c r="AE50" i="2" s="1"/>
  <c r="B21" i="2"/>
  <c r="D33" i="2" s="1"/>
  <c r="D51" i="2" s="1"/>
  <c r="C21" i="2"/>
  <c r="D37" i="2" s="1"/>
  <c r="M51" i="2" s="1"/>
  <c r="D21" i="2"/>
  <c r="D41" i="2" s="1"/>
  <c r="V51" i="2" s="1"/>
  <c r="E21" i="2"/>
  <c r="D45" i="2" s="1"/>
  <c r="AE51" i="2" s="1"/>
  <c r="B22" i="2"/>
  <c r="F32" i="2" s="1"/>
  <c r="H50" i="2" s="1"/>
  <c r="C22" i="2"/>
  <c r="F36" i="2" s="1"/>
  <c r="Q50" i="2" s="1"/>
  <c r="D22" i="2"/>
  <c r="F40" i="2" s="1"/>
  <c r="Z50" i="2" s="1"/>
  <c r="E22" i="2"/>
  <c r="F44" i="2" s="1"/>
  <c r="AI50" i="2" s="1"/>
  <c r="B23" i="2"/>
  <c r="F33" i="2" s="1"/>
  <c r="H51" i="2" s="1"/>
  <c r="C23" i="2"/>
  <c r="F37" i="2" s="1"/>
  <c r="Q51" i="2" s="1"/>
  <c r="D23" i="2"/>
  <c r="F41" i="2" s="1"/>
  <c r="Z51" i="2" s="1"/>
  <c r="E23" i="2"/>
  <c r="F45" i="2" s="1"/>
  <c r="AI51" i="2" s="1"/>
  <c r="B24" i="2"/>
  <c r="H32" i="2" s="1"/>
  <c r="F50" i="2" s="1"/>
  <c r="C24" i="2"/>
  <c r="H36" i="2" s="1"/>
  <c r="O50" i="2" s="1"/>
  <c r="D24" i="2"/>
  <c r="H40" i="2" s="1"/>
  <c r="X50" i="2" s="1"/>
  <c r="E24" i="2"/>
  <c r="H44" i="2" s="1"/>
  <c r="AG50" i="2" s="1"/>
  <c r="B25" i="2"/>
  <c r="H33" i="2" s="1"/>
  <c r="F51" i="2" s="1"/>
  <c r="C25" i="2"/>
  <c r="H37" i="2" s="1"/>
  <c r="O51" i="2" s="1"/>
  <c r="D25" i="2"/>
  <c r="H41" i="2" s="1"/>
  <c r="X51" i="2" s="1"/>
  <c r="E25" i="2"/>
  <c r="H45" i="2" s="1"/>
  <c r="AG51" i="2" s="1"/>
  <c r="B26" i="2"/>
  <c r="J32" i="2" s="1"/>
  <c r="J50" i="2" s="1"/>
  <c r="C26" i="2"/>
  <c r="J36" i="2" s="1"/>
  <c r="S50" i="2" s="1"/>
  <c r="D26" i="2"/>
  <c r="J40" i="2" s="1"/>
  <c r="AB50" i="2" s="1"/>
  <c r="E26" i="2"/>
  <c r="J44" i="2" s="1"/>
  <c r="AK50" i="2" s="1"/>
  <c r="B27" i="2"/>
  <c r="J33" i="2" s="1"/>
  <c r="J51" i="2" s="1"/>
  <c r="C27" i="2"/>
  <c r="J37" i="2" s="1"/>
  <c r="S51" i="2" s="1"/>
  <c r="D27" i="2"/>
  <c r="J41" i="2" s="1"/>
  <c r="AB51" i="2" s="1"/>
  <c r="E27" i="2"/>
  <c r="J45" i="2" s="1"/>
  <c r="AK51" i="2" s="1"/>
  <c r="D50" i="4" l="1"/>
  <c r="D55" i="4" s="1"/>
  <c r="D60" i="4" s="1"/>
  <c r="D65" i="4" s="1"/>
  <c r="D70" i="4" s="1"/>
  <c r="D75" i="4" s="1"/>
  <c r="C38" i="3"/>
  <c r="C42" i="3"/>
  <c r="C47" i="3"/>
  <c r="C52" i="3"/>
  <c r="C56" i="3"/>
  <c r="C60" i="3"/>
  <c r="B38" i="3"/>
  <c r="B42" i="3"/>
  <c r="B47" i="3" s="1"/>
  <c r="D38" i="3"/>
  <c r="D42" i="3" s="1"/>
  <c r="E38" i="3"/>
  <c r="E42" i="3" s="1"/>
  <c r="F38" i="3"/>
  <c r="F42" i="3" s="1"/>
  <c r="G38" i="3"/>
  <c r="G42" i="3" s="1"/>
  <c r="H38" i="3"/>
  <c r="H42" i="3" s="1"/>
  <c r="I38" i="3"/>
  <c r="I42" i="3" s="1"/>
  <c r="J38" i="3"/>
  <c r="J42" i="3" s="1"/>
  <c r="BD65" i="3"/>
  <c r="BD64" i="3"/>
  <c r="AU65" i="3"/>
  <c r="AL65" i="3"/>
  <c r="AC65" i="3"/>
  <c r="AC64" i="3"/>
  <c r="T65" i="3"/>
  <c r="K65" i="3"/>
  <c r="B65" i="3"/>
  <c r="J47" i="3" l="1"/>
  <c r="I47" i="3"/>
  <c r="H47" i="3"/>
  <c r="G47" i="3"/>
  <c r="F47" i="3"/>
  <c r="E47" i="3"/>
  <c r="D47" i="3"/>
  <c r="B52" i="3"/>
  <c r="B56" i="3" s="1"/>
  <c r="B13" i="3" a="1"/>
  <c r="B13" i="3"/>
  <c r="B35" i="3" s="1"/>
  <c r="B68" i="3" s="1"/>
  <c r="C13" i="3"/>
  <c r="B39" i="3" s="1"/>
  <c r="K68" i="3" s="1"/>
  <c r="D13" i="3"/>
  <c r="B43" i="3" s="1"/>
  <c r="T68" i="3" s="1"/>
  <c r="E13" i="3"/>
  <c r="B48" i="3" s="1"/>
  <c r="F13" i="3"/>
  <c r="B53" i="3" s="1"/>
  <c r="G13" i="3"/>
  <c r="B57" i="3" s="1"/>
  <c r="AL68" i="3" s="1"/>
  <c r="H13" i="3"/>
  <c r="B61" i="3" s="1"/>
  <c r="AU68" i="3" s="1"/>
  <c r="B14" i="3"/>
  <c r="B36" i="3" s="1"/>
  <c r="B69" i="3" s="1"/>
  <c r="C14" i="3"/>
  <c r="B40" i="3" s="1"/>
  <c r="K69" i="3" s="1"/>
  <c r="D14" i="3"/>
  <c r="B44" i="3" s="1"/>
  <c r="T69" i="3" s="1"/>
  <c r="E14" i="3"/>
  <c r="B49" i="3" s="1"/>
  <c r="F14" i="3"/>
  <c r="B54" i="3" s="1"/>
  <c r="G14" i="3"/>
  <c r="B58" i="3" s="1"/>
  <c r="AL69" i="3" s="1"/>
  <c r="H14" i="3"/>
  <c r="B62" i="3" s="1"/>
  <c r="AU69" i="3" s="1"/>
  <c r="B15" i="3"/>
  <c r="E35" i="3" s="1"/>
  <c r="G68" i="3" s="1"/>
  <c r="C15" i="3"/>
  <c r="E39" i="3" s="1"/>
  <c r="P68" i="3" s="1"/>
  <c r="D15" i="3"/>
  <c r="E43" i="3" s="1"/>
  <c r="Y68" i="3" s="1"/>
  <c r="E15" i="3"/>
  <c r="E48" i="3" s="1"/>
  <c r="F15" i="3"/>
  <c r="E53" i="3" s="1"/>
  <c r="G15" i="3"/>
  <c r="E57" i="3" s="1"/>
  <c r="AQ68" i="3" s="1"/>
  <c r="H15" i="3"/>
  <c r="E61" i="3" s="1"/>
  <c r="AZ68" i="3" s="1"/>
  <c r="B16" i="3"/>
  <c r="E36" i="3" s="1"/>
  <c r="G69" i="3" s="1"/>
  <c r="C16" i="3"/>
  <c r="E40" i="3" s="1"/>
  <c r="P69" i="3" s="1"/>
  <c r="D16" i="3"/>
  <c r="E44" i="3" s="1"/>
  <c r="Y69" i="3" s="1"/>
  <c r="E16" i="3"/>
  <c r="E49" i="3" s="1"/>
  <c r="F16" i="3"/>
  <c r="E54" i="3" s="1"/>
  <c r="G16" i="3"/>
  <c r="E58" i="3" s="1"/>
  <c r="AQ69" i="3" s="1"/>
  <c r="H16" i="3"/>
  <c r="E62" i="3" s="1"/>
  <c r="AZ69" i="3" s="1"/>
  <c r="B17" i="3"/>
  <c r="G35" i="3" s="1"/>
  <c r="E68" i="3" s="1"/>
  <c r="C17" i="3"/>
  <c r="G39" i="3" s="1"/>
  <c r="N68" i="3" s="1"/>
  <c r="D17" i="3"/>
  <c r="G43" i="3" s="1"/>
  <c r="W68" i="3" s="1"/>
  <c r="E17" i="3"/>
  <c r="G48" i="3" s="1"/>
  <c r="F17" i="3"/>
  <c r="G53" i="3" s="1"/>
  <c r="G17" i="3"/>
  <c r="G57" i="3" s="1"/>
  <c r="AO68" i="3" s="1"/>
  <c r="H17" i="3"/>
  <c r="G61" i="3" s="1"/>
  <c r="AX68" i="3" s="1"/>
  <c r="B18" i="3"/>
  <c r="G36" i="3" s="1"/>
  <c r="E69" i="3" s="1"/>
  <c r="C18" i="3"/>
  <c r="G40" i="3" s="1"/>
  <c r="N69" i="3" s="1"/>
  <c r="D18" i="3"/>
  <c r="G44" i="3" s="1"/>
  <c r="W69" i="3" s="1"/>
  <c r="E18" i="3"/>
  <c r="G49" i="3" s="1"/>
  <c r="F18" i="3"/>
  <c r="G54" i="3" s="1"/>
  <c r="G18" i="3"/>
  <c r="G58" i="3" s="1"/>
  <c r="AO69" i="3" s="1"/>
  <c r="H18" i="3"/>
  <c r="G62" i="3" s="1"/>
  <c r="AX69" i="3" s="1"/>
  <c r="B19" i="3"/>
  <c r="I35" i="3" s="1"/>
  <c r="I68" i="3" s="1"/>
  <c r="C19" i="3"/>
  <c r="I39" i="3" s="1"/>
  <c r="R68" i="3" s="1"/>
  <c r="D19" i="3"/>
  <c r="I43" i="3" s="1"/>
  <c r="AA68" i="3" s="1"/>
  <c r="E19" i="3"/>
  <c r="I48" i="3" s="1"/>
  <c r="F19" i="3"/>
  <c r="I53" i="3" s="1"/>
  <c r="G19" i="3"/>
  <c r="I57" i="3" s="1"/>
  <c r="AS68" i="3" s="1"/>
  <c r="H19" i="3"/>
  <c r="I61" i="3" s="1"/>
  <c r="BB68" i="3" s="1"/>
  <c r="B20" i="3"/>
  <c r="I36" i="3" s="1"/>
  <c r="I69" i="3" s="1"/>
  <c r="C20" i="3"/>
  <c r="I40" i="3" s="1"/>
  <c r="R69" i="3" s="1"/>
  <c r="D20" i="3"/>
  <c r="I44" i="3" s="1"/>
  <c r="AA69" i="3" s="1"/>
  <c r="E20" i="3"/>
  <c r="I49" i="3" s="1"/>
  <c r="F20" i="3"/>
  <c r="I54" i="3" s="1"/>
  <c r="G20" i="3"/>
  <c r="I58" i="3" s="1"/>
  <c r="AS69" i="3" s="1"/>
  <c r="H20" i="3"/>
  <c r="I62" i="3" s="1"/>
  <c r="BB69" i="3" s="1"/>
  <c r="B21" i="3"/>
  <c r="C35" i="3" s="1"/>
  <c r="C68" i="3" s="1"/>
  <c r="C21" i="3"/>
  <c r="C39" i="3" s="1"/>
  <c r="L68" i="3" s="1"/>
  <c r="D21" i="3"/>
  <c r="C43" i="3" s="1"/>
  <c r="U68" i="3" s="1"/>
  <c r="E21" i="3"/>
  <c r="C48" i="3" s="1"/>
  <c r="F21" i="3"/>
  <c r="C53" i="3" s="1"/>
  <c r="G21" i="3"/>
  <c r="C57" i="3" s="1"/>
  <c r="AM68" i="3" s="1"/>
  <c r="H21" i="3"/>
  <c r="C61" i="3" s="1"/>
  <c r="AV68" i="3" s="1"/>
  <c r="B22" i="3"/>
  <c r="C36" i="3" s="1"/>
  <c r="C69" i="3" s="1"/>
  <c r="C22" i="3"/>
  <c r="C40" i="3" s="1"/>
  <c r="L69" i="3" s="1"/>
  <c r="D22" i="3"/>
  <c r="C44" i="3" s="1"/>
  <c r="U69" i="3" s="1"/>
  <c r="E22" i="3"/>
  <c r="C49" i="3" s="1"/>
  <c r="F22" i="3"/>
  <c r="C54" i="3" s="1"/>
  <c r="G22" i="3"/>
  <c r="C58" i="3" s="1"/>
  <c r="AM69" i="3" s="1"/>
  <c r="H22" i="3"/>
  <c r="C62" i="3" s="1"/>
  <c r="AV69" i="3" s="1"/>
  <c r="B23" i="3"/>
  <c r="D35" i="3" s="1"/>
  <c r="D68" i="3" s="1"/>
  <c r="C23" i="3"/>
  <c r="D39" i="3" s="1"/>
  <c r="M68" i="3" s="1"/>
  <c r="D23" i="3"/>
  <c r="D43" i="3" s="1"/>
  <c r="V68" i="3" s="1"/>
  <c r="E23" i="3"/>
  <c r="D48" i="3" s="1"/>
  <c r="F23" i="3"/>
  <c r="D53" i="3" s="1"/>
  <c r="G23" i="3"/>
  <c r="D57" i="3" s="1"/>
  <c r="AN68" i="3" s="1"/>
  <c r="H23" i="3"/>
  <c r="D61" i="3" s="1"/>
  <c r="AW68" i="3" s="1"/>
  <c r="B24" i="3"/>
  <c r="D36" i="3" s="1"/>
  <c r="D69" i="3" s="1"/>
  <c r="C24" i="3"/>
  <c r="D40" i="3" s="1"/>
  <c r="M69" i="3" s="1"/>
  <c r="D24" i="3"/>
  <c r="D44" i="3" s="1"/>
  <c r="V69" i="3" s="1"/>
  <c r="E24" i="3"/>
  <c r="D49" i="3" s="1"/>
  <c r="F24" i="3"/>
  <c r="D54" i="3" s="1"/>
  <c r="G24" i="3"/>
  <c r="D58" i="3" s="1"/>
  <c r="AN69" i="3" s="1"/>
  <c r="H24" i="3"/>
  <c r="D62" i="3" s="1"/>
  <c r="AW69" i="3" s="1"/>
  <c r="B25" i="3"/>
  <c r="F35" i="3" s="1"/>
  <c r="H68" i="3" s="1"/>
  <c r="C25" i="3"/>
  <c r="F39" i="3" s="1"/>
  <c r="Q68" i="3" s="1"/>
  <c r="D25" i="3"/>
  <c r="F43" i="3" s="1"/>
  <c r="Z68" i="3" s="1"/>
  <c r="E25" i="3"/>
  <c r="F48" i="3" s="1"/>
  <c r="F25" i="3"/>
  <c r="F53" i="3" s="1"/>
  <c r="G25" i="3"/>
  <c r="F57" i="3" s="1"/>
  <c r="AR68" i="3" s="1"/>
  <c r="H25" i="3"/>
  <c r="F61" i="3" s="1"/>
  <c r="BA68" i="3" s="1"/>
  <c r="B26" i="3"/>
  <c r="F36" i="3" s="1"/>
  <c r="H69" i="3" s="1"/>
  <c r="C26" i="3"/>
  <c r="F40" i="3" s="1"/>
  <c r="Q69" i="3" s="1"/>
  <c r="D26" i="3"/>
  <c r="F44" i="3" s="1"/>
  <c r="Z69" i="3" s="1"/>
  <c r="E26" i="3"/>
  <c r="F49" i="3" s="1"/>
  <c r="F26" i="3"/>
  <c r="F54" i="3" s="1"/>
  <c r="G26" i="3"/>
  <c r="F58" i="3" s="1"/>
  <c r="AR69" i="3" s="1"/>
  <c r="H26" i="3"/>
  <c r="F62" i="3" s="1"/>
  <c r="BA69" i="3" s="1"/>
  <c r="B27" i="3"/>
  <c r="H35" i="3" s="1"/>
  <c r="F68" i="3" s="1"/>
  <c r="C27" i="3"/>
  <c r="H39" i="3" s="1"/>
  <c r="O68" i="3" s="1"/>
  <c r="D27" i="3"/>
  <c r="H43" i="3" s="1"/>
  <c r="X68" i="3" s="1"/>
  <c r="E27" i="3"/>
  <c r="H48" i="3" s="1"/>
  <c r="F27" i="3"/>
  <c r="H53" i="3" s="1"/>
  <c r="G27" i="3"/>
  <c r="H57" i="3" s="1"/>
  <c r="AP68" i="3" s="1"/>
  <c r="H27" i="3"/>
  <c r="H61" i="3" s="1"/>
  <c r="AY68" i="3" s="1"/>
  <c r="B28" i="3"/>
  <c r="H36" i="3" s="1"/>
  <c r="F69" i="3" s="1"/>
  <c r="C28" i="3"/>
  <c r="H40" i="3" s="1"/>
  <c r="O69" i="3" s="1"/>
  <c r="D28" i="3"/>
  <c r="H44" i="3" s="1"/>
  <c r="X69" i="3" s="1"/>
  <c r="E28" i="3"/>
  <c r="H49" i="3" s="1"/>
  <c r="F28" i="3"/>
  <c r="H54" i="3" s="1"/>
  <c r="G28" i="3"/>
  <c r="H58" i="3" s="1"/>
  <c r="AP69" i="3" s="1"/>
  <c r="H28" i="3"/>
  <c r="H62" i="3" s="1"/>
  <c r="AY69" i="3" s="1"/>
  <c r="B29" i="3"/>
  <c r="J35" i="3" s="1"/>
  <c r="J68" i="3" s="1"/>
  <c r="C29" i="3"/>
  <c r="J39" i="3" s="1"/>
  <c r="S68" i="3" s="1"/>
  <c r="D29" i="3"/>
  <c r="J43" i="3" s="1"/>
  <c r="AB68" i="3" s="1"/>
  <c r="E29" i="3"/>
  <c r="J48" i="3" s="1"/>
  <c r="F29" i="3"/>
  <c r="J53" i="3" s="1"/>
  <c r="G29" i="3"/>
  <c r="J57" i="3" s="1"/>
  <c r="AT68" i="3" s="1"/>
  <c r="H29" i="3"/>
  <c r="J61" i="3" s="1"/>
  <c r="BC68" i="3" s="1"/>
  <c r="B30" i="3"/>
  <c r="J36" i="3" s="1"/>
  <c r="J69" i="3" s="1"/>
  <c r="C30" i="3"/>
  <c r="J40" i="3" s="1"/>
  <c r="S69" i="3" s="1"/>
  <c r="D30" i="3"/>
  <c r="J44" i="3" s="1"/>
  <c r="AB69" i="3" s="1"/>
  <c r="E30" i="3"/>
  <c r="J49" i="3" s="1"/>
  <c r="F30" i="3"/>
  <c r="J54" i="3" s="1"/>
  <c r="G30" i="3"/>
  <c r="J58" i="3" s="1"/>
  <c r="AT69" i="3" s="1"/>
  <c r="H30" i="3"/>
  <c r="J62" i="3" s="1"/>
  <c r="BC69" i="3" s="1"/>
  <c r="AK69" i="3" l="1"/>
  <c r="BL69" i="3"/>
  <c r="AK68" i="3"/>
  <c r="BL68" i="3"/>
  <c r="AG69" i="3"/>
  <c r="BH69" i="3"/>
  <c r="AG68" i="3"/>
  <c r="BH68" i="3"/>
  <c r="AI69" i="3"/>
  <c r="BJ69" i="3"/>
  <c r="AI68" i="3"/>
  <c r="BJ68" i="3"/>
  <c r="AE69" i="3"/>
  <c r="BF69" i="3"/>
  <c r="AE68" i="3"/>
  <c r="BF68" i="3"/>
  <c r="AD69" i="3"/>
  <c r="BE69" i="3"/>
  <c r="AD68" i="3"/>
  <c r="BE68" i="3"/>
  <c r="AJ69" i="3"/>
  <c r="BK69" i="3"/>
  <c r="AJ68" i="3"/>
  <c r="BK68" i="3"/>
  <c r="AF69" i="3"/>
  <c r="BG69" i="3"/>
  <c r="AF68" i="3"/>
  <c r="BG68" i="3"/>
  <c r="AH69" i="3"/>
  <c r="BI69" i="3"/>
  <c r="AH68" i="3"/>
  <c r="BI68" i="3"/>
  <c r="AC69" i="3"/>
  <c r="BD69" i="3"/>
  <c r="AC68" i="3"/>
  <c r="BD68" i="3"/>
  <c r="J52" i="3"/>
  <c r="J56" i="3" s="1"/>
  <c r="I52" i="3"/>
  <c r="I56" i="3" s="1"/>
  <c r="H52" i="3"/>
  <c r="H56" i="3" s="1"/>
  <c r="G52" i="3"/>
  <c r="G56" i="3" s="1"/>
  <c r="F52" i="3"/>
  <c r="F56" i="3" s="1"/>
  <c r="E52" i="3"/>
  <c r="E56" i="3" s="1"/>
  <c r="D52" i="3"/>
  <c r="D56" i="3" s="1"/>
  <c r="B60" i="3"/>
  <c r="J60" i="3" l="1"/>
  <c r="I60" i="3"/>
  <c r="H60" i="3"/>
  <c r="G60" i="3"/>
  <c r="F60" i="3"/>
  <c r="E60" i="3"/>
  <c r="D60" i="3"/>
</calcChain>
</file>

<file path=xl/sharedStrings.xml><?xml version="1.0" encoding="utf-8"?>
<sst xmlns="http://schemas.openxmlformats.org/spreadsheetml/2006/main" count="1419" uniqueCount="116">
  <si>
    <t>Device</t>
  </si>
  <si>
    <t>Code</t>
  </si>
  <si>
    <t>Input</t>
  </si>
  <si>
    <t>FIT_SDC_high</t>
  </si>
  <si>
    <t>FIT_DUE_high</t>
  </si>
  <si>
    <t>FIT_SDC_thermals</t>
  </si>
  <si>
    <t>FIT_DUE_thermals</t>
  </si>
  <si>
    <t>FIT_SDC_thermals_storm</t>
  </si>
  <si>
    <t>FIT_DUE_thermals_storm</t>
  </si>
  <si>
    <t>XeonPhi</t>
  </si>
  <si>
    <t>MxM</t>
  </si>
  <si>
    <t>HotSpot</t>
  </si>
  <si>
    <t>LavaMD</t>
  </si>
  <si>
    <t>LUD</t>
  </si>
  <si>
    <t>K20</t>
  </si>
  <si>
    <t>YOLOv2</t>
  </si>
  <si>
    <t>TitanV</t>
  </si>
  <si>
    <t>TitanX</t>
  </si>
  <si>
    <t>NA</t>
  </si>
  <si>
    <t>GPUembedded</t>
  </si>
  <si>
    <t>CED</t>
  </si>
  <si>
    <t>SC</t>
  </si>
  <si>
    <t>BFS</t>
  </si>
  <si>
    <t>CPU</t>
  </si>
  <si>
    <t>CPU+GPU</t>
  </si>
  <si>
    <t>FPGA</t>
  </si>
  <si>
    <t>MNIST Double</t>
  </si>
  <si>
    <t>MNIST Single</t>
  </si>
  <si>
    <t>FIT_SDC</t>
  </si>
  <si>
    <t>FIT_DUE</t>
  </si>
  <si>
    <t>Hotspot</t>
  </si>
  <si>
    <t>FIT_SDC_high_LANLsupercomputer</t>
  </si>
  <si>
    <t>FIT_DUE_high_LANLsupercomputer</t>
  </si>
  <si>
    <t>FIT_SDC_high_ORNLsupercomputer</t>
  </si>
  <si>
    <t>FIT_DUE_high_ORNLsupercomputer</t>
  </si>
  <si>
    <t>FIT_SDC_high_airplane</t>
  </si>
  <si>
    <t>FIT_DUE_high_airplane</t>
  </si>
  <si>
    <t>FIT_SDC_thermals_LANLsupercomputer</t>
  </si>
  <si>
    <t>FIT_DUE_thermals_LANLsupercomputer</t>
  </si>
  <si>
    <t>FIT_SDC_thermals_ORNLsupercomputer</t>
  </si>
  <si>
    <t>FIT_DUE_thermals_ORNLsupercomputer</t>
  </si>
  <si>
    <t>FIT_SDC_thermals_airplane</t>
  </si>
  <si>
    <t>FIT_DUE_thermals_airplane</t>
  </si>
  <si>
    <t>Airplane</t>
  </si>
  <si>
    <t>NYC</t>
  </si>
  <si>
    <t>Storm NYC</t>
  </si>
  <si>
    <t>FIT SDC</t>
  </si>
  <si>
    <t>FIT DUE</t>
  </si>
  <si>
    <t>APU GPU</t>
  </si>
  <si>
    <t>APU CPU</t>
  </si>
  <si>
    <t>APU CPU + GPU</t>
  </si>
  <si>
    <t>GPU</t>
  </si>
  <si>
    <t>GPU+CPU</t>
  </si>
  <si>
    <t>Los Alamos</t>
  </si>
  <si>
    <t>ORNL</t>
  </si>
  <si>
    <t>LANL</t>
  </si>
  <si>
    <t>High nyc</t>
  </si>
  <si>
    <t>Thermal nyc</t>
  </si>
  <si>
    <t>Storm nyc</t>
  </si>
  <si>
    <t>High ornl</t>
  </si>
  <si>
    <t>thermal Ornl</t>
  </si>
  <si>
    <t>LANL High</t>
  </si>
  <si>
    <t>LANL thermal</t>
  </si>
  <si>
    <t>High airplane</t>
  </si>
  <si>
    <t>Thermal airplane</t>
  </si>
  <si>
    <t>Plane</t>
  </si>
  <si>
    <t>MINIST Double</t>
  </si>
  <si>
    <t>MINIST Single</t>
  </si>
  <si>
    <t>NYC outdoor storm</t>
  </si>
  <si>
    <t>NYC Indor High</t>
  </si>
  <si>
    <t>NYC Indoor thermal</t>
  </si>
  <si>
    <t>NYC Indoor storm</t>
  </si>
  <si>
    <t>NYC outdoor High</t>
  </si>
  <si>
    <t>NYC outdoor thermal</t>
  </si>
  <si>
    <t>Titan V</t>
  </si>
  <si>
    <t>Titan X</t>
  </si>
  <si>
    <t>Outdoor</t>
  </si>
  <si>
    <t>Average indoor high</t>
  </si>
  <si>
    <t>Average indoor thermal</t>
  </si>
  <si>
    <t>Average indoor storm</t>
  </si>
  <si>
    <t>Average outdoor high</t>
  </si>
  <si>
    <t>Average outdoor thermal</t>
  </si>
  <si>
    <t>Average outdoor storm</t>
  </si>
  <si>
    <t>Max NYC indoor high</t>
  </si>
  <si>
    <t>Max NYC indoor thermal</t>
  </si>
  <si>
    <t>Max NYC indoor storm</t>
  </si>
  <si>
    <t>Max NYC outdoor high</t>
  </si>
  <si>
    <t>Max NYC outdoor thermal</t>
  </si>
  <si>
    <t>Max NYC outdoor storm</t>
  </si>
  <si>
    <t>Average</t>
  </si>
  <si>
    <t>Max diff</t>
  </si>
  <si>
    <t>NYC High</t>
  </si>
  <si>
    <t xml:space="preserve">Indoor </t>
  </si>
  <si>
    <t>SDC</t>
  </si>
  <si>
    <t>DUE</t>
  </si>
  <si>
    <t>YOLOv2 (Min)</t>
  </si>
  <si>
    <t>HotSpot (Min)</t>
  </si>
  <si>
    <t>Min (YOLOv2)</t>
  </si>
  <si>
    <t>Max (HotSpot)</t>
  </si>
  <si>
    <t>Min (HotSpot)</t>
  </si>
  <si>
    <t>Max (MxM)</t>
  </si>
  <si>
    <t>NYC Thermal</t>
  </si>
  <si>
    <t>NYC Thunderstorm Contribution</t>
  </si>
  <si>
    <t xml:space="preserve">YOLOv2 </t>
  </si>
  <si>
    <t xml:space="preserve">HotSpot </t>
  </si>
  <si>
    <t>Min (LavaMD)</t>
  </si>
  <si>
    <t>CPU + GPU</t>
  </si>
  <si>
    <t>Min (BFS)</t>
  </si>
  <si>
    <t>Max (SC)</t>
  </si>
  <si>
    <t>Min (SC)</t>
  </si>
  <si>
    <t>Max (BFS)</t>
  </si>
  <si>
    <t>Max (LUD)</t>
  </si>
  <si>
    <t>Min (MxM)</t>
  </si>
  <si>
    <t>Max (LavaMD)</t>
  </si>
  <si>
    <t>Max (MNIST Double)</t>
  </si>
  <si>
    <t>Min (MNIST Single)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</si>
</sst>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1" x14ac:knownFonts="1"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ont="1" applyFill="1"/>
    <xf numFmtId="0" fontId="0" fillId="2" borderId="1" xfId="0" applyFont="1" applyFill="1" applyBorder="1"/>
    <xf numFmtId="0" fontId="0" fillId="0" borderId="2" xfId="0" applyBorder="1"/>
    <xf numFmtId="0" fontId="0" fillId="2" borderId="2" xfId="0" applyFont="1" applyFill="1" applyBorder="1"/>
    <xf numFmtId="0" fontId="0" fillId="0" borderId="0" xfId="0" applyFont="1" applyFill="1" applyBorder="1"/>
    <xf numFmtId="0" fontId="0" fillId="0" borderId="2" xfId="0" applyBorder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1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4" fontId="0" fillId="0" borderId="0" xfId="0" applyNumberFormat="1"/>
    <xf numFmtId="0" fontId="0" fillId="0" borderId="0" xfId="0" applyFill="1" applyBorder="1"/>
    <xf numFmtId="0" fontId="0" fillId="0" borderId="0" xfId="0" applyFill="1" applyAlignmen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8" borderId="2" xfId="0" applyFill="1" applyBorder="1"/>
    <xf numFmtId="0" fontId="0" fillId="3" borderId="2" xfId="0" applyFill="1" applyBorder="1"/>
    <xf numFmtId="0" fontId="0" fillId="11" borderId="2" xfId="0" applyFill="1" applyBorder="1"/>
    <xf numFmtId="0" fontId="0" fillId="8" borderId="3" xfId="0" applyFill="1" applyBorder="1"/>
    <xf numFmtId="164" fontId="0" fillId="0" borderId="2" xfId="0" applyNumberFormat="1" applyFill="1" applyBorder="1"/>
    <xf numFmtId="164" fontId="0" fillId="0" borderId="2" xfId="0" applyNumberFormat="1" applyFont="1" applyFill="1" applyBorder="1"/>
    <xf numFmtId="164" fontId="0" fillId="0" borderId="2" xfId="0" applyNumberFormat="1" applyBorder="1"/>
    <xf numFmtId="0" fontId="0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3" borderId="0" xfId="0" applyFill="1"/>
    <xf numFmtId="0" fontId="0" fillId="4" borderId="0" xfId="0" applyFont="1" applyFill="1"/>
    <xf numFmtId="0" fontId="0" fillId="12" borderId="2" xfId="0" applyFill="1" applyBorder="1"/>
    <xf numFmtId="0" fontId="0" fillId="12" borderId="0" xfId="0" applyFill="1" applyBorder="1"/>
    <xf numFmtId="0" fontId="0" fillId="2" borderId="0" xfId="0" applyFont="1" applyFill="1" applyBorder="1"/>
    <xf numFmtId="0" fontId="0" fillId="0" borderId="2" xfId="0" applyFill="1" applyBorder="1"/>
    <xf numFmtId="0" fontId="0" fillId="13" borderId="2" xfId="0" applyFill="1" applyBorder="1"/>
    <xf numFmtId="0" fontId="0" fillId="0" borderId="3" xfId="0" applyBorder="1" applyAlignment="1"/>
    <xf numFmtId="164" fontId="0" fillId="0" borderId="0" xfId="0" applyNumberFormat="1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0C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636428258967635E-2"/>
          <c:y val="2.2500312460942383E-2"/>
          <c:w val="0.92772468285214349"/>
          <c:h val="0.7714661253280840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GPU!$A$68</c:f>
              <c:strCache>
                <c:ptCount val="1"/>
                <c:pt idx="0">
                  <c:v>FIT_SDC</c:v>
                </c:pt>
              </c:strCache>
            </c:strRef>
          </c:tx>
          <c:spPr>
            <a:pattFill prst="wdUpDiag">
              <a:fgClr>
                <a:srgbClr val="C00000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2-A92C-4E80-B63A-A3B2E37C0E2D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C0000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E-A148-45CD-89CD-ECE8648CC628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3-A92C-4E80-B63A-A3B2E37C0E2D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4-A92C-4E80-B63A-A3B2E37C0E2D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5-A92C-4E80-B63A-A3B2E37C0E2D}"/>
              </c:ext>
            </c:extLst>
          </c:dPt>
          <c:dPt>
            <c:idx val="9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6-A92C-4E80-B63A-A3B2E37C0E2D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C0000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F-A148-45CD-89CD-ECE8648CC628}"/>
              </c:ext>
            </c:extLst>
          </c:dPt>
          <c:dPt>
            <c:idx val="12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7-A92C-4E80-B63A-A3B2E37C0E2D}"/>
              </c:ext>
            </c:extLst>
          </c:dPt>
          <c:dPt>
            <c:idx val="14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8-A92C-4E80-B63A-A3B2E37C0E2D}"/>
              </c:ext>
            </c:extLst>
          </c:dPt>
          <c:dPt>
            <c:idx val="16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9-A92C-4E80-B63A-A3B2E37C0E2D}"/>
              </c:ext>
            </c:extLst>
          </c:dPt>
          <c:dPt>
            <c:idx val="18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A-A92C-4E80-B63A-A3B2E37C0E2D}"/>
              </c:ext>
            </c:extLst>
          </c:dPt>
          <c:dPt>
            <c:idx val="20"/>
            <c:invertIfNegative val="0"/>
            <c:bubble3D val="0"/>
            <c:spPr>
              <a:pattFill prst="pct25">
                <a:fgClr>
                  <a:srgbClr val="C0000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0-A148-45CD-89CD-ECE8648CC628}"/>
              </c:ext>
            </c:extLst>
          </c:dPt>
          <c:dPt>
            <c:idx val="21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B-A92C-4E80-B63A-A3B2E37C0E2D}"/>
              </c:ext>
            </c:extLst>
          </c:dPt>
          <c:dPt>
            <c:idx val="23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C-A92C-4E80-B63A-A3B2E37C0E2D}"/>
              </c:ext>
            </c:extLst>
          </c:dPt>
          <c:dPt>
            <c:idx val="25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D-A92C-4E80-B63A-A3B2E37C0E2D}"/>
              </c:ext>
            </c:extLst>
          </c:dPt>
          <c:dPt>
            <c:idx val="27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E-A92C-4E80-B63A-A3B2E37C0E2D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C0000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1-A148-45CD-89CD-ECE8648CC628}"/>
              </c:ext>
            </c:extLst>
          </c:dPt>
          <c:dPt>
            <c:idx val="30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F-A92C-4E80-B63A-A3B2E37C0E2D}"/>
              </c:ext>
            </c:extLst>
          </c:dPt>
          <c:dPt>
            <c:idx val="32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0-A92C-4E80-B63A-A3B2E37C0E2D}"/>
              </c:ext>
            </c:extLst>
          </c:dPt>
          <c:dPt>
            <c:idx val="34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1-A92C-4E80-B63A-A3B2E37C0E2D}"/>
              </c:ext>
            </c:extLst>
          </c:dPt>
          <c:dPt>
            <c:idx val="36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2-A92C-4E80-B63A-A3B2E37C0E2D}"/>
              </c:ext>
            </c:extLst>
          </c:dPt>
          <c:dPt>
            <c:idx val="38"/>
            <c:invertIfNegative val="0"/>
            <c:bubble3D val="0"/>
            <c:spPr>
              <a:pattFill prst="pct25">
                <a:fgClr>
                  <a:srgbClr val="C0000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2-A148-45CD-89CD-ECE8648CC628}"/>
              </c:ext>
            </c:extLst>
          </c:dPt>
          <c:dPt>
            <c:idx val="39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3-A92C-4E80-B63A-A3B2E37C0E2D}"/>
              </c:ext>
            </c:extLst>
          </c:dPt>
          <c:dPt>
            <c:idx val="41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4-A92C-4E80-B63A-A3B2E37C0E2D}"/>
              </c:ext>
            </c:extLst>
          </c:dPt>
          <c:dPt>
            <c:idx val="43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5-A92C-4E80-B63A-A3B2E37C0E2D}"/>
              </c:ext>
            </c:extLst>
          </c:dPt>
          <c:dPt>
            <c:idx val="45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6-A92C-4E80-B63A-A3B2E37C0E2D}"/>
              </c:ext>
            </c:extLst>
          </c:dPt>
          <c:dPt>
            <c:idx val="47"/>
            <c:invertIfNegative val="0"/>
            <c:bubble3D val="0"/>
            <c:spPr>
              <a:pattFill prst="pct25">
                <a:fgClr>
                  <a:srgbClr val="C0000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3-A148-45CD-89CD-ECE8648CC628}"/>
              </c:ext>
            </c:extLst>
          </c:dPt>
          <c:dPt>
            <c:idx val="48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7-A92C-4E80-B63A-A3B2E37C0E2D}"/>
              </c:ext>
            </c:extLst>
          </c:dPt>
          <c:dPt>
            <c:idx val="50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8-A92C-4E80-B63A-A3B2E37C0E2D}"/>
              </c:ext>
            </c:extLst>
          </c:dPt>
          <c:dPt>
            <c:idx val="52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9-A92C-4E80-B63A-A3B2E37C0E2D}"/>
              </c:ext>
            </c:extLst>
          </c:dPt>
          <c:dPt>
            <c:idx val="54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A-A92C-4E80-B63A-A3B2E37C0E2D}"/>
              </c:ext>
            </c:extLst>
          </c:dPt>
          <c:dPt>
            <c:idx val="56"/>
            <c:invertIfNegative val="0"/>
            <c:bubble3D val="0"/>
            <c:spPr>
              <a:pattFill prst="pct25">
                <a:fgClr>
                  <a:srgbClr val="C0000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4-A148-45CD-89CD-ECE8648CC628}"/>
              </c:ext>
            </c:extLst>
          </c:dPt>
          <c:dPt>
            <c:idx val="57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B-A92C-4E80-B63A-A3B2E37C0E2D}"/>
              </c:ext>
            </c:extLst>
          </c:dPt>
          <c:dPt>
            <c:idx val="59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C-A92C-4E80-B63A-A3B2E37C0E2D}"/>
              </c:ext>
            </c:extLst>
          </c:dPt>
          <c:dPt>
            <c:idx val="61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D-A92C-4E80-B63A-A3B2E37C0E2D}"/>
              </c:ext>
            </c:extLst>
          </c:dPt>
          <c:cat>
            <c:multiLvlStrRef>
              <c:f>GPU!$B$64:$BL$67</c:f>
              <c:multiLvlStrCache>
                <c:ptCount val="63"/>
                <c:lvl>
                  <c:pt idx="0">
                    <c:v> </c:v>
                  </c:pt>
                  <c:pt idx="1">
                    <c:v> </c:v>
                  </c:pt>
                  <c:pt idx="2">
                    <c:v> </c:v>
                  </c:pt>
                  <c:pt idx="3">
                    <c:v> </c:v>
                  </c:pt>
                  <c:pt idx="4">
                    <c:v> </c:v>
                  </c:pt>
                  <c:pt idx="5">
                    <c:v> </c:v>
                  </c:pt>
                  <c:pt idx="6">
                    <c:v> </c:v>
                  </c:pt>
                  <c:pt idx="7">
                    <c:v> </c:v>
                  </c:pt>
                  <c:pt idx="8">
                    <c:v> </c:v>
                  </c:pt>
                  <c:pt idx="9">
                    <c:v> </c:v>
                  </c:pt>
                  <c:pt idx="10">
                    <c:v> </c:v>
                  </c:pt>
                  <c:pt idx="11">
                    <c:v> </c:v>
                  </c:pt>
                  <c:pt idx="12">
                    <c:v> </c:v>
                  </c:pt>
                  <c:pt idx="13">
                    <c:v> </c:v>
                  </c:pt>
                  <c:pt idx="14">
                    <c:v> </c:v>
                  </c:pt>
                  <c:pt idx="15">
                    <c:v> </c:v>
                  </c:pt>
                  <c:pt idx="16">
                    <c:v> </c:v>
                  </c:pt>
                  <c:pt idx="17">
                    <c:v> </c:v>
                  </c:pt>
                  <c:pt idx="18">
                    <c:v> </c:v>
                  </c:pt>
                  <c:pt idx="19">
                    <c:v> </c:v>
                  </c:pt>
                  <c:pt idx="20">
                    <c:v> </c:v>
                  </c:pt>
                  <c:pt idx="21">
                    <c:v> </c:v>
                  </c:pt>
                  <c:pt idx="22">
                    <c:v> </c:v>
                  </c:pt>
                  <c:pt idx="23">
                    <c:v> </c:v>
                  </c:pt>
                  <c:pt idx="24">
                    <c:v> </c:v>
                  </c:pt>
                  <c:pt idx="25">
                    <c:v> </c:v>
                  </c:pt>
                  <c:pt idx="26">
                    <c:v> </c:v>
                  </c:pt>
                  <c:pt idx="27">
                    <c:v> </c:v>
                  </c:pt>
                  <c:pt idx="28">
                    <c:v> </c:v>
                  </c:pt>
                  <c:pt idx="29">
                    <c:v> </c:v>
                  </c:pt>
                  <c:pt idx="30">
                    <c:v> </c:v>
                  </c:pt>
                  <c:pt idx="31">
                    <c:v> </c:v>
                  </c:pt>
                  <c:pt idx="32">
                    <c:v> </c:v>
                  </c:pt>
                  <c:pt idx="33">
                    <c:v> </c:v>
                  </c:pt>
                  <c:pt idx="34">
                    <c:v> </c:v>
                  </c:pt>
                  <c:pt idx="35">
                    <c:v> </c:v>
                  </c:pt>
                  <c:pt idx="36">
                    <c:v> </c:v>
                  </c:pt>
                  <c:pt idx="37">
                    <c:v> </c:v>
                  </c:pt>
                  <c:pt idx="38">
                    <c:v> </c:v>
                  </c:pt>
                  <c:pt idx="39">
                    <c:v> </c:v>
                  </c:pt>
                  <c:pt idx="40">
                    <c:v> </c:v>
                  </c:pt>
                  <c:pt idx="41">
                    <c:v> </c:v>
                  </c:pt>
                  <c:pt idx="42">
                    <c:v> </c:v>
                  </c:pt>
                  <c:pt idx="43">
                    <c:v> </c:v>
                  </c:pt>
                  <c:pt idx="44">
                    <c:v> </c:v>
                  </c:pt>
                  <c:pt idx="45">
                    <c:v> </c:v>
                  </c:pt>
                  <c:pt idx="46">
                    <c:v> </c:v>
                  </c:pt>
                  <c:pt idx="47">
                    <c:v> </c:v>
                  </c:pt>
                  <c:pt idx="48">
                    <c:v> </c:v>
                  </c:pt>
                  <c:pt idx="49">
                    <c:v> </c:v>
                  </c:pt>
                  <c:pt idx="50">
                    <c:v> </c:v>
                  </c:pt>
                  <c:pt idx="51">
                    <c:v> </c:v>
                  </c:pt>
                  <c:pt idx="52">
                    <c:v> </c:v>
                  </c:pt>
                  <c:pt idx="53">
                    <c:v> </c:v>
                  </c:pt>
                  <c:pt idx="54">
                    <c:v> </c:v>
                  </c:pt>
                  <c:pt idx="55">
                    <c:v> </c:v>
                  </c:pt>
                  <c:pt idx="56">
                    <c:v> </c:v>
                  </c:pt>
                  <c:pt idx="57">
                    <c:v> </c:v>
                  </c:pt>
                  <c:pt idx="58">
                    <c:v> </c:v>
                  </c:pt>
                  <c:pt idx="59">
                    <c:v> </c:v>
                  </c:pt>
                  <c:pt idx="60">
                    <c:v> </c:v>
                  </c:pt>
                  <c:pt idx="61">
                    <c:v> </c:v>
                  </c:pt>
                  <c:pt idx="62">
                    <c:v> </c:v>
                  </c:pt>
                </c:lvl>
                <c:lvl>
                  <c:pt idx="0">
                    <c:v>NYC</c:v>
                  </c:pt>
                  <c:pt idx="3">
                    <c:v>ORNL</c:v>
                  </c:pt>
                  <c:pt idx="5">
                    <c:v>LANL</c:v>
                  </c:pt>
                  <c:pt idx="7">
                    <c:v>Plane</c:v>
                  </c:pt>
                  <c:pt idx="9">
                    <c:v>NYC</c:v>
                  </c:pt>
                  <c:pt idx="12">
                    <c:v>ORNL</c:v>
                  </c:pt>
                  <c:pt idx="14">
                    <c:v>LANL</c:v>
                  </c:pt>
                  <c:pt idx="16">
                    <c:v>Plane</c:v>
                  </c:pt>
                  <c:pt idx="18">
                    <c:v>NYC</c:v>
                  </c:pt>
                  <c:pt idx="21">
                    <c:v>ORNL</c:v>
                  </c:pt>
                  <c:pt idx="23">
                    <c:v>LANL</c:v>
                  </c:pt>
                  <c:pt idx="25">
                    <c:v>Plane</c:v>
                  </c:pt>
                  <c:pt idx="27">
                    <c:v>NYC</c:v>
                  </c:pt>
                  <c:pt idx="30">
                    <c:v>ORNL</c:v>
                  </c:pt>
                  <c:pt idx="32">
                    <c:v>LANL</c:v>
                  </c:pt>
                  <c:pt idx="34">
                    <c:v>Plane</c:v>
                  </c:pt>
                  <c:pt idx="36">
                    <c:v>NYC</c:v>
                  </c:pt>
                  <c:pt idx="39">
                    <c:v>ORNL</c:v>
                  </c:pt>
                  <c:pt idx="41">
                    <c:v>LANL</c:v>
                  </c:pt>
                  <c:pt idx="43">
                    <c:v>Plane</c:v>
                  </c:pt>
                  <c:pt idx="45">
                    <c:v>NYC</c:v>
                  </c:pt>
                  <c:pt idx="48">
                    <c:v>ORNL</c:v>
                  </c:pt>
                  <c:pt idx="50">
                    <c:v>LANL</c:v>
                  </c:pt>
                  <c:pt idx="52">
                    <c:v>Plane</c:v>
                  </c:pt>
                  <c:pt idx="54">
                    <c:v>NYC</c:v>
                  </c:pt>
                  <c:pt idx="57">
                    <c:v>ORNL</c:v>
                  </c:pt>
                  <c:pt idx="59">
                    <c:v>LANL</c:v>
                  </c:pt>
                  <c:pt idx="61">
                    <c:v>Plane</c:v>
                  </c:pt>
                </c:lvl>
                <c:lvl>
                  <c:pt idx="0">
                    <c:v>MxM</c:v>
                  </c:pt>
                  <c:pt idx="9">
                    <c:v>YOLOv2</c:v>
                  </c:pt>
                  <c:pt idx="18">
                    <c:v>Hotspot</c:v>
                  </c:pt>
                  <c:pt idx="27">
                    <c:v>MxM</c:v>
                  </c:pt>
                  <c:pt idx="36">
                    <c:v>LavaMD</c:v>
                  </c:pt>
                  <c:pt idx="45">
                    <c:v>HotSpot</c:v>
                  </c:pt>
                  <c:pt idx="54">
                    <c:v>MxM</c:v>
                  </c:pt>
                </c:lvl>
                <c:lvl>
                  <c:pt idx="0">
                    <c:v>K20</c:v>
                  </c:pt>
                  <c:pt idx="27">
                    <c:v>TitanX</c:v>
                  </c:pt>
                  <c:pt idx="54">
                    <c:v>TitanV</c:v>
                  </c:pt>
                </c:lvl>
              </c:multiLvlStrCache>
            </c:multiLvlStrRef>
          </c:cat>
          <c:val>
            <c:numRef>
              <c:f>GPU!$B$68:$BL$68</c:f>
              <c:numCache>
                <c:formatCode>General</c:formatCode>
                <c:ptCount val="63"/>
                <c:pt idx="0">
                  <c:v>781.34715025906701</c:v>
                </c:pt>
                <c:pt idx="1">
                  <c:v>149.47350827344101</c:v>
                </c:pt>
                <c:pt idx="2">
                  <c:v>298.94701654688299</c:v>
                </c:pt>
                <c:pt idx="3">
                  <c:v>428.042351854922</c:v>
                </c:pt>
                <c:pt idx="4">
                  <c:v>117.710387765335</c:v>
                </c:pt>
                <c:pt idx="5">
                  <c:v>1902.2797927461099</c:v>
                </c:pt>
                <c:pt idx="6">
                  <c:v>523.15727895704504</c:v>
                </c:pt>
                <c:pt idx="7">
                  <c:v>275432.68393782398</c:v>
                </c:pt>
                <c:pt idx="8">
                  <c:v>52690.906401470798</c:v>
                </c:pt>
                <c:pt idx="9">
                  <c:v>47.823834196891198</c:v>
                </c:pt>
                <c:pt idx="10">
                  <c:v>10.304613070366001</c:v>
                </c:pt>
                <c:pt idx="11">
                  <c:v>20.609226140732101</c:v>
                </c:pt>
                <c:pt idx="12">
                  <c:v>26.1991439497409</c:v>
                </c:pt>
                <c:pt idx="13">
                  <c:v>8.1148827929132494</c:v>
                </c:pt>
                <c:pt idx="14">
                  <c:v>116.432642487047</c:v>
                </c:pt>
                <c:pt idx="15">
                  <c:v>36.066145746281101</c:v>
                </c:pt>
                <c:pt idx="16">
                  <c:v>16858.379792746098</c:v>
                </c:pt>
                <c:pt idx="17">
                  <c:v>3632.4791534347301</c:v>
                </c:pt>
                <c:pt idx="18">
                  <c:v>895.85492227979296</c:v>
                </c:pt>
                <c:pt idx="19">
                  <c:v>130.22313220792199</c:v>
                </c:pt>
                <c:pt idx="20">
                  <c:v>260.44626441584501</c:v>
                </c:pt>
                <c:pt idx="21">
                  <c:v>490.77269652331597</c:v>
                </c:pt>
                <c:pt idx="22">
                  <c:v>102.550716613739</c:v>
                </c:pt>
                <c:pt idx="23">
                  <c:v>2181.0621761657999</c:v>
                </c:pt>
                <c:pt idx="24">
                  <c:v>455.78096272772899</c:v>
                </c:pt>
                <c:pt idx="25">
                  <c:v>315797.81865284999</c:v>
                </c:pt>
                <c:pt idx="26">
                  <c:v>45904.956334614697</c:v>
                </c:pt>
                <c:pt idx="27">
                  <c:v>1077.7202072538901</c:v>
                </c:pt>
                <c:pt idx="28">
                  <c:v>118.899381581147</c:v>
                </c:pt>
                <c:pt idx="29">
                  <c:v>237.798763162293</c:v>
                </c:pt>
                <c:pt idx="30">
                  <c:v>590.40324393782396</c:v>
                </c:pt>
                <c:pt idx="31">
                  <c:v>93.633262995152904</c:v>
                </c:pt>
                <c:pt idx="32">
                  <c:v>2623.83419689119</c:v>
                </c:pt>
                <c:pt idx="33">
                  <c:v>416.14783553401298</c:v>
                </c:pt>
                <c:pt idx="34">
                  <c:v>379907.15025906701</c:v>
                </c:pt>
                <c:pt idx="35">
                  <c:v>41913.221001170001</c:v>
                </c:pt>
                <c:pt idx="36">
                  <c:v>479.58549222797899</c:v>
                </c:pt>
                <c:pt idx="37">
                  <c:v>72.472004011365499</c:v>
                </c:pt>
                <c:pt idx="38">
                  <c:v>144.944008022731</c:v>
                </c:pt>
                <c:pt idx="39">
                  <c:v>262.72944355233199</c:v>
                </c:pt>
                <c:pt idx="40">
                  <c:v>57.071703158950399</c:v>
                </c:pt>
                <c:pt idx="41">
                  <c:v>1167.6062176165799</c:v>
                </c:pt>
                <c:pt idx="42">
                  <c:v>253.652014039779</c:v>
                </c:pt>
                <c:pt idx="43">
                  <c:v>169058.68186528501</c:v>
                </c:pt>
                <c:pt idx="44">
                  <c:v>25547.106134046498</c:v>
                </c:pt>
                <c:pt idx="45">
                  <c:v>373.16062176165798</c:v>
                </c:pt>
                <c:pt idx="46">
                  <c:v>29.441751629617301</c:v>
                </c:pt>
                <c:pt idx="47">
                  <c:v>58.883503259234502</c:v>
                </c:pt>
                <c:pt idx="48">
                  <c:v>204.42712321347199</c:v>
                </c:pt>
                <c:pt idx="49">
                  <c:v>23.185379408323598</c:v>
                </c:pt>
                <c:pt idx="50">
                  <c:v>908.50259067357501</c:v>
                </c:pt>
                <c:pt idx="51">
                  <c:v>103.04613070366</c:v>
                </c:pt>
                <c:pt idx="52">
                  <c:v>131542.85077720199</c:v>
                </c:pt>
                <c:pt idx="53">
                  <c:v>10378.5118669564</c:v>
                </c:pt>
                <c:pt idx="54">
                  <c:v>1077.7202072538901</c:v>
                </c:pt>
                <c:pt idx="55">
                  <c:v>118.899381581147</c:v>
                </c:pt>
                <c:pt idx="56">
                  <c:v>237.798763162293</c:v>
                </c:pt>
                <c:pt idx="57">
                  <c:v>590.40324393782396</c:v>
                </c:pt>
                <c:pt idx="58">
                  <c:v>93.633262995152904</c:v>
                </c:pt>
                <c:pt idx="59">
                  <c:v>2623.83419689119</c:v>
                </c:pt>
                <c:pt idx="60">
                  <c:v>416.14783553401298</c:v>
                </c:pt>
                <c:pt idx="61">
                  <c:v>379907.15025906701</c:v>
                </c:pt>
                <c:pt idx="62">
                  <c:v>41913.221001170001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60-A92C-4E80-B63A-A3B2E37C0E2D}"/>
            </c:ext>
          </c:extLst>
        </c:ser>
        <c:ser>
          <c:idx val="1"/>
          <c:order val="1"/>
          <c:tx>
            <c:strRef>
              <c:f>GPU!$A$69</c:f>
              <c:strCache>
                <c:ptCount val="1"/>
                <c:pt idx="0">
                  <c:v>FIT_DUE</c:v>
                </c:pt>
              </c:strCache>
            </c:strRef>
          </c:tx>
          <c:spPr>
            <a:pattFill prst="wdUpDiag">
              <a:fgClr>
                <a:srgbClr val="0070C0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E-A92C-4E80-B63A-A3B2E37C0E2D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0070C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5-A148-45CD-89CD-ECE8648CC628}"/>
              </c:ext>
            </c:extLst>
          </c:dPt>
          <c:dPt>
            <c:idx val="3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F-A92C-4E80-B63A-A3B2E37C0E2D}"/>
              </c:ext>
            </c:extLst>
          </c:dPt>
          <c:dPt>
            <c:idx val="5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0-A92C-4E80-B63A-A3B2E37C0E2D}"/>
              </c:ext>
            </c:extLst>
          </c:dPt>
          <c:dPt>
            <c:idx val="7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1-A92C-4E80-B63A-A3B2E37C0E2D}"/>
              </c:ext>
            </c:extLst>
          </c:dPt>
          <c:dPt>
            <c:idx val="9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2-A92C-4E80-B63A-A3B2E37C0E2D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70C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6-A148-45CD-89CD-ECE8648CC628}"/>
              </c:ext>
            </c:extLst>
          </c:dPt>
          <c:dPt>
            <c:idx val="12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3-A92C-4E80-B63A-A3B2E37C0E2D}"/>
              </c:ext>
            </c:extLst>
          </c:dPt>
          <c:dPt>
            <c:idx val="14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4-A92C-4E80-B63A-A3B2E37C0E2D}"/>
              </c:ext>
            </c:extLst>
          </c:dPt>
          <c:dPt>
            <c:idx val="16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5-A92C-4E80-B63A-A3B2E37C0E2D}"/>
              </c:ext>
            </c:extLst>
          </c:dPt>
          <c:dPt>
            <c:idx val="18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6-A92C-4E80-B63A-A3B2E37C0E2D}"/>
              </c:ext>
            </c:extLst>
          </c:dPt>
          <c:dPt>
            <c:idx val="20"/>
            <c:invertIfNegative val="0"/>
            <c:bubble3D val="0"/>
            <c:spPr>
              <a:pattFill prst="pct25">
                <a:fgClr>
                  <a:srgbClr val="0070C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7-A148-45CD-89CD-ECE8648CC628}"/>
              </c:ext>
            </c:extLst>
          </c:dPt>
          <c:dPt>
            <c:idx val="21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7-A92C-4E80-B63A-A3B2E37C0E2D}"/>
              </c:ext>
            </c:extLst>
          </c:dPt>
          <c:dPt>
            <c:idx val="23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8-A92C-4E80-B63A-A3B2E37C0E2D}"/>
              </c:ext>
            </c:extLst>
          </c:dPt>
          <c:dPt>
            <c:idx val="25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9-A92C-4E80-B63A-A3B2E37C0E2D}"/>
              </c:ext>
            </c:extLst>
          </c:dPt>
          <c:dPt>
            <c:idx val="27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A-A92C-4E80-B63A-A3B2E37C0E2D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0070C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8-A148-45CD-89CD-ECE8648CC628}"/>
              </c:ext>
            </c:extLst>
          </c:dPt>
          <c:dPt>
            <c:idx val="30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B-A92C-4E80-B63A-A3B2E37C0E2D}"/>
              </c:ext>
            </c:extLst>
          </c:dPt>
          <c:dPt>
            <c:idx val="34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C-A92C-4E80-B63A-A3B2E37C0E2D}"/>
              </c:ext>
            </c:extLst>
          </c:dPt>
          <c:dPt>
            <c:idx val="36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D-A92C-4E80-B63A-A3B2E37C0E2D}"/>
              </c:ext>
            </c:extLst>
          </c:dPt>
          <c:dPt>
            <c:idx val="39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E-A92C-4E80-B63A-A3B2E37C0E2D}"/>
              </c:ext>
            </c:extLst>
          </c:dPt>
          <c:dPt>
            <c:idx val="41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F-A92C-4E80-B63A-A3B2E37C0E2D}"/>
              </c:ext>
            </c:extLst>
          </c:dPt>
          <c:dPt>
            <c:idx val="43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0-A92C-4E80-B63A-A3B2E37C0E2D}"/>
              </c:ext>
            </c:extLst>
          </c:dPt>
          <c:dPt>
            <c:idx val="45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1-A92C-4E80-B63A-A3B2E37C0E2D}"/>
              </c:ext>
            </c:extLst>
          </c:dPt>
          <c:dPt>
            <c:idx val="47"/>
            <c:invertIfNegative val="0"/>
            <c:bubble3D val="0"/>
            <c:spPr>
              <a:pattFill prst="pct25">
                <a:fgClr>
                  <a:srgbClr val="0070C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9-A148-45CD-89CD-ECE8648CC628}"/>
              </c:ext>
            </c:extLst>
          </c:dPt>
          <c:dPt>
            <c:idx val="48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2-A92C-4E80-B63A-A3B2E37C0E2D}"/>
              </c:ext>
            </c:extLst>
          </c:dPt>
          <c:dPt>
            <c:idx val="50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3-A92C-4E80-B63A-A3B2E37C0E2D}"/>
              </c:ext>
            </c:extLst>
          </c:dPt>
          <c:dPt>
            <c:idx val="52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4-A92C-4E80-B63A-A3B2E37C0E2D}"/>
              </c:ext>
            </c:extLst>
          </c:dPt>
          <c:dPt>
            <c:idx val="54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5-A92C-4E80-B63A-A3B2E37C0E2D}"/>
              </c:ext>
            </c:extLst>
          </c:dPt>
          <c:dPt>
            <c:idx val="56"/>
            <c:invertIfNegative val="0"/>
            <c:bubble3D val="0"/>
            <c:spPr>
              <a:pattFill prst="pct25">
                <a:fgClr>
                  <a:srgbClr val="0070C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A-A148-45CD-89CD-ECE8648CC628}"/>
              </c:ext>
            </c:extLst>
          </c:dPt>
          <c:dPt>
            <c:idx val="57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6-A92C-4E80-B63A-A3B2E37C0E2D}"/>
              </c:ext>
            </c:extLst>
          </c:dPt>
          <c:dPt>
            <c:idx val="59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7-A92C-4E80-B63A-A3B2E37C0E2D}"/>
              </c:ext>
            </c:extLst>
          </c:dPt>
          <c:dPt>
            <c:idx val="61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8-A92C-4E80-B63A-A3B2E37C0E2D}"/>
              </c:ext>
            </c:extLst>
          </c:dPt>
          <c:cat>
            <c:multiLvlStrRef>
              <c:f>GPU!$B$64:$BL$67</c:f>
              <c:multiLvlStrCache>
                <c:ptCount val="63"/>
                <c:lvl>
                  <c:pt idx="0">
                    <c:v> </c:v>
                  </c:pt>
                  <c:pt idx="1">
                    <c:v> </c:v>
                  </c:pt>
                  <c:pt idx="2">
                    <c:v> </c:v>
                  </c:pt>
                  <c:pt idx="3">
                    <c:v> </c:v>
                  </c:pt>
                  <c:pt idx="4">
                    <c:v> </c:v>
                  </c:pt>
                  <c:pt idx="5">
                    <c:v> </c:v>
                  </c:pt>
                  <c:pt idx="6">
                    <c:v> </c:v>
                  </c:pt>
                  <c:pt idx="7">
                    <c:v> </c:v>
                  </c:pt>
                  <c:pt idx="8">
                    <c:v> </c:v>
                  </c:pt>
                  <c:pt idx="9">
                    <c:v> </c:v>
                  </c:pt>
                  <c:pt idx="10">
                    <c:v> </c:v>
                  </c:pt>
                  <c:pt idx="11">
                    <c:v> </c:v>
                  </c:pt>
                  <c:pt idx="12">
                    <c:v> </c:v>
                  </c:pt>
                  <c:pt idx="13">
                    <c:v> </c:v>
                  </c:pt>
                  <c:pt idx="14">
                    <c:v> </c:v>
                  </c:pt>
                  <c:pt idx="15">
                    <c:v> </c:v>
                  </c:pt>
                  <c:pt idx="16">
                    <c:v> </c:v>
                  </c:pt>
                  <c:pt idx="17">
                    <c:v> </c:v>
                  </c:pt>
                  <c:pt idx="18">
                    <c:v> </c:v>
                  </c:pt>
                  <c:pt idx="19">
                    <c:v> </c:v>
                  </c:pt>
                  <c:pt idx="20">
                    <c:v> </c:v>
                  </c:pt>
                  <c:pt idx="21">
                    <c:v> </c:v>
                  </c:pt>
                  <c:pt idx="22">
                    <c:v> </c:v>
                  </c:pt>
                  <c:pt idx="23">
                    <c:v> </c:v>
                  </c:pt>
                  <c:pt idx="24">
                    <c:v> </c:v>
                  </c:pt>
                  <c:pt idx="25">
                    <c:v> </c:v>
                  </c:pt>
                  <c:pt idx="26">
                    <c:v> </c:v>
                  </c:pt>
                  <c:pt idx="27">
                    <c:v> </c:v>
                  </c:pt>
                  <c:pt idx="28">
                    <c:v> </c:v>
                  </c:pt>
                  <c:pt idx="29">
                    <c:v> </c:v>
                  </c:pt>
                  <c:pt idx="30">
                    <c:v> </c:v>
                  </c:pt>
                  <c:pt idx="31">
                    <c:v> </c:v>
                  </c:pt>
                  <c:pt idx="32">
                    <c:v> </c:v>
                  </c:pt>
                  <c:pt idx="33">
                    <c:v> </c:v>
                  </c:pt>
                  <c:pt idx="34">
                    <c:v> </c:v>
                  </c:pt>
                  <c:pt idx="35">
                    <c:v> </c:v>
                  </c:pt>
                  <c:pt idx="36">
                    <c:v> </c:v>
                  </c:pt>
                  <c:pt idx="37">
                    <c:v> </c:v>
                  </c:pt>
                  <c:pt idx="38">
                    <c:v> </c:v>
                  </c:pt>
                  <c:pt idx="39">
                    <c:v> </c:v>
                  </c:pt>
                  <c:pt idx="40">
                    <c:v> </c:v>
                  </c:pt>
                  <c:pt idx="41">
                    <c:v> </c:v>
                  </c:pt>
                  <c:pt idx="42">
                    <c:v> </c:v>
                  </c:pt>
                  <c:pt idx="43">
                    <c:v> </c:v>
                  </c:pt>
                  <c:pt idx="44">
                    <c:v> </c:v>
                  </c:pt>
                  <c:pt idx="45">
                    <c:v> </c:v>
                  </c:pt>
                  <c:pt idx="46">
                    <c:v> </c:v>
                  </c:pt>
                  <c:pt idx="47">
                    <c:v> </c:v>
                  </c:pt>
                  <c:pt idx="48">
                    <c:v> </c:v>
                  </c:pt>
                  <c:pt idx="49">
                    <c:v> </c:v>
                  </c:pt>
                  <c:pt idx="50">
                    <c:v> </c:v>
                  </c:pt>
                  <c:pt idx="51">
                    <c:v> </c:v>
                  </c:pt>
                  <c:pt idx="52">
                    <c:v> </c:v>
                  </c:pt>
                  <c:pt idx="53">
                    <c:v> </c:v>
                  </c:pt>
                  <c:pt idx="54">
                    <c:v> </c:v>
                  </c:pt>
                  <c:pt idx="55">
                    <c:v> </c:v>
                  </c:pt>
                  <c:pt idx="56">
                    <c:v> </c:v>
                  </c:pt>
                  <c:pt idx="57">
                    <c:v> </c:v>
                  </c:pt>
                  <c:pt idx="58">
                    <c:v> </c:v>
                  </c:pt>
                  <c:pt idx="59">
                    <c:v> </c:v>
                  </c:pt>
                  <c:pt idx="60">
                    <c:v> </c:v>
                  </c:pt>
                  <c:pt idx="61">
                    <c:v> </c:v>
                  </c:pt>
                  <c:pt idx="62">
                    <c:v> </c:v>
                  </c:pt>
                </c:lvl>
                <c:lvl>
                  <c:pt idx="0">
                    <c:v>NYC</c:v>
                  </c:pt>
                  <c:pt idx="3">
                    <c:v>ORNL</c:v>
                  </c:pt>
                  <c:pt idx="5">
                    <c:v>LANL</c:v>
                  </c:pt>
                  <c:pt idx="7">
                    <c:v>Plane</c:v>
                  </c:pt>
                  <c:pt idx="9">
                    <c:v>NYC</c:v>
                  </c:pt>
                  <c:pt idx="12">
                    <c:v>ORNL</c:v>
                  </c:pt>
                  <c:pt idx="14">
                    <c:v>LANL</c:v>
                  </c:pt>
                  <c:pt idx="16">
                    <c:v>Plane</c:v>
                  </c:pt>
                  <c:pt idx="18">
                    <c:v>NYC</c:v>
                  </c:pt>
                  <c:pt idx="21">
                    <c:v>ORNL</c:v>
                  </c:pt>
                  <c:pt idx="23">
                    <c:v>LANL</c:v>
                  </c:pt>
                  <c:pt idx="25">
                    <c:v>Plane</c:v>
                  </c:pt>
                  <c:pt idx="27">
                    <c:v>NYC</c:v>
                  </c:pt>
                  <c:pt idx="30">
                    <c:v>ORNL</c:v>
                  </c:pt>
                  <c:pt idx="32">
                    <c:v>LANL</c:v>
                  </c:pt>
                  <c:pt idx="34">
                    <c:v>Plane</c:v>
                  </c:pt>
                  <c:pt idx="36">
                    <c:v>NYC</c:v>
                  </c:pt>
                  <c:pt idx="39">
                    <c:v>ORNL</c:v>
                  </c:pt>
                  <c:pt idx="41">
                    <c:v>LANL</c:v>
                  </c:pt>
                  <c:pt idx="43">
                    <c:v>Plane</c:v>
                  </c:pt>
                  <c:pt idx="45">
                    <c:v>NYC</c:v>
                  </c:pt>
                  <c:pt idx="48">
                    <c:v>ORNL</c:v>
                  </c:pt>
                  <c:pt idx="50">
                    <c:v>LANL</c:v>
                  </c:pt>
                  <c:pt idx="52">
                    <c:v>Plane</c:v>
                  </c:pt>
                  <c:pt idx="54">
                    <c:v>NYC</c:v>
                  </c:pt>
                  <c:pt idx="57">
                    <c:v>ORNL</c:v>
                  </c:pt>
                  <c:pt idx="59">
                    <c:v>LANL</c:v>
                  </c:pt>
                  <c:pt idx="61">
                    <c:v>Plane</c:v>
                  </c:pt>
                </c:lvl>
                <c:lvl>
                  <c:pt idx="0">
                    <c:v>MxM</c:v>
                  </c:pt>
                  <c:pt idx="9">
                    <c:v>YOLOv2</c:v>
                  </c:pt>
                  <c:pt idx="18">
                    <c:v>Hotspot</c:v>
                  </c:pt>
                  <c:pt idx="27">
                    <c:v>MxM</c:v>
                  </c:pt>
                  <c:pt idx="36">
                    <c:v>LavaMD</c:v>
                  </c:pt>
                  <c:pt idx="45">
                    <c:v>HotSpot</c:v>
                  </c:pt>
                  <c:pt idx="54">
                    <c:v>MxM</c:v>
                  </c:pt>
                </c:lvl>
                <c:lvl>
                  <c:pt idx="0">
                    <c:v>K20</c:v>
                  </c:pt>
                  <c:pt idx="27">
                    <c:v>TitanX</c:v>
                  </c:pt>
                  <c:pt idx="54">
                    <c:v>TitanV</c:v>
                  </c:pt>
                </c:lvl>
              </c:multiLvlStrCache>
            </c:multiLvlStrRef>
          </c:cat>
          <c:val>
            <c:numRef>
              <c:f>GPU!$B$69:$BL$69</c:f>
              <c:numCache>
                <c:formatCode>General</c:formatCode>
                <c:ptCount val="63"/>
                <c:pt idx="0">
                  <c:v>707.25388601036298</c:v>
                </c:pt>
                <c:pt idx="1">
                  <c:v>32.331606217616603</c:v>
                </c:pt>
                <c:pt idx="2">
                  <c:v>64.663212435233206</c:v>
                </c:pt>
                <c:pt idx="3">
                  <c:v>387.45212883419703</c:v>
                </c:pt>
                <c:pt idx="4">
                  <c:v>25.461139896373101</c:v>
                </c:pt>
                <c:pt idx="5">
                  <c:v>1721.8911917098401</c:v>
                </c:pt>
                <c:pt idx="6">
                  <c:v>113.16062176165801</c:v>
                </c:pt>
                <c:pt idx="7">
                  <c:v>249314.06735751301</c:v>
                </c:pt>
                <c:pt idx="8">
                  <c:v>11397.214507772</c:v>
                </c:pt>
                <c:pt idx="9">
                  <c:v>229.01554404145099</c:v>
                </c:pt>
                <c:pt idx="10">
                  <c:v>126.632124352332</c:v>
                </c:pt>
                <c:pt idx="11">
                  <c:v>253.264248704663</c:v>
                </c:pt>
                <c:pt idx="12">
                  <c:v>125.46068933678799</c:v>
                </c:pt>
                <c:pt idx="13">
                  <c:v>99.722797927461102</c:v>
                </c:pt>
                <c:pt idx="14">
                  <c:v>557.56476683937797</c:v>
                </c:pt>
                <c:pt idx="15">
                  <c:v>443.21243523316099</c:v>
                </c:pt>
                <c:pt idx="16">
                  <c:v>80730.269430051805</c:v>
                </c:pt>
                <c:pt idx="17">
                  <c:v>44639.090155440397</c:v>
                </c:pt>
                <c:pt idx="18">
                  <c:v>761.13989637305701</c:v>
                </c:pt>
                <c:pt idx="19">
                  <c:v>27.150259067357499</c:v>
                </c:pt>
                <c:pt idx="20">
                  <c:v>54.300518134714999</c:v>
                </c:pt>
                <c:pt idx="21">
                  <c:v>416.97229103108799</c:v>
                </c:pt>
                <c:pt idx="22">
                  <c:v>21.380829015543998</c:v>
                </c:pt>
                <c:pt idx="23">
                  <c:v>1853.0829015544</c:v>
                </c:pt>
                <c:pt idx="24">
                  <c:v>95.025906735751306</c:v>
                </c:pt>
                <c:pt idx="25">
                  <c:v>268309.424870466</c:v>
                </c:pt>
                <c:pt idx="26">
                  <c:v>9570.7378238342008</c:v>
                </c:pt>
                <c:pt idx="27">
                  <c:v>94.300518134715006</c:v>
                </c:pt>
                <c:pt idx="28">
                  <c:v>10.8186528497409</c:v>
                </c:pt>
                <c:pt idx="29">
                  <c:v>21.6373056994819</c:v>
                </c:pt>
                <c:pt idx="30">
                  <c:v>51.660283844559601</c:v>
                </c:pt>
                <c:pt idx="31">
                  <c:v>8.5196891191709803</c:v>
                </c:pt>
                <c:pt idx="32">
                  <c:v>229.58549222797899</c:v>
                </c:pt>
                <c:pt idx="33">
                  <c:v>37.865284974093299</c:v>
                </c:pt>
                <c:pt idx="34">
                  <c:v>33241.875647668399</c:v>
                </c:pt>
                <c:pt idx="35">
                  <c:v>3813.68331606218</c:v>
                </c:pt>
                <c:pt idx="36">
                  <c:v>22.3626943005181</c:v>
                </c:pt>
                <c:pt idx="37">
                  <c:v>0</c:v>
                </c:pt>
                <c:pt idx="38">
                  <c:v>0</c:v>
                </c:pt>
                <c:pt idx="39">
                  <c:v>12.250867311709801</c:v>
                </c:pt>
                <c:pt idx="40">
                  <c:v>0</c:v>
                </c:pt>
                <c:pt idx="41">
                  <c:v>54.4445595854922</c:v>
                </c:pt>
                <c:pt idx="42">
                  <c:v>0</c:v>
                </c:pt>
                <c:pt idx="43">
                  <c:v>7883.0733678756496</c:v>
                </c:pt>
                <c:pt idx="44">
                  <c:v>0</c:v>
                </c:pt>
                <c:pt idx="45">
                  <c:v>55.7046632124352</c:v>
                </c:pt>
                <c:pt idx="46">
                  <c:v>4</c:v>
                </c:pt>
                <c:pt idx="47">
                  <c:v>8</c:v>
                </c:pt>
                <c:pt idx="48">
                  <c:v>30.516467671036299</c:v>
                </c:pt>
                <c:pt idx="49">
                  <c:v>3.15</c:v>
                </c:pt>
                <c:pt idx="50">
                  <c:v>135.619430051813</c:v>
                </c:pt>
                <c:pt idx="51">
                  <c:v>14</c:v>
                </c:pt>
                <c:pt idx="52">
                  <c:v>19636.450829015499</c:v>
                </c:pt>
                <c:pt idx="53">
                  <c:v>1410.04</c:v>
                </c:pt>
                <c:pt idx="54">
                  <c:v>94.300518134715006</c:v>
                </c:pt>
                <c:pt idx="55">
                  <c:v>10.8186528497409</c:v>
                </c:pt>
                <c:pt idx="56">
                  <c:v>21.6373056994819</c:v>
                </c:pt>
                <c:pt idx="57">
                  <c:v>51.660283844559601</c:v>
                </c:pt>
                <c:pt idx="58">
                  <c:v>8.5196891191709803</c:v>
                </c:pt>
                <c:pt idx="59">
                  <c:v>229.58549222797899</c:v>
                </c:pt>
                <c:pt idx="60">
                  <c:v>37.865284974093299</c:v>
                </c:pt>
                <c:pt idx="61">
                  <c:v>33241.875647668399</c:v>
                </c:pt>
                <c:pt idx="62">
                  <c:v>3813.68331606218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61-A92C-4E80-B63A-A3B2E37C0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0579504"/>
        <c:axId val="210580064"/>
      </c:barChart>
      <c:catAx>
        <c:axId val="21057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80064"/>
        <c:crosses val="autoZero"/>
        <c:auto val="1"/>
        <c:lblAlgn val="ctr"/>
        <c:lblOffset val="0"/>
        <c:noMultiLvlLbl val="0"/>
      </c:catAx>
      <c:valAx>
        <c:axId val="210580064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Failure</a:t>
                </a:r>
                <a:r>
                  <a:rPr lang="en-US" sz="2000" baseline="0"/>
                  <a:t> In Time [a.u.]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3.7351581052368454E-3"/>
              <c:y val="0.165088426446694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in"/>
        <c:minorTickMark val="in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7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029892096821235E-2"/>
          <c:y val="4.9087457817772788E-2"/>
          <c:w val="0.89895552639253418"/>
          <c:h val="0.72924882436570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Xeon!$A$50</c:f>
              <c:strCache>
                <c:ptCount val="1"/>
                <c:pt idx="0">
                  <c:v>FIT SDC</c:v>
                </c:pt>
              </c:strCache>
            </c:strRef>
          </c:tx>
          <c:spPr>
            <a:pattFill prst="wdUpDiag">
              <a:fgClr>
                <a:srgbClr val="C00000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0-D2B0-4AB0-8D5F-3B9C3A9485D5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C0000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0-F26D-4145-ADF8-B0286A6F979D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D2B0-4AB0-8D5F-3B9C3A9485D5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D2B0-4AB0-8D5F-3B9C3A9485D5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D2B0-4AB0-8D5F-3B9C3A9485D5}"/>
              </c:ext>
            </c:extLst>
          </c:dPt>
          <c:dPt>
            <c:idx val="9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D2B0-4AB0-8D5F-3B9C3A9485D5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C0000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1-F26D-4145-ADF8-B0286A6F979D}"/>
              </c:ext>
            </c:extLst>
          </c:dPt>
          <c:dPt>
            <c:idx val="12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D2B0-4AB0-8D5F-3B9C3A9485D5}"/>
              </c:ext>
            </c:extLst>
          </c:dPt>
          <c:dPt>
            <c:idx val="14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D2B0-4AB0-8D5F-3B9C3A9485D5}"/>
              </c:ext>
            </c:extLst>
          </c:dPt>
          <c:dPt>
            <c:idx val="16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D2B0-4AB0-8D5F-3B9C3A9485D5}"/>
              </c:ext>
            </c:extLst>
          </c:dPt>
          <c:dPt>
            <c:idx val="18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D2B0-4AB0-8D5F-3B9C3A9485D5}"/>
              </c:ext>
            </c:extLst>
          </c:dPt>
          <c:dPt>
            <c:idx val="20"/>
            <c:invertIfNegative val="0"/>
            <c:bubble3D val="0"/>
            <c:spPr>
              <a:pattFill prst="pct25">
                <a:fgClr>
                  <a:srgbClr val="C0000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2-F26D-4145-ADF8-B0286A6F979D}"/>
              </c:ext>
            </c:extLst>
          </c:dPt>
          <c:dPt>
            <c:idx val="21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D2B0-4AB0-8D5F-3B9C3A9485D5}"/>
              </c:ext>
            </c:extLst>
          </c:dPt>
          <c:dPt>
            <c:idx val="23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D2B0-4AB0-8D5F-3B9C3A9485D5}"/>
              </c:ext>
            </c:extLst>
          </c:dPt>
          <c:dPt>
            <c:idx val="25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D2B0-4AB0-8D5F-3B9C3A9485D5}"/>
              </c:ext>
            </c:extLst>
          </c:dPt>
          <c:dPt>
            <c:idx val="27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D2B0-4AB0-8D5F-3B9C3A9485D5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C0000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3-F26D-4145-ADF8-B0286A6F979D}"/>
              </c:ext>
            </c:extLst>
          </c:dPt>
          <c:dPt>
            <c:idx val="30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D2B0-4AB0-8D5F-3B9C3A9485D5}"/>
              </c:ext>
            </c:extLst>
          </c:dPt>
          <c:dPt>
            <c:idx val="32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2-D2B0-4AB0-8D5F-3B9C3A9485D5}"/>
              </c:ext>
            </c:extLst>
          </c:dPt>
          <c:dPt>
            <c:idx val="34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D2B0-4AB0-8D5F-3B9C3A9485D5}"/>
              </c:ext>
            </c:extLst>
          </c:dPt>
          <c:cat>
            <c:multiLvlStrRef>
              <c:f>Xeon!$B$46:$AK$49</c:f>
              <c:multiLvlStrCache>
                <c:ptCount val="36"/>
                <c:lvl>
                  <c:pt idx="0">
                    <c:v> </c:v>
                  </c:pt>
                  <c:pt idx="1">
                    <c:v> </c:v>
                  </c:pt>
                  <c:pt idx="2">
                    <c:v> </c:v>
                  </c:pt>
                  <c:pt idx="3">
                    <c:v> </c:v>
                  </c:pt>
                  <c:pt idx="4">
                    <c:v> </c:v>
                  </c:pt>
                  <c:pt idx="5">
                    <c:v> </c:v>
                  </c:pt>
                  <c:pt idx="6">
                    <c:v> </c:v>
                  </c:pt>
                  <c:pt idx="7">
                    <c:v> </c:v>
                  </c:pt>
                  <c:pt idx="8">
                    <c:v> </c:v>
                  </c:pt>
                  <c:pt idx="9">
                    <c:v> </c:v>
                  </c:pt>
                  <c:pt idx="10">
                    <c:v> </c:v>
                  </c:pt>
                  <c:pt idx="11">
                    <c:v> </c:v>
                  </c:pt>
                  <c:pt idx="12">
                    <c:v> </c:v>
                  </c:pt>
                  <c:pt idx="13">
                    <c:v> </c:v>
                  </c:pt>
                  <c:pt idx="14">
                    <c:v> </c:v>
                  </c:pt>
                  <c:pt idx="15">
                    <c:v> </c:v>
                  </c:pt>
                  <c:pt idx="16">
                    <c:v> </c:v>
                  </c:pt>
                  <c:pt idx="17">
                    <c:v> </c:v>
                  </c:pt>
                  <c:pt idx="18">
                    <c:v> </c:v>
                  </c:pt>
                  <c:pt idx="19">
                    <c:v> </c:v>
                  </c:pt>
                  <c:pt idx="20">
                    <c:v> </c:v>
                  </c:pt>
                  <c:pt idx="21">
                    <c:v> </c:v>
                  </c:pt>
                  <c:pt idx="22">
                    <c:v> </c:v>
                  </c:pt>
                  <c:pt idx="23">
                    <c:v> </c:v>
                  </c:pt>
                  <c:pt idx="24">
                    <c:v> </c:v>
                  </c:pt>
                  <c:pt idx="25">
                    <c:v> </c:v>
                  </c:pt>
                  <c:pt idx="26">
                    <c:v> </c:v>
                  </c:pt>
                  <c:pt idx="27">
                    <c:v> </c:v>
                  </c:pt>
                  <c:pt idx="28">
                    <c:v> </c:v>
                  </c:pt>
                  <c:pt idx="29">
                    <c:v> </c:v>
                  </c:pt>
                  <c:pt idx="30">
                    <c:v> </c:v>
                  </c:pt>
                  <c:pt idx="31">
                    <c:v> </c:v>
                  </c:pt>
                  <c:pt idx="32">
                    <c:v> </c:v>
                  </c:pt>
                  <c:pt idx="33">
                    <c:v> </c:v>
                  </c:pt>
                  <c:pt idx="34">
                    <c:v> </c:v>
                  </c:pt>
                  <c:pt idx="35">
                    <c:v> </c:v>
                  </c:pt>
                </c:lvl>
                <c:lvl>
                  <c:pt idx="0">
                    <c:v>NYC</c:v>
                  </c:pt>
                  <c:pt idx="3">
                    <c:v>ORNL</c:v>
                  </c:pt>
                  <c:pt idx="5">
                    <c:v>LANL</c:v>
                  </c:pt>
                  <c:pt idx="7">
                    <c:v>Plane</c:v>
                  </c:pt>
                  <c:pt idx="9">
                    <c:v>NYC</c:v>
                  </c:pt>
                  <c:pt idx="12">
                    <c:v>ORNL</c:v>
                  </c:pt>
                  <c:pt idx="14">
                    <c:v>LANL</c:v>
                  </c:pt>
                  <c:pt idx="16">
                    <c:v>Plane</c:v>
                  </c:pt>
                  <c:pt idx="18">
                    <c:v>NYC</c:v>
                  </c:pt>
                  <c:pt idx="21">
                    <c:v>ORNL</c:v>
                  </c:pt>
                  <c:pt idx="23">
                    <c:v>LANL</c:v>
                  </c:pt>
                  <c:pt idx="25">
                    <c:v>Plane</c:v>
                  </c:pt>
                  <c:pt idx="27">
                    <c:v>NYC</c:v>
                  </c:pt>
                  <c:pt idx="30">
                    <c:v>ORNL</c:v>
                  </c:pt>
                  <c:pt idx="32">
                    <c:v>LANL</c:v>
                  </c:pt>
                  <c:pt idx="34">
                    <c:v>Plane</c:v>
                  </c:pt>
                </c:lvl>
                <c:lvl>
                  <c:pt idx="0">
                    <c:v>MxM</c:v>
                  </c:pt>
                  <c:pt idx="9">
                    <c:v>HotSpot</c:v>
                  </c:pt>
                  <c:pt idx="18">
                    <c:v>LavaMD</c:v>
                  </c:pt>
                  <c:pt idx="27">
                    <c:v>LUD</c:v>
                  </c:pt>
                </c:lvl>
              </c:multiLvlStrCache>
            </c:multiLvlStrRef>
          </c:cat>
          <c:val>
            <c:numRef>
              <c:f>Xeon!$B$50:$AK$50</c:f>
              <c:numCache>
                <c:formatCode>General</c:formatCode>
                <c:ptCount val="36"/>
                <c:pt idx="0">
                  <c:v>356.37223974763401</c:v>
                </c:pt>
                <c:pt idx="1">
                  <c:v>13.0991146840338</c:v>
                </c:pt>
                <c:pt idx="2">
                  <c:v>26.198229368067601</c:v>
                </c:pt>
                <c:pt idx="3">
                  <c:v>195.23000958895901</c:v>
                </c:pt>
                <c:pt idx="4">
                  <c:v>10.3155528136766</c:v>
                </c:pt>
                <c:pt idx="5">
                  <c:v>867.62933753943196</c:v>
                </c:pt>
                <c:pt idx="6">
                  <c:v>45.846901394118198</c:v>
                </c:pt>
                <c:pt idx="7">
                  <c:v>125624.778233438</c:v>
                </c:pt>
                <c:pt idx="8">
                  <c:v>4617.5689172687498</c:v>
                </c:pt>
                <c:pt idx="9">
                  <c:v>574.13249211356504</c:v>
                </c:pt>
                <c:pt idx="10">
                  <c:v>15.8568230385672</c:v>
                </c:pt>
                <c:pt idx="11">
                  <c:v>31.713646077134399</c:v>
                </c:pt>
                <c:pt idx="12">
                  <c:v>314.52475652996799</c:v>
                </c:pt>
                <c:pt idx="13">
                  <c:v>12.487248142871699</c:v>
                </c:pt>
                <c:pt idx="14">
                  <c:v>1397.7917981072601</c:v>
                </c:pt>
                <c:pt idx="15">
                  <c:v>55.498880634985198</c:v>
                </c:pt>
                <c:pt idx="16">
                  <c:v>202387.44479495299</c:v>
                </c:pt>
                <c:pt idx="17">
                  <c:v>5589.6886893253304</c:v>
                </c:pt>
                <c:pt idx="18">
                  <c:v>282.96529968454303</c:v>
                </c:pt>
                <c:pt idx="19">
                  <c:v>15.029510532207199</c:v>
                </c:pt>
                <c:pt idx="20">
                  <c:v>30.059021064414399</c:v>
                </c:pt>
                <c:pt idx="21">
                  <c:v>155.015772861199</c:v>
                </c:pt>
                <c:pt idx="22">
                  <c:v>11.835739544113199</c:v>
                </c:pt>
                <c:pt idx="23">
                  <c:v>688.91167192428998</c:v>
                </c:pt>
                <c:pt idx="24">
                  <c:v>52.603286862725099</c:v>
                </c:pt>
                <c:pt idx="25">
                  <c:v>99748.097791798107</c:v>
                </c:pt>
                <c:pt idx="26">
                  <c:v>5298.0527577083503</c:v>
                </c:pt>
                <c:pt idx="27">
                  <c:v>611.04100946372205</c:v>
                </c:pt>
                <c:pt idx="28">
                  <c:v>11.3755469624504</c:v>
                </c:pt>
                <c:pt idx="29">
                  <c:v>22.7510939249008</c:v>
                </c:pt>
                <c:pt idx="30">
                  <c:v>334.74420516403802</c:v>
                </c:pt>
                <c:pt idx="31">
                  <c:v>8.9582432329296804</c:v>
                </c:pt>
                <c:pt idx="32">
                  <c:v>1487.64984227129</c:v>
                </c:pt>
                <c:pt idx="33">
                  <c:v>39.814414368576401</c:v>
                </c:pt>
                <c:pt idx="34">
                  <c:v>215398.06624605699</c:v>
                </c:pt>
                <c:pt idx="35">
                  <c:v>4009.9940597333898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904-4059-B76A-E1061A55C670}"/>
            </c:ext>
          </c:extLst>
        </c:ser>
        <c:ser>
          <c:idx val="1"/>
          <c:order val="1"/>
          <c:tx>
            <c:strRef>
              <c:f>Xeon!$A$51</c:f>
              <c:strCache>
                <c:ptCount val="1"/>
                <c:pt idx="0">
                  <c:v>FIT DUE</c:v>
                </c:pt>
              </c:strCache>
            </c:strRef>
          </c:tx>
          <c:spPr>
            <a:pattFill prst="wdUpDiag">
              <a:fgClr>
                <a:srgbClr val="0070C0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2B0-4AB0-8D5F-3B9C3A9485D5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0070C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4-F26D-4145-ADF8-B0286A6F979D}"/>
              </c:ext>
            </c:extLst>
          </c:dPt>
          <c:dPt>
            <c:idx val="3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2B0-4AB0-8D5F-3B9C3A9485D5}"/>
              </c:ext>
            </c:extLst>
          </c:dPt>
          <c:dPt>
            <c:idx val="5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D2B0-4AB0-8D5F-3B9C3A9485D5}"/>
              </c:ext>
            </c:extLst>
          </c:dPt>
          <c:dPt>
            <c:idx val="7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D2B0-4AB0-8D5F-3B9C3A9485D5}"/>
              </c:ext>
            </c:extLst>
          </c:dPt>
          <c:dPt>
            <c:idx val="9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4-D2B0-4AB0-8D5F-3B9C3A9485D5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70C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5-F26D-4145-ADF8-B0286A6F979D}"/>
              </c:ext>
            </c:extLst>
          </c:dPt>
          <c:dPt>
            <c:idx val="12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D2B0-4AB0-8D5F-3B9C3A9485D5}"/>
              </c:ext>
            </c:extLst>
          </c:dPt>
          <c:dPt>
            <c:idx val="14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D2B0-4AB0-8D5F-3B9C3A9485D5}"/>
              </c:ext>
            </c:extLst>
          </c:dPt>
          <c:dPt>
            <c:idx val="16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D2B0-4AB0-8D5F-3B9C3A9485D5}"/>
              </c:ext>
            </c:extLst>
          </c:dPt>
          <c:dPt>
            <c:idx val="18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8-D2B0-4AB0-8D5F-3B9C3A9485D5}"/>
              </c:ext>
            </c:extLst>
          </c:dPt>
          <c:dPt>
            <c:idx val="20"/>
            <c:invertIfNegative val="0"/>
            <c:bubble3D val="0"/>
            <c:spPr>
              <a:pattFill prst="pct25">
                <a:fgClr>
                  <a:srgbClr val="0070C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6-F26D-4145-ADF8-B0286A6F979D}"/>
              </c:ext>
            </c:extLst>
          </c:dPt>
          <c:dPt>
            <c:idx val="21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D2B0-4AB0-8D5F-3B9C3A9485D5}"/>
              </c:ext>
            </c:extLst>
          </c:dPt>
          <c:dPt>
            <c:idx val="23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A-D2B0-4AB0-8D5F-3B9C3A9485D5}"/>
              </c:ext>
            </c:extLst>
          </c:dPt>
          <c:dPt>
            <c:idx val="25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D2B0-4AB0-8D5F-3B9C3A9485D5}"/>
              </c:ext>
            </c:extLst>
          </c:dPt>
          <c:dPt>
            <c:idx val="27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C-D2B0-4AB0-8D5F-3B9C3A9485D5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0070C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7-F26D-4145-ADF8-B0286A6F979D}"/>
              </c:ext>
            </c:extLst>
          </c:dPt>
          <c:dPt>
            <c:idx val="30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D2B0-4AB0-8D5F-3B9C3A9485D5}"/>
              </c:ext>
            </c:extLst>
          </c:dPt>
          <c:dPt>
            <c:idx val="32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E-D2B0-4AB0-8D5F-3B9C3A9485D5}"/>
              </c:ext>
            </c:extLst>
          </c:dPt>
          <c:dPt>
            <c:idx val="34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D2B0-4AB0-8D5F-3B9C3A9485D5}"/>
              </c:ext>
            </c:extLst>
          </c:dPt>
          <c:cat>
            <c:multiLvlStrRef>
              <c:f>Xeon!$B$46:$AK$49</c:f>
              <c:multiLvlStrCache>
                <c:ptCount val="36"/>
                <c:lvl>
                  <c:pt idx="0">
                    <c:v> </c:v>
                  </c:pt>
                  <c:pt idx="1">
                    <c:v> </c:v>
                  </c:pt>
                  <c:pt idx="2">
                    <c:v> </c:v>
                  </c:pt>
                  <c:pt idx="3">
                    <c:v> </c:v>
                  </c:pt>
                  <c:pt idx="4">
                    <c:v> </c:v>
                  </c:pt>
                  <c:pt idx="5">
                    <c:v> </c:v>
                  </c:pt>
                  <c:pt idx="6">
                    <c:v> </c:v>
                  </c:pt>
                  <c:pt idx="7">
                    <c:v> </c:v>
                  </c:pt>
                  <c:pt idx="8">
                    <c:v> </c:v>
                  </c:pt>
                  <c:pt idx="9">
                    <c:v> </c:v>
                  </c:pt>
                  <c:pt idx="10">
                    <c:v> </c:v>
                  </c:pt>
                  <c:pt idx="11">
                    <c:v> </c:v>
                  </c:pt>
                  <c:pt idx="12">
                    <c:v> </c:v>
                  </c:pt>
                  <c:pt idx="13">
                    <c:v> </c:v>
                  </c:pt>
                  <c:pt idx="14">
                    <c:v> </c:v>
                  </c:pt>
                  <c:pt idx="15">
                    <c:v> </c:v>
                  </c:pt>
                  <c:pt idx="16">
                    <c:v> </c:v>
                  </c:pt>
                  <c:pt idx="17">
                    <c:v> </c:v>
                  </c:pt>
                  <c:pt idx="18">
                    <c:v> </c:v>
                  </c:pt>
                  <c:pt idx="19">
                    <c:v> </c:v>
                  </c:pt>
                  <c:pt idx="20">
                    <c:v> </c:v>
                  </c:pt>
                  <c:pt idx="21">
                    <c:v> </c:v>
                  </c:pt>
                  <c:pt idx="22">
                    <c:v> </c:v>
                  </c:pt>
                  <c:pt idx="23">
                    <c:v> </c:v>
                  </c:pt>
                  <c:pt idx="24">
                    <c:v> </c:v>
                  </c:pt>
                  <c:pt idx="25">
                    <c:v> </c:v>
                  </c:pt>
                  <c:pt idx="26">
                    <c:v> </c:v>
                  </c:pt>
                  <c:pt idx="27">
                    <c:v> </c:v>
                  </c:pt>
                  <c:pt idx="28">
                    <c:v> </c:v>
                  </c:pt>
                  <c:pt idx="29">
                    <c:v> </c:v>
                  </c:pt>
                  <c:pt idx="30">
                    <c:v> </c:v>
                  </c:pt>
                  <c:pt idx="31">
                    <c:v> </c:v>
                  </c:pt>
                  <c:pt idx="32">
                    <c:v> </c:v>
                  </c:pt>
                  <c:pt idx="33">
                    <c:v> </c:v>
                  </c:pt>
                  <c:pt idx="34">
                    <c:v> </c:v>
                  </c:pt>
                  <c:pt idx="35">
                    <c:v> </c:v>
                  </c:pt>
                </c:lvl>
                <c:lvl>
                  <c:pt idx="0">
                    <c:v>NYC</c:v>
                  </c:pt>
                  <c:pt idx="3">
                    <c:v>ORNL</c:v>
                  </c:pt>
                  <c:pt idx="5">
                    <c:v>LANL</c:v>
                  </c:pt>
                  <c:pt idx="7">
                    <c:v>Plane</c:v>
                  </c:pt>
                  <c:pt idx="9">
                    <c:v>NYC</c:v>
                  </c:pt>
                  <c:pt idx="12">
                    <c:v>ORNL</c:v>
                  </c:pt>
                  <c:pt idx="14">
                    <c:v>LANL</c:v>
                  </c:pt>
                  <c:pt idx="16">
                    <c:v>Plane</c:v>
                  </c:pt>
                  <c:pt idx="18">
                    <c:v>NYC</c:v>
                  </c:pt>
                  <c:pt idx="21">
                    <c:v>ORNL</c:v>
                  </c:pt>
                  <c:pt idx="23">
                    <c:v>LANL</c:v>
                  </c:pt>
                  <c:pt idx="25">
                    <c:v>Plane</c:v>
                  </c:pt>
                  <c:pt idx="27">
                    <c:v>NYC</c:v>
                  </c:pt>
                  <c:pt idx="30">
                    <c:v>ORNL</c:v>
                  </c:pt>
                  <c:pt idx="32">
                    <c:v>LANL</c:v>
                  </c:pt>
                  <c:pt idx="34">
                    <c:v>Plane</c:v>
                  </c:pt>
                </c:lvl>
                <c:lvl>
                  <c:pt idx="0">
                    <c:v>MxM</c:v>
                  </c:pt>
                  <c:pt idx="9">
                    <c:v>HotSpot</c:v>
                  </c:pt>
                  <c:pt idx="18">
                    <c:v>LavaMD</c:v>
                  </c:pt>
                  <c:pt idx="27">
                    <c:v>LUD</c:v>
                  </c:pt>
                </c:lvl>
              </c:multiLvlStrCache>
            </c:multiLvlStrRef>
          </c:cat>
          <c:val>
            <c:numRef>
              <c:f>Xeon!$B$51:$AK$51</c:f>
              <c:numCache>
                <c:formatCode>General</c:formatCode>
                <c:ptCount val="36"/>
                <c:pt idx="0">
                  <c:v>61.924290220820197</c:v>
                </c:pt>
                <c:pt idx="1">
                  <c:v>4</c:v>
                </c:pt>
                <c:pt idx="2">
                  <c:v>8</c:v>
                </c:pt>
                <c:pt idx="3">
                  <c:v>33.923741597160898</c:v>
                </c:pt>
                <c:pt idx="4">
                  <c:v>3.15</c:v>
                </c:pt>
                <c:pt idx="5">
                  <c:v>150.76182965299699</c:v>
                </c:pt>
                <c:pt idx="6">
                  <c:v>14</c:v>
                </c:pt>
                <c:pt idx="7">
                  <c:v>21828.931545741299</c:v>
                </c:pt>
                <c:pt idx="8">
                  <c:v>1410.04</c:v>
                </c:pt>
                <c:pt idx="9">
                  <c:v>623.343848580442</c:v>
                </c:pt>
                <c:pt idx="10">
                  <c:v>33.186119873816999</c:v>
                </c:pt>
                <c:pt idx="11">
                  <c:v>66.372239747634097</c:v>
                </c:pt>
                <c:pt idx="12">
                  <c:v>341.48402137539398</c:v>
                </c:pt>
                <c:pt idx="13">
                  <c:v>26.134069400630899</c:v>
                </c:pt>
                <c:pt idx="14">
                  <c:v>1517.60252365931</c:v>
                </c:pt>
                <c:pt idx="15">
                  <c:v>116.15141955836</c:v>
                </c:pt>
                <c:pt idx="16">
                  <c:v>219734.94006309099</c:v>
                </c:pt>
                <c:pt idx="17">
                  <c:v>11698.439116719201</c:v>
                </c:pt>
                <c:pt idx="18">
                  <c:v>139.84227129337501</c:v>
                </c:pt>
                <c:pt idx="19">
                  <c:v>4.6687697160883301</c:v>
                </c:pt>
                <c:pt idx="20">
                  <c:v>9.3375394321766603</c:v>
                </c:pt>
                <c:pt idx="21">
                  <c:v>76.609244269085195</c:v>
                </c:pt>
                <c:pt idx="22">
                  <c:v>3.6766561514195599</c:v>
                </c:pt>
                <c:pt idx="23">
                  <c:v>340.46214511041001</c:v>
                </c:pt>
                <c:pt idx="24">
                  <c:v>16.3406940063091</c:v>
                </c:pt>
                <c:pt idx="25">
                  <c:v>49295.799053627801</c:v>
                </c:pt>
                <c:pt idx="26">
                  <c:v>1645.7880126182999</c:v>
                </c:pt>
                <c:pt idx="27">
                  <c:v>139.84227129337501</c:v>
                </c:pt>
                <c:pt idx="28">
                  <c:v>4.7570977917981097</c:v>
                </c:pt>
                <c:pt idx="29">
                  <c:v>9.5141955835962104</c:v>
                </c:pt>
                <c:pt idx="30">
                  <c:v>76.609244269085195</c:v>
                </c:pt>
                <c:pt idx="31">
                  <c:v>3.7462145110410101</c:v>
                </c:pt>
                <c:pt idx="32">
                  <c:v>340.46214511041001</c:v>
                </c:pt>
                <c:pt idx="33">
                  <c:v>16.649842271293402</c:v>
                </c:pt>
                <c:pt idx="34">
                  <c:v>49295.799053627801</c:v>
                </c:pt>
                <c:pt idx="35">
                  <c:v>1676.92454258675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904-4059-B76A-E1061A55C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0583424"/>
        <c:axId val="210583984"/>
      </c:barChart>
      <c:catAx>
        <c:axId val="21058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583984"/>
        <c:crosses val="autoZero"/>
        <c:auto val="1"/>
        <c:lblAlgn val="ctr"/>
        <c:lblOffset val="100"/>
        <c:noMultiLvlLbl val="0"/>
      </c:catAx>
      <c:valAx>
        <c:axId val="210583984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Arial" panose="020B0604020202020204" pitchFamily="34" charset="0"/>
                  </a:defRPr>
                </a:pPr>
                <a:r>
                  <a:rPr lang="en-US" sz="1800"/>
                  <a:t>Faulure In Time [a.u.]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E+00" sourceLinked="0"/>
        <c:majorTickMark val="in"/>
        <c:minorTickMark val="in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58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  <a:latin typeface="+mn-lt"/>
          <a:cs typeface="Arial" panose="020B0604020202020204" pitchFamily="34" charset="0"/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94906192281519"/>
          <c:y val="3.1230314960629918E-2"/>
          <c:w val="0.85570525906483907"/>
          <c:h val="0.76992344706911653"/>
        </c:manualLayout>
      </c:layout>
      <c:barChart>
        <c:barDir val="col"/>
        <c:grouping val="stacked"/>
        <c:varyColors val="0"/>
        <c:ser>
          <c:idx val="0"/>
          <c:order val="0"/>
          <c:spPr>
            <a:pattFill prst="wdUpDiag">
              <a:fgClr>
                <a:srgbClr val="C00000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590-46D6-80A4-18F03C906535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C0000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0-F8C2-4A60-B978-3007C08DFF89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590-46D6-80A4-18F03C906535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0590-46D6-80A4-18F03C906535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0590-46D6-80A4-18F03C906535}"/>
              </c:ext>
            </c:extLst>
          </c:dPt>
          <c:dPt>
            <c:idx val="9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0590-46D6-80A4-18F03C906535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C0000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1-F8C2-4A60-B978-3007C08DFF89}"/>
              </c:ext>
            </c:extLst>
          </c:dPt>
          <c:dPt>
            <c:idx val="12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0590-46D6-80A4-18F03C906535}"/>
              </c:ext>
            </c:extLst>
          </c:dPt>
          <c:dPt>
            <c:idx val="14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0590-46D6-80A4-18F03C906535}"/>
              </c:ext>
            </c:extLst>
          </c:dPt>
          <c:dPt>
            <c:idx val="16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0590-46D6-80A4-18F03C906535}"/>
              </c:ext>
            </c:extLst>
          </c:dPt>
          <c:dPt>
            <c:idx val="18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0590-46D6-80A4-18F03C906535}"/>
              </c:ext>
            </c:extLst>
          </c:dPt>
          <c:dPt>
            <c:idx val="21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0590-46D6-80A4-18F03C906535}"/>
              </c:ext>
            </c:extLst>
          </c:dPt>
          <c:dPt>
            <c:idx val="23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0590-46D6-80A4-18F03C906535}"/>
              </c:ext>
            </c:extLst>
          </c:dPt>
          <c:dPt>
            <c:idx val="25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0590-46D6-80A4-18F03C906535}"/>
              </c:ext>
            </c:extLst>
          </c:dPt>
          <c:dPt>
            <c:idx val="27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0590-46D6-80A4-18F03C906535}"/>
              </c:ext>
            </c:extLst>
          </c:dPt>
          <c:dPt>
            <c:idx val="30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0590-46D6-80A4-18F03C906535}"/>
              </c:ext>
            </c:extLst>
          </c:dPt>
          <c:dPt>
            <c:idx val="32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0590-46D6-80A4-18F03C906535}"/>
              </c:ext>
            </c:extLst>
          </c:dPt>
          <c:dPt>
            <c:idx val="34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0590-46D6-80A4-18F03C906535}"/>
              </c:ext>
            </c:extLst>
          </c:dPt>
          <c:cat>
            <c:multiLvlStrRef>
              <c:f>FPGA!$B$26:$S$28</c:f>
              <c:multiLvlStrCache>
                <c:ptCount val="18"/>
                <c:lvl>
                  <c:pt idx="0">
                    <c:v> </c:v>
                  </c:pt>
                  <c:pt idx="1">
                    <c:v> </c:v>
                  </c:pt>
                  <c:pt idx="2">
                    <c:v> </c:v>
                  </c:pt>
                  <c:pt idx="3">
                    <c:v> </c:v>
                  </c:pt>
                  <c:pt idx="4">
                    <c:v> </c:v>
                  </c:pt>
                  <c:pt idx="5">
                    <c:v> </c:v>
                  </c:pt>
                  <c:pt idx="6">
                    <c:v> </c:v>
                  </c:pt>
                  <c:pt idx="7">
                    <c:v> </c:v>
                  </c:pt>
                  <c:pt idx="8">
                    <c:v> </c:v>
                  </c:pt>
                  <c:pt idx="9">
                    <c:v> </c:v>
                  </c:pt>
                  <c:pt idx="10">
                    <c:v> </c:v>
                  </c:pt>
                  <c:pt idx="11">
                    <c:v> </c:v>
                  </c:pt>
                  <c:pt idx="12">
                    <c:v> </c:v>
                  </c:pt>
                  <c:pt idx="13">
                    <c:v> </c:v>
                  </c:pt>
                  <c:pt idx="14">
                    <c:v> </c:v>
                  </c:pt>
                  <c:pt idx="15">
                    <c:v> </c:v>
                  </c:pt>
                  <c:pt idx="16">
                    <c:v> </c:v>
                  </c:pt>
                  <c:pt idx="17">
                    <c:v> </c:v>
                  </c:pt>
                </c:lvl>
                <c:lvl>
                  <c:pt idx="0">
                    <c:v>NYC</c:v>
                  </c:pt>
                  <c:pt idx="3">
                    <c:v>ORNL</c:v>
                  </c:pt>
                  <c:pt idx="5">
                    <c:v>LANL</c:v>
                  </c:pt>
                  <c:pt idx="7">
                    <c:v>Plane</c:v>
                  </c:pt>
                  <c:pt idx="9">
                    <c:v>NYC</c:v>
                  </c:pt>
                  <c:pt idx="12">
                    <c:v>ORNL</c:v>
                  </c:pt>
                  <c:pt idx="14">
                    <c:v>LANL</c:v>
                  </c:pt>
                  <c:pt idx="16">
                    <c:v>Plane</c:v>
                  </c:pt>
                </c:lvl>
                <c:lvl>
                  <c:pt idx="0">
                    <c:v>MINIST Double</c:v>
                  </c:pt>
                  <c:pt idx="9">
                    <c:v>MINIST Single</c:v>
                  </c:pt>
                </c:lvl>
              </c:multiLvlStrCache>
            </c:multiLvlStrRef>
          </c:cat>
          <c:val>
            <c:numRef>
              <c:f>FPGA!$B$29:$S$29</c:f>
              <c:numCache>
                <c:formatCode>[$-409]General</c:formatCode>
                <c:ptCount val="18"/>
                <c:pt idx="0">
                  <c:v>101.457564575646</c:v>
                </c:pt>
                <c:pt idx="1">
                  <c:v>15.1209677419355</c:v>
                </c:pt>
                <c:pt idx="2">
                  <c:v>30.241935483871</c:v>
                </c:pt>
                <c:pt idx="3">
                  <c:v>55.581100590221403</c:v>
                </c:pt>
                <c:pt idx="4">
                  <c:v>11.907762096774199</c:v>
                </c:pt>
                <c:pt idx="5">
                  <c:v>247.01014760147601</c:v>
                </c:pt>
                <c:pt idx="6">
                  <c:v>52.923387096774199</c:v>
                </c:pt>
                <c:pt idx="7">
                  <c:v>35764.806088560901</c:v>
                </c:pt>
                <c:pt idx="8">
                  <c:v>5330.2923387096798</c:v>
                </c:pt>
                <c:pt idx="9">
                  <c:v>43.413284132841298</c:v>
                </c:pt>
                <c:pt idx="10">
                  <c:v>4</c:v>
                </c:pt>
                <c:pt idx="11">
                  <c:v>8</c:v>
                </c:pt>
                <c:pt idx="12">
                  <c:v>23.7829295669742</c:v>
                </c:pt>
                <c:pt idx="13">
                  <c:v>3.15</c:v>
                </c:pt>
                <c:pt idx="14">
                  <c:v>105.694649446494</c:v>
                </c:pt>
                <c:pt idx="15">
                  <c:v>14</c:v>
                </c:pt>
                <c:pt idx="16">
                  <c:v>15303.6167896679</c:v>
                </c:pt>
                <c:pt idx="17">
                  <c:v>1410.04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0-0590-46D6-80A4-18F03C906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0586784"/>
        <c:axId val="210587344"/>
      </c:barChart>
      <c:catAx>
        <c:axId val="21058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587344"/>
        <c:crosses val="autoZero"/>
        <c:auto val="1"/>
        <c:lblAlgn val="ctr"/>
        <c:lblOffset val="4"/>
        <c:noMultiLvlLbl val="0"/>
      </c:catAx>
      <c:valAx>
        <c:axId val="210587344"/>
        <c:scaling>
          <c:logBase val="10"/>
          <c:orientation val="minMax"/>
        </c:scaling>
        <c:delete val="0"/>
        <c:axPos val="l"/>
        <c:numFmt formatCode="0.0E+00" sourceLinked="0"/>
        <c:majorTickMark val="in"/>
        <c:minorTickMark val="in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58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  <a:latin typeface="+mn-lt"/>
          <a:cs typeface="Arial" panose="020B0604020202020204" pitchFamily="34" charset="0"/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913814158646831E-2"/>
          <c:y val="2.4484470691163607E-2"/>
          <c:w val="0.93480597477398664"/>
          <c:h val="0.79281520365509872"/>
        </c:manualLayout>
      </c:layout>
      <c:barChart>
        <c:barDir val="col"/>
        <c:grouping val="stacked"/>
        <c:varyColors val="0"/>
        <c:ser>
          <c:idx val="0"/>
          <c:order val="0"/>
          <c:spPr>
            <a:pattFill prst="wdUpDiag">
              <a:fgClr>
                <a:srgbClr val="C00000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7218-4682-8EFD-39DEED953721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C0000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E-8418-42FC-AEE1-1D11B03C0291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7218-4682-8EFD-39DEED953721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7218-4682-8EFD-39DEED953721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7218-4682-8EFD-39DEED953721}"/>
              </c:ext>
            </c:extLst>
          </c:dPt>
          <c:dPt>
            <c:idx val="9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7218-4682-8EFD-39DEED953721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C0000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0-8418-42FC-AEE1-1D11B03C0291}"/>
              </c:ext>
            </c:extLst>
          </c:dPt>
          <c:dPt>
            <c:idx val="12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7218-4682-8EFD-39DEED953721}"/>
              </c:ext>
            </c:extLst>
          </c:dPt>
          <c:dPt>
            <c:idx val="14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7218-4682-8EFD-39DEED953721}"/>
              </c:ext>
            </c:extLst>
          </c:dPt>
          <c:dPt>
            <c:idx val="16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7218-4682-8EFD-39DEED953721}"/>
              </c:ext>
            </c:extLst>
          </c:dPt>
          <c:dPt>
            <c:idx val="18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7218-4682-8EFD-39DEED953721}"/>
              </c:ext>
            </c:extLst>
          </c:dPt>
          <c:dPt>
            <c:idx val="20"/>
            <c:invertIfNegative val="0"/>
            <c:bubble3D val="0"/>
            <c:spPr>
              <a:pattFill prst="pct25">
                <a:fgClr>
                  <a:srgbClr val="C0000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1-8418-42FC-AEE1-1D11B03C0291}"/>
              </c:ext>
            </c:extLst>
          </c:dPt>
          <c:dPt>
            <c:idx val="21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7218-4682-8EFD-39DEED953721}"/>
              </c:ext>
            </c:extLst>
          </c:dPt>
          <c:dPt>
            <c:idx val="23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7218-4682-8EFD-39DEED953721}"/>
              </c:ext>
            </c:extLst>
          </c:dPt>
          <c:dPt>
            <c:idx val="25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7218-4682-8EFD-39DEED953721}"/>
              </c:ext>
            </c:extLst>
          </c:dPt>
          <c:dPt>
            <c:idx val="27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7218-4682-8EFD-39DEED953721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C0000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2-8418-42FC-AEE1-1D11B03C0291}"/>
              </c:ext>
            </c:extLst>
          </c:dPt>
          <c:dPt>
            <c:idx val="30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7218-4682-8EFD-39DEED953721}"/>
              </c:ext>
            </c:extLst>
          </c:dPt>
          <c:dPt>
            <c:idx val="32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7218-4682-8EFD-39DEED953721}"/>
              </c:ext>
            </c:extLst>
          </c:dPt>
          <c:dPt>
            <c:idx val="34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7218-4682-8EFD-39DEED953721}"/>
              </c:ext>
            </c:extLst>
          </c:dPt>
          <c:dPt>
            <c:idx val="36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1-7218-4682-8EFD-39DEED953721}"/>
              </c:ext>
            </c:extLst>
          </c:dPt>
          <c:dPt>
            <c:idx val="38"/>
            <c:invertIfNegative val="0"/>
            <c:bubble3D val="0"/>
            <c:spPr>
              <a:pattFill prst="pct25">
                <a:fgClr>
                  <a:srgbClr val="C0000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3-8418-42FC-AEE1-1D11B03C0291}"/>
              </c:ext>
            </c:extLst>
          </c:dPt>
          <c:dPt>
            <c:idx val="39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3-7218-4682-8EFD-39DEED953721}"/>
              </c:ext>
            </c:extLst>
          </c:dPt>
          <c:dPt>
            <c:idx val="41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5-7218-4682-8EFD-39DEED953721}"/>
              </c:ext>
            </c:extLst>
          </c:dPt>
          <c:dPt>
            <c:idx val="43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7-7218-4682-8EFD-39DEED953721}"/>
              </c:ext>
            </c:extLst>
          </c:dPt>
          <c:dPt>
            <c:idx val="45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9-7218-4682-8EFD-39DEED953721}"/>
              </c:ext>
            </c:extLst>
          </c:dPt>
          <c:dPt>
            <c:idx val="47"/>
            <c:invertIfNegative val="0"/>
            <c:bubble3D val="0"/>
            <c:spPr>
              <a:pattFill prst="pct25">
                <a:fgClr>
                  <a:srgbClr val="C0000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4-8418-42FC-AEE1-1D11B03C0291}"/>
              </c:ext>
            </c:extLst>
          </c:dPt>
          <c:dPt>
            <c:idx val="48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B-7218-4682-8EFD-39DEED953721}"/>
              </c:ext>
            </c:extLst>
          </c:dPt>
          <c:dPt>
            <c:idx val="50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D-7218-4682-8EFD-39DEED953721}"/>
              </c:ext>
            </c:extLst>
          </c:dPt>
          <c:dPt>
            <c:idx val="52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F-7218-4682-8EFD-39DEED953721}"/>
              </c:ext>
            </c:extLst>
          </c:dPt>
          <c:dPt>
            <c:idx val="54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1-7218-4682-8EFD-39DEED953721}"/>
              </c:ext>
            </c:extLst>
          </c:dPt>
          <c:dPt>
            <c:idx val="56"/>
            <c:invertIfNegative val="0"/>
            <c:bubble3D val="0"/>
            <c:spPr>
              <a:pattFill prst="pct25">
                <a:fgClr>
                  <a:srgbClr val="C0000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5-8418-42FC-AEE1-1D11B03C0291}"/>
              </c:ext>
            </c:extLst>
          </c:dPt>
          <c:dPt>
            <c:idx val="57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3-7218-4682-8EFD-39DEED953721}"/>
              </c:ext>
            </c:extLst>
          </c:dPt>
          <c:dPt>
            <c:idx val="59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5-7218-4682-8EFD-39DEED953721}"/>
              </c:ext>
            </c:extLst>
          </c:dPt>
          <c:dPt>
            <c:idx val="61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7-7218-4682-8EFD-39DEED953721}"/>
              </c:ext>
            </c:extLst>
          </c:dPt>
          <c:dPt>
            <c:idx val="63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E-3EC1-455F-8E75-C83EDE14720B}"/>
              </c:ext>
            </c:extLst>
          </c:dPt>
          <c:dPt>
            <c:idx val="65"/>
            <c:invertIfNegative val="0"/>
            <c:bubble3D val="0"/>
            <c:spPr>
              <a:pattFill prst="pct25">
                <a:fgClr>
                  <a:srgbClr val="C0000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6-8418-42FC-AEE1-1D11B03C0291}"/>
              </c:ext>
            </c:extLst>
          </c:dPt>
          <c:dPt>
            <c:idx val="66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0-3EC1-455F-8E75-C83EDE14720B}"/>
              </c:ext>
            </c:extLst>
          </c:dPt>
          <c:dPt>
            <c:idx val="68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1-3EC1-455F-8E75-C83EDE14720B}"/>
              </c:ext>
            </c:extLst>
          </c:dPt>
          <c:dPt>
            <c:idx val="70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2-3EC1-455F-8E75-C83EDE14720B}"/>
              </c:ext>
            </c:extLst>
          </c:dPt>
          <c:dPt>
            <c:idx val="72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3-3EC1-455F-8E75-C83EDE14720B}"/>
              </c:ext>
            </c:extLst>
          </c:dPt>
          <c:dPt>
            <c:idx val="74"/>
            <c:invertIfNegative val="0"/>
            <c:bubble3D val="0"/>
            <c:spPr>
              <a:pattFill prst="pct25">
                <a:fgClr>
                  <a:srgbClr val="C0000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7-8418-42FC-AEE1-1D11B03C0291}"/>
              </c:ext>
            </c:extLst>
          </c:dPt>
          <c:dPt>
            <c:idx val="75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4-3EC1-455F-8E75-C83EDE14720B}"/>
              </c:ext>
            </c:extLst>
          </c:dPt>
          <c:dPt>
            <c:idx val="77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5-3EC1-455F-8E75-C83EDE14720B}"/>
              </c:ext>
            </c:extLst>
          </c:dPt>
          <c:dPt>
            <c:idx val="79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6-3EC1-455F-8E75-C83EDE14720B}"/>
              </c:ext>
            </c:extLst>
          </c:dPt>
          <c:cat>
            <c:multiLvlStrRef>
              <c:f>APU!$B$79:$CD$82</c:f>
              <c:multiLvlStrCache>
                <c:ptCount val="81"/>
                <c:lvl>
                  <c:pt idx="0">
                    <c:v> </c:v>
                  </c:pt>
                  <c:pt idx="1">
                    <c:v> </c:v>
                  </c:pt>
                  <c:pt idx="2">
                    <c:v> </c:v>
                  </c:pt>
                  <c:pt idx="3">
                    <c:v> </c:v>
                  </c:pt>
                  <c:pt idx="4">
                    <c:v> </c:v>
                  </c:pt>
                  <c:pt idx="5">
                    <c:v> </c:v>
                  </c:pt>
                  <c:pt idx="6">
                    <c:v> </c:v>
                  </c:pt>
                  <c:pt idx="7">
                    <c:v> </c:v>
                  </c:pt>
                  <c:pt idx="8">
                    <c:v> </c:v>
                  </c:pt>
                  <c:pt idx="9">
                    <c:v> </c:v>
                  </c:pt>
                  <c:pt idx="10">
                    <c:v> </c:v>
                  </c:pt>
                  <c:pt idx="11">
                    <c:v> </c:v>
                  </c:pt>
                  <c:pt idx="12">
                    <c:v> </c:v>
                  </c:pt>
                  <c:pt idx="13">
                    <c:v> </c:v>
                  </c:pt>
                  <c:pt idx="14">
                    <c:v> </c:v>
                  </c:pt>
                  <c:pt idx="15">
                    <c:v> </c:v>
                  </c:pt>
                  <c:pt idx="16">
                    <c:v> </c:v>
                  </c:pt>
                  <c:pt idx="17">
                    <c:v> </c:v>
                  </c:pt>
                  <c:pt idx="18">
                    <c:v> </c:v>
                  </c:pt>
                  <c:pt idx="19">
                    <c:v> </c:v>
                  </c:pt>
                  <c:pt idx="20">
                    <c:v> </c:v>
                  </c:pt>
                  <c:pt idx="21">
                    <c:v> </c:v>
                  </c:pt>
                  <c:pt idx="22">
                    <c:v> </c:v>
                  </c:pt>
                  <c:pt idx="23">
                    <c:v> </c:v>
                  </c:pt>
                  <c:pt idx="24">
                    <c:v> </c:v>
                  </c:pt>
                  <c:pt idx="25">
                    <c:v> </c:v>
                  </c:pt>
                  <c:pt idx="26">
                    <c:v> </c:v>
                  </c:pt>
                  <c:pt idx="27">
                    <c:v> </c:v>
                  </c:pt>
                  <c:pt idx="28">
                    <c:v> </c:v>
                  </c:pt>
                  <c:pt idx="29">
                    <c:v> </c:v>
                  </c:pt>
                  <c:pt idx="30">
                    <c:v> </c:v>
                  </c:pt>
                  <c:pt idx="31">
                    <c:v> </c:v>
                  </c:pt>
                  <c:pt idx="32">
                    <c:v> </c:v>
                  </c:pt>
                  <c:pt idx="33">
                    <c:v> </c:v>
                  </c:pt>
                  <c:pt idx="34">
                    <c:v> </c:v>
                  </c:pt>
                  <c:pt idx="35">
                    <c:v> </c:v>
                  </c:pt>
                  <c:pt idx="36">
                    <c:v> </c:v>
                  </c:pt>
                  <c:pt idx="37">
                    <c:v> </c:v>
                  </c:pt>
                  <c:pt idx="38">
                    <c:v> </c:v>
                  </c:pt>
                  <c:pt idx="39">
                    <c:v> </c:v>
                  </c:pt>
                  <c:pt idx="40">
                    <c:v> </c:v>
                  </c:pt>
                  <c:pt idx="41">
                    <c:v> </c:v>
                  </c:pt>
                  <c:pt idx="42">
                    <c:v> </c:v>
                  </c:pt>
                  <c:pt idx="43">
                    <c:v> </c:v>
                  </c:pt>
                  <c:pt idx="44">
                    <c:v> </c:v>
                  </c:pt>
                  <c:pt idx="45">
                    <c:v> </c:v>
                  </c:pt>
                  <c:pt idx="46">
                    <c:v> </c:v>
                  </c:pt>
                  <c:pt idx="47">
                    <c:v> </c:v>
                  </c:pt>
                  <c:pt idx="48">
                    <c:v> </c:v>
                  </c:pt>
                  <c:pt idx="49">
                    <c:v> </c:v>
                  </c:pt>
                  <c:pt idx="50">
                    <c:v> </c:v>
                  </c:pt>
                  <c:pt idx="51">
                    <c:v> </c:v>
                  </c:pt>
                  <c:pt idx="52">
                    <c:v> </c:v>
                  </c:pt>
                  <c:pt idx="53">
                    <c:v> </c:v>
                  </c:pt>
                  <c:pt idx="54">
                    <c:v> </c:v>
                  </c:pt>
                  <c:pt idx="55">
                    <c:v> </c:v>
                  </c:pt>
                  <c:pt idx="56">
                    <c:v> </c:v>
                  </c:pt>
                  <c:pt idx="57">
                    <c:v> </c:v>
                  </c:pt>
                  <c:pt idx="58">
                    <c:v> </c:v>
                  </c:pt>
                  <c:pt idx="59">
                    <c:v> </c:v>
                  </c:pt>
                  <c:pt idx="60">
                    <c:v> </c:v>
                  </c:pt>
                  <c:pt idx="61">
                    <c:v> </c:v>
                  </c:pt>
                  <c:pt idx="62">
                    <c:v> </c:v>
                  </c:pt>
                  <c:pt idx="63">
                    <c:v> </c:v>
                  </c:pt>
                  <c:pt idx="64">
                    <c:v> </c:v>
                  </c:pt>
                  <c:pt idx="65">
                    <c:v> </c:v>
                  </c:pt>
                  <c:pt idx="66">
                    <c:v> </c:v>
                  </c:pt>
                  <c:pt idx="67">
                    <c:v> </c:v>
                  </c:pt>
                  <c:pt idx="68">
                    <c:v> </c:v>
                  </c:pt>
                  <c:pt idx="69">
                    <c:v> </c:v>
                  </c:pt>
                  <c:pt idx="70">
                    <c:v> </c:v>
                  </c:pt>
                  <c:pt idx="71">
                    <c:v> </c:v>
                  </c:pt>
                  <c:pt idx="72">
                    <c:v> </c:v>
                  </c:pt>
                  <c:pt idx="73">
                    <c:v> </c:v>
                  </c:pt>
                  <c:pt idx="74">
                    <c:v> </c:v>
                  </c:pt>
                  <c:pt idx="75">
                    <c:v> </c:v>
                  </c:pt>
                  <c:pt idx="76">
                    <c:v> </c:v>
                  </c:pt>
                  <c:pt idx="77">
                    <c:v> </c:v>
                  </c:pt>
                  <c:pt idx="78">
                    <c:v> </c:v>
                  </c:pt>
                  <c:pt idx="79">
                    <c:v> </c:v>
                  </c:pt>
                  <c:pt idx="80">
                    <c:v> </c:v>
                  </c:pt>
                </c:lvl>
                <c:lvl>
                  <c:pt idx="0">
                    <c:v>NYC</c:v>
                  </c:pt>
                  <c:pt idx="3">
                    <c:v>ORNL</c:v>
                  </c:pt>
                  <c:pt idx="5">
                    <c:v>LANL</c:v>
                  </c:pt>
                  <c:pt idx="7">
                    <c:v>Plane</c:v>
                  </c:pt>
                  <c:pt idx="9">
                    <c:v>NYC</c:v>
                  </c:pt>
                  <c:pt idx="12">
                    <c:v>ORNL</c:v>
                  </c:pt>
                  <c:pt idx="14">
                    <c:v>LANL</c:v>
                  </c:pt>
                  <c:pt idx="16">
                    <c:v>Plane</c:v>
                  </c:pt>
                  <c:pt idx="18">
                    <c:v>NYC</c:v>
                  </c:pt>
                  <c:pt idx="21">
                    <c:v>ORNL</c:v>
                  </c:pt>
                  <c:pt idx="23">
                    <c:v>LANL</c:v>
                  </c:pt>
                  <c:pt idx="25">
                    <c:v>Plane</c:v>
                  </c:pt>
                  <c:pt idx="27">
                    <c:v>NYC</c:v>
                  </c:pt>
                  <c:pt idx="30">
                    <c:v>ORNL</c:v>
                  </c:pt>
                  <c:pt idx="32">
                    <c:v>LANL</c:v>
                  </c:pt>
                  <c:pt idx="34">
                    <c:v>Plane</c:v>
                  </c:pt>
                  <c:pt idx="36">
                    <c:v>NYC</c:v>
                  </c:pt>
                  <c:pt idx="39">
                    <c:v>ORNL</c:v>
                  </c:pt>
                  <c:pt idx="41">
                    <c:v>LANL</c:v>
                  </c:pt>
                  <c:pt idx="43">
                    <c:v>Plane</c:v>
                  </c:pt>
                  <c:pt idx="45">
                    <c:v>NYC</c:v>
                  </c:pt>
                  <c:pt idx="48">
                    <c:v>ORNL</c:v>
                  </c:pt>
                  <c:pt idx="50">
                    <c:v>LANL</c:v>
                  </c:pt>
                  <c:pt idx="52">
                    <c:v>Plane</c:v>
                  </c:pt>
                  <c:pt idx="54">
                    <c:v>NYC</c:v>
                  </c:pt>
                  <c:pt idx="57">
                    <c:v>ORNL</c:v>
                  </c:pt>
                  <c:pt idx="59">
                    <c:v>LANL</c:v>
                  </c:pt>
                  <c:pt idx="61">
                    <c:v>Plane</c:v>
                  </c:pt>
                  <c:pt idx="63">
                    <c:v>NYC</c:v>
                  </c:pt>
                  <c:pt idx="66">
                    <c:v>ORNL</c:v>
                  </c:pt>
                  <c:pt idx="68">
                    <c:v>LANL</c:v>
                  </c:pt>
                  <c:pt idx="70">
                    <c:v>Plane</c:v>
                  </c:pt>
                  <c:pt idx="72">
                    <c:v>NYC</c:v>
                  </c:pt>
                  <c:pt idx="75">
                    <c:v>ORNL</c:v>
                  </c:pt>
                  <c:pt idx="77">
                    <c:v>LANL</c:v>
                  </c:pt>
                  <c:pt idx="79">
                    <c:v>Plane</c:v>
                  </c:pt>
                </c:lvl>
                <c:lvl>
                  <c:pt idx="0">
                    <c:v>CED</c:v>
                  </c:pt>
                  <c:pt idx="9">
                    <c:v>SC</c:v>
                  </c:pt>
                  <c:pt idx="18">
                    <c:v>BFS</c:v>
                  </c:pt>
                  <c:pt idx="27">
                    <c:v>CED</c:v>
                  </c:pt>
                  <c:pt idx="36">
                    <c:v>SC</c:v>
                  </c:pt>
                  <c:pt idx="45">
                    <c:v>BFS</c:v>
                  </c:pt>
                  <c:pt idx="54">
                    <c:v>CED</c:v>
                  </c:pt>
                  <c:pt idx="63">
                    <c:v>SC</c:v>
                  </c:pt>
                  <c:pt idx="72">
                    <c:v>BFS</c:v>
                  </c:pt>
                </c:lvl>
                <c:lvl>
                  <c:pt idx="0">
                    <c:v>GPU</c:v>
                  </c:pt>
                  <c:pt idx="27">
                    <c:v>CPU</c:v>
                  </c:pt>
                  <c:pt idx="54">
                    <c:v>GPU+CPU</c:v>
                  </c:pt>
                </c:lvl>
              </c:multiLvlStrCache>
            </c:multiLvlStrRef>
          </c:cat>
          <c:val>
            <c:numRef>
              <c:f>APU!$B$83:$CD$83</c:f>
              <c:numCache>
                <c:formatCode>General</c:formatCode>
                <c:ptCount val="81"/>
                <c:pt idx="0">
                  <c:v>114.22707693212401</c:v>
                </c:pt>
                <c:pt idx="1">
                  <c:v>5.8167330677290803</c:v>
                </c:pt>
                <c:pt idx="2">
                  <c:v>11.6334661354582</c:v>
                </c:pt>
                <c:pt idx="3">
                  <c:v>62.576572576386702</c:v>
                </c:pt>
                <c:pt idx="4">
                  <c:v>4.5806772908366504</c:v>
                </c:pt>
                <c:pt idx="5">
                  <c:v>278.09899883859401</c:v>
                </c:pt>
                <c:pt idx="6">
                  <c:v>20.358565737051801</c:v>
                </c:pt>
                <c:pt idx="7">
                  <c:v>40266.186889343</c:v>
                </c:pt>
                <c:pt idx="8">
                  <c:v>2050.4565737051798</c:v>
                </c:pt>
                <c:pt idx="9">
                  <c:v>2531.00660090266</c:v>
                </c:pt>
                <c:pt idx="10">
                  <c:v>256.57370517928302</c:v>
                </c:pt>
                <c:pt idx="11">
                  <c:v>513.14741035856605</c:v>
                </c:pt>
                <c:pt idx="12">
                  <c:v>1386.55144214898</c:v>
                </c:pt>
                <c:pt idx="13">
                  <c:v>202.051792828685</c:v>
                </c:pt>
                <c:pt idx="14">
                  <c:v>6162.0276091207097</c:v>
                </c:pt>
                <c:pt idx="15">
                  <c:v>898.00796812749002</c:v>
                </c:pt>
                <c:pt idx="16">
                  <c:v>892205.13688419794</c:v>
                </c:pt>
                <c:pt idx="17">
                  <c:v>90444.796812749002</c:v>
                </c:pt>
                <c:pt idx="18">
                  <c:v>66.829949574396096</c:v>
                </c:pt>
                <c:pt idx="19">
                  <c:v>13.386454183266901</c:v>
                </c:pt>
                <c:pt idx="20">
                  <c:v>26.772908366533901</c:v>
                </c:pt>
                <c:pt idx="21">
                  <c:v>36.611189764608</c:v>
                </c:pt>
                <c:pt idx="22">
                  <c:v>10.5418326693227</c:v>
                </c:pt>
                <c:pt idx="23">
                  <c:v>162.705223386895</c:v>
                </c:pt>
                <c:pt idx="24">
                  <c:v>46.852589641434299</c:v>
                </c:pt>
                <c:pt idx="25">
                  <c:v>23558.225524470399</c:v>
                </c:pt>
                <c:pt idx="26">
                  <c:v>4718.8589641434301</c:v>
                </c:pt>
                <c:pt idx="27">
                  <c:v>249.78286117522501</c:v>
                </c:pt>
                <c:pt idx="28">
                  <c:v>13.466135458167299</c:v>
                </c:pt>
                <c:pt idx="29">
                  <c:v>26.932270916334701</c:v>
                </c:pt>
                <c:pt idx="30">
                  <c:v>136.837567418074</c:v>
                </c:pt>
                <c:pt idx="31">
                  <c:v>10.6045816733068</c:v>
                </c:pt>
                <c:pt idx="32">
                  <c:v>608.12519663045202</c:v>
                </c:pt>
                <c:pt idx="33">
                  <c:v>47.131474103585603</c:v>
                </c:pt>
                <c:pt idx="34">
                  <c:v>88050.956392878696</c:v>
                </c:pt>
                <c:pt idx="35">
                  <c:v>4746.9474103585599</c:v>
                </c:pt>
                <c:pt idx="36">
                  <c:v>5545.4639008541499</c:v>
                </c:pt>
                <c:pt idx="37">
                  <c:v>523.50597609561703</c:v>
                </c:pt>
                <c:pt idx="38">
                  <c:v>1047.01195219123</c:v>
                </c:pt>
                <c:pt idx="39">
                  <c:v>3037.9497889781101</c:v>
                </c:pt>
                <c:pt idx="40">
                  <c:v>412.26095617529899</c:v>
                </c:pt>
                <c:pt idx="41">
                  <c:v>13501.071727848799</c:v>
                </c:pt>
                <c:pt idx="42">
                  <c:v>1832.2709163346599</c:v>
                </c:pt>
                <c:pt idx="43">
                  <c:v>1954831.4796901001</c:v>
                </c:pt>
                <c:pt idx="44">
                  <c:v>184541.09163346601</c:v>
                </c:pt>
                <c:pt idx="45">
                  <c:v>81.049087781714505</c:v>
                </c:pt>
                <c:pt idx="46">
                  <c:v>20.717131474103599</c:v>
                </c:pt>
                <c:pt idx="47">
                  <c:v>41.434262948207198</c:v>
                </c:pt>
                <c:pt idx="48">
                  <c:v>44.400804608141598</c:v>
                </c:pt>
                <c:pt idx="49">
                  <c:v>16.314741035856599</c:v>
                </c:pt>
                <c:pt idx="50">
                  <c:v>197.32335602240499</c:v>
                </c:pt>
                <c:pt idx="51">
                  <c:v>72.509960159362507</c:v>
                </c:pt>
                <c:pt idx="52">
                  <c:v>28570.6139339322</c:v>
                </c:pt>
                <c:pt idx="53">
                  <c:v>7302.9960159362499</c:v>
                </c:pt>
                <c:pt idx="54">
                  <c:v>213.76104438335199</c:v>
                </c:pt>
                <c:pt idx="55">
                  <c:v>10.597609561753</c:v>
                </c:pt>
                <c:pt idx="56">
                  <c:v>21.195219123506</c:v>
                </c:pt>
                <c:pt idx="57">
                  <c:v>117.103876481122</c:v>
                </c:pt>
                <c:pt idx="58">
                  <c:v>8.3456175298804798</c:v>
                </c:pt>
                <c:pt idx="59">
                  <c:v>520.42592728716102</c:v>
                </c:pt>
                <c:pt idx="60">
                  <c:v>37.091633466135399</c:v>
                </c:pt>
                <c:pt idx="61">
                  <c:v>75352.905755575499</c:v>
                </c:pt>
                <c:pt idx="62">
                  <c:v>3735.7633466135399</c:v>
                </c:pt>
                <c:pt idx="63">
                  <c:v>2554.70516458153</c:v>
                </c:pt>
                <c:pt idx="64">
                  <c:v>387.25099601593598</c:v>
                </c:pt>
                <c:pt idx="65">
                  <c:v>774.50199203187196</c:v>
                </c:pt>
                <c:pt idx="66">
                  <c:v>1399.5341335548701</c:v>
                </c:pt>
                <c:pt idx="67">
                  <c:v>304.96015936254997</c:v>
                </c:pt>
                <c:pt idx="68">
                  <c:v>6219.7244968465602</c:v>
                </c:pt>
                <c:pt idx="69">
                  <c:v>1355.3784860557801</c:v>
                </c:pt>
                <c:pt idx="70">
                  <c:v>900559.11756663397</c:v>
                </c:pt>
                <c:pt idx="71">
                  <c:v>136509.84860557801</c:v>
                </c:pt>
                <c:pt idx="72">
                  <c:v>169.20774466708801</c:v>
                </c:pt>
                <c:pt idx="73">
                  <c:v>4</c:v>
                </c:pt>
                <c:pt idx="74">
                  <c:v>8</c:v>
                </c:pt>
                <c:pt idx="75">
                  <c:v>92.696416638049996</c:v>
                </c:pt>
                <c:pt idx="76">
                  <c:v>3.15</c:v>
                </c:pt>
                <c:pt idx="77">
                  <c:v>411.95577836256399</c:v>
                </c:pt>
                <c:pt idx="78">
                  <c:v>14</c:v>
                </c:pt>
                <c:pt idx="79">
                  <c:v>59647.422072595196</c:v>
                </c:pt>
                <c:pt idx="80">
                  <c:v>1410.04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38-7218-4682-8EFD-39DEED953721}"/>
            </c:ext>
          </c:extLst>
        </c:ser>
        <c:ser>
          <c:idx val="1"/>
          <c:order val="1"/>
          <c:spPr>
            <a:pattFill prst="wdUpDiag">
              <a:fgClr>
                <a:srgbClr val="0070C0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A-7218-4682-8EFD-39DEED953721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0070C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F-8418-42FC-AEE1-1D11B03C0291}"/>
              </c:ext>
            </c:extLst>
          </c:dPt>
          <c:dPt>
            <c:idx val="3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C-7218-4682-8EFD-39DEED953721}"/>
              </c:ext>
            </c:extLst>
          </c:dPt>
          <c:dPt>
            <c:idx val="5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E-7218-4682-8EFD-39DEED953721}"/>
              </c:ext>
            </c:extLst>
          </c:dPt>
          <c:dPt>
            <c:idx val="7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0-7218-4682-8EFD-39DEED953721}"/>
              </c:ext>
            </c:extLst>
          </c:dPt>
          <c:dPt>
            <c:idx val="9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2-7218-4682-8EFD-39DEED953721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70C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8-8418-42FC-AEE1-1D11B03C0291}"/>
              </c:ext>
            </c:extLst>
          </c:dPt>
          <c:dPt>
            <c:idx val="12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4-7218-4682-8EFD-39DEED953721}"/>
              </c:ext>
            </c:extLst>
          </c:dPt>
          <c:dPt>
            <c:idx val="14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6-7218-4682-8EFD-39DEED953721}"/>
              </c:ext>
            </c:extLst>
          </c:dPt>
          <c:dPt>
            <c:idx val="16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8-7218-4682-8EFD-39DEED953721}"/>
              </c:ext>
            </c:extLst>
          </c:dPt>
          <c:dPt>
            <c:idx val="18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A-7218-4682-8EFD-39DEED953721}"/>
              </c:ext>
            </c:extLst>
          </c:dPt>
          <c:dPt>
            <c:idx val="20"/>
            <c:invertIfNegative val="0"/>
            <c:bubble3D val="0"/>
            <c:spPr>
              <a:pattFill prst="pct25">
                <a:fgClr>
                  <a:srgbClr val="0070C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9-8418-42FC-AEE1-1D11B03C0291}"/>
              </c:ext>
            </c:extLst>
          </c:dPt>
          <c:dPt>
            <c:idx val="21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C-7218-4682-8EFD-39DEED953721}"/>
              </c:ext>
            </c:extLst>
          </c:dPt>
          <c:dPt>
            <c:idx val="23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E-7218-4682-8EFD-39DEED953721}"/>
              </c:ext>
            </c:extLst>
          </c:dPt>
          <c:dPt>
            <c:idx val="25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0-7218-4682-8EFD-39DEED953721}"/>
              </c:ext>
            </c:extLst>
          </c:dPt>
          <c:dPt>
            <c:idx val="27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2-7218-4682-8EFD-39DEED953721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0070C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A-8418-42FC-AEE1-1D11B03C0291}"/>
              </c:ext>
            </c:extLst>
          </c:dPt>
          <c:dPt>
            <c:idx val="30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4-7218-4682-8EFD-39DEED953721}"/>
              </c:ext>
            </c:extLst>
          </c:dPt>
          <c:dPt>
            <c:idx val="34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6-7218-4682-8EFD-39DEED953721}"/>
              </c:ext>
            </c:extLst>
          </c:dPt>
          <c:dPt>
            <c:idx val="36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8-7218-4682-8EFD-39DEED953721}"/>
              </c:ext>
            </c:extLst>
          </c:dPt>
          <c:dPt>
            <c:idx val="38"/>
            <c:invertIfNegative val="0"/>
            <c:bubble3D val="0"/>
            <c:spPr>
              <a:pattFill prst="pct25">
                <a:fgClr>
                  <a:srgbClr val="0070C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B-8418-42FC-AEE1-1D11B03C0291}"/>
              </c:ext>
            </c:extLst>
          </c:dPt>
          <c:dPt>
            <c:idx val="39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A-7218-4682-8EFD-39DEED953721}"/>
              </c:ext>
            </c:extLst>
          </c:dPt>
          <c:dPt>
            <c:idx val="41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C-7218-4682-8EFD-39DEED953721}"/>
              </c:ext>
            </c:extLst>
          </c:dPt>
          <c:dPt>
            <c:idx val="43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E-7218-4682-8EFD-39DEED953721}"/>
              </c:ext>
            </c:extLst>
          </c:dPt>
          <c:dPt>
            <c:idx val="45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0-7218-4682-8EFD-39DEED953721}"/>
              </c:ext>
            </c:extLst>
          </c:dPt>
          <c:dPt>
            <c:idx val="47"/>
            <c:invertIfNegative val="0"/>
            <c:bubble3D val="0"/>
            <c:spPr>
              <a:pattFill prst="pct25">
                <a:fgClr>
                  <a:srgbClr val="0070C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C-8418-42FC-AEE1-1D11B03C0291}"/>
              </c:ext>
            </c:extLst>
          </c:dPt>
          <c:dPt>
            <c:idx val="48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2-7218-4682-8EFD-39DEED953721}"/>
              </c:ext>
            </c:extLst>
          </c:dPt>
          <c:dPt>
            <c:idx val="50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4-7218-4682-8EFD-39DEED953721}"/>
              </c:ext>
            </c:extLst>
          </c:dPt>
          <c:dPt>
            <c:idx val="52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6-7218-4682-8EFD-39DEED953721}"/>
              </c:ext>
            </c:extLst>
          </c:dPt>
          <c:dPt>
            <c:idx val="54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8-7218-4682-8EFD-39DEED953721}"/>
              </c:ext>
            </c:extLst>
          </c:dPt>
          <c:dPt>
            <c:idx val="56"/>
            <c:invertIfNegative val="0"/>
            <c:bubble3D val="0"/>
            <c:spPr>
              <a:pattFill prst="pct25">
                <a:fgClr>
                  <a:srgbClr val="0070C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D-8418-42FC-AEE1-1D11B03C0291}"/>
              </c:ext>
            </c:extLst>
          </c:dPt>
          <c:dPt>
            <c:idx val="57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A-7218-4682-8EFD-39DEED953721}"/>
              </c:ext>
            </c:extLst>
          </c:dPt>
          <c:dPt>
            <c:idx val="59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C-7218-4682-8EFD-39DEED953721}"/>
              </c:ext>
            </c:extLst>
          </c:dPt>
          <c:dPt>
            <c:idx val="61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E-7218-4682-8EFD-39DEED953721}"/>
              </c:ext>
            </c:extLst>
          </c:dPt>
          <c:dPt>
            <c:idx val="63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7-3EC1-455F-8E75-C83EDE14720B}"/>
              </c:ext>
            </c:extLst>
          </c:dPt>
          <c:dPt>
            <c:idx val="65"/>
            <c:invertIfNegative val="0"/>
            <c:bubble3D val="0"/>
            <c:spPr>
              <a:pattFill prst="pct25">
                <a:fgClr>
                  <a:srgbClr val="0070C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E-8418-42FC-AEE1-1D11B03C0291}"/>
              </c:ext>
            </c:extLst>
          </c:dPt>
          <c:dPt>
            <c:idx val="66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8-3EC1-455F-8E75-C83EDE14720B}"/>
              </c:ext>
            </c:extLst>
          </c:dPt>
          <c:dPt>
            <c:idx val="68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9-3EC1-455F-8E75-C83EDE14720B}"/>
              </c:ext>
            </c:extLst>
          </c:dPt>
          <c:dPt>
            <c:idx val="70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A-3EC1-455F-8E75-C83EDE14720B}"/>
              </c:ext>
            </c:extLst>
          </c:dPt>
          <c:dPt>
            <c:idx val="72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B-3EC1-455F-8E75-C83EDE14720B}"/>
              </c:ext>
            </c:extLst>
          </c:dPt>
          <c:dPt>
            <c:idx val="74"/>
            <c:invertIfNegative val="0"/>
            <c:bubble3D val="0"/>
            <c:spPr>
              <a:pattFill prst="pct25">
                <a:fgClr>
                  <a:srgbClr val="0070C0"/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F-8418-42FC-AEE1-1D11B03C0291}"/>
              </c:ext>
            </c:extLst>
          </c:dPt>
          <c:dPt>
            <c:idx val="75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C-3EC1-455F-8E75-C83EDE14720B}"/>
              </c:ext>
            </c:extLst>
          </c:dPt>
          <c:dPt>
            <c:idx val="77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D-3EC1-455F-8E75-C83EDE14720B}"/>
              </c:ext>
            </c:extLst>
          </c:dPt>
          <c:dPt>
            <c:idx val="79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E-3EC1-455F-8E75-C83EDE14720B}"/>
              </c:ext>
            </c:extLst>
          </c:dPt>
          <c:cat>
            <c:multiLvlStrRef>
              <c:f>APU!$B$79:$CD$82</c:f>
              <c:multiLvlStrCache>
                <c:ptCount val="81"/>
                <c:lvl>
                  <c:pt idx="0">
                    <c:v> </c:v>
                  </c:pt>
                  <c:pt idx="1">
                    <c:v> </c:v>
                  </c:pt>
                  <c:pt idx="2">
                    <c:v> </c:v>
                  </c:pt>
                  <c:pt idx="3">
                    <c:v> </c:v>
                  </c:pt>
                  <c:pt idx="4">
                    <c:v> </c:v>
                  </c:pt>
                  <c:pt idx="5">
                    <c:v> </c:v>
                  </c:pt>
                  <c:pt idx="6">
                    <c:v> </c:v>
                  </c:pt>
                  <c:pt idx="7">
                    <c:v> </c:v>
                  </c:pt>
                  <c:pt idx="8">
                    <c:v> </c:v>
                  </c:pt>
                  <c:pt idx="9">
                    <c:v> </c:v>
                  </c:pt>
                  <c:pt idx="10">
                    <c:v> </c:v>
                  </c:pt>
                  <c:pt idx="11">
                    <c:v> </c:v>
                  </c:pt>
                  <c:pt idx="12">
                    <c:v> </c:v>
                  </c:pt>
                  <c:pt idx="13">
                    <c:v> </c:v>
                  </c:pt>
                  <c:pt idx="14">
                    <c:v> </c:v>
                  </c:pt>
                  <c:pt idx="15">
                    <c:v> </c:v>
                  </c:pt>
                  <c:pt idx="16">
                    <c:v> </c:v>
                  </c:pt>
                  <c:pt idx="17">
                    <c:v> </c:v>
                  </c:pt>
                  <c:pt idx="18">
                    <c:v> </c:v>
                  </c:pt>
                  <c:pt idx="19">
                    <c:v> </c:v>
                  </c:pt>
                  <c:pt idx="20">
                    <c:v> </c:v>
                  </c:pt>
                  <c:pt idx="21">
                    <c:v> </c:v>
                  </c:pt>
                  <c:pt idx="22">
                    <c:v> </c:v>
                  </c:pt>
                  <c:pt idx="23">
                    <c:v> </c:v>
                  </c:pt>
                  <c:pt idx="24">
                    <c:v> </c:v>
                  </c:pt>
                  <c:pt idx="25">
                    <c:v> </c:v>
                  </c:pt>
                  <c:pt idx="26">
                    <c:v> </c:v>
                  </c:pt>
                  <c:pt idx="27">
                    <c:v> </c:v>
                  </c:pt>
                  <c:pt idx="28">
                    <c:v> </c:v>
                  </c:pt>
                  <c:pt idx="29">
                    <c:v> </c:v>
                  </c:pt>
                  <c:pt idx="30">
                    <c:v> </c:v>
                  </c:pt>
                  <c:pt idx="31">
                    <c:v> </c:v>
                  </c:pt>
                  <c:pt idx="32">
                    <c:v> </c:v>
                  </c:pt>
                  <c:pt idx="33">
                    <c:v> </c:v>
                  </c:pt>
                  <c:pt idx="34">
                    <c:v> </c:v>
                  </c:pt>
                  <c:pt idx="35">
                    <c:v> </c:v>
                  </c:pt>
                  <c:pt idx="36">
                    <c:v> </c:v>
                  </c:pt>
                  <c:pt idx="37">
                    <c:v> </c:v>
                  </c:pt>
                  <c:pt idx="38">
                    <c:v> </c:v>
                  </c:pt>
                  <c:pt idx="39">
                    <c:v> </c:v>
                  </c:pt>
                  <c:pt idx="40">
                    <c:v> </c:v>
                  </c:pt>
                  <c:pt idx="41">
                    <c:v> </c:v>
                  </c:pt>
                  <c:pt idx="42">
                    <c:v> </c:v>
                  </c:pt>
                  <c:pt idx="43">
                    <c:v> </c:v>
                  </c:pt>
                  <c:pt idx="44">
                    <c:v> </c:v>
                  </c:pt>
                  <c:pt idx="45">
                    <c:v> </c:v>
                  </c:pt>
                  <c:pt idx="46">
                    <c:v> </c:v>
                  </c:pt>
                  <c:pt idx="47">
                    <c:v> </c:v>
                  </c:pt>
                  <c:pt idx="48">
                    <c:v> </c:v>
                  </c:pt>
                  <c:pt idx="49">
                    <c:v> </c:v>
                  </c:pt>
                  <c:pt idx="50">
                    <c:v> </c:v>
                  </c:pt>
                  <c:pt idx="51">
                    <c:v> </c:v>
                  </c:pt>
                  <c:pt idx="52">
                    <c:v> </c:v>
                  </c:pt>
                  <c:pt idx="53">
                    <c:v> </c:v>
                  </c:pt>
                  <c:pt idx="54">
                    <c:v> </c:v>
                  </c:pt>
                  <c:pt idx="55">
                    <c:v> </c:v>
                  </c:pt>
                  <c:pt idx="56">
                    <c:v> </c:v>
                  </c:pt>
                  <c:pt idx="57">
                    <c:v> </c:v>
                  </c:pt>
                  <c:pt idx="58">
                    <c:v> </c:v>
                  </c:pt>
                  <c:pt idx="59">
                    <c:v> </c:v>
                  </c:pt>
                  <c:pt idx="60">
                    <c:v> </c:v>
                  </c:pt>
                  <c:pt idx="61">
                    <c:v> </c:v>
                  </c:pt>
                  <c:pt idx="62">
                    <c:v> </c:v>
                  </c:pt>
                  <c:pt idx="63">
                    <c:v> </c:v>
                  </c:pt>
                  <c:pt idx="64">
                    <c:v> </c:v>
                  </c:pt>
                  <c:pt idx="65">
                    <c:v> </c:v>
                  </c:pt>
                  <c:pt idx="66">
                    <c:v> </c:v>
                  </c:pt>
                  <c:pt idx="67">
                    <c:v> </c:v>
                  </c:pt>
                  <c:pt idx="68">
                    <c:v> </c:v>
                  </c:pt>
                  <c:pt idx="69">
                    <c:v> </c:v>
                  </c:pt>
                  <c:pt idx="70">
                    <c:v> </c:v>
                  </c:pt>
                  <c:pt idx="71">
                    <c:v> </c:v>
                  </c:pt>
                  <c:pt idx="72">
                    <c:v> </c:v>
                  </c:pt>
                  <c:pt idx="73">
                    <c:v> </c:v>
                  </c:pt>
                  <c:pt idx="74">
                    <c:v> </c:v>
                  </c:pt>
                  <c:pt idx="75">
                    <c:v> </c:v>
                  </c:pt>
                  <c:pt idx="76">
                    <c:v> </c:v>
                  </c:pt>
                  <c:pt idx="77">
                    <c:v> </c:v>
                  </c:pt>
                  <c:pt idx="78">
                    <c:v> </c:v>
                  </c:pt>
                  <c:pt idx="79">
                    <c:v> </c:v>
                  </c:pt>
                  <c:pt idx="80">
                    <c:v> </c:v>
                  </c:pt>
                </c:lvl>
                <c:lvl>
                  <c:pt idx="0">
                    <c:v>NYC</c:v>
                  </c:pt>
                  <c:pt idx="3">
                    <c:v>ORNL</c:v>
                  </c:pt>
                  <c:pt idx="5">
                    <c:v>LANL</c:v>
                  </c:pt>
                  <c:pt idx="7">
                    <c:v>Plane</c:v>
                  </c:pt>
                  <c:pt idx="9">
                    <c:v>NYC</c:v>
                  </c:pt>
                  <c:pt idx="12">
                    <c:v>ORNL</c:v>
                  </c:pt>
                  <c:pt idx="14">
                    <c:v>LANL</c:v>
                  </c:pt>
                  <c:pt idx="16">
                    <c:v>Plane</c:v>
                  </c:pt>
                  <c:pt idx="18">
                    <c:v>NYC</c:v>
                  </c:pt>
                  <c:pt idx="21">
                    <c:v>ORNL</c:v>
                  </c:pt>
                  <c:pt idx="23">
                    <c:v>LANL</c:v>
                  </c:pt>
                  <c:pt idx="25">
                    <c:v>Plane</c:v>
                  </c:pt>
                  <c:pt idx="27">
                    <c:v>NYC</c:v>
                  </c:pt>
                  <c:pt idx="30">
                    <c:v>ORNL</c:v>
                  </c:pt>
                  <c:pt idx="32">
                    <c:v>LANL</c:v>
                  </c:pt>
                  <c:pt idx="34">
                    <c:v>Plane</c:v>
                  </c:pt>
                  <c:pt idx="36">
                    <c:v>NYC</c:v>
                  </c:pt>
                  <c:pt idx="39">
                    <c:v>ORNL</c:v>
                  </c:pt>
                  <c:pt idx="41">
                    <c:v>LANL</c:v>
                  </c:pt>
                  <c:pt idx="43">
                    <c:v>Plane</c:v>
                  </c:pt>
                  <c:pt idx="45">
                    <c:v>NYC</c:v>
                  </c:pt>
                  <c:pt idx="48">
                    <c:v>ORNL</c:v>
                  </c:pt>
                  <c:pt idx="50">
                    <c:v>LANL</c:v>
                  </c:pt>
                  <c:pt idx="52">
                    <c:v>Plane</c:v>
                  </c:pt>
                  <c:pt idx="54">
                    <c:v>NYC</c:v>
                  </c:pt>
                  <c:pt idx="57">
                    <c:v>ORNL</c:v>
                  </c:pt>
                  <c:pt idx="59">
                    <c:v>LANL</c:v>
                  </c:pt>
                  <c:pt idx="61">
                    <c:v>Plane</c:v>
                  </c:pt>
                  <c:pt idx="63">
                    <c:v>NYC</c:v>
                  </c:pt>
                  <c:pt idx="66">
                    <c:v>ORNL</c:v>
                  </c:pt>
                  <c:pt idx="68">
                    <c:v>LANL</c:v>
                  </c:pt>
                  <c:pt idx="70">
                    <c:v>Plane</c:v>
                  </c:pt>
                  <c:pt idx="72">
                    <c:v>NYC</c:v>
                  </c:pt>
                  <c:pt idx="75">
                    <c:v>ORNL</c:v>
                  </c:pt>
                  <c:pt idx="77">
                    <c:v>LANL</c:v>
                  </c:pt>
                  <c:pt idx="79">
                    <c:v>Plane</c:v>
                  </c:pt>
                </c:lvl>
                <c:lvl>
                  <c:pt idx="0">
                    <c:v>CED</c:v>
                  </c:pt>
                  <c:pt idx="9">
                    <c:v>SC</c:v>
                  </c:pt>
                  <c:pt idx="18">
                    <c:v>BFS</c:v>
                  </c:pt>
                  <c:pt idx="27">
                    <c:v>CED</c:v>
                  </c:pt>
                  <c:pt idx="36">
                    <c:v>SC</c:v>
                  </c:pt>
                  <c:pt idx="45">
                    <c:v>BFS</c:v>
                  </c:pt>
                  <c:pt idx="54">
                    <c:v>CED</c:v>
                  </c:pt>
                  <c:pt idx="63">
                    <c:v>SC</c:v>
                  </c:pt>
                  <c:pt idx="72">
                    <c:v>BFS</c:v>
                  </c:pt>
                </c:lvl>
                <c:lvl>
                  <c:pt idx="0">
                    <c:v>GPU</c:v>
                  </c:pt>
                  <c:pt idx="27">
                    <c:v>CPU</c:v>
                  </c:pt>
                  <c:pt idx="54">
                    <c:v>GPU+CPU</c:v>
                  </c:pt>
                </c:lvl>
              </c:multiLvlStrCache>
            </c:multiLvlStrRef>
          </c:cat>
          <c:val>
            <c:numRef>
              <c:f>APU!$B$84:$CD$84</c:f>
              <c:numCache>
                <c:formatCode>General</c:formatCode>
                <c:ptCount val="81"/>
                <c:pt idx="0">
                  <c:v>246.939033533762</c:v>
                </c:pt>
                <c:pt idx="1">
                  <c:v>26.5423913203275</c:v>
                </c:pt>
                <c:pt idx="2">
                  <c:v>53.084782640655099</c:v>
                </c:pt>
                <c:pt idx="3">
                  <c:v>135.279644449367</c:v>
                </c:pt>
                <c:pt idx="4">
                  <c:v>20.902133164757899</c:v>
                </c:pt>
                <c:pt idx="5">
                  <c:v>601.20157010335004</c:v>
                </c:pt>
                <c:pt idx="6">
                  <c:v>92.898369621146401</c:v>
                </c:pt>
                <c:pt idx="7">
                  <c:v>87048.478710986295</c:v>
                </c:pt>
                <c:pt idx="8">
                  <c:v>9356.4583643286605</c:v>
                </c:pt>
                <c:pt idx="9">
                  <c:v>67.777892121550707</c:v>
                </c:pt>
                <c:pt idx="10">
                  <c:v>27.125740580115</c:v>
                </c:pt>
                <c:pt idx="11">
                  <c:v>54.251481160229901</c:v>
                </c:pt>
                <c:pt idx="12">
                  <c:v>187.47006390104201</c:v>
                </c:pt>
                <c:pt idx="13">
                  <c:v>21.361520706840501</c:v>
                </c:pt>
                <c:pt idx="14">
                  <c:v>165.01309889592901</c:v>
                </c:pt>
                <c:pt idx="15">
                  <c:v>94.940092030402397</c:v>
                </c:pt>
                <c:pt idx="16">
                  <c:v>23892.3847517678</c:v>
                </c:pt>
                <c:pt idx="17">
                  <c:v>9562.0948118963206</c:v>
                </c:pt>
                <c:pt idx="18">
                  <c:v>342.207259522794</c:v>
                </c:pt>
                <c:pt idx="19">
                  <c:v>91.148321841784096</c:v>
                </c:pt>
                <c:pt idx="20">
                  <c:v>182.29664368356799</c:v>
                </c:pt>
                <c:pt idx="21">
                  <c:v>187.47006390104201</c:v>
                </c:pt>
                <c:pt idx="22">
                  <c:v>71.779303450404996</c:v>
                </c:pt>
                <c:pt idx="23">
                  <c:v>833.14305876126502</c:v>
                </c:pt>
                <c:pt idx="24">
                  <c:v>319.01912644624502</c:v>
                </c:pt>
                <c:pt idx="25">
                  <c:v>120631.48105438</c:v>
                </c:pt>
                <c:pt idx="26">
                  <c:v>32130.694932447299</c:v>
                </c:pt>
                <c:pt idx="27">
                  <c:v>231.77195277928899</c:v>
                </c:pt>
                <c:pt idx="28">
                  <c:v>26.3965540053807</c:v>
                </c:pt>
                <c:pt idx="29">
                  <c:v>52.793108010761401</c:v>
                </c:pt>
                <c:pt idx="30">
                  <c:v>126.970721949598</c:v>
                </c:pt>
                <c:pt idx="31">
                  <c:v>20.7872862792373</c:v>
                </c:pt>
                <c:pt idx="32">
                  <c:v>564.27556195880697</c:v>
                </c:pt>
                <c:pt idx="33">
                  <c:v>92.387939018832398</c:v>
                </c:pt>
                <c:pt idx="34">
                  <c:v>81701.931074227105</c:v>
                </c:pt>
                <c:pt idx="35">
                  <c:v>9305.0492524367492</c:v>
                </c:pt>
                <c:pt idx="36">
                  <c:v>253.10066009026599</c:v>
                </c:pt>
                <c:pt idx="37">
                  <c:v>27.417415210008699</c:v>
                </c:pt>
                <c:pt idx="38">
                  <c:v>54.834830420017298</c:v>
                </c:pt>
                <c:pt idx="39">
                  <c:v>138.655144214898</c:v>
                </c:pt>
                <c:pt idx="40">
                  <c:v>21.591214477881799</c:v>
                </c:pt>
                <c:pt idx="41">
                  <c:v>616.20276091207097</c:v>
                </c:pt>
                <c:pt idx="42">
                  <c:v>95.960953235030402</c:v>
                </c:pt>
                <c:pt idx="43">
                  <c:v>89220.5136884198</c:v>
                </c:pt>
                <c:pt idx="44">
                  <c:v>9664.9130356801597</c:v>
                </c:pt>
                <c:pt idx="45">
                  <c:v>35.642639773011297</c:v>
                </c:pt>
                <c:pt idx="46">
                  <c:v>23.479807706443601</c:v>
                </c:pt>
                <c:pt idx="47">
                  <c:v>46.959615412887203</c:v>
                </c:pt>
                <c:pt idx="48">
                  <c:v>19.525967874457599</c:v>
                </c:pt>
                <c:pt idx="49">
                  <c:v>18.490348568824299</c:v>
                </c:pt>
                <c:pt idx="50">
                  <c:v>86.776119139677405</c:v>
                </c:pt>
                <c:pt idx="51">
                  <c:v>82.179326972552602</c:v>
                </c:pt>
                <c:pt idx="52">
                  <c:v>12564.3869463842</c:v>
                </c:pt>
                <c:pt idx="53">
                  <c:v>8276.8670145984306</c:v>
                </c:pt>
                <c:pt idx="54">
                  <c:v>213.76104438335199</c:v>
                </c:pt>
                <c:pt idx="55">
                  <c:v>33.834257067670301</c:v>
                </c:pt>
                <c:pt idx="56">
                  <c:v>67.668514135340502</c:v>
                </c:pt>
                <c:pt idx="57">
                  <c:v>117.103876481122</c:v>
                </c:pt>
                <c:pt idx="58">
                  <c:v>26.6444774407903</c:v>
                </c:pt>
                <c:pt idx="59">
                  <c:v>520.42592728716102</c:v>
                </c:pt>
                <c:pt idx="60">
                  <c:v>118.41989973684601</c:v>
                </c:pt>
                <c:pt idx="61">
                  <c:v>75352.905755575499</c:v>
                </c:pt>
                <c:pt idx="62">
                  <c:v>11926.913958924401</c:v>
                </c:pt>
                <c:pt idx="63">
                  <c:v>146.931094808956</c:v>
                </c:pt>
                <c:pt idx="64">
                  <c:v>56.584878199379602</c:v>
                </c:pt>
                <c:pt idx="65">
                  <c:v>113.16975639875901</c:v>
                </c:pt>
                <c:pt idx="66">
                  <c:v>80.492686716514001</c:v>
                </c:pt>
                <c:pt idx="67">
                  <c:v>44.560591582011398</c:v>
                </c:pt>
                <c:pt idx="68">
                  <c:v>357.72070390026602</c:v>
                </c:pt>
                <c:pt idx="69">
                  <c:v>198.04707369782901</c:v>
                </c:pt>
                <c:pt idx="70">
                  <c:v>51794.6802311051</c:v>
                </c:pt>
                <c:pt idx="71">
                  <c:v>19946.7354140633</c:v>
                </c:pt>
                <c:pt idx="72">
                  <c:v>274.42936740124401</c:v>
                </c:pt>
                <c:pt idx="73">
                  <c:v>75.689566457417598</c:v>
                </c:pt>
                <c:pt idx="74">
                  <c:v>151.379132914835</c:v>
                </c:pt>
                <c:pt idx="75">
                  <c:v>150.33956648019901</c:v>
                </c:pt>
                <c:pt idx="76">
                  <c:v>59.6055335852163</c:v>
                </c:pt>
                <c:pt idx="77">
                  <c:v>668.12995986533599</c:v>
                </c:pt>
                <c:pt idx="78">
                  <c:v>264.913482600961</c:v>
                </c:pt>
                <c:pt idx="79">
                  <c:v>96739.096302612394</c:v>
                </c:pt>
                <c:pt idx="80">
                  <c:v>26681.3290719043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6F-7218-4682-8EFD-39DEED953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0590144"/>
        <c:axId val="210590704"/>
      </c:barChart>
      <c:catAx>
        <c:axId val="21059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90704"/>
        <c:crosses val="autoZero"/>
        <c:auto val="1"/>
        <c:lblAlgn val="ctr"/>
        <c:lblOffset val="0"/>
        <c:noMultiLvlLbl val="0"/>
      </c:catAx>
      <c:valAx>
        <c:axId val="210590704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Failure</a:t>
                </a:r>
                <a:r>
                  <a:rPr lang="en-US" sz="2000" baseline="0"/>
                  <a:t> In Time [a.u.]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3.0105272167066065E-3"/>
              <c:y val="0.166477362204724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in"/>
        <c:minorTickMark val="in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90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GPUNEW!$A$93</c:f>
              <c:strCache>
                <c:ptCount val="1"/>
                <c:pt idx="0">
                  <c:v>NYC High</c:v>
                </c:pt>
              </c:strCache>
            </c:strRef>
          </c:tx>
          <c:spPr>
            <a:solidFill>
              <a:srgbClr val="C00000"/>
            </a:solidFill>
            <a:ln w="19050">
              <a:solidFill>
                <a:schemeClr val="tx1"/>
              </a:solidFill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GPUNEW!$B$90:$AC$92</c15:sqref>
                  </c15:fullRef>
                </c:ext>
              </c:extLst>
              <c:f>(GPUNEW!$F$90:$G$92,GPUNEW!$J$90:$AC$92)</c:f>
              <c:multiLvlStrCache>
                <c:ptCount val="12"/>
                <c:lvl>
                  <c:pt idx="0">
                    <c:v>Indoor </c:v>
                  </c:pt>
                  <c:pt idx="1">
                    <c:v>Outdoor</c:v>
                  </c:pt>
                  <c:pt idx="2">
                    <c:v>Indoor </c:v>
                  </c:pt>
                  <c:pt idx="3">
                    <c:v>Outdoor</c:v>
                  </c:pt>
                  <c:pt idx="4">
                    <c:v>Average</c:v>
                  </c:pt>
                  <c:pt idx="5">
                    <c:v>Indoor </c:v>
                  </c:pt>
                  <c:pt idx="6">
                    <c:v>Outdoor</c:v>
                  </c:pt>
                  <c:pt idx="7">
                    <c:v>Indoor </c:v>
                  </c:pt>
                  <c:pt idx="8">
                    <c:v>Outdoor</c:v>
                  </c:pt>
                  <c:pt idx="9">
                    <c:v>Average</c:v>
                  </c:pt>
                  <c:pt idx="10">
                    <c:v>Indoor </c:v>
                  </c:pt>
                  <c:pt idx="11">
                    <c:v>Outdoor</c:v>
                  </c:pt>
                </c:lvl>
                <c:lvl>
                  <c:pt idx="0">
                    <c:v>Min (YOLOv2)</c:v>
                  </c:pt>
                  <c:pt idx="2">
                    <c:v>Max (HotSpot)</c:v>
                  </c:pt>
                  <c:pt idx="4">
                    <c:v> </c:v>
                  </c:pt>
                  <c:pt idx="5">
                    <c:v>Min (HotSpot)</c:v>
                  </c:pt>
                  <c:pt idx="7">
                    <c:v>Max (LavaMD)</c:v>
                  </c:pt>
                  <c:pt idx="9">
                    <c:v> </c:v>
                  </c:pt>
                  <c:pt idx="10">
                    <c:v>MxM</c:v>
                  </c:pt>
                  <c:pt idx="11">
                    <c:v>MxM</c:v>
                  </c:pt>
                </c:lvl>
                <c:lvl>
                  <c:pt idx="5">
                    <c:v>Titan X</c:v>
                  </c:pt>
                  <c:pt idx="10">
                    <c:v>Titan V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GPUNEW!$B$93:$AC$93</c15:sqref>
                  </c15:fullRef>
                </c:ext>
              </c:extLst>
              <c:f>(GPUNEW!$F$93:$G$93,GPUNEW!$J$93:$L$93,GPUNEW!$N$93:$O$93,GPUNEW!$R$93:$S$93,GPUNEW!$X$93,GPUNEW!$Z$93:$AA$93)</c:f>
              <c:numCache>
                <c:formatCode>General</c:formatCode>
                <c:ptCount val="12"/>
                <c:pt idx="0">
                  <c:v>20.792971389952697</c:v>
                </c:pt>
                <c:pt idx="1">
                  <c:v>47.823834196891198</c:v>
                </c:pt>
                <c:pt idx="2">
                  <c:v>389.50214012164912</c:v>
                </c:pt>
                <c:pt idx="3">
                  <c:v>895.85492227979296</c:v>
                </c:pt>
                <c:pt idx="4">
                  <c:v>412.50619508898399</c:v>
                </c:pt>
                <c:pt idx="5">
                  <c:v>162.24374859202521</c:v>
                </c:pt>
                <c:pt idx="6">
                  <c:v>373.16062176165798</c:v>
                </c:pt>
                <c:pt idx="7">
                  <c:v>208.51543140346914</c:v>
                </c:pt>
                <c:pt idx="8">
                  <c:v>479.58549222797899</c:v>
                </c:pt>
                <c:pt idx="9">
                  <c:v>376.26492453255224</c:v>
                </c:pt>
                <c:pt idx="10">
                  <c:v>468.57400315386531</c:v>
                </c:pt>
                <c:pt idx="11">
                  <c:v>1077.7202072538901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45B-4F71-9232-C6EBB1BF1B28}"/>
            </c:ext>
          </c:extLst>
        </c:ser>
        <c:ser>
          <c:idx val="1"/>
          <c:order val="1"/>
          <c:tx>
            <c:strRef>
              <c:f>GPUNEW!$A$94</c:f>
              <c:strCache>
                <c:ptCount val="1"/>
                <c:pt idx="0">
                  <c:v>NYC Thermal</c:v>
                </c:pt>
              </c:strCache>
            </c:strRef>
          </c:tx>
          <c:spPr>
            <a:pattFill prst="wdUpDiag">
              <a:fgClr>
                <a:srgbClr val="C00000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GPUNEW!$B$90:$AC$92</c15:sqref>
                  </c15:fullRef>
                </c:ext>
              </c:extLst>
              <c:f>(GPUNEW!$F$90:$G$92,GPUNEW!$J$90:$AC$92)</c:f>
              <c:multiLvlStrCache>
                <c:ptCount val="12"/>
                <c:lvl>
                  <c:pt idx="0">
                    <c:v>Indoor </c:v>
                  </c:pt>
                  <c:pt idx="1">
                    <c:v>Outdoor</c:v>
                  </c:pt>
                  <c:pt idx="2">
                    <c:v>Indoor </c:v>
                  </c:pt>
                  <c:pt idx="3">
                    <c:v>Outdoor</c:v>
                  </c:pt>
                  <c:pt idx="4">
                    <c:v>Average</c:v>
                  </c:pt>
                  <c:pt idx="5">
                    <c:v>Indoor </c:v>
                  </c:pt>
                  <c:pt idx="6">
                    <c:v>Outdoor</c:v>
                  </c:pt>
                  <c:pt idx="7">
                    <c:v>Indoor </c:v>
                  </c:pt>
                  <c:pt idx="8">
                    <c:v>Outdoor</c:v>
                  </c:pt>
                  <c:pt idx="9">
                    <c:v>Average</c:v>
                  </c:pt>
                  <c:pt idx="10">
                    <c:v>Indoor </c:v>
                  </c:pt>
                  <c:pt idx="11">
                    <c:v>Outdoor</c:v>
                  </c:pt>
                </c:lvl>
                <c:lvl>
                  <c:pt idx="0">
                    <c:v>Min (YOLOv2)</c:v>
                  </c:pt>
                  <c:pt idx="2">
                    <c:v>Max (HotSpot)</c:v>
                  </c:pt>
                  <c:pt idx="4">
                    <c:v> </c:v>
                  </c:pt>
                  <c:pt idx="5">
                    <c:v>Min (HotSpot)</c:v>
                  </c:pt>
                  <c:pt idx="7">
                    <c:v>Max (LavaMD)</c:v>
                  </c:pt>
                  <c:pt idx="9">
                    <c:v> </c:v>
                  </c:pt>
                  <c:pt idx="10">
                    <c:v>MxM</c:v>
                  </c:pt>
                  <c:pt idx="11">
                    <c:v>MxM</c:v>
                  </c:pt>
                </c:lvl>
                <c:lvl>
                  <c:pt idx="5">
                    <c:v>Titan X</c:v>
                  </c:pt>
                  <c:pt idx="10">
                    <c:v>Titan V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GPUNEW!$B$94:$AC$94</c15:sqref>
                  </c15:fullRef>
                </c:ext>
              </c:extLst>
              <c:f>(GPUNEW!$F$94:$G$94,GPUNEW!$J$94:$L$94,GPUNEW!$N$94:$O$94,GPUNEW!$R$94:$S$94,GPUNEW!$X$94,GPUNEW!$Z$94:$AA$94)</c:f>
              <c:numCache>
                <c:formatCode>General</c:formatCode>
                <c:ptCount val="12"/>
                <c:pt idx="0">
                  <c:v>6.4403831689787499</c:v>
                </c:pt>
                <c:pt idx="1">
                  <c:v>10.304613070366001</c:v>
                </c:pt>
                <c:pt idx="2">
                  <c:v>81.389457629951238</c:v>
                </c:pt>
                <c:pt idx="3">
                  <c:v>130.22313220792199</c:v>
                </c:pt>
                <c:pt idx="4">
                  <c:v>78.542006170259938</c:v>
                </c:pt>
                <c:pt idx="5">
                  <c:v>18.401094768510813</c:v>
                </c:pt>
                <c:pt idx="6">
                  <c:v>29.441751629617301</c:v>
                </c:pt>
                <c:pt idx="7">
                  <c:v>45.295002507103433</c:v>
                </c:pt>
                <c:pt idx="8">
                  <c:v>72.472004011365499</c:v>
                </c:pt>
                <c:pt idx="9">
                  <c:v>37.262216906234336</c:v>
                </c:pt>
                <c:pt idx="10">
                  <c:v>74.312113488216866</c:v>
                </c:pt>
                <c:pt idx="11">
                  <c:v>118.899381581147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45B-4F71-9232-C6EBB1BF1B28}"/>
            </c:ext>
          </c:extLst>
        </c:ser>
        <c:ser>
          <c:idx val="2"/>
          <c:order val="2"/>
          <c:tx>
            <c:strRef>
              <c:f>GPUNEW!$A$95</c:f>
              <c:strCache>
                <c:ptCount val="1"/>
                <c:pt idx="0">
                  <c:v>NYC Thunderstorm Contribution</c:v>
                </c:pt>
              </c:strCache>
            </c:strRef>
          </c:tx>
          <c:spPr>
            <a:pattFill prst="pct25">
              <a:fgClr>
                <a:srgbClr val="C00000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GPUNEW!$B$90:$AC$92</c15:sqref>
                  </c15:fullRef>
                </c:ext>
              </c:extLst>
              <c:f>(GPUNEW!$F$90:$G$92,GPUNEW!$J$90:$AC$92)</c:f>
              <c:multiLvlStrCache>
                <c:ptCount val="12"/>
                <c:lvl>
                  <c:pt idx="0">
                    <c:v>Indoor </c:v>
                  </c:pt>
                  <c:pt idx="1">
                    <c:v>Outdoor</c:v>
                  </c:pt>
                  <c:pt idx="2">
                    <c:v>Indoor </c:v>
                  </c:pt>
                  <c:pt idx="3">
                    <c:v>Outdoor</c:v>
                  </c:pt>
                  <c:pt idx="4">
                    <c:v>Average</c:v>
                  </c:pt>
                  <c:pt idx="5">
                    <c:v>Indoor </c:v>
                  </c:pt>
                  <c:pt idx="6">
                    <c:v>Outdoor</c:v>
                  </c:pt>
                  <c:pt idx="7">
                    <c:v>Indoor </c:v>
                  </c:pt>
                  <c:pt idx="8">
                    <c:v>Outdoor</c:v>
                  </c:pt>
                  <c:pt idx="9">
                    <c:v>Average</c:v>
                  </c:pt>
                  <c:pt idx="10">
                    <c:v>Indoor </c:v>
                  </c:pt>
                  <c:pt idx="11">
                    <c:v>Outdoor</c:v>
                  </c:pt>
                </c:lvl>
                <c:lvl>
                  <c:pt idx="0">
                    <c:v>Min (YOLOv2)</c:v>
                  </c:pt>
                  <c:pt idx="2">
                    <c:v>Max (HotSpot)</c:v>
                  </c:pt>
                  <c:pt idx="4">
                    <c:v> </c:v>
                  </c:pt>
                  <c:pt idx="5">
                    <c:v>Min (HotSpot)</c:v>
                  </c:pt>
                  <c:pt idx="7">
                    <c:v>Max (LavaMD)</c:v>
                  </c:pt>
                  <c:pt idx="9">
                    <c:v> </c:v>
                  </c:pt>
                  <c:pt idx="10">
                    <c:v>MxM</c:v>
                  </c:pt>
                  <c:pt idx="11">
                    <c:v>MxM</c:v>
                  </c:pt>
                </c:lvl>
                <c:lvl>
                  <c:pt idx="5">
                    <c:v>Titan X</c:v>
                  </c:pt>
                  <c:pt idx="10">
                    <c:v>Titan V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GPUNEW!$B$95:$AC$95</c15:sqref>
                  </c15:fullRef>
                </c:ext>
              </c:extLst>
              <c:f>(GPUNEW!$F$95:$G$95,GPUNEW!$J$95:$L$95,GPUNEW!$N$95:$O$95,GPUNEW!$R$95:$S$95,GPUNEW!$X$95,GPUNEW!$Z$95:$AA$95)</c:f>
              <c:numCache>
                <c:formatCode>General</c:formatCode>
                <c:ptCount val="12"/>
                <c:pt idx="0">
                  <c:v>6.440383168978812</c:v>
                </c:pt>
                <c:pt idx="1">
                  <c:v>10.3046130703661</c:v>
                </c:pt>
                <c:pt idx="2">
                  <c:v>81.389457629951892</c:v>
                </c:pt>
                <c:pt idx="3">
                  <c:v>130.22313220792302</c:v>
                </c:pt>
                <c:pt idx="4">
                  <c:v>78.542006170260507</c:v>
                </c:pt>
                <c:pt idx="5">
                  <c:v>18.401094768510749</c:v>
                </c:pt>
                <c:pt idx="6">
                  <c:v>29.441751629617201</c:v>
                </c:pt>
                <c:pt idx="7">
                  <c:v>45.295002507103433</c:v>
                </c:pt>
                <c:pt idx="8">
                  <c:v>72.472004011365499</c:v>
                </c:pt>
                <c:pt idx="9">
                  <c:v>37.262216906234293</c:v>
                </c:pt>
                <c:pt idx="10">
                  <c:v>74.312113488216241</c:v>
                </c:pt>
                <c:pt idx="11">
                  <c:v>118.899381581146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45B-4F71-9232-C6EBB1BF1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594064"/>
        <c:axId val="210594624"/>
      </c:barChart>
      <c:catAx>
        <c:axId val="21059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94624"/>
        <c:crosses val="autoZero"/>
        <c:auto val="1"/>
        <c:lblAlgn val="ctr"/>
        <c:lblOffset val="100"/>
        <c:noMultiLvlLbl val="0"/>
      </c:catAx>
      <c:valAx>
        <c:axId val="210594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Failure In Time</a:t>
                </a:r>
                <a:r>
                  <a:rPr lang="en-US" sz="2000" baseline="0"/>
                  <a:t> </a:t>
                </a:r>
                <a:endParaRPr 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9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400" b="1">
          <a:solidFill>
            <a:sysClr val="windowText" lastClr="000000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GPUNEW!$A$102</c:f>
              <c:strCache>
                <c:ptCount val="1"/>
                <c:pt idx="0">
                  <c:v>NYC High</c:v>
                </c:pt>
              </c:strCache>
            </c:strRef>
          </c:tx>
          <c:spPr>
            <a:solidFill>
              <a:srgbClr val="0070C0"/>
            </a:solidFill>
            <a:ln w="19050">
              <a:solidFill>
                <a:schemeClr val="tx1"/>
              </a:solidFill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GPUNEW!$B$99:$AC$101</c15:sqref>
                  </c15:fullRef>
                </c:ext>
              </c:extLst>
              <c:f>(GPUNEW!$F$99:$G$101,GPUNEW!$J$99:$AC$101)</c:f>
              <c:multiLvlStrCache>
                <c:ptCount val="12"/>
                <c:lvl>
                  <c:pt idx="0">
                    <c:v>Indoor </c:v>
                  </c:pt>
                  <c:pt idx="1">
                    <c:v>Outdoor</c:v>
                  </c:pt>
                  <c:pt idx="2">
                    <c:v>Indoor </c:v>
                  </c:pt>
                  <c:pt idx="3">
                    <c:v>Outdoor</c:v>
                  </c:pt>
                  <c:pt idx="4">
                    <c:v>Average</c:v>
                  </c:pt>
                  <c:pt idx="5">
                    <c:v>Indoor </c:v>
                  </c:pt>
                  <c:pt idx="6">
                    <c:v>Outdoor</c:v>
                  </c:pt>
                  <c:pt idx="7">
                    <c:v>Indoor </c:v>
                  </c:pt>
                  <c:pt idx="8">
                    <c:v>Outdoor</c:v>
                  </c:pt>
                  <c:pt idx="9">
                    <c:v>Average</c:v>
                  </c:pt>
                  <c:pt idx="10">
                    <c:v>Indoor </c:v>
                  </c:pt>
                  <c:pt idx="11">
                    <c:v>Outdoor</c:v>
                  </c:pt>
                </c:lvl>
                <c:lvl>
                  <c:pt idx="0">
                    <c:v>Min (YOLOv2)</c:v>
                  </c:pt>
                  <c:pt idx="2">
                    <c:v>Max (HotSpot)</c:v>
                  </c:pt>
                  <c:pt idx="4">
                    <c:v> </c:v>
                  </c:pt>
                  <c:pt idx="5">
                    <c:v>HotSpot</c:v>
                  </c:pt>
                  <c:pt idx="7">
                    <c:v>Max (MxM)</c:v>
                  </c:pt>
                  <c:pt idx="9">
                    <c:v> </c:v>
                  </c:pt>
                  <c:pt idx="10">
                    <c:v>MxM</c:v>
                  </c:pt>
                  <c:pt idx="11">
                    <c:v>MxM</c:v>
                  </c:pt>
                </c:lvl>
                <c:lvl>
                  <c:pt idx="5">
                    <c:v>Titan X</c:v>
                  </c:pt>
                  <c:pt idx="10">
                    <c:v>Titan V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GPUNEW!$B$102:$AC$102</c15:sqref>
                  </c15:fullRef>
                </c:ext>
              </c:extLst>
              <c:f>(GPUNEW!$F$102:$G$102,GPUNEW!$J$102:$L$102,GPUNEW!$N$102:$O$102,GPUNEW!$V$102:$X$102,GPUNEW!$Z$102:$AA$102)</c:f>
              <c:numCache>
                <c:formatCode>General</c:formatCode>
                <c:ptCount val="12"/>
                <c:pt idx="0">
                  <c:v>99.571975670196096</c:v>
                </c:pt>
                <c:pt idx="1">
                  <c:v>229.01554404145099</c:v>
                </c:pt>
                <c:pt idx="2">
                  <c:v>330.93038972741613</c:v>
                </c:pt>
                <c:pt idx="3">
                  <c:v>761.13989637305701</c:v>
                </c:pt>
                <c:pt idx="4">
                  <c:v>405.90223023203436</c:v>
                </c:pt>
                <c:pt idx="5">
                  <c:v>24.219418788015307</c:v>
                </c:pt>
                <c:pt idx="6">
                  <c:v>55.7046632124352</c:v>
                </c:pt>
                <c:pt idx="7">
                  <c:v>112.16490200495609</c:v>
                </c:pt>
                <c:pt idx="8">
                  <c:v>257.97927461139898</c:v>
                </c:pt>
                <c:pt idx="9">
                  <c:v>80.358977247127726</c:v>
                </c:pt>
                <c:pt idx="10">
                  <c:v>41.000225275963047</c:v>
                </c:pt>
                <c:pt idx="11">
                  <c:v>94.300518134715006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BBF-4D04-A654-C93C64843D36}"/>
            </c:ext>
          </c:extLst>
        </c:ser>
        <c:ser>
          <c:idx val="1"/>
          <c:order val="1"/>
          <c:tx>
            <c:strRef>
              <c:f>GPUNEW!$A$103</c:f>
              <c:strCache>
                <c:ptCount val="1"/>
                <c:pt idx="0">
                  <c:v>NYC Thermal</c:v>
                </c:pt>
              </c:strCache>
            </c:strRef>
          </c:tx>
          <c:spPr>
            <a:pattFill prst="wdUpDiag">
              <a:fgClr>
                <a:srgbClr val="0070C0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GPUNEW!$B$99:$AC$101</c15:sqref>
                  </c15:fullRef>
                </c:ext>
              </c:extLst>
              <c:f>(GPUNEW!$F$99:$G$101,GPUNEW!$J$99:$AC$101)</c:f>
              <c:multiLvlStrCache>
                <c:ptCount val="12"/>
                <c:lvl>
                  <c:pt idx="0">
                    <c:v>Indoor </c:v>
                  </c:pt>
                  <c:pt idx="1">
                    <c:v>Outdoor</c:v>
                  </c:pt>
                  <c:pt idx="2">
                    <c:v>Indoor </c:v>
                  </c:pt>
                  <c:pt idx="3">
                    <c:v>Outdoor</c:v>
                  </c:pt>
                  <c:pt idx="4">
                    <c:v>Average</c:v>
                  </c:pt>
                  <c:pt idx="5">
                    <c:v>Indoor </c:v>
                  </c:pt>
                  <c:pt idx="6">
                    <c:v>Outdoor</c:v>
                  </c:pt>
                  <c:pt idx="7">
                    <c:v>Indoor </c:v>
                  </c:pt>
                  <c:pt idx="8">
                    <c:v>Outdoor</c:v>
                  </c:pt>
                  <c:pt idx="9">
                    <c:v>Average</c:v>
                  </c:pt>
                  <c:pt idx="10">
                    <c:v>Indoor </c:v>
                  </c:pt>
                  <c:pt idx="11">
                    <c:v>Outdoor</c:v>
                  </c:pt>
                </c:lvl>
                <c:lvl>
                  <c:pt idx="0">
                    <c:v>Min (YOLOv2)</c:v>
                  </c:pt>
                  <c:pt idx="2">
                    <c:v>Max (HotSpot)</c:v>
                  </c:pt>
                  <c:pt idx="4">
                    <c:v> </c:v>
                  </c:pt>
                  <c:pt idx="5">
                    <c:v>HotSpot</c:v>
                  </c:pt>
                  <c:pt idx="7">
                    <c:v>Max (MxM)</c:v>
                  </c:pt>
                  <c:pt idx="9">
                    <c:v> </c:v>
                  </c:pt>
                  <c:pt idx="10">
                    <c:v>MxM</c:v>
                  </c:pt>
                  <c:pt idx="11">
                    <c:v>MxM</c:v>
                  </c:pt>
                </c:lvl>
                <c:lvl>
                  <c:pt idx="5">
                    <c:v>Titan X</c:v>
                  </c:pt>
                  <c:pt idx="10">
                    <c:v>Titan V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GPUNEW!$B$103:$AC$103</c15:sqref>
                  </c15:fullRef>
                </c:ext>
              </c:extLst>
              <c:f>(GPUNEW!$F$103:$G$103,GPUNEW!$J$103:$L$103,GPUNEW!$N$103:$O$103,GPUNEW!$V$103:$X$103,GPUNEW!$Z$103:$AA$103)</c:f>
              <c:numCache>
                <c:formatCode>General</c:formatCode>
                <c:ptCount val="12"/>
                <c:pt idx="0">
                  <c:v>79.145077720207496</c:v>
                </c:pt>
                <c:pt idx="1">
                  <c:v>126.632124352332</c:v>
                </c:pt>
                <c:pt idx="2">
                  <c:v>16.968911917098435</c:v>
                </c:pt>
                <c:pt idx="3">
                  <c:v>27.150259067357499</c:v>
                </c:pt>
                <c:pt idx="4">
                  <c:v>50.405872193437069</c:v>
                </c:pt>
                <c:pt idx="5">
                  <c:v>2.5</c:v>
                </c:pt>
                <c:pt idx="6">
                  <c:v>4</c:v>
                </c:pt>
                <c:pt idx="7">
                  <c:v>3.1865284974093249</c:v>
                </c:pt>
                <c:pt idx="8">
                  <c:v>5.09844559585492</c:v>
                </c:pt>
                <c:pt idx="9">
                  <c:v>3.6962435233160611</c:v>
                </c:pt>
                <c:pt idx="10">
                  <c:v>6.7616580310880625</c:v>
                </c:pt>
                <c:pt idx="11">
                  <c:v>10.8186528497409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BBF-4D04-A654-C93C64843D36}"/>
            </c:ext>
          </c:extLst>
        </c:ser>
        <c:ser>
          <c:idx val="2"/>
          <c:order val="2"/>
          <c:tx>
            <c:strRef>
              <c:f>GPUNEW!$A$104</c:f>
              <c:strCache>
                <c:ptCount val="1"/>
                <c:pt idx="0">
                  <c:v>NYC Thunderstorm Contribution</c:v>
                </c:pt>
              </c:strCache>
            </c:strRef>
          </c:tx>
          <c:spPr>
            <a:pattFill prst="pct25">
              <a:fgClr>
                <a:srgbClr val="0070C0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GPUNEW!$B$99:$AC$101</c15:sqref>
                  </c15:fullRef>
                </c:ext>
              </c:extLst>
              <c:f>(GPUNEW!$F$99:$G$101,GPUNEW!$J$99:$AC$101)</c:f>
              <c:multiLvlStrCache>
                <c:ptCount val="12"/>
                <c:lvl>
                  <c:pt idx="0">
                    <c:v>Indoor </c:v>
                  </c:pt>
                  <c:pt idx="1">
                    <c:v>Outdoor</c:v>
                  </c:pt>
                  <c:pt idx="2">
                    <c:v>Indoor </c:v>
                  </c:pt>
                  <c:pt idx="3">
                    <c:v>Outdoor</c:v>
                  </c:pt>
                  <c:pt idx="4">
                    <c:v>Average</c:v>
                  </c:pt>
                  <c:pt idx="5">
                    <c:v>Indoor </c:v>
                  </c:pt>
                  <c:pt idx="6">
                    <c:v>Outdoor</c:v>
                  </c:pt>
                  <c:pt idx="7">
                    <c:v>Indoor </c:v>
                  </c:pt>
                  <c:pt idx="8">
                    <c:v>Outdoor</c:v>
                  </c:pt>
                  <c:pt idx="9">
                    <c:v>Average</c:v>
                  </c:pt>
                  <c:pt idx="10">
                    <c:v>Indoor </c:v>
                  </c:pt>
                  <c:pt idx="11">
                    <c:v>Outdoor</c:v>
                  </c:pt>
                </c:lvl>
                <c:lvl>
                  <c:pt idx="0">
                    <c:v>Min (YOLOv2)</c:v>
                  </c:pt>
                  <c:pt idx="2">
                    <c:v>Max (HotSpot)</c:v>
                  </c:pt>
                  <c:pt idx="4">
                    <c:v> </c:v>
                  </c:pt>
                  <c:pt idx="5">
                    <c:v>HotSpot</c:v>
                  </c:pt>
                  <c:pt idx="7">
                    <c:v>Max (MxM)</c:v>
                  </c:pt>
                  <c:pt idx="9">
                    <c:v> </c:v>
                  </c:pt>
                  <c:pt idx="10">
                    <c:v>MxM</c:v>
                  </c:pt>
                  <c:pt idx="11">
                    <c:v>MxM</c:v>
                  </c:pt>
                </c:lvl>
                <c:lvl>
                  <c:pt idx="5">
                    <c:v>Titan X</c:v>
                  </c:pt>
                  <c:pt idx="10">
                    <c:v>Titan V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GPUNEW!$B$104:$AC$104</c15:sqref>
                  </c15:fullRef>
                </c:ext>
              </c:extLst>
              <c:f>(GPUNEW!$F$104:$G$104,GPUNEW!$J$104:$L$104,GPUNEW!$N$104:$O$104,GPUNEW!$V$104:$X$104,GPUNEW!$Z$104:$AA$104)</c:f>
              <c:numCache>
                <c:formatCode>General</c:formatCode>
                <c:ptCount val="12"/>
                <c:pt idx="0">
                  <c:v>79.145077720206871</c:v>
                </c:pt>
                <c:pt idx="1">
                  <c:v>126.632124352331</c:v>
                </c:pt>
                <c:pt idx="2">
                  <c:v>16.968911917098435</c:v>
                </c:pt>
                <c:pt idx="3">
                  <c:v>27.150259067357499</c:v>
                </c:pt>
                <c:pt idx="4">
                  <c:v>50.405872193436799</c:v>
                </c:pt>
                <c:pt idx="5">
                  <c:v>2.5</c:v>
                </c:pt>
                <c:pt idx="6">
                  <c:v>4</c:v>
                </c:pt>
                <c:pt idx="7">
                  <c:v>3.1865284974093</c:v>
                </c:pt>
                <c:pt idx="8">
                  <c:v>5.0984455958548809</c:v>
                </c:pt>
                <c:pt idx="9">
                  <c:v>3.6962435233160451</c:v>
                </c:pt>
                <c:pt idx="10">
                  <c:v>6.7616580310881247</c:v>
                </c:pt>
                <c:pt idx="11">
                  <c:v>10.818652849740999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BBF-4D04-A654-C93C64843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04352"/>
        <c:axId val="155604912"/>
      </c:barChart>
      <c:catAx>
        <c:axId val="15560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04912"/>
        <c:crosses val="autoZero"/>
        <c:auto val="1"/>
        <c:lblAlgn val="ctr"/>
        <c:lblOffset val="100"/>
        <c:noMultiLvlLbl val="0"/>
      </c:catAx>
      <c:valAx>
        <c:axId val="155604912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0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400" b="1">
          <a:solidFill>
            <a:sysClr val="windowText" lastClr="000000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APUNEW!$A$87</c:f>
              <c:strCache>
                <c:ptCount val="1"/>
                <c:pt idx="0">
                  <c:v>NYC High</c:v>
                </c:pt>
              </c:strCache>
            </c:strRef>
          </c:tx>
          <c:spPr>
            <a:solidFill>
              <a:srgbClr val="C00000"/>
            </a:solidFill>
            <a:ln w="19050">
              <a:solidFill>
                <a:schemeClr val="tx1"/>
              </a:solidFill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APUNEW!$B$84:$AK$86</c15:sqref>
                  </c15:fullRef>
                </c:ext>
              </c:extLst>
              <c:f>(APUNEW!$F$84:$G$86,APUNEW!$J$84:$AK$86)</c:f>
              <c:multiLvlStrCache>
                <c:ptCount val="15"/>
                <c:lvl>
                  <c:pt idx="0">
                    <c:v>Indoor </c:v>
                  </c:pt>
                  <c:pt idx="1">
                    <c:v>Outdoor</c:v>
                  </c:pt>
                  <c:pt idx="2">
                    <c:v>Indoor </c:v>
                  </c:pt>
                  <c:pt idx="3">
                    <c:v>Outdoor</c:v>
                  </c:pt>
                  <c:pt idx="4">
                    <c:v>Average</c:v>
                  </c:pt>
                  <c:pt idx="5">
                    <c:v>Indoor </c:v>
                  </c:pt>
                  <c:pt idx="6">
                    <c:v>Outdoor</c:v>
                  </c:pt>
                  <c:pt idx="7">
                    <c:v>Indoor </c:v>
                  </c:pt>
                  <c:pt idx="8">
                    <c:v>Outdoor</c:v>
                  </c:pt>
                  <c:pt idx="9">
                    <c:v>Average</c:v>
                  </c:pt>
                  <c:pt idx="10">
                    <c:v>Indoor </c:v>
                  </c:pt>
                  <c:pt idx="11">
                    <c:v>Outdoor</c:v>
                  </c:pt>
                  <c:pt idx="12">
                    <c:v>Indoor </c:v>
                  </c:pt>
                  <c:pt idx="13">
                    <c:v>Outdoor</c:v>
                  </c:pt>
                  <c:pt idx="14">
                    <c:v>Average</c:v>
                  </c:pt>
                </c:lvl>
                <c:lvl>
                  <c:pt idx="0">
                    <c:v>Min (BFS)</c:v>
                  </c:pt>
                  <c:pt idx="2">
                    <c:v>Max (SC)</c:v>
                  </c:pt>
                  <c:pt idx="4">
                    <c:v> </c:v>
                  </c:pt>
                  <c:pt idx="5">
                    <c:v>Min (BFS)</c:v>
                  </c:pt>
                  <c:pt idx="7">
                    <c:v>Max (SC)</c:v>
                  </c:pt>
                  <c:pt idx="9">
                    <c:v> </c:v>
                  </c:pt>
                  <c:pt idx="10">
                    <c:v>Min (BFS)</c:v>
                  </c:pt>
                  <c:pt idx="12">
                    <c:v>Max (SC)</c:v>
                  </c:pt>
                  <c:pt idx="14">
                    <c:v> 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APUNEW!$B$87:$AK$87</c15:sqref>
                  </c15:fullRef>
                </c:ext>
              </c:extLst>
              <c:f>(APUNEW!$F$87:$G$87,APUNEW!$J$87:$L$87,APUNEW!$R$87:$S$87,APUNEW!$V$87:$X$87,APUNEW!$AD$87:$AE$87,APUNEW!$AH$87:$AJ$87)</c:f>
              <c:numCache>
                <c:formatCode>General</c:formatCode>
                <c:ptCount val="15"/>
                <c:pt idx="0">
                  <c:v>29.056499814954826</c:v>
                </c:pt>
                <c:pt idx="1">
                  <c:v>66.829949574396096</c:v>
                </c:pt>
                <c:pt idx="2">
                  <c:v>1100.437652566374</c:v>
                </c:pt>
                <c:pt idx="3">
                  <c:v>2531.00660090266</c:v>
                </c:pt>
                <c:pt idx="4">
                  <c:v>648.53695438045611</c:v>
                </c:pt>
                <c:pt idx="5">
                  <c:v>35.238733818136744</c:v>
                </c:pt>
                <c:pt idx="6">
                  <c:v>81.049087781714505</c:v>
                </c:pt>
                <c:pt idx="7">
                  <c:v>2411.0712612409347</c:v>
                </c:pt>
                <c:pt idx="8">
                  <c:v>5545.4639008541499</c:v>
                </c:pt>
                <c:pt idx="9">
                  <c:v>1405.2011814765649</c:v>
                </c:pt>
                <c:pt idx="10">
                  <c:v>73.568584637864362</c:v>
                </c:pt>
                <c:pt idx="11">
                  <c:v>169.20774466708801</c:v>
                </c:pt>
                <c:pt idx="12">
                  <c:v>1110.7413759050132</c:v>
                </c:pt>
                <c:pt idx="13">
                  <c:v>213.76104438335199</c:v>
                </c:pt>
                <c:pt idx="14">
                  <c:v>312.32989641519504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0FF-45F9-B616-737456AB0C7D}"/>
            </c:ext>
          </c:extLst>
        </c:ser>
        <c:ser>
          <c:idx val="1"/>
          <c:order val="1"/>
          <c:tx>
            <c:strRef>
              <c:f>APUNEW!$A$88</c:f>
              <c:strCache>
                <c:ptCount val="1"/>
                <c:pt idx="0">
                  <c:v>NYC Thermal</c:v>
                </c:pt>
              </c:strCache>
            </c:strRef>
          </c:tx>
          <c:spPr>
            <a:pattFill prst="wdUpDiag">
              <a:fgClr>
                <a:srgbClr val="C00000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APUNEW!$B$84:$AK$86</c15:sqref>
                  </c15:fullRef>
                </c:ext>
              </c:extLst>
              <c:f>(APUNEW!$F$84:$G$86,APUNEW!$J$84:$AK$86)</c:f>
              <c:multiLvlStrCache>
                <c:ptCount val="15"/>
                <c:lvl>
                  <c:pt idx="0">
                    <c:v>Indoor </c:v>
                  </c:pt>
                  <c:pt idx="1">
                    <c:v>Outdoor</c:v>
                  </c:pt>
                  <c:pt idx="2">
                    <c:v>Indoor </c:v>
                  </c:pt>
                  <c:pt idx="3">
                    <c:v>Outdoor</c:v>
                  </c:pt>
                  <c:pt idx="4">
                    <c:v>Average</c:v>
                  </c:pt>
                  <c:pt idx="5">
                    <c:v>Indoor </c:v>
                  </c:pt>
                  <c:pt idx="6">
                    <c:v>Outdoor</c:v>
                  </c:pt>
                  <c:pt idx="7">
                    <c:v>Indoor </c:v>
                  </c:pt>
                  <c:pt idx="8">
                    <c:v>Outdoor</c:v>
                  </c:pt>
                  <c:pt idx="9">
                    <c:v>Average</c:v>
                  </c:pt>
                  <c:pt idx="10">
                    <c:v>Indoor </c:v>
                  </c:pt>
                  <c:pt idx="11">
                    <c:v>Outdoor</c:v>
                  </c:pt>
                  <c:pt idx="12">
                    <c:v>Indoor </c:v>
                  </c:pt>
                  <c:pt idx="13">
                    <c:v>Outdoor</c:v>
                  </c:pt>
                  <c:pt idx="14">
                    <c:v>Average</c:v>
                  </c:pt>
                </c:lvl>
                <c:lvl>
                  <c:pt idx="0">
                    <c:v>Min (BFS)</c:v>
                  </c:pt>
                  <c:pt idx="2">
                    <c:v>Max (SC)</c:v>
                  </c:pt>
                  <c:pt idx="4">
                    <c:v> </c:v>
                  </c:pt>
                  <c:pt idx="5">
                    <c:v>Min (BFS)</c:v>
                  </c:pt>
                  <c:pt idx="7">
                    <c:v>Max (SC)</c:v>
                  </c:pt>
                  <c:pt idx="9">
                    <c:v> </c:v>
                  </c:pt>
                  <c:pt idx="10">
                    <c:v>Min (BFS)</c:v>
                  </c:pt>
                  <c:pt idx="12">
                    <c:v>Max (SC)</c:v>
                  </c:pt>
                  <c:pt idx="14">
                    <c:v> 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APUNEW!$B$88:$AK$88</c15:sqref>
                  </c15:fullRef>
                </c:ext>
              </c:extLst>
              <c:f>(APUNEW!$F$88:$G$88,APUNEW!$J$88:$L$88,APUNEW!$R$88:$S$88,APUNEW!$V$88:$X$88,APUNEW!$AD$88:$AE$88,APUNEW!$AH$88:$AJ$88)</c:f>
              <c:numCache>
                <c:formatCode>General</c:formatCode>
                <c:ptCount val="15"/>
                <c:pt idx="0">
                  <c:v>8.3665338645418128</c:v>
                </c:pt>
                <c:pt idx="1">
                  <c:v>13.386454183266901</c:v>
                </c:pt>
                <c:pt idx="2">
                  <c:v>160.35856573705189</c:v>
                </c:pt>
                <c:pt idx="3">
                  <c:v>256.57370517928302</c:v>
                </c:pt>
                <c:pt idx="4">
                  <c:v>74.689575033200569</c:v>
                </c:pt>
                <c:pt idx="5">
                  <c:v>12.948207171314749</c:v>
                </c:pt>
                <c:pt idx="6">
                  <c:v>20.717131474103599</c:v>
                </c:pt>
                <c:pt idx="7">
                  <c:v>327.19123505976063</c:v>
                </c:pt>
                <c:pt idx="8">
                  <c:v>523.50597609561703</c:v>
                </c:pt>
                <c:pt idx="9">
                  <c:v>151.04083665338629</c:v>
                </c:pt>
                <c:pt idx="10">
                  <c:v>2.5</c:v>
                </c:pt>
                <c:pt idx="11">
                  <c:v>4</c:v>
                </c:pt>
                <c:pt idx="12">
                  <c:v>242.03187250995998</c:v>
                </c:pt>
                <c:pt idx="13">
                  <c:v>10.597609561753</c:v>
                </c:pt>
                <c:pt idx="14">
                  <c:v>46.058432934926934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0FF-45F9-B616-737456AB0C7D}"/>
            </c:ext>
          </c:extLst>
        </c:ser>
        <c:ser>
          <c:idx val="2"/>
          <c:order val="2"/>
          <c:tx>
            <c:strRef>
              <c:f>APUNEW!$A$89</c:f>
              <c:strCache>
                <c:ptCount val="1"/>
                <c:pt idx="0">
                  <c:v>NYC Thunderstorm Contribution</c:v>
                </c:pt>
              </c:strCache>
            </c:strRef>
          </c:tx>
          <c:spPr>
            <a:pattFill prst="pct25">
              <a:fgClr>
                <a:srgbClr val="C00000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APUNEW!$B$84:$AK$86</c15:sqref>
                  </c15:fullRef>
                </c:ext>
              </c:extLst>
              <c:f>(APUNEW!$F$84:$G$86,APUNEW!$J$84:$AK$86)</c:f>
              <c:multiLvlStrCache>
                <c:ptCount val="15"/>
                <c:lvl>
                  <c:pt idx="0">
                    <c:v>Indoor </c:v>
                  </c:pt>
                  <c:pt idx="1">
                    <c:v>Outdoor</c:v>
                  </c:pt>
                  <c:pt idx="2">
                    <c:v>Indoor </c:v>
                  </c:pt>
                  <c:pt idx="3">
                    <c:v>Outdoor</c:v>
                  </c:pt>
                  <c:pt idx="4">
                    <c:v>Average</c:v>
                  </c:pt>
                  <c:pt idx="5">
                    <c:v>Indoor </c:v>
                  </c:pt>
                  <c:pt idx="6">
                    <c:v>Outdoor</c:v>
                  </c:pt>
                  <c:pt idx="7">
                    <c:v>Indoor </c:v>
                  </c:pt>
                  <c:pt idx="8">
                    <c:v>Outdoor</c:v>
                  </c:pt>
                  <c:pt idx="9">
                    <c:v>Average</c:v>
                  </c:pt>
                  <c:pt idx="10">
                    <c:v>Indoor </c:v>
                  </c:pt>
                  <c:pt idx="11">
                    <c:v>Outdoor</c:v>
                  </c:pt>
                  <c:pt idx="12">
                    <c:v>Indoor </c:v>
                  </c:pt>
                  <c:pt idx="13">
                    <c:v>Outdoor</c:v>
                  </c:pt>
                  <c:pt idx="14">
                    <c:v>Average</c:v>
                  </c:pt>
                </c:lvl>
                <c:lvl>
                  <c:pt idx="0">
                    <c:v>Min (BFS)</c:v>
                  </c:pt>
                  <c:pt idx="2">
                    <c:v>Max (SC)</c:v>
                  </c:pt>
                  <c:pt idx="4">
                    <c:v> </c:v>
                  </c:pt>
                  <c:pt idx="5">
                    <c:v>Min (BFS)</c:v>
                  </c:pt>
                  <c:pt idx="7">
                    <c:v>Max (SC)</c:v>
                  </c:pt>
                  <c:pt idx="9">
                    <c:v> </c:v>
                  </c:pt>
                  <c:pt idx="10">
                    <c:v>Min (BFS)</c:v>
                  </c:pt>
                  <c:pt idx="12">
                    <c:v>Max (SC)</c:v>
                  </c:pt>
                  <c:pt idx="14">
                    <c:v> 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APUNEW!$B$89:$AK$89</c15:sqref>
                  </c15:fullRef>
                </c:ext>
              </c:extLst>
              <c:f>(APUNEW!$F$89:$G$89,APUNEW!$J$89:$L$89,APUNEW!$R$89:$S$89,APUNEW!$V$89:$X$89,APUNEW!$AD$89:$AE$89,APUNEW!$AH$89:$AJ$89)</c:f>
              <c:numCache>
                <c:formatCode>General</c:formatCode>
                <c:ptCount val="15"/>
                <c:pt idx="0">
                  <c:v>8.3665338645418732</c:v>
                </c:pt>
                <c:pt idx="1">
                  <c:v>13.386454183267</c:v>
                </c:pt>
                <c:pt idx="2">
                  <c:v>160.35856573705189</c:v>
                </c:pt>
                <c:pt idx="3">
                  <c:v>256.57370517928302</c:v>
                </c:pt>
                <c:pt idx="4">
                  <c:v>74.689575033200597</c:v>
                </c:pt>
                <c:pt idx="5">
                  <c:v>12.948207171314749</c:v>
                </c:pt>
                <c:pt idx="6">
                  <c:v>20.717131474103599</c:v>
                </c:pt>
                <c:pt idx="7">
                  <c:v>327.19123505975801</c:v>
                </c:pt>
                <c:pt idx="8">
                  <c:v>523.50597609561294</c:v>
                </c:pt>
                <c:pt idx="9">
                  <c:v>151.04083665338521</c:v>
                </c:pt>
                <c:pt idx="10">
                  <c:v>2.5</c:v>
                </c:pt>
                <c:pt idx="11">
                  <c:v>4</c:v>
                </c:pt>
                <c:pt idx="12">
                  <c:v>242.03187250995998</c:v>
                </c:pt>
                <c:pt idx="13">
                  <c:v>10.597609561753</c:v>
                </c:pt>
                <c:pt idx="14">
                  <c:v>46.058432934926934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0FF-45F9-B616-737456AB0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08832"/>
        <c:axId val="155609392"/>
      </c:barChart>
      <c:catAx>
        <c:axId val="15560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09392"/>
        <c:crosses val="autoZero"/>
        <c:auto val="1"/>
        <c:lblAlgn val="ctr"/>
        <c:lblOffset val="100"/>
        <c:noMultiLvlLbl val="0"/>
      </c:catAx>
      <c:valAx>
        <c:axId val="1556093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Failure I</a:t>
                </a:r>
                <a:r>
                  <a:rPr lang="en-US" sz="2000" baseline="0"/>
                  <a:t>n Time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0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400" b="1">
          <a:solidFill>
            <a:sysClr val="windowText" lastClr="000000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APUNEW!$A$96</c:f>
              <c:strCache>
                <c:ptCount val="1"/>
                <c:pt idx="0">
                  <c:v>NYC High</c:v>
                </c:pt>
              </c:strCache>
            </c:strRef>
          </c:tx>
          <c:spPr>
            <a:solidFill>
              <a:srgbClr val="0070C0"/>
            </a:solidFill>
            <a:ln w="19050">
              <a:solidFill>
                <a:schemeClr val="tx1"/>
              </a:solidFill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APUNEW!$B$93:$AK$95</c15:sqref>
                  </c15:fullRef>
                </c:ext>
              </c:extLst>
              <c:f>(APUNEW!$F$93:$G$95,APUNEW!$J$93:$AK$95)</c:f>
              <c:multiLvlStrCache>
                <c:ptCount val="15"/>
                <c:lvl>
                  <c:pt idx="0">
                    <c:v>Indoor </c:v>
                  </c:pt>
                  <c:pt idx="1">
                    <c:v>Outdoor</c:v>
                  </c:pt>
                  <c:pt idx="2">
                    <c:v>Indoor </c:v>
                  </c:pt>
                  <c:pt idx="3">
                    <c:v>Outdoor</c:v>
                  </c:pt>
                  <c:pt idx="4">
                    <c:v>Average</c:v>
                  </c:pt>
                  <c:pt idx="5">
                    <c:v>Indoor </c:v>
                  </c:pt>
                  <c:pt idx="6">
                    <c:v>Outdoor</c:v>
                  </c:pt>
                  <c:pt idx="7">
                    <c:v>Indoor </c:v>
                  </c:pt>
                  <c:pt idx="8">
                    <c:v>Outdoor</c:v>
                  </c:pt>
                  <c:pt idx="9">
                    <c:v>Average</c:v>
                  </c:pt>
                  <c:pt idx="10">
                    <c:v>Indoor </c:v>
                  </c:pt>
                  <c:pt idx="11">
                    <c:v>Outdoor</c:v>
                  </c:pt>
                  <c:pt idx="12">
                    <c:v>Indoor </c:v>
                  </c:pt>
                  <c:pt idx="13">
                    <c:v>Outdoor</c:v>
                  </c:pt>
                  <c:pt idx="14">
                    <c:v>Average</c:v>
                  </c:pt>
                </c:lvl>
                <c:lvl>
                  <c:pt idx="0">
                    <c:v>Min (SC)</c:v>
                  </c:pt>
                  <c:pt idx="2">
                    <c:v>Max (BFS)</c:v>
                  </c:pt>
                  <c:pt idx="4">
                    <c:v> </c:v>
                  </c:pt>
                  <c:pt idx="5">
                    <c:v>Min (BFS)</c:v>
                  </c:pt>
                  <c:pt idx="7">
                    <c:v>Max (SC)</c:v>
                  </c:pt>
                  <c:pt idx="9">
                    <c:v> </c:v>
                  </c:pt>
                  <c:pt idx="10">
                    <c:v>SC</c:v>
                  </c:pt>
                  <c:pt idx="11">
                    <c:v>SC</c:v>
                  </c:pt>
                  <c:pt idx="12">
                    <c:v>BFS</c:v>
                  </c:pt>
                  <c:pt idx="13">
                    <c:v>BFS</c:v>
                  </c:pt>
                  <c:pt idx="14">
                    <c:v> 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APUNEW!$B$96:$AK$96</c15:sqref>
                  </c15:fullRef>
                </c:ext>
              </c:extLst>
              <c:f>(APUNEW!$F$96:$G$96,APUNEW!$J$96:$L$96,APUNEW!$R$96:$S$96,APUNEW!$V$96:$X$96,APUNEW!$AD$96:$AE$96,APUNEW!$AH$96:$AJ$96)</c:f>
              <c:numCache>
                <c:formatCode>General</c:formatCode>
                <c:ptCount val="15"/>
                <c:pt idx="0">
                  <c:v>29.468648748500311</c:v>
                </c:pt>
                <c:pt idx="1">
                  <c:v>67.777892121550707</c:v>
                </c:pt>
                <c:pt idx="2">
                  <c:v>148.78576500991045</c:v>
                </c:pt>
                <c:pt idx="3">
                  <c:v>342.207259522794</c:v>
                </c:pt>
                <c:pt idx="4">
                  <c:v>134.64905658930138</c:v>
                </c:pt>
                <c:pt idx="5">
                  <c:v>15.496799901309261</c:v>
                </c:pt>
                <c:pt idx="6">
                  <c:v>35.642639773011297</c:v>
                </c:pt>
                <c:pt idx="7">
                  <c:v>110.0437652566374</c:v>
                </c:pt>
                <c:pt idx="8">
                  <c:v>253.10066009026599</c:v>
                </c:pt>
                <c:pt idx="9">
                  <c:v>124.47103867539629</c:v>
                </c:pt>
                <c:pt idx="10">
                  <c:v>63.883084699546096</c:v>
                </c:pt>
                <c:pt idx="11">
                  <c:v>146.931094808956</c:v>
                </c:pt>
                <c:pt idx="12">
                  <c:v>119.31711626141045</c:v>
                </c:pt>
                <c:pt idx="13">
                  <c:v>274.42936740124401</c:v>
                </c:pt>
                <c:pt idx="14">
                  <c:v>151.87688201150158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632-489D-A047-E2A4745B93CF}"/>
            </c:ext>
          </c:extLst>
        </c:ser>
        <c:ser>
          <c:idx val="1"/>
          <c:order val="1"/>
          <c:tx>
            <c:strRef>
              <c:f>APUNEW!$A$97</c:f>
              <c:strCache>
                <c:ptCount val="1"/>
                <c:pt idx="0">
                  <c:v>NYC Thermal</c:v>
                </c:pt>
              </c:strCache>
            </c:strRef>
          </c:tx>
          <c:spPr>
            <a:pattFill prst="wdUpDiag">
              <a:fgClr>
                <a:srgbClr val="0070C0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APUNEW!$B$93:$AK$95</c15:sqref>
                  </c15:fullRef>
                </c:ext>
              </c:extLst>
              <c:f>(APUNEW!$F$93:$G$95,APUNEW!$J$93:$AK$95)</c:f>
              <c:multiLvlStrCache>
                <c:ptCount val="15"/>
                <c:lvl>
                  <c:pt idx="0">
                    <c:v>Indoor </c:v>
                  </c:pt>
                  <c:pt idx="1">
                    <c:v>Outdoor</c:v>
                  </c:pt>
                  <c:pt idx="2">
                    <c:v>Indoor </c:v>
                  </c:pt>
                  <c:pt idx="3">
                    <c:v>Outdoor</c:v>
                  </c:pt>
                  <c:pt idx="4">
                    <c:v>Average</c:v>
                  </c:pt>
                  <c:pt idx="5">
                    <c:v>Indoor </c:v>
                  </c:pt>
                  <c:pt idx="6">
                    <c:v>Outdoor</c:v>
                  </c:pt>
                  <c:pt idx="7">
                    <c:v>Indoor </c:v>
                  </c:pt>
                  <c:pt idx="8">
                    <c:v>Outdoor</c:v>
                  </c:pt>
                  <c:pt idx="9">
                    <c:v>Average</c:v>
                  </c:pt>
                  <c:pt idx="10">
                    <c:v>Indoor </c:v>
                  </c:pt>
                  <c:pt idx="11">
                    <c:v>Outdoor</c:v>
                  </c:pt>
                  <c:pt idx="12">
                    <c:v>Indoor </c:v>
                  </c:pt>
                  <c:pt idx="13">
                    <c:v>Outdoor</c:v>
                  </c:pt>
                  <c:pt idx="14">
                    <c:v>Average</c:v>
                  </c:pt>
                </c:lvl>
                <c:lvl>
                  <c:pt idx="0">
                    <c:v>Min (SC)</c:v>
                  </c:pt>
                  <c:pt idx="2">
                    <c:v>Max (BFS)</c:v>
                  </c:pt>
                  <c:pt idx="4">
                    <c:v> </c:v>
                  </c:pt>
                  <c:pt idx="5">
                    <c:v>Min (BFS)</c:v>
                  </c:pt>
                  <c:pt idx="7">
                    <c:v>Max (SC)</c:v>
                  </c:pt>
                  <c:pt idx="9">
                    <c:v> </c:v>
                  </c:pt>
                  <c:pt idx="10">
                    <c:v>SC</c:v>
                  </c:pt>
                  <c:pt idx="11">
                    <c:v>SC</c:v>
                  </c:pt>
                  <c:pt idx="12">
                    <c:v>BFS</c:v>
                  </c:pt>
                  <c:pt idx="13">
                    <c:v>BFS</c:v>
                  </c:pt>
                  <c:pt idx="14">
                    <c:v> 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APUNEW!$B$97:$AK$97</c15:sqref>
                  </c15:fullRef>
                </c:ext>
              </c:extLst>
              <c:f>(APUNEW!$F$97:$G$97,APUNEW!$J$97:$L$97,APUNEW!$R$97:$S$97,APUNEW!$V$97:$X$97,APUNEW!$AD$97:$AE$97,APUNEW!$AH$97:$AJ$97)</c:f>
              <c:numCache>
                <c:formatCode>General</c:formatCode>
                <c:ptCount val="15"/>
                <c:pt idx="0">
                  <c:v>16.953587862571872</c:v>
                </c:pt>
                <c:pt idx="1">
                  <c:v>27.125740580115</c:v>
                </c:pt>
                <c:pt idx="2">
                  <c:v>56.967701151115058</c:v>
                </c:pt>
                <c:pt idx="3">
                  <c:v>91.148321841784096</c:v>
                </c:pt>
                <c:pt idx="4">
                  <c:v>33.618105333016892</c:v>
                </c:pt>
                <c:pt idx="5">
                  <c:v>14.67487981652725</c:v>
                </c:pt>
                <c:pt idx="6">
                  <c:v>23.479807706443601</c:v>
                </c:pt>
                <c:pt idx="7">
                  <c:v>17.135884506255437</c:v>
                </c:pt>
                <c:pt idx="8">
                  <c:v>27.417415210008699</c:v>
                </c:pt>
                <c:pt idx="9">
                  <c:v>20.933731249663108</c:v>
                </c:pt>
                <c:pt idx="10">
                  <c:v>35.365548874612251</c:v>
                </c:pt>
                <c:pt idx="11">
                  <c:v>56.584878199379602</c:v>
                </c:pt>
                <c:pt idx="12">
                  <c:v>47.305979035885997</c:v>
                </c:pt>
                <c:pt idx="13">
                  <c:v>75.689566457417598</c:v>
                </c:pt>
                <c:pt idx="14">
                  <c:v>44.987773383709943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632-489D-A047-E2A4745B93CF}"/>
            </c:ext>
          </c:extLst>
        </c:ser>
        <c:ser>
          <c:idx val="2"/>
          <c:order val="2"/>
          <c:tx>
            <c:strRef>
              <c:f>APUNEW!$A$98</c:f>
              <c:strCache>
                <c:ptCount val="1"/>
                <c:pt idx="0">
                  <c:v>NYC Thunderstorm Contribution</c:v>
                </c:pt>
              </c:strCache>
            </c:strRef>
          </c:tx>
          <c:spPr>
            <a:pattFill prst="pct25">
              <a:fgClr>
                <a:srgbClr val="0070C0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APUNEW!$B$93:$AK$95</c15:sqref>
                  </c15:fullRef>
                </c:ext>
              </c:extLst>
              <c:f>(APUNEW!$F$93:$G$95,APUNEW!$J$93:$AK$95)</c:f>
              <c:multiLvlStrCache>
                <c:ptCount val="15"/>
                <c:lvl>
                  <c:pt idx="0">
                    <c:v>Indoor </c:v>
                  </c:pt>
                  <c:pt idx="1">
                    <c:v>Outdoor</c:v>
                  </c:pt>
                  <c:pt idx="2">
                    <c:v>Indoor </c:v>
                  </c:pt>
                  <c:pt idx="3">
                    <c:v>Outdoor</c:v>
                  </c:pt>
                  <c:pt idx="4">
                    <c:v>Average</c:v>
                  </c:pt>
                  <c:pt idx="5">
                    <c:v>Indoor </c:v>
                  </c:pt>
                  <c:pt idx="6">
                    <c:v>Outdoor</c:v>
                  </c:pt>
                  <c:pt idx="7">
                    <c:v>Indoor </c:v>
                  </c:pt>
                  <c:pt idx="8">
                    <c:v>Outdoor</c:v>
                  </c:pt>
                  <c:pt idx="9">
                    <c:v>Average</c:v>
                  </c:pt>
                  <c:pt idx="10">
                    <c:v>Indoor </c:v>
                  </c:pt>
                  <c:pt idx="11">
                    <c:v>Outdoor</c:v>
                  </c:pt>
                  <c:pt idx="12">
                    <c:v>Indoor </c:v>
                  </c:pt>
                  <c:pt idx="13">
                    <c:v>Outdoor</c:v>
                  </c:pt>
                  <c:pt idx="14">
                    <c:v>Average</c:v>
                  </c:pt>
                </c:lvl>
                <c:lvl>
                  <c:pt idx="0">
                    <c:v>Min (SC)</c:v>
                  </c:pt>
                  <c:pt idx="2">
                    <c:v>Max (BFS)</c:v>
                  </c:pt>
                  <c:pt idx="4">
                    <c:v> </c:v>
                  </c:pt>
                  <c:pt idx="5">
                    <c:v>Min (BFS)</c:v>
                  </c:pt>
                  <c:pt idx="7">
                    <c:v>Max (SC)</c:v>
                  </c:pt>
                  <c:pt idx="9">
                    <c:v> </c:v>
                  </c:pt>
                  <c:pt idx="10">
                    <c:v>SC</c:v>
                  </c:pt>
                  <c:pt idx="11">
                    <c:v>SC</c:v>
                  </c:pt>
                  <c:pt idx="12">
                    <c:v>BFS</c:v>
                  </c:pt>
                  <c:pt idx="13">
                    <c:v>BFS</c:v>
                  </c:pt>
                  <c:pt idx="14">
                    <c:v> 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APUNEW!$B$98:$AK$98</c15:sqref>
                  </c15:fullRef>
                </c:ext>
              </c:extLst>
              <c:f>(APUNEW!$F$98:$G$98,APUNEW!$J$98:$L$98,APUNEW!$R$98:$S$98,APUNEW!$V$98:$X$98,APUNEW!$AD$98:$AE$98,APUNEW!$AH$98:$AJ$98)</c:f>
              <c:numCache>
                <c:formatCode>General</c:formatCode>
                <c:ptCount val="15"/>
                <c:pt idx="0">
                  <c:v>16.953587862571815</c:v>
                </c:pt>
                <c:pt idx="1">
                  <c:v>27.125740580114901</c:v>
                </c:pt>
                <c:pt idx="2">
                  <c:v>56.96770115111493</c:v>
                </c:pt>
                <c:pt idx="3">
                  <c:v>91.148321841783897</c:v>
                </c:pt>
                <c:pt idx="4">
                  <c:v>33.618105333016835</c:v>
                </c:pt>
                <c:pt idx="5">
                  <c:v>14.67487981652725</c:v>
                </c:pt>
                <c:pt idx="6">
                  <c:v>23.479807706443601</c:v>
                </c:pt>
                <c:pt idx="7">
                  <c:v>17.135884506255373</c:v>
                </c:pt>
                <c:pt idx="8">
                  <c:v>27.417415210008599</c:v>
                </c:pt>
                <c:pt idx="9">
                  <c:v>20.933731249663079</c:v>
                </c:pt>
                <c:pt idx="10">
                  <c:v>35.365548874612124</c:v>
                </c:pt>
                <c:pt idx="11">
                  <c:v>56.584878199379403</c:v>
                </c:pt>
                <c:pt idx="12">
                  <c:v>47.305979035885869</c:v>
                </c:pt>
                <c:pt idx="13">
                  <c:v>75.689566457417399</c:v>
                </c:pt>
                <c:pt idx="14">
                  <c:v>44.987773383709815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632-489D-A047-E2A4745B9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13312"/>
        <c:axId val="155613872"/>
      </c:barChart>
      <c:catAx>
        <c:axId val="15561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13872"/>
        <c:crosses val="autoZero"/>
        <c:auto val="1"/>
        <c:lblAlgn val="ctr"/>
        <c:lblOffset val="100"/>
        <c:noMultiLvlLbl val="0"/>
      </c:catAx>
      <c:valAx>
        <c:axId val="155613872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1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50" b="1">
          <a:solidFill>
            <a:sysClr val="windowText" lastClr="000000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XEONNEW!$A$50</c:f>
              <c:strCache>
                <c:ptCount val="1"/>
                <c:pt idx="0">
                  <c:v>NYC High</c:v>
                </c:pt>
              </c:strCache>
            </c:strRef>
          </c:tx>
          <c:spPr>
            <a:solidFill>
              <a:srgbClr val="C00000"/>
            </a:solidFill>
            <a:ln w="19050">
              <a:solidFill>
                <a:schemeClr val="tx1"/>
              </a:solidFill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XEONNEW!$B$48:$Q$49</c15:sqref>
                  </c15:fullRef>
                </c:ext>
              </c:extLst>
              <c:f>XEONNEW!$J$48:$Q$49</c:f>
              <c:multiLvlStrCache>
                <c:ptCount val="5"/>
                <c:lvl>
                  <c:pt idx="0">
                    <c:v>Indoor </c:v>
                  </c:pt>
                  <c:pt idx="1">
                    <c:v>Outdoor</c:v>
                  </c:pt>
                  <c:pt idx="2">
                    <c:v>Indoor </c:v>
                  </c:pt>
                  <c:pt idx="3">
                    <c:v>Outdoor</c:v>
                  </c:pt>
                  <c:pt idx="4">
                    <c:v>Average</c:v>
                  </c:pt>
                </c:lvl>
                <c:lvl>
                  <c:pt idx="0">
                    <c:v>Min (LavaMD)</c:v>
                  </c:pt>
                  <c:pt idx="2">
                    <c:v>Max (LUD)</c:v>
                  </c:pt>
                  <c:pt idx="4">
                    <c:v> 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XEONNEW!$B$50:$Q$50</c15:sqref>
                  </c15:fullRef>
                </c:ext>
              </c:extLst>
              <c:f>(XEONNEW!$J$50:$K$50,XEONNEW!$N$50:$P$50)</c:f>
              <c:numCache>
                <c:formatCode>General</c:formatCode>
                <c:ptCount val="5"/>
                <c:pt idx="0">
                  <c:v>123.02839116719262</c:v>
                </c:pt>
                <c:pt idx="1">
                  <c:v>282.96529968454303</c:v>
                </c:pt>
                <c:pt idx="2">
                  <c:v>265.67000411466177</c:v>
                </c:pt>
                <c:pt idx="3">
                  <c:v>611.04100946372205</c:v>
                </c:pt>
                <c:pt idx="4">
                  <c:v>327.22208887669734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53F-4778-B147-16363DA2F6DA}"/>
            </c:ext>
          </c:extLst>
        </c:ser>
        <c:ser>
          <c:idx val="1"/>
          <c:order val="1"/>
          <c:tx>
            <c:strRef>
              <c:f>XEONNEW!$A$51</c:f>
              <c:strCache>
                <c:ptCount val="1"/>
                <c:pt idx="0">
                  <c:v>NYC Thermal</c:v>
                </c:pt>
              </c:strCache>
            </c:strRef>
          </c:tx>
          <c:spPr>
            <a:pattFill prst="wdUpDiag">
              <a:fgClr>
                <a:srgbClr val="C00000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XEONNEW!$B$48:$Q$49</c15:sqref>
                  </c15:fullRef>
                </c:ext>
              </c:extLst>
              <c:f>XEONNEW!$J$48:$Q$49</c:f>
              <c:multiLvlStrCache>
                <c:ptCount val="5"/>
                <c:lvl>
                  <c:pt idx="0">
                    <c:v>Indoor </c:v>
                  </c:pt>
                  <c:pt idx="1">
                    <c:v>Outdoor</c:v>
                  </c:pt>
                  <c:pt idx="2">
                    <c:v>Indoor </c:v>
                  </c:pt>
                  <c:pt idx="3">
                    <c:v>Outdoor</c:v>
                  </c:pt>
                  <c:pt idx="4">
                    <c:v>Average</c:v>
                  </c:pt>
                </c:lvl>
                <c:lvl>
                  <c:pt idx="0">
                    <c:v>Min (LavaMD)</c:v>
                  </c:pt>
                  <c:pt idx="2">
                    <c:v>Max (LUD)</c:v>
                  </c:pt>
                  <c:pt idx="4">
                    <c:v> 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XEONNEW!$B$51:$Q$51</c15:sqref>
                  </c15:fullRef>
                </c:ext>
              </c:extLst>
              <c:f>(XEONNEW!$J$51:$K$51,XEONNEW!$N$51:$P$51)</c:f>
              <c:numCache>
                <c:formatCode>General</c:formatCode>
                <c:ptCount val="5"/>
                <c:pt idx="0">
                  <c:v>9.3934440826294985</c:v>
                </c:pt>
                <c:pt idx="1">
                  <c:v>15.029510532207199</c:v>
                </c:pt>
                <c:pt idx="2">
                  <c:v>7.1097168515315001</c:v>
                </c:pt>
                <c:pt idx="3">
                  <c:v>11.3755469624504</c:v>
                </c:pt>
                <c:pt idx="4">
                  <c:v>11.245202153505652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53F-4778-B147-16363DA2F6DA}"/>
            </c:ext>
          </c:extLst>
        </c:ser>
        <c:ser>
          <c:idx val="2"/>
          <c:order val="2"/>
          <c:tx>
            <c:strRef>
              <c:f>XEONNEW!$A$52</c:f>
              <c:strCache>
                <c:ptCount val="1"/>
                <c:pt idx="0">
                  <c:v>NYC Thunderstorm Contribution</c:v>
                </c:pt>
              </c:strCache>
            </c:strRef>
          </c:tx>
          <c:spPr>
            <a:pattFill prst="pct25">
              <a:fgClr>
                <a:srgbClr val="C00000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XEONNEW!$B$48:$Q$49</c15:sqref>
                  </c15:fullRef>
                </c:ext>
              </c:extLst>
              <c:f>XEONNEW!$J$48:$Q$49</c:f>
              <c:multiLvlStrCache>
                <c:ptCount val="5"/>
                <c:lvl>
                  <c:pt idx="0">
                    <c:v>Indoor </c:v>
                  </c:pt>
                  <c:pt idx="1">
                    <c:v>Outdoor</c:v>
                  </c:pt>
                  <c:pt idx="2">
                    <c:v>Indoor </c:v>
                  </c:pt>
                  <c:pt idx="3">
                    <c:v>Outdoor</c:v>
                  </c:pt>
                  <c:pt idx="4">
                    <c:v>Average</c:v>
                  </c:pt>
                </c:lvl>
                <c:lvl>
                  <c:pt idx="0">
                    <c:v>Min (LavaMD)</c:v>
                  </c:pt>
                  <c:pt idx="2">
                    <c:v>Max (LUD)</c:v>
                  </c:pt>
                  <c:pt idx="4">
                    <c:v> 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XEONNEW!$B$52:$Q$52</c15:sqref>
                  </c15:fullRef>
                </c:ext>
              </c:extLst>
              <c:f>(XEONNEW!$J$52:$K$52,XEONNEW!$N$52:$P$52)</c:f>
              <c:numCache>
                <c:formatCode>General</c:formatCode>
                <c:ptCount val="5"/>
                <c:pt idx="0">
                  <c:v>9.3934440826294985</c:v>
                </c:pt>
                <c:pt idx="1">
                  <c:v>15.029510532207199</c:v>
                </c:pt>
                <c:pt idx="2">
                  <c:v>7.1097168515315001</c:v>
                </c:pt>
                <c:pt idx="3">
                  <c:v>11.3755469624504</c:v>
                </c:pt>
                <c:pt idx="4">
                  <c:v>11.245202153505652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53F-4778-B147-16363DA2F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809728"/>
        <c:axId val="212810288"/>
      </c:barChart>
      <c:catAx>
        <c:axId val="21280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10288"/>
        <c:crosses val="autoZero"/>
        <c:auto val="1"/>
        <c:lblAlgn val="ctr"/>
        <c:lblOffset val="100"/>
        <c:noMultiLvlLbl val="0"/>
      </c:catAx>
      <c:valAx>
        <c:axId val="2128102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Failure In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0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400" b="1">
          <a:solidFill>
            <a:sysClr val="windowText" lastClr="000000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XEONNEW!$A$59</c:f>
              <c:strCache>
                <c:ptCount val="1"/>
                <c:pt idx="0">
                  <c:v>NYC High</c:v>
                </c:pt>
              </c:strCache>
            </c:strRef>
          </c:tx>
          <c:spPr>
            <a:solidFill>
              <a:srgbClr val="0070C0"/>
            </a:solidFill>
            <a:ln w="19050">
              <a:solidFill>
                <a:schemeClr val="tx1"/>
              </a:solidFill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XEONNEW!$B$57:$Q$58</c15:sqref>
                  </c15:fullRef>
                </c:ext>
              </c:extLst>
              <c:f>XEONNEW!$B$57:$Q$58</c:f>
              <c:multiLvlStrCache>
                <c:ptCount val="5"/>
                <c:lvl>
                  <c:pt idx="0">
                    <c:v>Indoor </c:v>
                  </c:pt>
                  <c:pt idx="1">
                    <c:v>Outdoor</c:v>
                  </c:pt>
                  <c:pt idx="2">
                    <c:v>Indoor </c:v>
                  </c:pt>
                  <c:pt idx="3">
                    <c:v>Outdoor</c:v>
                  </c:pt>
                  <c:pt idx="4">
                    <c:v>Average</c:v>
                  </c:pt>
                </c:lvl>
                <c:lvl>
                  <c:pt idx="0">
                    <c:v>Min (MxM)</c:v>
                  </c:pt>
                  <c:pt idx="2">
                    <c:v>Max (HotSpot)</c:v>
                  </c:pt>
                  <c:pt idx="4">
                    <c:v> 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XEONNEW!$B$59:$Q$59</c15:sqref>
                  </c15:fullRef>
                </c:ext>
              </c:extLst>
              <c:f>(XEONNEW!$B$59:$C$59,XEONNEW!$F$59:$H$59)</c:f>
              <c:numCache>
                <c:formatCode>General</c:formatCode>
                <c:ptCount val="5"/>
                <c:pt idx="0">
                  <c:v>26.923604443834869</c:v>
                </c:pt>
                <c:pt idx="1">
                  <c:v>61.924290220820197</c:v>
                </c:pt>
                <c:pt idx="2">
                  <c:v>271.01906460019217</c:v>
                </c:pt>
                <c:pt idx="3">
                  <c:v>623.343848580442</c:v>
                </c:pt>
                <c:pt idx="4">
                  <c:v>153.83303616330628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72-4D9C-B55E-7F4C45FC4891}"/>
            </c:ext>
          </c:extLst>
        </c:ser>
        <c:ser>
          <c:idx val="1"/>
          <c:order val="1"/>
          <c:tx>
            <c:strRef>
              <c:f>XEONNEW!$A$60</c:f>
              <c:strCache>
                <c:ptCount val="1"/>
                <c:pt idx="0">
                  <c:v>NYC Thermal</c:v>
                </c:pt>
              </c:strCache>
            </c:strRef>
          </c:tx>
          <c:spPr>
            <a:pattFill prst="wdUpDiag">
              <a:fgClr>
                <a:srgbClr val="0070C0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XEONNEW!$B$57:$Q$58</c15:sqref>
                  </c15:fullRef>
                </c:ext>
              </c:extLst>
              <c:f>XEONNEW!$B$57:$Q$58</c:f>
              <c:multiLvlStrCache>
                <c:ptCount val="5"/>
                <c:lvl>
                  <c:pt idx="0">
                    <c:v>Indoor </c:v>
                  </c:pt>
                  <c:pt idx="1">
                    <c:v>Outdoor</c:v>
                  </c:pt>
                  <c:pt idx="2">
                    <c:v>Indoor </c:v>
                  </c:pt>
                  <c:pt idx="3">
                    <c:v>Outdoor</c:v>
                  </c:pt>
                  <c:pt idx="4">
                    <c:v>Average</c:v>
                  </c:pt>
                </c:lvl>
                <c:lvl>
                  <c:pt idx="0">
                    <c:v>Min (MxM)</c:v>
                  </c:pt>
                  <c:pt idx="2">
                    <c:v>Max (HotSpot)</c:v>
                  </c:pt>
                  <c:pt idx="4">
                    <c:v> 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XEONNEW!$B$60:$Q$60</c15:sqref>
                  </c15:fullRef>
                </c:ext>
              </c:extLst>
              <c:f>(XEONNEW!$B$60:$C$60,XEONNEW!$F$60:$H$60)</c:f>
              <c:numCache>
                <c:formatCode>General</c:formatCode>
                <c:ptCount val="5"/>
                <c:pt idx="0">
                  <c:v>2.5</c:v>
                </c:pt>
                <c:pt idx="1">
                  <c:v>4</c:v>
                </c:pt>
                <c:pt idx="2">
                  <c:v>20.741324921135622</c:v>
                </c:pt>
                <c:pt idx="3">
                  <c:v>33.186119873816999</c:v>
                </c:pt>
                <c:pt idx="4">
                  <c:v>8.4160532772520096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72-4D9C-B55E-7F4C45FC4891}"/>
            </c:ext>
          </c:extLst>
        </c:ser>
        <c:ser>
          <c:idx val="2"/>
          <c:order val="2"/>
          <c:tx>
            <c:strRef>
              <c:f>XEONNEW!$A$61</c:f>
              <c:strCache>
                <c:ptCount val="1"/>
                <c:pt idx="0">
                  <c:v>NYC Thunderstorm Contribution</c:v>
                </c:pt>
              </c:strCache>
            </c:strRef>
          </c:tx>
          <c:spPr>
            <a:pattFill prst="pct25">
              <a:fgClr>
                <a:srgbClr val="0070C0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XEONNEW!$B$57:$Q$58</c15:sqref>
                  </c15:fullRef>
                </c:ext>
              </c:extLst>
              <c:f>XEONNEW!$B$57:$Q$58</c:f>
              <c:multiLvlStrCache>
                <c:ptCount val="5"/>
                <c:lvl>
                  <c:pt idx="0">
                    <c:v>Indoor </c:v>
                  </c:pt>
                  <c:pt idx="1">
                    <c:v>Outdoor</c:v>
                  </c:pt>
                  <c:pt idx="2">
                    <c:v>Indoor </c:v>
                  </c:pt>
                  <c:pt idx="3">
                    <c:v>Outdoor</c:v>
                  </c:pt>
                  <c:pt idx="4">
                    <c:v>Average</c:v>
                  </c:pt>
                </c:lvl>
                <c:lvl>
                  <c:pt idx="0">
                    <c:v>Min (MxM)</c:v>
                  </c:pt>
                  <c:pt idx="2">
                    <c:v>Max (HotSpot)</c:v>
                  </c:pt>
                  <c:pt idx="4">
                    <c:v> 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XEONNEW!$B$61:$Q$61</c15:sqref>
                  </c15:fullRef>
                </c:ext>
              </c:extLst>
              <c:f>(XEONNEW!$B$61:$C$61,XEONNEW!$F$61:$H$61)</c:f>
              <c:numCache>
                <c:formatCode>General</c:formatCode>
                <c:ptCount val="5"/>
                <c:pt idx="0">
                  <c:v>2.5</c:v>
                </c:pt>
                <c:pt idx="1">
                  <c:v>4</c:v>
                </c:pt>
                <c:pt idx="2">
                  <c:v>20.741324921135686</c:v>
                </c:pt>
                <c:pt idx="3">
                  <c:v>33.186119873817098</c:v>
                </c:pt>
                <c:pt idx="4">
                  <c:v>8.4160532772520256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C72-4D9C-B55E-7F4C45FC4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814208"/>
        <c:axId val="212814768"/>
      </c:barChart>
      <c:catAx>
        <c:axId val="21281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14768"/>
        <c:crosses val="autoZero"/>
        <c:auto val="1"/>
        <c:lblAlgn val="ctr"/>
        <c:lblOffset val="100"/>
        <c:noMultiLvlLbl val="0"/>
      </c:catAx>
      <c:valAx>
        <c:axId val="212814768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1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400" b="1">
          <a:solidFill>
            <a:sysClr val="windowText" lastClr="000000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FPGANEW!$A$44</c:f>
              <c:strCache>
                <c:ptCount val="1"/>
                <c:pt idx="0">
                  <c:v>NYC High</c:v>
                </c:pt>
              </c:strCache>
            </c:strRef>
          </c:tx>
          <c:spPr>
            <a:solidFill>
              <a:srgbClr val="C00000"/>
            </a:solidFill>
            <a:ln w="19050">
              <a:solidFill>
                <a:schemeClr val="tx1"/>
              </a:solidFill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FPGANEW!$B$42:$I$43</c15:sqref>
                  </c15:fullRef>
                </c:ext>
              </c:extLst>
              <c:f>FPGANEW!$B$42:$I$43</c:f>
              <c:multiLvlStrCache>
                <c:ptCount val="5"/>
                <c:lvl>
                  <c:pt idx="0">
                    <c:v>Indoor </c:v>
                  </c:pt>
                  <c:pt idx="1">
                    <c:v>Outdoor</c:v>
                  </c:pt>
                  <c:pt idx="2">
                    <c:v>Indoor </c:v>
                  </c:pt>
                  <c:pt idx="3">
                    <c:v>Outdoor</c:v>
                  </c:pt>
                  <c:pt idx="4">
                    <c:v>Average</c:v>
                  </c:pt>
                </c:lvl>
                <c:lvl>
                  <c:pt idx="0">
                    <c:v>Min (MNIST Single)</c:v>
                  </c:pt>
                  <c:pt idx="2">
                    <c:v>Max (MNIST Double)</c:v>
                  </c:pt>
                  <c:pt idx="4">
                    <c:v> 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FPGANEW!$B$44:$I$44</c15:sqref>
                  </c15:fullRef>
                </c:ext>
              </c:extLst>
              <c:f>(FPGANEW!$B$44:$C$44,FPGANEW!$F$44:$H$44)</c:f>
              <c:numCache>
                <c:formatCode>General</c:formatCode>
                <c:ptCount val="5"/>
                <c:pt idx="0">
                  <c:v>18.875340927322306</c:v>
                </c:pt>
                <c:pt idx="1">
                  <c:v>43.413284132841298</c:v>
                </c:pt>
                <c:pt idx="2">
                  <c:v>44.111984598106964</c:v>
                </c:pt>
                <c:pt idx="3">
                  <c:v>101.457564575646</c:v>
                </c:pt>
                <c:pt idx="4">
                  <c:v>51.964543558479136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CF7-44FF-AB15-A8AFB595C2F6}"/>
            </c:ext>
          </c:extLst>
        </c:ser>
        <c:ser>
          <c:idx val="1"/>
          <c:order val="1"/>
          <c:tx>
            <c:strRef>
              <c:f>FPGANEW!$A$45</c:f>
              <c:strCache>
                <c:ptCount val="1"/>
                <c:pt idx="0">
                  <c:v>NYC Thermal</c:v>
                </c:pt>
              </c:strCache>
            </c:strRef>
          </c:tx>
          <c:spPr>
            <a:pattFill prst="wdUpDiag">
              <a:fgClr>
                <a:srgbClr val="C00000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FPGANEW!$B$42:$I$43</c15:sqref>
                  </c15:fullRef>
                </c:ext>
              </c:extLst>
              <c:f>FPGANEW!$B$42:$I$43</c:f>
              <c:multiLvlStrCache>
                <c:ptCount val="5"/>
                <c:lvl>
                  <c:pt idx="0">
                    <c:v>Indoor </c:v>
                  </c:pt>
                  <c:pt idx="1">
                    <c:v>Outdoor</c:v>
                  </c:pt>
                  <c:pt idx="2">
                    <c:v>Indoor </c:v>
                  </c:pt>
                  <c:pt idx="3">
                    <c:v>Outdoor</c:v>
                  </c:pt>
                  <c:pt idx="4">
                    <c:v>Average</c:v>
                  </c:pt>
                </c:lvl>
                <c:lvl>
                  <c:pt idx="0">
                    <c:v>Min (MNIST Single)</c:v>
                  </c:pt>
                  <c:pt idx="2">
                    <c:v>Max (MNIST Double)</c:v>
                  </c:pt>
                  <c:pt idx="4">
                    <c:v> 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FPGANEW!$B$45:$I$45</c15:sqref>
                  </c15:fullRef>
                </c:ext>
              </c:extLst>
              <c:f>(FPGANEW!$B$45:$C$45,FPGANEW!$F$45:$H$45)</c:f>
              <c:numCache>
                <c:formatCode>General</c:formatCode>
                <c:ptCount val="5"/>
                <c:pt idx="0">
                  <c:v>2.5</c:v>
                </c:pt>
                <c:pt idx="1">
                  <c:v>4</c:v>
                </c:pt>
                <c:pt idx="2">
                  <c:v>9.4506048387096868</c:v>
                </c:pt>
                <c:pt idx="3">
                  <c:v>15.1209677419355</c:v>
                </c:pt>
                <c:pt idx="4">
                  <c:v>7.7678931451612971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CF7-44FF-AB15-A8AFB595C2F6}"/>
            </c:ext>
          </c:extLst>
        </c:ser>
        <c:ser>
          <c:idx val="2"/>
          <c:order val="2"/>
          <c:tx>
            <c:strRef>
              <c:f>FPGANEW!$A$46</c:f>
              <c:strCache>
                <c:ptCount val="1"/>
                <c:pt idx="0">
                  <c:v>NYC Thunderstorm Contribution</c:v>
                </c:pt>
              </c:strCache>
            </c:strRef>
          </c:tx>
          <c:spPr>
            <a:pattFill prst="pct25">
              <a:fgClr>
                <a:srgbClr val="C00000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FPGANEW!$B$42:$I$43</c15:sqref>
                  </c15:fullRef>
                </c:ext>
              </c:extLst>
              <c:f>FPGANEW!$B$42:$I$43</c:f>
              <c:multiLvlStrCache>
                <c:ptCount val="5"/>
                <c:lvl>
                  <c:pt idx="0">
                    <c:v>Indoor </c:v>
                  </c:pt>
                  <c:pt idx="1">
                    <c:v>Outdoor</c:v>
                  </c:pt>
                  <c:pt idx="2">
                    <c:v>Indoor </c:v>
                  </c:pt>
                  <c:pt idx="3">
                    <c:v>Outdoor</c:v>
                  </c:pt>
                  <c:pt idx="4">
                    <c:v>Average</c:v>
                  </c:pt>
                </c:lvl>
                <c:lvl>
                  <c:pt idx="0">
                    <c:v>Min (MNIST Single)</c:v>
                  </c:pt>
                  <c:pt idx="2">
                    <c:v>Max (MNIST Double)</c:v>
                  </c:pt>
                  <c:pt idx="4">
                    <c:v> 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FPGANEW!$B$46:$I$46</c15:sqref>
                  </c15:fullRef>
                </c:ext>
              </c:extLst>
              <c:f>(FPGANEW!$B$46:$C$46,FPGANEW!$F$46:$H$46)</c:f>
              <c:numCache>
                <c:formatCode>General</c:formatCode>
                <c:ptCount val="5"/>
                <c:pt idx="0">
                  <c:v>2.5</c:v>
                </c:pt>
                <c:pt idx="1">
                  <c:v>4</c:v>
                </c:pt>
                <c:pt idx="2">
                  <c:v>9.4506048387096868</c:v>
                </c:pt>
                <c:pt idx="3">
                  <c:v>15.1209677419355</c:v>
                </c:pt>
                <c:pt idx="4">
                  <c:v>7.7678931451612971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CF7-44FF-AB15-A8AFB595C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818688"/>
        <c:axId val="212819248"/>
      </c:barChart>
      <c:catAx>
        <c:axId val="21281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19248"/>
        <c:crosses val="autoZero"/>
        <c:auto val="1"/>
        <c:lblAlgn val="ctr"/>
        <c:lblOffset val="100"/>
        <c:noMultiLvlLbl val="0"/>
      </c:catAx>
      <c:valAx>
        <c:axId val="212819248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1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400" b="1">
          <a:solidFill>
            <a:sysClr val="windowText" lastClr="000000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966107</xdr:colOff>
      <xdr:row>76</xdr:row>
      <xdr:rowOff>2402</xdr:rowOff>
    </xdr:from>
    <xdr:to>
      <xdr:col>16</xdr:col>
      <xdr:colOff>555171</xdr:colOff>
      <xdr:row>120</xdr:row>
      <xdr:rowOff>133030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0.19701</cdr:x>
      <cdr:y>0.01628</cdr:y>
    </cdr:from>
    <cdr:to>
      <cdr:x>0.19701</cdr:x>
      <cdr:y>0.82289</cdr:y>
    </cdr:to>
    <cdr:cxnSp macro="">
      <cdr:nvCxnSpPr>
        <cdr:cNvPr id="2" name="Conector reto 1"/>
        <cdr:cNvCxnSpPr/>
      </cdr:nvCxnSpPr>
      <cdr:spPr>
        <a:xfrm xmlns:a="http://schemas.openxmlformats.org/drawingml/2006/main" flipH="1" flipV="1">
          <a:off x="4318657" y="117606"/>
          <a:ext cx="0" cy="58261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0.32969</cdr:x>
      <cdr:y>0.01628</cdr:y>
    </cdr:from>
    <cdr:to>
      <cdr:x>0.32969</cdr:x>
      <cdr:y>0.82289</cdr:y>
    </cdr:to>
    <cdr:cxnSp macro="">
      <cdr:nvCxnSpPr>
        <cdr:cNvPr id="3" name="Conector reto 2"/>
        <cdr:cNvCxnSpPr/>
      </cdr:nvCxnSpPr>
      <cdr:spPr>
        <a:xfrm xmlns:a="http://schemas.openxmlformats.org/drawingml/2006/main" flipH="1" flipV="1">
          <a:off x="7227392" y="117606"/>
          <a:ext cx="0" cy="58261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0.46205</cdr:x>
      <cdr:y>0.01814</cdr:y>
    </cdr:from>
    <cdr:to>
      <cdr:x>0.46205</cdr:x>
      <cdr:y>0.82475</cdr:y>
    </cdr:to>
    <cdr:cxnSp macro="">
      <cdr:nvCxnSpPr>
        <cdr:cNvPr id="4" name="Conector reto 3"/>
        <cdr:cNvCxnSpPr/>
      </cdr:nvCxnSpPr>
      <cdr:spPr>
        <a:xfrm xmlns:a="http://schemas.openxmlformats.org/drawingml/2006/main" flipH="1" flipV="1">
          <a:off x="10128799" y="131042"/>
          <a:ext cx="0" cy="58261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0.5944</cdr:x>
      <cdr:y>0.01814</cdr:y>
    </cdr:from>
    <cdr:to>
      <cdr:x>0.5944</cdr:x>
      <cdr:y>0.82475</cdr:y>
    </cdr:to>
    <cdr:cxnSp macro="">
      <cdr:nvCxnSpPr>
        <cdr:cNvPr id="5" name="Conector reto 4"/>
        <cdr:cNvCxnSpPr/>
      </cdr:nvCxnSpPr>
      <cdr:spPr>
        <a:xfrm xmlns:a="http://schemas.openxmlformats.org/drawingml/2006/main" flipH="1" flipV="1">
          <a:off x="13044516" y="132713"/>
          <a:ext cx="0" cy="5900477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0.72693</cdr:x>
      <cdr:y>0.01579</cdr:y>
    </cdr:from>
    <cdr:to>
      <cdr:x>0.72693</cdr:x>
      <cdr:y>0.82239</cdr:y>
    </cdr:to>
    <cdr:cxnSp macro="">
      <cdr:nvCxnSpPr>
        <cdr:cNvPr id="6" name="Conector reto 5"/>
        <cdr:cNvCxnSpPr/>
      </cdr:nvCxnSpPr>
      <cdr:spPr>
        <a:xfrm xmlns:a="http://schemas.openxmlformats.org/drawingml/2006/main" flipH="1" flipV="1">
          <a:off x="15952816" y="115478"/>
          <a:ext cx="0" cy="5900477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0.85978</cdr:x>
      <cdr:y>0.01816</cdr:y>
    </cdr:from>
    <cdr:to>
      <cdr:x>0.85978</cdr:x>
      <cdr:y>0.82477</cdr:y>
    </cdr:to>
    <cdr:cxnSp macro="">
      <cdr:nvCxnSpPr>
        <cdr:cNvPr id="7" name="Conector reto 6"/>
        <cdr:cNvCxnSpPr/>
      </cdr:nvCxnSpPr>
      <cdr:spPr>
        <a:xfrm xmlns:a="http://schemas.openxmlformats.org/drawingml/2006/main" flipH="1" flipV="1">
          <a:off x="18847753" y="131204"/>
          <a:ext cx="0" cy="58261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1004455</xdr:colOff>
      <xdr:row>59</xdr:row>
      <xdr:rowOff>69271</xdr:rowOff>
    </xdr:from>
    <xdr:to>
      <xdr:col>8</xdr:col>
      <xdr:colOff>1475510</xdr:colOff>
      <xdr:row>106</xdr:row>
      <xdr:rowOff>58881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77160</xdr:colOff>
      <xdr:row>62</xdr:row>
      <xdr:rowOff>18384</xdr:rowOff>
    </xdr:from>
    <xdr:to>
      <xdr:col>7</xdr:col>
      <xdr:colOff>77160</xdr:colOff>
      <xdr:row>99</xdr:row>
      <xdr:rowOff>113538</xdr:rowOff>
    </xdr:to>
    <xdr:cxnSp macro="">
      <xdr:nvCxnSpPr>
        <xdr:cNvPr id="3" name="Conector reto 2"/>
        <xdr:cNvCxnSpPr/>
      </xdr:nvCxnSpPr>
      <xdr:spPr>
        <a:xfrm flipV="1">
          <a:off x="10831751" y="9681929"/>
          <a:ext cx="0" cy="5862109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0.54222</cdr:x>
      <cdr:y>0.05696</cdr:y>
    </cdr:from>
    <cdr:to>
      <cdr:x>0.54222</cdr:x>
      <cdr:y>0.85832</cdr:y>
    </cdr:to>
    <cdr:cxnSp macro="">
      <cdr:nvCxnSpPr>
        <cdr:cNvPr id="4" name="Conector reto 3"/>
        <cdr:cNvCxnSpPr/>
      </cdr:nvCxnSpPr>
      <cdr:spPr>
        <a:xfrm xmlns:a="http://schemas.openxmlformats.org/drawingml/2006/main" flipH="1" flipV="1">
          <a:off x="6939060" y="419429"/>
          <a:ext cx="0" cy="59004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0.31783</cdr:x>
      <cdr:y>0.05917</cdr:y>
    </cdr:from>
    <cdr:to>
      <cdr:x>0.31783</cdr:x>
      <cdr:y>0.86053</cdr:y>
    </cdr:to>
    <cdr:cxnSp macro="">
      <cdr:nvCxnSpPr>
        <cdr:cNvPr id="6" name="Conector reto 5"/>
        <cdr:cNvCxnSpPr/>
      </cdr:nvCxnSpPr>
      <cdr:spPr>
        <a:xfrm xmlns:a="http://schemas.openxmlformats.org/drawingml/2006/main" flipH="1" flipV="1">
          <a:off x="4064046" y="449723"/>
          <a:ext cx="0" cy="6090404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476251</xdr:colOff>
      <xdr:row>36</xdr:row>
      <xdr:rowOff>68036</xdr:rowOff>
    </xdr:from>
    <xdr:to>
      <xdr:col>17</xdr:col>
      <xdr:colOff>500744</xdr:colOff>
      <xdr:row>81</xdr:row>
      <xdr:rowOff>35379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0.55922</cdr:x>
      <cdr:y>0.05477</cdr:y>
    </cdr:from>
    <cdr:to>
      <cdr:x>0.55922</cdr:x>
      <cdr:y>0.85613</cdr:y>
    </cdr:to>
    <cdr:cxnSp macro="">
      <cdr:nvCxnSpPr>
        <cdr:cNvPr id="2" name="Conector reto 1"/>
        <cdr:cNvCxnSpPr/>
      </cdr:nvCxnSpPr>
      <cdr:spPr>
        <a:xfrm xmlns:a="http://schemas.openxmlformats.org/drawingml/2006/main" flipH="1" flipV="1">
          <a:off x="4602154" y="400621"/>
          <a:ext cx="0" cy="586210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675407</xdr:colOff>
      <xdr:row>101</xdr:row>
      <xdr:rowOff>103908</xdr:rowOff>
    </xdr:from>
    <xdr:to>
      <xdr:col>32</xdr:col>
      <xdr:colOff>713507</xdr:colOff>
      <xdr:row>149</xdr:row>
      <xdr:rowOff>103908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0.27184</cdr:x>
      <cdr:y>0.03022</cdr:y>
    </cdr:from>
    <cdr:to>
      <cdr:x>0.27184</cdr:x>
      <cdr:y>0.83158</cdr:y>
    </cdr:to>
    <cdr:cxnSp macro="">
      <cdr:nvCxnSpPr>
        <cdr:cNvPr id="5" name="Conector reto 4"/>
        <cdr:cNvCxnSpPr/>
      </cdr:nvCxnSpPr>
      <cdr:spPr>
        <a:xfrm xmlns:a="http://schemas.openxmlformats.org/drawingml/2006/main" flipH="1" flipV="1">
          <a:off x="5963608" y="239430"/>
          <a:ext cx="0" cy="634880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0.37553</cdr:x>
      <cdr:y>0.03096</cdr:y>
    </cdr:from>
    <cdr:to>
      <cdr:x>0.37553</cdr:x>
      <cdr:y>0.83232</cdr:y>
    </cdr:to>
    <cdr:cxnSp macro="">
      <cdr:nvCxnSpPr>
        <cdr:cNvPr id="7" name="Conector reto 6"/>
        <cdr:cNvCxnSpPr/>
      </cdr:nvCxnSpPr>
      <cdr:spPr>
        <a:xfrm xmlns:a="http://schemas.openxmlformats.org/drawingml/2006/main" flipH="1" flipV="1">
          <a:off x="8229604" y="239885"/>
          <a:ext cx="0" cy="620985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0.47944</cdr:x>
      <cdr:y>0.0307</cdr:y>
    </cdr:from>
    <cdr:to>
      <cdr:x>0.47944</cdr:x>
      <cdr:y>0.83205</cdr:y>
    </cdr:to>
    <cdr:cxnSp macro="">
      <cdr:nvCxnSpPr>
        <cdr:cNvPr id="8" name="Conector reto 7"/>
        <cdr:cNvCxnSpPr/>
      </cdr:nvCxnSpPr>
      <cdr:spPr>
        <a:xfrm xmlns:a="http://schemas.openxmlformats.org/drawingml/2006/main" flipH="1" flipV="1">
          <a:off x="10518022" y="243186"/>
          <a:ext cx="0" cy="634880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0.58315</cdr:x>
      <cdr:y>0.03098</cdr:y>
    </cdr:from>
    <cdr:to>
      <cdr:x>0.58315</cdr:x>
      <cdr:y>0.83234</cdr:y>
    </cdr:to>
    <cdr:cxnSp macro="">
      <cdr:nvCxnSpPr>
        <cdr:cNvPr id="9" name="Conector reto 8"/>
        <cdr:cNvCxnSpPr/>
      </cdr:nvCxnSpPr>
      <cdr:spPr>
        <a:xfrm xmlns:a="http://schemas.openxmlformats.org/drawingml/2006/main" flipH="1" flipV="1">
          <a:off x="12799870" y="249793"/>
          <a:ext cx="0" cy="646128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0.68715</cdr:x>
      <cdr:y>0.02947</cdr:y>
    </cdr:from>
    <cdr:to>
      <cdr:x>0.68715</cdr:x>
      <cdr:y>0.83082</cdr:y>
    </cdr:to>
    <cdr:cxnSp macro="">
      <cdr:nvCxnSpPr>
        <cdr:cNvPr id="10" name="Conector reto 9"/>
        <cdr:cNvCxnSpPr/>
      </cdr:nvCxnSpPr>
      <cdr:spPr>
        <a:xfrm xmlns:a="http://schemas.openxmlformats.org/drawingml/2006/main" flipH="1" flipV="1">
          <a:off x="15074666" y="233440"/>
          <a:ext cx="0" cy="634880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0.79094</cdr:x>
      <cdr:y>0.03046</cdr:y>
    </cdr:from>
    <cdr:to>
      <cdr:x>0.79094</cdr:x>
      <cdr:y>0.83182</cdr:y>
    </cdr:to>
    <cdr:cxnSp macro="">
      <cdr:nvCxnSpPr>
        <cdr:cNvPr id="11" name="Conector reto 10"/>
        <cdr:cNvCxnSpPr/>
      </cdr:nvCxnSpPr>
      <cdr:spPr>
        <a:xfrm xmlns:a="http://schemas.openxmlformats.org/drawingml/2006/main" flipH="1" flipV="1">
          <a:off x="17333736" y="240992"/>
          <a:ext cx="0" cy="633985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0.89488</cdr:x>
      <cdr:y>0.0302</cdr:y>
    </cdr:from>
    <cdr:to>
      <cdr:x>0.89488</cdr:x>
      <cdr:y>0.83156</cdr:y>
    </cdr:to>
    <cdr:cxnSp macro="">
      <cdr:nvCxnSpPr>
        <cdr:cNvPr id="12" name="Conector reto 11"/>
        <cdr:cNvCxnSpPr/>
      </cdr:nvCxnSpPr>
      <cdr:spPr>
        <a:xfrm xmlns:a="http://schemas.openxmlformats.org/drawingml/2006/main" flipH="1" flipV="1">
          <a:off x="19611466" y="238926"/>
          <a:ext cx="0" cy="6339854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0.16771</cdr:x>
      <cdr:y>0.03108</cdr:y>
    </cdr:from>
    <cdr:to>
      <cdr:x>0.16771</cdr:x>
      <cdr:y>0.83244</cdr:y>
    </cdr:to>
    <cdr:cxnSp macro="">
      <cdr:nvCxnSpPr>
        <cdr:cNvPr id="13" name="Conector reto 12"/>
        <cdr:cNvCxnSpPr/>
      </cdr:nvCxnSpPr>
      <cdr:spPr>
        <a:xfrm xmlns:a="http://schemas.openxmlformats.org/drawingml/2006/main" flipH="1" flipV="1">
          <a:off x="3679272" y="246226"/>
          <a:ext cx="0" cy="634880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1207833</xdr:colOff>
      <xdr:row>129</xdr:row>
      <xdr:rowOff>141674</xdr:rowOff>
    </xdr:from>
    <xdr:to>
      <xdr:col>20</xdr:col>
      <xdr:colOff>1362954</xdr:colOff>
      <xdr:row>163</xdr:row>
      <xdr:rowOff>76360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716230</xdr:colOff>
      <xdr:row>112</xdr:row>
      <xdr:rowOff>11380</xdr:rowOff>
    </xdr:from>
    <xdr:to>
      <xdr:col>13</xdr:col>
      <xdr:colOff>435923</xdr:colOff>
      <xdr:row>140</xdr:row>
      <xdr:rowOff>119380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857247</xdr:colOff>
      <xdr:row>102</xdr:row>
      <xdr:rowOff>29935</xdr:rowOff>
    </xdr:from>
    <xdr:to>
      <xdr:col>23</xdr:col>
      <xdr:colOff>358429</xdr:colOff>
      <xdr:row>135</xdr:row>
      <xdr:rowOff>127907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381000</xdr:colOff>
      <xdr:row>106</xdr:row>
      <xdr:rowOff>31173</xdr:rowOff>
    </xdr:from>
    <xdr:to>
      <xdr:col>35</xdr:col>
      <xdr:colOff>195943</xdr:colOff>
      <xdr:row>139</xdr:row>
      <xdr:rowOff>129145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1004455</xdr:colOff>
      <xdr:row>68</xdr:row>
      <xdr:rowOff>152400</xdr:rowOff>
    </xdr:from>
    <xdr:to>
      <xdr:col>3</xdr:col>
      <xdr:colOff>519955</xdr:colOff>
      <xdr:row>99</xdr:row>
      <xdr:rowOff>130543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986518</xdr:colOff>
      <xdr:row>70</xdr:row>
      <xdr:rowOff>29935</xdr:rowOff>
    </xdr:from>
    <xdr:to>
      <xdr:col>6</xdr:col>
      <xdr:colOff>1631411</xdr:colOff>
      <xdr:row>101</xdr:row>
      <xdr:rowOff>8078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773207</xdr:colOff>
      <xdr:row>53</xdr:row>
      <xdr:rowOff>73959</xdr:rowOff>
    </xdr:from>
    <xdr:to>
      <xdr:col>11</xdr:col>
      <xdr:colOff>479207</xdr:colOff>
      <xdr:row>84</xdr:row>
      <xdr:rowOff>52102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9"/>
  <sheetViews>
    <sheetView topLeftCell="A61" zoomScale="55" zoomScaleNormal="55" workbookViewId="0">
      <selection sqref="A1:XFD8"/>
    </sheetView>
  </sheetViews>
  <sheetFormatPr defaultRowHeight="12.75" x14ac:dyDescent="0.2"/>
  <cols>
    <col min="1" max="1" width="35.7109375" bestFit="1" customWidth="1"/>
    <col min="2" max="2" width="14.28515625" bestFit="1" customWidth="1"/>
    <col min="3" max="3" width="16.7109375" bestFit="1" customWidth="1"/>
    <col min="4" max="4" width="19.140625" bestFit="1" customWidth="1"/>
    <col min="5" max="5" width="18.140625" bestFit="1" customWidth="1"/>
    <col min="6" max="6" width="22.28515625" customWidth="1"/>
    <col min="7" max="7" width="24.42578125" bestFit="1" customWidth="1"/>
    <col min="8" max="8" width="24.28515625" bestFit="1" customWidth="1"/>
    <col min="9" max="9" width="17.28515625" bestFit="1" customWidth="1"/>
    <col min="10" max="10" width="17.140625" bestFit="1" customWidth="1"/>
    <col min="11" max="11" width="11" customWidth="1"/>
    <col min="12" max="12" width="14.7109375" customWidth="1"/>
    <col min="13" max="13" width="19.28515625" customWidth="1"/>
    <col min="14" max="14" width="18.5703125" customWidth="1"/>
    <col min="15" max="15" width="24.28515625" bestFit="1" customWidth="1"/>
    <col min="16" max="16" width="37.7109375" bestFit="1" customWidth="1"/>
    <col min="17" max="17" width="18.7109375" customWidth="1"/>
    <col min="18" max="18" width="13.42578125" bestFit="1" customWidth="1"/>
    <col min="19" max="20" width="16.7109375" bestFit="1" customWidth="1"/>
    <col min="21" max="21" width="14.42578125" bestFit="1" customWidth="1"/>
    <col min="22" max="22" width="14.28515625" bestFit="1" customWidth="1"/>
    <col min="23" max="23" width="17.42578125" bestFit="1" customWidth="1"/>
    <col min="24" max="24" width="12.140625" bestFit="1" customWidth="1"/>
    <col min="25" max="25" width="15.85546875" bestFit="1" customWidth="1"/>
    <col min="26" max="26" width="17.42578125" bestFit="1" customWidth="1"/>
    <col min="27" max="27" width="12.140625" bestFit="1" customWidth="1"/>
    <col min="28" max="28" width="15.85546875" bestFit="1" customWidth="1"/>
    <col min="29" max="30" width="16.7109375" bestFit="1" customWidth="1"/>
    <col min="31" max="31" width="14.42578125" bestFit="1" customWidth="1"/>
    <col min="32" max="32" width="14.28515625" bestFit="1" customWidth="1"/>
    <col min="33" max="33" width="17.42578125" bestFit="1" customWidth="1"/>
    <col min="34" max="34" width="12.140625" bestFit="1" customWidth="1"/>
    <col min="35" max="35" width="15.85546875" bestFit="1" customWidth="1"/>
    <col min="36" max="36" width="13.42578125" bestFit="1" customWidth="1"/>
    <col min="37" max="38" width="16.7109375" bestFit="1" customWidth="1"/>
    <col min="39" max="39" width="14.42578125" bestFit="1" customWidth="1"/>
    <col min="40" max="40" width="14.28515625" bestFit="1" customWidth="1"/>
    <col min="41" max="41" width="17.42578125" bestFit="1" customWidth="1"/>
    <col min="42" max="42" width="12.140625" bestFit="1" customWidth="1"/>
    <col min="43" max="43" width="15.85546875" bestFit="1" customWidth="1"/>
    <col min="44" max="44" width="13.42578125" bestFit="1" customWidth="1"/>
    <col min="45" max="46" width="16.7109375" bestFit="1" customWidth="1"/>
    <col min="47" max="47" width="14.42578125" bestFit="1" customWidth="1"/>
    <col min="48" max="48" width="14.28515625" bestFit="1" customWidth="1"/>
    <col min="49" max="49" width="17.42578125" bestFit="1" customWidth="1"/>
    <col min="50" max="50" width="12.140625" bestFit="1" customWidth="1"/>
    <col min="51" max="51" width="15.85546875" bestFit="1" customWidth="1"/>
    <col min="54" max="54" width="12.5703125" bestFit="1" customWidth="1"/>
    <col min="55" max="55" width="15.85546875" bestFit="1" customWidth="1"/>
    <col min="64" max="64" width="15.85546875" bestFit="1" customWidth="1"/>
  </cols>
  <sheetData>
    <row r="1" spans="1:21" s="7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5</v>
      </c>
      <c r="M1" t="s">
        <v>6</v>
      </c>
      <c r="N1" t="s">
        <v>7</v>
      </c>
      <c r="O1" t="s">
        <v>8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</row>
    <row r="2" spans="1:21" s="7" customFormat="1" x14ac:dyDescent="0.2">
      <c r="A2" t="s">
        <v>14</v>
      </c>
      <c r="B2" t="s">
        <v>10</v>
      </c>
      <c r="C2" s="17">
        <v>4096</v>
      </c>
      <c r="D2" s="17">
        <v>781.34715025906701</v>
      </c>
      <c r="E2" s="17">
        <v>707.25388601036298</v>
      </c>
      <c r="F2" s="17">
        <v>1902.2797927461099</v>
      </c>
      <c r="G2" s="17">
        <v>1721.8911917098401</v>
      </c>
      <c r="H2" s="17">
        <v>428.042351854922</v>
      </c>
      <c r="I2" s="17">
        <v>387.45212883419703</v>
      </c>
      <c r="J2" s="17">
        <v>275432.68393782398</v>
      </c>
      <c r="K2" s="17">
        <v>249314.06735751301</v>
      </c>
      <c r="L2" s="17">
        <v>149.47350827344101</v>
      </c>
      <c r="M2" s="17">
        <v>32.331606217616603</v>
      </c>
      <c r="N2" s="17">
        <v>298.94701654688299</v>
      </c>
      <c r="O2" s="17">
        <v>64.663212435233206</v>
      </c>
      <c r="P2" s="17">
        <v>523.15727895704504</v>
      </c>
      <c r="Q2" s="17">
        <v>113.16062176165801</v>
      </c>
      <c r="R2" s="17">
        <v>117.710387765335</v>
      </c>
      <c r="S2" s="17">
        <v>25.461139896373101</v>
      </c>
      <c r="T2" s="17">
        <v>52690.906401470798</v>
      </c>
      <c r="U2" s="17">
        <v>11397.214507772</v>
      </c>
    </row>
    <row r="3" spans="1:21" s="7" customFormat="1" x14ac:dyDescent="0.2">
      <c r="A3" t="s">
        <v>14</v>
      </c>
      <c r="B3" t="s">
        <v>15</v>
      </c>
      <c r="C3" s="17">
        <v>0</v>
      </c>
      <c r="D3" s="17">
        <v>47.823834196891198</v>
      </c>
      <c r="E3" s="17">
        <v>229.01554404145099</v>
      </c>
      <c r="F3" s="17">
        <v>116.432642487047</v>
      </c>
      <c r="G3" s="17">
        <v>557.56476683937797</v>
      </c>
      <c r="H3" s="17">
        <v>26.1991439497409</v>
      </c>
      <c r="I3" s="17">
        <v>125.46068933678799</v>
      </c>
      <c r="J3" s="17">
        <v>16858.379792746098</v>
      </c>
      <c r="K3" s="17">
        <v>80730.269430051805</v>
      </c>
      <c r="L3" s="17">
        <v>10.304613070366001</v>
      </c>
      <c r="M3" s="17">
        <v>126.632124352332</v>
      </c>
      <c r="N3" s="17">
        <v>20.609226140732101</v>
      </c>
      <c r="O3" s="17">
        <v>253.264248704663</v>
      </c>
      <c r="P3" s="17">
        <v>36.066145746281101</v>
      </c>
      <c r="Q3" s="17">
        <v>443.21243523316099</v>
      </c>
      <c r="R3" s="17">
        <v>8.1148827929132494</v>
      </c>
      <c r="S3" s="17">
        <v>99.722797927461102</v>
      </c>
      <c r="T3" s="17">
        <v>3632.4791534347301</v>
      </c>
      <c r="U3" s="17">
        <v>44639.090155440397</v>
      </c>
    </row>
    <row r="4" spans="1:21" s="7" customFormat="1" x14ac:dyDescent="0.2">
      <c r="A4" t="s">
        <v>14</v>
      </c>
      <c r="B4" t="s">
        <v>11</v>
      </c>
      <c r="C4" s="17">
        <v>1024</v>
      </c>
      <c r="D4" s="17">
        <v>895.85492227979296</v>
      </c>
      <c r="E4" s="17">
        <v>761.13989637305701</v>
      </c>
      <c r="F4" s="17">
        <v>2181.0621761657999</v>
      </c>
      <c r="G4" s="17">
        <v>1853.0829015544</v>
      </c>
      <c r="H4" s="17">
        <v>490.77269652331597</v>
      </c>
      <c r="I4" s="17">
        <v>416.97229103108799</v>
      </c>
      <c r="J4" s="17">
        <v>315797.81865284999</v>
      </c>
      <c r="K4" s="17">
        <v>268309.424870466</v>
      </c>
      <c r="L4" s="17">
        <v>130.22313220792199</v>
      </c>
      <c r="M4" s="17">
        <v>27.150259067357499</v>
      </c>
      <c r="N4" s="17">
        <v>260.44626441584501</v>
      </c>
      <c r="O4" s="17">
        <v>54.300518134714999</v>
      </c>
      <c r="P4" s="17">
        <v>455.78096272772899</v>
      </c>
      <c r="Q4" s="17">
        <v>95.025906735751306</v>
      </c>
      <c r="R4" s="17">
        <v>102.550716613739</v>
      </c>
      <c r="S4" s="17">
        <v>21.380829015543998</v>
      </c>
      <c r="T4" s="17">
        <v>45904.956334614697</v>
      </c>
      <c r="U4" s="17">
        <v>9570.7378238342008</v>
      </c>
    </row>
    <row r="5" spans="1:21" s="7" customFormat="1" x14ac:dyDescent="0.2">
      <c r="A5" t="s">
        <v>16</v>
      </c>
      <c r="B5" t="s">
        <v>10</v>
      </c>
      <c r="C5" s="17">
        <v>8096</v>
      </c>
      <c r="D5" s="17">
        <v>1077.7202072538901</v>
      </c>
      <c r="E5" s="17">
        <v>94.300518134715006</v>
      </c>
      <c r="F5" s="17">
        <v>2623.83419689119</v>
      </c>
      <c r="G5" s="17">
        <v>229.58549222797899</v>
      </c>
      <c r="H5" s="17">
        <v>590.40324393782396</v>
      </c>
      <c r="I5" s="17">
        <v>51.660283844559601</v>
      </c>
      <c r="J5" s="17">
        <v>379907.15025906701</v>
      </c>
      <c r="K5" s="17">
        <v>33241.875647668399</v>
      </c>
      <c r="L5" s="17">
        <v>118.899381581147</v>
      </c>
      <c r="M5" s="17">
        <v>10.8186528497409</v>
      </c>
      <c r="N5" s="17">
        <v>237.798763162293</v>
      </c>
      <c r="O5" s="17">
        <v>21.6373056994819</v>
      </c>
      <c r="P5" s="17">
        <v>416.14783553401298</v>
      </c>
      <c r="Q5" s="17">
        <v>37.865284974093299</v>
      </c>
      <c r="R5" s="17">
        <v>93.633262995152904</v>
      </c>
      <c r="S5" s="17">
        <v>8.5196891191709803</v>
      </c>
      <c r="T5" s="17">
        <v>41913.221001170001</v>
      </c>
      <c r="U5" s="17">
        <v>3813.68331606218</v>
      </c>
    </row>
    <row r="6" spans="1:21" s="7" customFormat="1" x14ac:dyDescent="0.2">
      <c r="A6" t="s">
        <v>17</v>
      </c>
      <c r="B6" t="s">
        <v>10</v>
      </c>
      <c r="C6" s="17">
        <v>8096</v>
      </c>
      <c r="D6" s="17">
        <v>720.725388601036</v>
      </c>
      <c r="E6" s="17">
        <v>257.97927461139898</v>
      </c>
      <c r="F6" s="17">
        <v>1754.6891191709799</v>
      </c>
      <c r="G6" s="17">
        <v>628.08031088082896</v>
      </c>
      <c r="H6" s="17">
        <v>394.83216938342002</v>
      </c>
      <c r="I6" s="17">
        <v>141.327776517617</v>
      </c>
      <c r="J6" s="17">
        <v>254062.90673575099</v>
      </c>
      <c r="K6" s="17">
        <v>90940.274093264205</v>
      </c>
      <c r="L6" s="17">
        <v>35.669814474344001</v>
      </c>
      <c r="M6" s="17">
        <v>5.09844559585492</v>
      </c>
      <c r="N6" s="17">
        <v>71.339628948687903</v>
      </c>
      <c r="O6" s="17">
        <v>10.196891191709801</v>
      </c>
      <c r="P6" s="17">
        <v>124.844350660204</v>
      </c>
      <c r="Q6" s="17">
        <v>17.844559585492199</v>
      </c>
      <c r="R6" s="17">
        <v>28.089978898545901</v>
      </c>
      <c r="S6" s="17">
        <v>4.0150259067357501</v>
      </c>
      <c r="T6" s="17">
        <v>12573.966300351</v>
      </c>
      <c r="U6" s="17">
        <v>1797.2530569948201</v>
      </c>
    </row>
    <row r="7" spans="1:21" s="7" customFormat="1" x14ac:dyDescent="0.2">
      <c r="A7" t="s">
        <v>17</v>
      </c>
      <c r="B7" t="s">
        <v>12</v>
      </c>
      <c r="C7" s="17">
        <v>25</v>
      </c>
      <c r="D7" s="17">
        <v>479.58549222797899</v>
      </c>
      <c r="E7" s="17">
        <v>22.3626943005181</v>
      </c>
      <c r="F7" s="17">
        <v>1167.6062176165799</v>
      </c>
      <c r="G7" s="17">
        <v>54.4445595854922</v>
      </c>
      <c r="H7" s="17">
        <v>262.72944355233199</v>
      </c>
      <c r="I7" s="17">
        <v>12.250867311709801</v>
      </c>
      <c r="J7" s="17">
        <v>169058.68186528501</v>
      </c>
      <c r="K7" s="17">
        <v>7883.0733678756496</v>
      </c>
      <c r="L7" s="17">
        <v>72.472004011365499</v>
      </c>
      <c r="M7" s="17" t="s">
        <v>18</v>
      </c>
      <c r="N7" s="17">
        <v>144.944008022731</v>
      </c>
      <c r="O7" s="17" t="s">
        <v>18</v>
      </c>
      <c r="P7" s="17">
        <v>253.652014039779</v>
      </c>
      <c r="Q7" s="17" t="s">
        <v>18</v>
      </c>
      <c r="R7" s="17">
        <v>57.071703158950399</v>
      </c>
      <c r="S7" s="17" t="s">
        <v>18</v>
      </c>
      <c r="T7" s="17">
        <v>25547.106134046498</v>
      </c>
      <c r="U7" s="17" t="s">
        <v>18</v>
      </c>
    </row>
    <row r="8" spans="1:21" s="7" customFormat="1" x14ac:dyDescent="0.2">
      <c r="A8" t="s">
        <v>17</v>
      </c>
      <c r="B8" t="s">
        <v>11</v>
      </c>
      <c r="C8" s="17">
        <v>1024</v>
      </c>
      <c r="D8" s="17">
        <v>373.16062176165798</v>
      </c>
      <c r="E8" s="17">
        <v>55.7046632124352</v>
      </c>
      <c r="F8" s="17">
        <v>908.50259067357501</v>
      </c>
      <c r="G8" s="17">
        <v>135.619430051813</v>
      </c>
      <c r="H8" s="17">
        <v>204.42712321347199</v>
      </c>
      <c r="I8" s="17">
        <v>30.516467671036299</v>
      </c>
      <c r="J8" s="17">
        <v>131542.85077720199</v>
      </c>
      <c r="K8" s="17">
        <v>19636.450829015499</v>
      </c>
      <c r="L8" s="17">
        <v>29.441751629617301</v>
      </c>
      <c r="M8" s="17">
        <v>4</v>
      </c>
      <c r="N8" s="17">
        <v>58.883503259234502</v>
      </c>
      <c r="O8" s="17">
        <v>8</v>
      </c>
      <c r="P8" s="17">
        <v>103.04613070366</v>
      </c>
      <c r="Q8" s="17">
        <v>14</v>
      </c>
      <c r="R8" s="17">
        <v>23.185379408323598</v>
      </c>
      <c r="S8" s="17">
        <v>3.15</v>
      </c>
      <c r="T8" s="17">
        <v>10378.5118669564</v>
      </c>
      <c r="U8" s="17">
        <v>1410.04</v>
      </c>
    </row>
    <row r="9" spans="1:21" x14ac:dyDescent="0.2">
      <c r="I9" s="8"/>
      <c r="J9" s="8"/>
      <c r="K9" s="8"/>
      <c r="L9" s="8"/>
      <c r="M9" s="8"/>
      <c r="N9" s="8"/>
    </row>
    <row r="10" spans="1:21" x14ac:dyDescent="0.2">
      <c r="I10" s="8"/>
      <c r="J10" s="8"/>
      <c r="K10" s="8"/>
      <c r="L10" s="8"/>
      <c r="M10" s="8"/>
      <c r="N10" s="8"/>
    </row>
    <row r="11" spans="1:21" x14ac:dyDescent="0.2">
      <c r="A11" s="7" t="s">
        <v>0</v>
      </c>
      <c r="B11" s="44" t="s">
        <v>14</v>
      </c>
      <c r="C11" s="44"/>
      <c r="D11" s="44"/>
      <c r="E11" s="7" t="s">
        <v>16</v>
      </c>
      <c r="F11" s="44" t="s">
        <v>17</v>
      </c>
      <c r="G11" s="44"/>
      <c r="H11" s="44"/>
      <c r="I11" s="8"/>
      <c r="J11" s="8"/>
      <c r="K11" s="8"/>
      <c r="L11" s="8"/>
      <c r="M11" s="8"/>
      <c r="N11" s="8"/>
    </row>
    <row r="12" spans="1:21" x14ac:dyDescent="0.2">
      <c r="A12" s="7" t="s">
        <v>1</v>
      </c>
      <c r="B12" s="7" t="s">
        <v>10</v>
      </c>
      <c r="C12" s="7" t="s">
        <v>15</v>
      </c>
      <c r="D12" s="7" t="s">
        <v>11</v>
      </c>
      <c r="E12" s="7" t="s">
        <v>10</v>
      </c>
      <c r="F12" s="7" t="s">
        <v>10</v>
      </c>
      <c r="G12" s="7" t="s">
        <v>12</v>
      </c>
      <c r="H12" s="7" t="s">
        <v>11</v>
      </c>
      <c r="I12" s="8"/>
      <c r="J12" s="8"/>
      <c r="K12" s="8"/>
      <c r="L12" s="8"/>
      <c r="M12" s="8"/>
      <c r="N12" s="8"/>
    </row>
    <row r="13" spans="1:21" x14ac:dyDescent="0.2">
      <c r="A13" s="10" t="s">
        <v>3</v>
      </c>
      <c r="B13" s="10">
        <f t="array" ref="B13:H30">TRANSPOSE(D2:U8)</f>
        <v>781.34715025906701</v>
      </c>
      <c r="C13" s="10">
        <v>47.823834196891198</v>
      </c>
      <c r="D13" s="10">
        <v>895.85492227979296</v>
      </c>
      <c r="E13" s="10">
        <v>1077.7202072538901</v>
      </c>
      <c r="F13" s="10">
        <v>720.725388601036</v>
      </c>
      <c r="G13" s="10">
        <v>479.58549222797899</v>
      </c>
      <c r="H13" s="10">
        <v>373.16062176165798</v>
      </c>
      <c r="I13" s="8"/>
      <c r="J13" s="8"/>
      <c r="K13" s="8"/>
      <c r="L13" s="8"/>
      <c r="M13" s="8"/>
      <c r="N13" s="8"/>
    </row>
    <row r="14" spans="1:21" x14ac:dyDescent="0.2">
      <c r="A14" s="12" t="s">
        <v>4</v>
      </c>
      <c r="B14" s="12">
        <v>707.25388601036298</v>
      </c>
      <c r="C14" s="12">
        <v>229.01554404145099</v>
      </c>
      <c r="D14" s="12">
        <v>761.13989637305701</v>
      </c>
      <c r="E14" s="12">
        <v>94.300518134715006</v>
      </c>
      <c r="F14" s="12">
        <v>257.97927461139898</v>
      </c>
      <c r="G14" s="12">
        <v>22.3626943005181</v>
      </c>
      <c r="H14" s="12">
        <v>55.7046632124352</v>
      </c>
      <c r="I14" s="8"/>
      <c r="J14" s="8"/>
      <c r="K14" s="8"/>
      <c r="L14" s="8"/>
      <c r="M14" s="8"/>
      <c r="N14" s="8"/>
    </row>
    <row r="15" spans="1:21" x14ac:dyDescent="0.2">
      <c r="A15" s="14" t="s">
        <v>31</v>
      </c>
      <c r="B15" s="14">
        <v>1902.2797927461099</v>
      </c>
      <c r="C15" s="14">
        <v>116.432642487047</v>
      </c>
      <c r="D15" s="14">
        <v>2181.0621761657999</v>
      </c>
      <c r="E15" s="14">
        <v>2623.83419689119</v>
      </c>
      <c r="F15" s="14">
        <v>1754.6891191709799</v>
      </c>
      <c r="G15" s="14">
        <v>1167.6062176165799</v>
      </c>
      <c r="H15" s="14">
        <v>908.50259067357501</v>
      </c>
      <c r="I15" s="8"/>
      <c r="J15" s="8"/>
      <c r="K15" s="8"/>
      <c r="L15" s="8"/>
      <c r="M15" s="8"/>
      <c r="N15" s="8"/>
    </row>
    <row r="16" spans="1:21" x14ac:dyDescent="0.2">
      <c r="A16" s="15" t="s">
        <v>32</v>
      </c>
      <c r="B16" s="15">
        <v>1721.8911917098401</v>
      </c>
      <c r="C16" s="15">
        <v>557.56476683937797</v>
      </c>
      <c r="D16" s="15">
        <v>1853.0829015544</v>
      </c>
      <c r="E16" s="15">
        <v>229.58549222797899</v>
      </c>
      <c r="F16" s="15">
        <v>628.08031088082896</v>
      </c>
      <c r="G16" s="15">
        <v>54.4445595854922</v>
      </c>
      <c r="H16" s="15">
        <v>135.619430051813</v>
      </c>
      <c r="I16" s="8"/>
      <c r="J16" s="8"/>
      <c r="K16" s="8"/>
      <c r="L16" s="8"/>
      <c r="M16" s="8"/>
      <c r="N16" s="8"/>
    </row>
    <row r="17" spans="1:14" x14ac:dyDescent="0.2">
      <c r="A17" s="11" t="s">
        <v>33</v>
      </c>
      <c r="B17" s="11">
        <v>428.042351854922</v>
      </c>
      <c r="C17" s="11">
        <v>26.1991439497409</v>
      </c>
      <c r="D17" s="11">
        <v>490.77269652331597</v>
      </c>
      <c r="E17" s="11">
        <v>590.40324393782396</v>
      </c>
      <c r="F17" s="11">
        <v>394.83216938342002</v>
      </c>
      <c r="G17" s="11">
        <v>262.72944355233199</v>
      </c>
      <c r="H17" s="11">
        <v>204.42712321347199</v>
      </c>
      <c r="I17" s="8"/>
      <c r="J17" s="8"/>
      <c r="K17" s="8"/>
      <c r="L17" s="8"/>
      <c r="M17" s="8"/>
      <c r="N17" s="8"/>
    </row>
    <row r="18" spans="1:14" x14ac:dyDescent="0.2">
      <c r="A18" s="16" t="s">
        <v>34</v>
      </c>
      <c r="B18" s="16">
        <v>387.45212883419703</v>
      </c>
      <c r="C18" s="16">
        <v>125.46068933678799</v>
      </c>
      <c r="D18" s="16">
        <v>416.97229103108799</v>
      </c>
      <c r="E18" s="16">
        <v>51.660283844559601</v>
      </c>
      <c r="F18" s="16">
        <v>141.327776517617</v>
      </c>
      <c r="G18" s="16">
        <v>12.250867311709801</v>
      </c>
      <c r="H18" s="16">
        <v>30.516467671036299</v>
      </c>
      <c r="I18" s="8"/>
      <c r="J18" s="8"/>
      <c r="K18" s="8"/>
      <c r="L18" s="8"/>
      <c r="M18" s="8"/>
      <c r="N18" s="8"/>
    </row>
    <row r="19" spans="1:14" x14ac:dyDescent="0.2">
      <c r="A19" s="13" t="s">
        <v>35</v>
      </c>
      <c r="B19" s="13">
        <v>275432.68393782398</v>
      </c>
      <c r="C19" s="13">
        <v>16858.379792746098</v>
      </c>
      <c r="D19" s="13">
        <v>315797.81865284999</v>
      </c>
      <c r="E19" s="13">
        <v>379907.15025906701</v>
      </c>
      <c r="F19" s="13">
        <v>254062.90673575099</v>
      </c>
      <c r="G19" s="13">
        <v>169058.68186528501</v>
      </c>
      <c r="H19" s="13">
        <v>131542.85077720199</v>
      </c>
      <c r="I19" s="8"/>
      <c r="J19" s="8"/>
      <c r="K19" s="8"/>
      <c r="L19" s="8"/>
      <c r="M19" s="8"/>
      <c r="N19" s="8"/>
    </row>
    <row r="20" spans="1:14" x14ac:dyDescent="0.2">
      <c r="A20" s="7" t="s">
        <v>36</v>
      </c>
      <c r="B20" s="7">
        <v>249314.06735751301</v>
      </c>
      <c r="C20" s="7">
        <v>80730.269430051805</v>
      </c>
      <c r="D20" s="7">
        <v>268309.424870466</v>
      </c>
      <c r="E20" s="7">
        <v>33241.875647668399</v>
      </c>
      <c r="F20" s="7">
        <v>90940.274093264205</v>
      </c>
      <c r="G20" s="7">
        <v>7883.0733678756496</v>
      </c>
      <c r="H20" s="7">
        <v>19636.450829015499</v>
      </c>
      <c r="I20" s="8"/>
      <c r="J20" s="8"/>
      <c r="K20" s="8"/>
      <c r="L20" s="8"/>
      <c r="M20" s="8"/>
      <c r="N20" s="8"/>
    </row>
    <row r="21" spans="1:14" x14ac:dyDescent="0.2">
      <c r="A21" s="10" t="s">
        <v>5</v>
      </c>
      <c r="B21" s="10">
        <v>149.47350827344101</v>
      </c>
      <c r="C21" s="10">
        <v>10.304613070366001</v>
      </c>
      <c r="D21" s="10">
        <v>130.22313220792199</v>
      </c>
      <c r="E21" s="10">
        <v>118.899381581147</v>
      </c>
      <c r="F21" s="10">
        <v>35.669814474344001</v>
      </c>
      <c r="G21" s="10">
        <v>72.472004011365499</v>
      </c>
      <c r="H21" s="10">
        <v>29.441751629617301</v>
      </c>
      <c r="I21" s="8"/>
      <c r="J21" s="8"/>
      <c r="K21" s="8"/>
      <c r="L21" s="8"/>
      <c r="M21" s="8"/>
      <c r="N21" s="8"/>
    </row>
    <row r="22" spans="1:14" x14ac:dyDescent="0.2">
      <c r="A22" s="12" t="s">
        <v>6</v>
      </c>
      <c r="B22" s="12">
        <v>32.331606217616603</v>
      </c>
      <c r="C22" s="12">
        <v>126.632124352332</v>
      </c>
      <c r="D22" s="12">
        <v>27.150259067357499</v>
      </c>
      <c r="E22" s="12">
        <v>10.8186528497409</v>
      </c>
      <c r="F22" s="12">
        <v>5.09844559585492</v>
      </c>
      <c r="G22" s="12" t="str">
        <v>NA</v>
      </c>
      <c r="H22" s="12">
        <v>4</v>
      </c>
      <c r="I22" s="8"/>
      <c r="J22" s="8"/>
      <c r="K22" s="8"/>
      <c r="L22" s="8"/>
      <c r="M22" s="8"/>
      <c r="N22" s="8"/>
    </row>
    <row r="23" spans="1:14" x14ac:dyDescent="0.2">
      <c r="A23" s="14" t="s">
        <v>7</v>
      </c>
      <c r="B23" s="14">
        <v>298.94701654688299</v>
      </c>
      <c r="C23" s="14">
        <v>20.609226140732101</v>
      </c>
      <c r="D23" s="14">
        <v>260.44626441584501</v>
      </c>
      <c r="E23" s="14">
        <v>237.798763162293</v>
      </c>
      <c r="F23" s="14">
        <v>71.339628948687903</v>
      </c>
      <c r="G23" s="14">
        <v>144.944008022731</v>
      </c>
      <c r="H23" s="14">
        <v>58.883503259234502</v>
      </c>
      <c r="I23" s="8"/>
      <c r="J23" s="8"/>
      <c r="K23" s="8"/>
      <c r="L23" s="8"/>
      <c r="M23" s="8"/>
      <c r="N23" s="8"/>
    </row>
    <row r="24" spans="1:14" x14ac:dyDescent="0.2">
      <c r="A24" s="15" t="s">
        <v>8</v>
      </c>
      <c r="B24" s="15">
        <v>64.663212435233206</v>
      </c>
      <c r="C24" s="15">
        <v>253.264248704663</v>
      </c>
      <c r="D24" s="15">
        <v>54.300518134714999</v>
      </c>
      <c r="E24" s="15">
        <v>21.6373056994819</v>
      </c>
      <c r="F24" s="15">
        <v>10.196891191709801</v>
      </c>
      <c r="G24" s="15" t="str">
        <v>NA</v>
      </c>
      <c r="H24" s="15">
        <v>8</v>
      </c>
    </row>
    <row r="25" spans="1:14" x14ac:dyDescent="0.2">
      <c r="A25" s="11" t="s">
        <v>37</v>
      </c>
      <c r="B25" s="11">
        <v>523.15727895704504</v>
      </c>
      <c r="C25" s="11">
        <v>36.066145746281101</v>
      </c>
      <c r="D25" s="11">
        <v>455.78096272772899</v>
      </c>
      <c r="E25" s="11">
        <v>416.14783553401298</v>
      </c>
      <c r="F25" s="11">
        <v>124.844350660204</v>
      </c>
      <c r="G25" s="11">
        <v>253.652014039779</v>
      </c>
      <c r="H25" s="11">
        <v>103.04613070366</v>
      </c>
    </row>
    <row r="26" spans="1:14" x14ac:dyDescent="0.2">
      <c r="A26" s="16" t="s">
        <v>38</v>
      </c>
      <c r="B26" s="16">
        <v>113.16062176165801</v>
      </c>
      <c r="C26" s="16">
        <v>443.21243523316099</v>
      </c>
      <c r="D26" s="16">
        <v>95.025906735751306</v>
      </c>
      <c r="E26" s="16">
        <v>37.865284974093299</v>
      </c>
      <c r="F26" s="16">
        <v>17.844559585492199</v>
      </c>
      <c r="G26" s="16" t="str">
        <v>NA</v>
      </c>
      <c r="H26" s="16">
        <v>14</v>
      </c>
    </row>
    <row r="27" spans="1:14" x14ac:dyDescent="0.2">
      <c r="A27" s="13" t="s">
        <v>39</v>
      </c>
      <c r="B27" s="13">
        <v>117.710387765335</v>
      </c>
      <c r="C27" s="13">
        <v>8.1148827929132494</v>
      </c>
      <c r="D27" s="13">
        <v>102.550716613739</v>
      </c>
      <c r="E27" s="13">
        <v>93.633262995152904</v>
      </c>
      <c r="F27" s="13">
        <v>28.089978898545901</v>
      </c>
      <c r="G27" s="13">
        <v>57.071703158950399</v>
      </c>
      <c r="H27" s="13">
        <v>23.185379408323598</v>
      </c>
    </row>
    <row r="28" spans="1:14" x14ac:dyDescent="0.2">
      <c r="A28" s="10" t="s">
        <v>40</v>
      </c>
      <c r="B28" s="10">
        <v>25.461139896373101</v>
      </c>
      <c r="C28" s="10">
        <v>99.722797927461102</v>
      </c>
      <c r="D28" s="10">
        <v>21.380829015543998</v>
      </c>
      <c r="E28" s="10">
        <v>8.5196891191709803</v>
      </c>
      <c r="F28" s="10">
        <v>4.0150259067357501</v>
      </c>
      <c r="G28" s="10" t="str">
        <v>NA</v>
      </c>
      <c r="H28" s="10">
        <v>3.15</v>
      </c>
    </row>
    <row r="29" spans="1:14" x14ac:dyDescent="0.2">
      <c r="A29" s="12" t="s">
        <v>41</v>
      </c>
      <c r="B29" s="12">
        <v>52690.906401470798</v>
      </c>
      <c r="C29" s="12">
        <v>3632.4791534347301</v>
      </c>
      <c r="D29" s="12">
        <v>45904.956334614697</v>
      </c>
      <c r="E29" s="12">
        <v>41913.221001170001</v>
      </c>
      <c r="F29" s="12">
        <v>12573.966300351</v>
      </c>
      <c r="G29" s="12">
        <v>25547.106134046498</v>
      </c>
      <c r="H29" s="12">
        <v>10378.5118669564</v>
      </c>
    </row>
    <row r="30" spans="1:14" x14ac:dyDescent="0.2">
      <c r="A30" s="14" t="s">
        <v>42</v>
      </c>
      <c r="B30" s="14">
        <v>11397.214507772</v>
      </c>
      <c r="C30" s="14">
        <v>44639.090155440397</v>
      </c>
      <c r="D30" s="14">
        <v>9570.7378238342008</v>
      </c>
      <c r="E30" s="14">
        <v>3813.68331606218</v>
      </c>
      <c r="F30" s="14">
        <v>1797.2530569948201</v>
      </c>
      <c r="G30" s="14" t="str">
        <v>NA</v>
      </c>
      <c r="H30" s="14">
        <v>1410.04</v>
      </c>
    </row>
    <row r="32" spans="1:14" x14ac:dyDescent="0.2">
      <c r="B32" s="45" t="s">
        <v>14</v>
      </c>
      <c r="C32" s="45"/>
      <c r="D32" s="45"/>
      <c r="E32" s="45"/>
      <c r="F32" s="45"/>
      <c r="G32" s="45"/>
      <c r="H32" s="45"/>
      <c r="I32" s="45"/>
      <c r="J32" s="45"/>
    </row>
    <row r="33" spans="1:10" x14ac:dyDescent="0.2">
      <c r="B33" s="41" t="s">
        <v>10</v>
      </c>
      <c r="C33" s="41"/>
      <c r="D33" s="41"/>
      <c r="E33" s="41"/>
      <c r="F33" s="41"/>
      <c r="G33" s="41"/>
      <c r="H33" s="41"/>
      <c r="I33" s="41"/>
      <c r="J33" s="41"/>
    </row>
    <row r="34" spans="1:10" x14ac:dyDescent="0.2">
      <c r="B34" s="1" t="s">
        <v>44</v>
      </c>
      <c r="C34" s="1" t="s">
        <v>44</v>
      </c>
      <c r="D34" s="1" t="s">
        <v>45</v>
      </c>
      <c r="E34" s="1" t="s">
        <v>53</v>
      </c>
      <c r="F34" s="1" t="s">
        <v>53</v>
      </c>
      <c r="G34" s="1" t="s">
        <v>54</v>
      </c>
      <c r="H34" s="1" t="s">
        <v>54</v>
      </c>
      <c r="I34" s="1" t="s">
        <v>43</v>
      </c>
      <c r="J34" s="2" t="s">
        <v>43</v>
      </c>
    </row>
    <row r="35" spans="1:10" x14ac:dyDescent="0.2">
      <c r="A35" t="s">
        <v>28</v>
      </c>
      <c r="B35" s="7">
        <f>B13</f>
        <v>781.34715025906701</v>
      </c>
      <c r="C35">
        <f>B21</f>
        <v>149.47350827344101</v>
      </c>
      <c r="D35" s="7">
        <f>B23</f>
        <v>298.94701654688299</v>
      </c>
      <c r="E35" s="7">
        <f>B15</f>
        <v>1902.2797927461099</v>
      </c>
      <c r="F35">
        <f>B25</f>
        <v>523.15727895704504</v>
      </c>
      <c r="G35" s="7">
        <f>B17</f>
        <v>428.042351854922</v>
      </c>
      <c r="H35" s="8">
        <f>B27</f>
        <v>117.710387765335</v>
      </c>
      <c r="I35" s="7">
        <f>B19</f>
        <v>275432.68393782398</v>
      </c>
      <c r="J35" s="9">
        <f>B29</f>
        <v>52690.906401470798</v>
      </c>
    </row>
    <row r="36" spans="1:10" x14ac:dyDescent="0.2">
      <c r="A36" t="s">
        <v>29</v>
      </c>
      <c r="B36" s="7">
        <f>B14</f>
        <v>707.25388601036298</v>
      </c>
      <c r="C36">
        <f>B22</f>
        <v>32.331606217616603</v>
      </c>
      <c r="D36" s="7">
        <f>B24</f>
        <v>64.663212435233206</v>
      </c>
      <c r="E36" s="7">
        <f>B16</f>
        <v>1721.8911917098401</v>
      </c>
      <c r="F36">
        <f>B26</f>
        <v>113.16062176165801</v>
      </c>
      <c r="G36" s="7">
        <f>B18</f>
        <v>387.45212883419703</v>
      </c>
      <c r="H36" s="8">
        <f>B28</f>
        <v>25.461139896373101</v>
      </c>
      <c r="I36" s="7">
        <f>B20</f>
        <v>249314.06735751301</v>
      </c>
      <c r="J36" s="9">
        <f>B30</f>
        <v>11397.214507772</v>
      </c>
    </row>
    <row r="37" spans="1:10" x14ac:dyDescent="0.2">
      <c r="B37" s="41" t="s">
        <v>15</v>
      </c>
      <c r="C37" s="41"/>
      <c r="D37" s="41"/>
      <c r="E37" s="41"/>
      <c r="F37" s="41"/>
      <c r="G37" s="41"/>
      <c r="H37" s="41"/>
      <c r="I37" s="41"/>
      <c r="J37" s="41"/>
    </row>
    <row r="38" spans="1:10" x14ac:dyDescent="0.2">
      <c r="B38" s="1" t="str">
        <f>B34</f>
        <v>NYC</v>
      </c>
      <c r="C38" s="1" t="str">
        <f t="shared" ref="C38:J38" si="0">C34</f>
        <v>NYC</v>
      </c>
      <c r="D38" s="1" t="str">
        <f t="shared" si="0"/>
        <v>Storm NYC</v>
      </c>
      <c r="E38" s="1" t="str">
        <f t="shared" si="0"/>
        <v>Los Alamos</v>
      </c>
      <c r="F38" s="1" t="str">
        <f t="shared" si="0"/>
        <v>Los Alamos</v>
      </c>
      <c r="G38" s="1" t="str">
        <f t="shared" si="0"/>
        <v>ORNL</v>
      </c>
      <c r="H38" s="1" t="str">
        <f t="shared" si="0"/>
        <v>ORNL</v>
      </c>
      <c r="I38" s="1" t="str">
        <f t="shared" si="0"/>
        <v>Airplane</v>
      </c>
      <c r="J38" s="1" t="str">
        <f t="shared" si="0"/>
        <v>Airplane</v>
      </c>
    </row>
    <row r="39" spans="1:10" x14ac:dyDescent="0.2">
      <c r="A39" t="s">
        <v>28</v>
      </c>
      <c r="B39">
        <f>C13</f>
        <v>47.823834196891198</v>
      </c>
      <c r="C39">
        <f>C21</f>
        <v>10.304613070366001</v>
      </c>
      <c r="D39">
        <f>C23</f>
        <v>20.609226140732101</v>
      </c>
      <c r="E39">
        <f>C15</f>
        <v>116.432642487047</v>
      </c>
      <c r="F39">
        <f>C25</f>
        <v>36.066145746281101</v>
      </c>
      <c r="G39">
        <f>C17</f>
        <v>26.1991439497409</v>
      </c>
      <c r="H39">
        <f>C27</f>
        <v>8.1148827929132494</v>
      </c>
      <c r="I39">
        <f>C19</f>
        <v>16858.379792746098</v>
      </c>
      <c r="J39">
        <f>C29</f>
        <v>3632.4791534347301</v>
      </c>
    </row>
    <row r="40" spans="1:10" x14ac:dyDescent="0.2">
      <c r="A40" t="s">
        <v>29</v>
      </c>
      <c r="B40">
        <f>C14</f>
        <v>229.01554404145099</v>
      </c>
      <c r="C40">
        <f>C22</f>
        <v>126.632124352332</v>
      </c>
      <c r="D40">
        <f>C24</f>
        <v>253.264248704663</v>
      </c>
      <c r="E40">
        <f>C16</f>
        <v>557.56476683937797</v>
      </c>
      <c r="F40">
        <f>C26</f>
        <v>443.21243523316099</v>
      </c>
      <c r="G40">
        <f>C18</f>
        <v>125.46068933678799</v>
      </c>
      <c r="H40">
        <f>C28</f>
        <v>99.722797927461102</v>
      </c>
      <c r="I40">
        <f>C20</f>
        <v>80730.269430051805</v>
      </c>
      <c r="J40">
        <f>C30</f>
        <v>44639.090155440397</v>
      </c>
    </row>
    <row r="41" spans="1:10" x14ac:dyDescent="0.2">
      <c r="B41" s="41" t="s">
        <v>30</v>
      </c>
      <c r="C41" s="41"/>
      <c r="D41" s="41"/>
      <c r="E41" s="41"/>
      <c r="F41" s="41"/>
      <c r="G41" s="41"/>
      <c r="H41" s="41"/>
      <c r="I41" s="41"/>
      <c r="J41" s="41"/>
    </row>
    <row r="42" spans="1:10" x14ac:dyDescent="0.2">
      <c r="B42" s="1" t="str">
        <f>B38</f>
        <v>NYC</v>
      </c>
      <c r="C42" s="1" t="str">
        <f t="shared" ref="C42:I42" si="1">C38</f>
        <v>NYC</v>
      </c>
      <c r="D42" s="1" t="str">
        <f t="shared" si="1"/>
        <v>Storm NYC</v>
      </c>
      <c r="E42" s="1" t="str">
        <f t="shared" si="1"/>
        <v>Los Alamos</v>
      </c>
      <c r="F42" s="1" t="str">
        <f t="shared" si="1"/>
        <v>Los Alamos</v>
      </c>
      <c r="G42" s="1" t="str">
        <f t="shared" si="1"/>
        <v>ORNL</v>
      </c>
      <c r="H42" s="1" t="str">
        <f t="shared" si="1"/>
        <v>ORNL</v>
      </c>
      <c r="I42" s="1" t="str">
        <f t="shared" si="1"/>
        <v>Airplane</v>
      </c>
      <c r="J42" s="1" t="str">
        <f>J38</f>
        <v>Airplane</v>
      </c>
    </row>
    <row r="43" spans="1:10" x14ac:dyDescent="0.2">
      <c r="A43" t="s">
        <v>28</v>
      </c>
      <c r="B43">
        <f>D13</f>
        <v>895.85492227979296</v>
      </c>
      <c r="C43">
        <f>D21</f>
        <v>130.22313220792199</v>
      </c>
      <c r="D43">
        <f>D23</f>
        <v>260.44626441584501</v>
      </c>
      <c r="E43">
        <f>D15</f>
        <v>2181.0621761657999</v>
      </c>
      <c r="F43">
        <f>D25</f>
        <v>455.78096272772899</v>
      </c>
      <c r="G43">
        <f>D17</f>
        <v>490.77269652331597</v>
      </c>
      <c r="H43">
        <f>D27</f>
        <v>102.550716613739</v>
      </c>
      <c r="I43">
        <f>D19</f>
        <v>315797.81865284999</v>
      </c>
      <c r="J43">
        <f>D29</f>
        <v>45904.956334614697</v>
      </c>
    </row>
    <row r="44" spans="1:10" x14ac:dyDescent="0.2">
      <c r="A44" t="s">
        <v>29</v>
      </c>
      <c r="B44">
        <f>D14</f>
        <v>761.13989637305701</v>
      </c>
      <c r="C44">
        <f>D22</f>
        <v>27.150259067357499</v>
      </c>
      <c r="D44">
        <f>D24</f>
        <v>54.300518134714999</v>
      </c>
      <c r="E44">
        <f>D16</f>
        <v>1853.0829015544</v>
      </c>
      <c r="F44">
        <f>D26</f>
        <v>95.025906735751306</v>
      </c>
      <c r="G44">
        <f>D18</f>
        <v>416.97229103108799</v>
      </c>
      <c r="H44">
        <f>D28</f>
        <v>21.380829015543998</v>
      </c>
      <c r="I44">
        <f>D20</f>
        <v>268309.424870466</v>
      </c>
      <c r="J44">
        <f>D30</f>
        <v>9570.7378238342008</v>
      </c>
    </row>
    <row r="45" spans="1:10" x14ac:dyDescent="0.2">
      <c r="B45" s="45" t="s">
        <v>16</v>
      </c>
      <c r="C45" s="45"/>
      <c r="D45" s="45"/>
      <c r="E45" s="45"/>
      <c r="F45" s="45"/>
      <c r="G45" s="45"/>
      <c r="H45" s="45"/>
      <c r="I45" s="45"/>
      <c r="J45" s="45"/>
    </row>
    <row r="46" spans="1:10" x14ac:dyDescent="0.2">
      <c r="B46" s="41" t="s">
        <v>10</v>
      </c>
      <c r="C46" s="41"/>
      <c r="D46" s="41"/>
      <c r="E46" s="41"/>
      <c r="F46" s="41"/>
      <c r="G46" s="41"/>
      <c r="H46" s="41"/>
      <c r="I46" s="41"/>
      <c r="J46" s="41"/>
    </row>
    <row r="47" spans="1:10" x14ac:dyDescent="0.2">
      <c r="B47" s="1" t="str">
        <f>B42</f>
        <v>NYC</v>
      </c>
      <c r="C47" s="1" t="str">
        <f t="shared" ref="C47:J47" si="2">C42</f>
        <v>NYC</v>
      </c>
      <c r="D47" s="1" t="str">
        <f t="shared" si="2"/>
        <v>Storm NYC</v>
      </c>
      <c r="E47" s="1" t="str">
        <f t="shared" si="2"/>
        <v>Los Alamos</v>
      </c>
      <c r="F47" s="1" t="str">
        <f t="shared" si="2"/>
        <v>Los Alamos</v>
      </c>
      <c r="G47" s="1" t="str">
        <f t="shared" si="2"/>
        <v>ORNL</v>
      </c>
      <c r="H47" s="1" t="str">
        <f t="shared" si="2"/>
        <v>ORNL</v>
      </c>
      <c r="I47" s="1" t="str">
        <f t="shared" si="2"/>
        <v>Airplane</v>
      </c>
      <c r="J47" s="1" t="str">
        <f t="shared" si="2"/>
        <v>Airplane</v>
      </c>
    </row>
    <row r="48" spans="1:10" x14ac:dyDescent="0.2">
      <c r="A48" t="s">
        <v>28</v>
      </c>
      <c r="B48">
        <f>E13</f>
        <v>1077.7202072538901</v>
      </c>
      <c r="C48">
        <f>E21</f>
        <v>118.899381581147</v>
      </c>
      <c r="D48">
        <f>E23</f>
        <v>237.798763162293</v>
      </c>
      <c r="E48">
        <f>E15</f>
        <v>2623.83419689119</v>
      </c>
      <c r="F48">
        <f>E25</f>
        <v>416.14783553401298</v>
      </c>
      <c r="G48">
        <f>E17</f>
        <v>590.40324393782396</v>
      </c>
      <c r="H48">
        <f>E27</f>
        <v>93.633262995152904</v>
      </c>
      <c r="I48">
        <f>E19</f>
        <v>379907.15025906701</v>
      </c>
      <c r="J48">
        <f>E29</f>
        <v>41913.221001170001</v>
      </c>
    </row>
    <row r="49" spans="1:64" x14ac:dyDescent="0.2">
      <c r="A49" t="s">
        <v>29</v>
      </c>
      <c r="B49">
        <f>E14</f>
        <v>94.300518134715006</v>
      </c>
      <c r="C49">
        <f>E22</f>
        <v>10.8186528497409</v>
      </c>
      <c r="D49">
        <f>E24</f>
        <v>21.6373056994819</v>
      </c>
      <c r="E49">
        <f>E16</f>
        <v>229.58549222797899</v>
      </c>
      <c r="F49">
        <f>E26</f>
        <v>37.865284974093299</v>
      </c>
      <c r="G49">
        <f>E18</f>
        <v>51.660283844559601</v>
      </c>
      <c r="H49">
        <f>E28</f>
        <v>8.5196891191709803</v>
      </c>
      <c r="I49">
        <f>E20</f>
        <v>33241.875647668399</v>
      </c>
      <c r="J49">
        <f>E30</f>
        <v>3813.68331606218</v>
      </c>
    </row>
    <row r="50" spans="1:64" x14ac:dyDescent="0.2">
      <c r="B50" s="45" t="s">
        <v>17</v>
      </c>
      <c r="C50" s="45"/>
      <c r="D50" s="45"/>
      <c r="E50" s="45"/>
      <c r="F50" s="45"/>
      <c r="G50" s="45"/>
      <c r="H50" s="45"/>
      <c r="I50" s="45"/>
      <c r="J50" s="45"/>
    </row>
    <row r="51" spans="1:64" x14ac:dyDescent="0.2">
      <c r="B51" s="44" t="s">
        <v>10</v>
      </c>
      <c r="C51" s="44"/>
      <c r="D51" s="44"/>
      <c r="E51" s="44"/>
      <c r="F51" s="44"/>
      <c r="G51" s="44"/>
      <c r="H51" s="44"/>
      <c r="I51" s="44"/>
      <c r="J51" s="44"/>
    </row>
    <row r="52" spans="1:64" x14ac:dyDescent="0.2">
      <c r="B52" s="1" t="str">
        <f>B47</f>
        <v>NYC</v>
      </c>
      <c r="C52" s="1" t="str">
        <f t="shared" ref="C52:J52" si="3">C47</f>
        <v>NYC</v>
      </c>
      <c r="D52" s="1" t="str">
        <f t="shared" si="3"/>
        <v>Storm NYC</v>
      </c>
      <c r="E52" s="1" t="str">
        <f t="shared" si="3"/>
        <v>Los Alamos</v>
      </c>
      <c r="F52" s="1" t="str">
        <f t="shared" si="3"/>
        <v>Los Alamos</v>
      </c>
      <c r="G52" s="1" t="str">
        <f t="shared" si="3"/>
        <v>ORNL</v>
      </c>
      <c r="H52" s="1" t="str">
        <f t="shared" si="3"/>
        <v>ORNL</v>
      </c>
      <c r="I52" s="1" t="str">
        <f t="shared" si="3"/>
        <v>Airplane</v>
      </c>
      <c r="J52" s="1" t="str">
        <f t="shared" si="3"/>
        <v>Airplane</v>
      </c>
    </row>
    <row r="53" spans="1:64" x14ac:dyDescent="0.2">
      <c r="A53" t="s">
        <v>28</v>
      </c>
      <c r="B53">
        <f>F13</f>
        <v>720.725388601036</v>
      </c>
      <c r="C53">
        <f>F21</f>
        <v>35.669814474344001</v>
      </c>
      <c r="D53">
        <f>F23</f>
        <v>71.339628948687903</v>
      </c>
      <c r="E53">
        <f>F15</f>
        <v>1754.6891191709799</v>
      </c>
      <c r="F53">
        <f>F25</f>
        <v>124.844350660204</v>
      </c>
      <c r="G53">
        <f>F17</f>
        <v>394.83216938342002</v>
      </c>
      <c r="H53">
        <f>F27</f>
        <v>28.089978898545901</v>
      </c>
      <c r="I53">
        <f>F19</f>
        <v>254062.90673575099</v>
      </c>
      <c r="J53">
        <f>F29</f>
        <v>12573.966300351</v>
      </c>
    </row>
    <row r="54" spans="1:64" x14ac:dyDescent="0.2">
      <c r="A54" t="s">
        <v>29</v>
      </c>
      <c r="B54">
        <f>F14</f>
        <v>257.97927461139898</v>
      </c>
      <c r="C54">
        <f>F22</f>
        <v>5.09844559585492</v>
      </c>
      <c r="D54">
        <f>F24</f>
        <v>10.196891191709801</v>
      </c>
      <c r="E54">
        <f>F16</f>
        <v>628.08031088082896</v>
      </c>
      <c r="F54">
        <f>F26</f>
        <v>17.844559585492199</v>
      </c>
      <c r="G54">
        <f>F18</f>
        <v>141.327776517617</v>
      </c>
      <c r="H54">
        <f>F28</f>
        <v>4.0150259067357501</v>
      </c>
      <c r="I54">
        <f>F20</f>
        <v>90940.274093264205</v>
      </c>
      <c r="J54">
        <f>F30</f>
        <v>1797.2530569948201</v>
      </c>
    </row>
    <row r="55" spans="1:64" x14ac:dyDescent="0.2">
      <c r="B55" s="41" t="s">
        <v>12</v>
      </c>
      <c r="C55" s="41"/>
      <c r="D55" s="41"/>
      <c r="E55" s="41"/>
      <c r="F55" s="41"/>
      <c r="G55" s="41"/>
      <c r="H55" s="41"/>
      <c r="I55" s="41"/>
      <c r="J55" s="41"/>
    </row>
    <row r="56" spans="1:64" x14ac:dyDescent="0.2">
      <c r="B56" s="1" t="str">
        <f>B52</f>
        <v>NYC</v>
      </c>
      <c r="C56" s="1" t="str">
        <f t="shared" ref="C56:J56" si="4">C52</f>
        <v>NYC</v>
      </c>
      <c r="D56" s="1" t="str">
        <f t="shared" si="4"/>
        <v>Storm NYC</v>
      </c>
      <c r="E56" s="1" t="str">
        <f t="shared" si="4"/>
        <v>Los Alamos</v>
      </c>
      <c r="F56" s="1" t="str">
        <f t="shared" si="4"/>
        <v>Los Alamos</v>
      </c>
      <c r="G56" s="1" t="str">
        <f t="shared" si="4"/>
        <v>ORNL</v>
      </c>
      <c r="H56" s="1" t="str">
        <f t="shared" si="4"/>
        <v>ORNL</v>
      </c>
      <c r="I56" s="1" t="str">
        <f t="shared" si="4"/>
        <v>Airplane</v>
      </c>
      <c r="J56" s="1" t="str">
        <f t="shared" si="4"/>
        <v>Airplane</v>
      </c>
    </row>
    <row r="57" spans="1:64" x14ac:dyDescent="0.2">
      <c r="A57" t="s">
        <v>28</v>
      </c>
      <c r="B57">
        <f>G13</f>
        <v>479.58549222797899</v>
      </c>
      <c r="C57">
        <f>G21</f>
        <v>72.472004011365499</v>
      </c>
      <c r="D57">
        <f>G23</f>
        <v>144.944008022731</v>
      </c>
      <c r="E57">
        <f>G15</f>
        <v>1167.6062176165799</v>
      </c>
      <c r="F57">
        <f>G25</f>
        <v>253.652014039779</v>
      </c>
      <c r="G57">
        <f>G17</f>
        <v>262.72944355233199</v>
      </c>
      <c r="H57">
        <f>G27</f>
        <v>57.071703158950399</v>
      </c>
      <c r="I57">
        <f>G19</f>
        <v>169058.68186528501</v>
      </c>
      <c r="J57">
        <f>G29</f>
        <v>25547.106134046498</v>
      </c>
    </row>
    <row r="58" spans="1:64" x14ac:dyDescent="0.2">
      <c r="A58" t="s">
        <v>29</v>
      </c>
      <c r="B58">
        <f>G14</f>
        <v>22.3626943005181</v>
      </c>
      <c r="C58" t="str">
        <f>G22</f>
        <v>NA</v>
      </c>
      <c r="D58" t="str">
        <f>G24</f>
        <v>NA</v>
      </c>
      <c r="E58">
        <f>G16</f>
        <v>54.4445595854922</v>
      </c>
      <c r="F58" t="str">
        <f>G26</f>
        <v>NA</v>
      </c>
      <c r="G58">
        <f>G18</f>
        <v>12.250867311709801</v>
      </c>
      <c r="H58" t="str">
        <f>G28</f>
        <v>NA</v>
      </c>
      <c r="I58">
        <f>G20</f>
        <v>7883.0733678756496</v>
      </c>
      <c r="J58" t="str">
        <f>G30</f>
        <v>NA</v>
      </c>
    </row>
    <row r="59" spans="1:64" x14ac:dyDescent="0.2">
      <c r="B59" s="41" t="s">
        <v>11</v>
      </c>
      <c r="C59" s="41"/>
      <c r="D59" s="41"/>
      <c r="E59" s="41"/>
      <c r="F59" s="41"/>
      <c r="G59" s="41"/>
      <c r="H59" s="41"/>
      <c r="I59" s="41"/>
      <c r="J59" s="41"/>
    </row>
    <row r="60" spans="1:64" x14ac:dyDescent="0.2">
      <c r="B60" s="1" t="str">
        <f>B56</f>
        <v>NYC</v>
      </c>
      <c r="C60" s="1" t="str">
        <f t="shared" ref="C60:I60" si="5">C56</f>
        <v>NYC</v>
      </c>
      <c r="D60" s="1" t="str">
        <f t="shared" si="5"/>
        <v>Storm NYC</v>
      </c>
      <c r="E60" s="1" t="str">
        <f t="shared" si="5"/>
        <v>Los Alamos</v>
      </c>
      <c r="F60" s="1" t="str">
        <f t="shared" si="5"/>
        <v>Los Alamos</v>
      </c>
      <c r="G60" s="1" t="str">
        <f t="shared" si="5"/>
        <v>ORNL</v>
      </c>
      <c r="H60" s="1" t="str">
        <f t="shared" si="5"/>
        <v>ORNL</v>
      </c>
      <c r="I60" s="1" t="str">
        <f t="shared" si="5"/>
        <v>Airplane</v>
      </c>
      <c r="J60" s="1" t="str">
        <f>J56</f>
        <v>Airplane</v>
      </c>
    </row>
    <row r="61" spans="1:64" x14ac:dyDescent="0.2">
      <c r="A61" t="s">
        <v>28</v>
      </c>
      <c r="B61">
        <f>H13</f>
        <v>373.16062176165798</v>
      </c>
      <c r="C61">
        <f>H21</f>
        <v>29.441751629617301</v>
      </c>
      <c r="D61">
        <f>H23</f>
        <v>58.883503259234502</v>
      </c>
      <c r="E61">
        <f>H15</f>
        <v>908.50259067357501</v>
      </c>
      <c r="F61">
        <f>H25</f>
        <v>103.04613070366</v>
      </c>
      <c r="G61">
        <f>H17</f>
        <v>204.42712321347199</v>
      </c>
      <c r="H61">
        <f>H27</f>
        <v>23.185379408323598</v>
      </c>
      <c r="I61">
        <f>H19</f>
        <v>131542.85077720199</v>
      </c>
      <c r="J61">
        <f>H29</f>
        <v>10378.5118669564</v>
      </c>
    </row>
    <row r="62" spans="1:64" x14ac:dyDescent="0.2">
      <c r="A62" t="s">
        <v>29</v>
      </c>
      <c r="B62">
        <f>H14</f>
        <v>55.7046632124352</v>
      </c>
      <c r="C62">
        <f>H22</f>
        <v>4</v>
      </c>
      <c r="D62">
        <f>H24</f>
        <v>8</v>
      </c>
      <c r="E62">
        <f>H16</f>
        <v>135.619430051813</v>
      </c>
      <c r="F62">
        <f>H26</f>
        <v>14</v>
      </c>
      <c r="G62">
        <f>H18</f>
        <v>30.516467671036299</v>
      </c>
      <c r="H62">
        <f>H28</f>
        <v>3.15</v>
      </c>
      <c r="I62">
        <f>H20</f>
        <v>19636.450829015499</v>
      </c>
      <c r="J62">
        <f>H30</f>
        <v>1410.04</v>
      </c>
    </row>
    <row r="64" spans="1:64" x14ac:dyDescent="0.2">
      <c r="A64" s="3"/>
      <c r="B64" s="43" t="s">
        <v>14</v>
      </c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 t="str">
        <f>B50</f>
        <v>TitanX</v>
      </c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 t="str">
        <f>B45</f>
        <v>TitanV</v>
      </c>
      <c r="BE64" s="43"/>
      <c r="BF64" s="43"/>
      <c r="BG64" s="43"/>
      <c r="BH64" s="43"/>
      <c r="BI64" s="43"/>
      <c r="BJ64" s="43"/>
      <c r="BK64" s="43"/>
      <c r="BL64" s="43"/>
    </row>
    <row r="65" spans="1:64" x14ac:dyDescent="0.2">
      <c r="A65" s="3"/>
      <c r="B65" s="42" t="str">
        <f>B33</f>
        <v>MxM</v>
      </c>
      <c r="C65" s="42"/>
      <c r="D65" s="42"/>
      <c r="E65" s="42"/>
      <c r="F65" s="42"/>
      <c r="G65" s="42"/>
      <c r="H65" s="42"/>
      <c r="I65" s="42"/>
      <c r="J65" s="42"/>
      <c r="K65" s="42" t="str">
        <f>B37</f>
        <v>YOLOv2</v>
      </c>
      <c r="L65" s="42"/>
      <c r="M65" s="42"/>
      <c r="N65" s="42"/>
      <c r="O65" s="42"/>
      <c r="P65" s="42"/>
      <c r="Q65" s="42"/>
      <c r="R65" s="42"/>
      <c r="S65" s="42"/>
      <c r="T65" s="42" t="str">
        <f>B41</f>
        <v>Hotspot</v>
      </c>
      <c r="U65" s="42"/>
      <c r="V65" s="42"/>
      <c r="W65" s="42"/>
      <c r="X65" s="42"/>
      <c r="Y65" s="42"/>
      <c r="Z65" s="42"/>
      <c r="AA65" s="42"/>
      <c r="AB65" s="42"/>
      <c r="AC65" s="42" t="str">
        <f>B51</f>
        <v>MxM</v>
      </c>
      <c r="AD65" s="42"/>
      <c r="AE65" s="42"/>
      <c r="AF65" s="42"/>
      <c r="AG65" s="42"/>
      <c r="AH65" s="42"/>
      <c r="AI65" s="42"/>
      <c r="AJ65" s="42"/>
      <c r="AK65" s="42"/>
      <c r="AL65" s="42" t="str">
        <f>B55</f>
        <v>LavaMD</v>
      </c>
      <c r="AM65" s="42"/>
      <c r="AN65" s="42"/>
      <c r="AO65" s="42"/>
      <c r="AP65" s="42"/>
      <c r="AQ65" s="42"/>
      <c r="AR65" s="42"/>
      <c r="AS65" s="42"/>
      <c r="AT65" s="42"/>
      <c r="AU65" s="42" t="str">
        <f>B59</f>
        <v>HotSpot</v>
      </c>
      <c r="AV65" s="42"/>
      <c r="AW65" s="42"/>
      <c r="AX65" s="42"/>
      <c r="AY65" s="42"/>
      <c r="AZ65" s="42"/>
      <c r="BA65" s="42"/>
      <c r="BB65" s="42"/>
      <c r="BC65" s="42"/>
      <c r="BD65" s="42" t="str">
        <f t="shared" ref="BD65" si="6">B46</f>
        <v>MxM</v>
      </c>
      <c r="BE65" s="42"/>
      <c r="BF65" s="42"/>
      <c r="BG65" s="42"/>
      <c r="BH65" s="42"/>
      <c r="BI65" s="42"/>
      <c r="BJ65" s="42"/>
      <c r="BK65" s="42"/>
      <c r="BL65" s="42"/>
    </row>
    <row r="66" spans="1:64" x14ac:dyDescent="0.2">
      <c r="A66" s="3"/>
      <c r="B66" s="42" t="s">
        <v>44</v>
      </c>
      <c r="C66" s="42"/>
      <c r="D66" s="42"/>
      <c r="E66" s="42" t="s">
        <v>54</v>
      </c>
      <c r="F66" s="42"/>
      <c r="G66" s="42" t="s">
        <v>55</v>
      </c>
      <c r="H66" s="42"/>
      <c r="I66" s="42" t="s">
        <v>65</v>
      </c>
      <c r="J66" s="42"/>
      <c r="K66" s="42" t="s">
        <v>44</v>
      </c>
      <c r="L66" s="42"/>
      <c r="M66" s="42"/>
      <c r="N66" s="42" t="s">
        <v>54</v>
      </c>
      <c r="O66" s="42"/>
      <c r="P66" s="42" t="s">
        <v>55</v>
      </c>
      <c r="Q66" s="42"/>
      <c r="R66" s="42" t="s">
        <v>65</v>
      </c>
      <c r="S66" s="42"/>
      <c r="T66" s="42" t="s">
        <v>44</v>
      </c>
      <c r="U66" s="42"/>
      <c r="V66" s="42"/>
      <c r="W66" s="42" t="s">
        <v>54</v>
      </c>
      <c r="X66" s="42"/>
      <c r="Y66" s="42" t="s">
        <v>55</v>
      </c>
      <c r="Z66" s="42"/>
      <c r="AA66" s="42" t="s">
        <v>65</v>
      </c>
      <c r="AB66" s="42"/>
      <c r="AC66" s="42" t="s">
        <v>44</v>
      </c>
      <c r="AD66" s="42"/>
      <c r="AE66" s="42"/>
      <c r="AF66" s="42" t="s">
        <v>54</v>
      </c>
      <c r="AG66" s="42"/>
      <c r="AH66" s="42" t="s">
        <v>55</v>
      </c>
      <c r="AI66" s="42"/>
      <c r="AJ66" s="42" t="s">
        <v>65</v>
      </c>
      <c r="AK66" s="42"/>
      <c r="AL66" s="42" t="s">
        <v>44</v>
      </c>
      <c r="AM66" s="42"/>
      <c r="AN66" s="42"/>
      <c r="AO66" s="42" t="s">
        <v>54</v>
      </c>
      <c r="AP66" s="42"/>
      <c r="AQ66" s="42" t="s">
        <v>55</v>
      </c>
      <c r="AR66" s="42"/>
      <c r="AS66" s="42" t="s">
        <v>65</v>
      </c>
      <c r="AT66" s="42"/>
      <c r="AU66" s="42" t="s">
        <v>44</v>
      </c>
      <c r="AV66" s="42"/>
      <c r="AW66" s="42"/>
      <c r="AX66" s="42" t="s">
        <v>54</v>
      </c>
      <c r="AY66" s="42"/>
      <c r="AZ66" s="42" t="s">
        <v>55</v>
      </c>
      <c r="BA66" s="42"/>
      <c r="BB66" s="42" t="s">
        <v>65</v>
      </c>
      <c r="BC66" s="42"/>
      <c r="BD66" s="42" t="s">
        <v>44</v>
      </c>
      <c r="BE66" s="42"/>
      <c r="BF66" s="42"/>
      <c r="BG66" s="42" t="s">
        <v>54</v>
      </c>
      <c r="BH66" s="42"/>
      <c r="BI66" s="42" t="s">
        <v>55</v>
      </c>
      <c r="BJ66" s="42"/>
      <c r="BK66" s="42" t="s">
        <v>65</v>
      </c>
      <c r="BL66" s="42"/>
    </row>
    <row r="67" spans="1:64" x14ac:dyDescent="0.2">
      <c r="A67" s="3"/>
      <c r="B67" s="21" t="str">
        <f>" "</f>
        <v xml:space="preserve"> </v>
      </c>
      <c r="C67" s="21" t="str">
        <f t="shared" ref="C67:BL67" si="7">" "</f>
        <v xml:space="preserve"> </v>
      </c>
      <c r="D67" s="21" t="str">
        <f t="shared" si="7"/>
        <v xml:space="preserve"> </v>
      </c>
      <c r="E67" s="21" t="str">
        <f t="shared" si="7"/>
        <v xml:space="preserve"> </v>
      </c>
      <c r="F67" s="21" t="str">
        <f t="shared" si="7"/>
        <v xml:space="preserve"> </v>
      </c>
      <c r="G67" s="21" t="str">
        <f t="shared" si="7"/>
        <v xml:space="preserve"> </v>
      </c>
      <c r="H67" s="21" t="str">
        <f t="shared" si="7"/>
        <v xml:space="preserve"> </v>
      </c>
      <c r="I67" s="21" t="str">
        <f t="shared" si="7"/>
        <v xml:space="preserve"> </v>
      </c>
      <c r="J67" s="21" t="str">
        <f t="shared" si="7"/>
        <v xml:space="preserve"> </v>
      </c>
      <c r="K67" s="21" t="str">
        <f t="shared" si="7"/>
        <v xml:space="preserve"> </v>
      </c>
      <c r="L67" s="21" t="str">
        <f t="shared" si="7"/>
        <v xml:space="preserve"> </v>
      </c>
      <c r="M67" s="21" t="str">
        <f t="shared" si="7"/>
        <v xml:space="preserve"> </v>
      </c>
      <c r="N67" s="21" t="str">
        <f t="shared" si="7"/>
        <v xml:space="preserve"> </v>
      </c>
      <c r="O67" s="21" t="str">
        <f t="shared" si="7"/>
        <v xml:space="preserve"> </v>
      </c>
      <c r="P67" s="21" t="str">
        <f t="shared" si="7"/>
        <v xml:space="preserve"> </v>
      </c>
      <c r="Q67" s="21" t="str">
        <f t="shared" si="7"/>
        <v xml:space="preserve"> </v>
      </c>
      <c r="R67" s="21" t="str">
        <f t="shared" si="7"/>
        <v xml:space="preserve"> </v>
      </c>
      <c r="S67" s="21" t="str">
        <f t="shared" si="7"/>
        <v xml:space="preserve"> </v>
      </c>
      <c r="T67" s="21" t="str">
        <f t="shared" si="7"/>
        <v xml:space="preserve"> </v>
      </c>
      <c r="U67" s="21" t="str">
        <f t="shared" si="7"/>
        <v xml:space="preserve"> </v>
      </c>
      <c r="V67" s="21" t="str">
        <f t="shared" si="7"/>
        <v xml:space="preserve"> </v>
      </c>
      <c r="W67" s="21" t="str">
        <f t="shared" si="7"/>
        <v xml:space="preserve"> </v>
      </c>
      <c r="X67" s="21" t="str">
        <f t="shared" si="7"/>
        <v xml:space="preserve"> </v>
      </c>
      <c r="Y67" s="21" t="str">
        <f t="shared" si="7"/>
        <v xml:space="preserve"> </v>
      </c>
      <c r="Z67" s="21" t="str">
        <f t="shared" si="7"/>
        <v xml:space="preserve"> </v>
      </c>
      <c r="AA67" s="21" t="str">
        <f t="shared" si="7"/>
        <v xml:space="preserve"> </v>
      </c>
      <c r="AB67" s="21" t="str">
        <f t="shared" si="7"/>
        <v xml:space="preserve"> </v>
      </c>
      <c r="AC67" s="21" t="str">
        <f t="shared" si="7"/>
        <v xml:space="preserve"> </v>
      </c>
      <c r="AD67" s="21" t="str">
        <f t="shared" si="7"/>
        <v xml:space="preserve"> </v>
      </c>
      <c r="AE67" s="21" t="str">
        <f t="shared" si="7"/>
        <v xml:space="preserve"> </v>
      </c>
      <c r="AF67" s="21" t="str">
        <f t="shared" si="7"/>
        <v xml:space="preserve"> </v>
      </c>
      <c r="AG67" s="21" t="str">
        <f t="shared" si="7"/>
        <v xml:space="preserve"> </v>
      </c>
      <c r="AH67" s="21" t="str">
        <f t="shared" si="7"/>
        <v xml:space="preserve"> </v>
      </c>
      <c r="AI67" s="21" t="str">
        <f t="shared" si="7"/>
        <v xml:space="preserve"> </v>
      </c>
      <c r="AJ67" s="21" t="str">
        <f t="shared" si="7"/>
        <v xml:space="preserve"> </v>
      </c>
      <c r="AK67" s="21" t="str">
        <f t="shared" si="7"/>
        <v xml:space="preserve"> </v>
      </c>
      <c r="AL67" s="21" t="str">
        <f t="shared" si="7"/>
        <v xml:space="preserve"> </v>
      </c>
      <c r="AM67" s="21" t="str">
        <f t="shared" si="7"/>
        <v xml:space="preserve"> </v>
      </c>
      <c r="AN67" s="21" t="str">
        <f t="shared" si="7"/>
        <v xml:space="preserve"> </v>
      </c>
      <c r="AO67" s="21" t="str">
        <f t="shared" si="7"/>
        <v xml:space="preserve"> </v>
      </c>
      <c r="AP67" s="21" t="str">
        <f t="shared" si="7"/>
        <v xml:space="preserve"> </v>
      </c>
      <c r="AQ67" s="21" t="str">
        <f t="shared" si="7"/>
        <v xml:space="preserve"> </v>
      </c>
      <c r="AR67" s="21" t="str">
        <f t="shared" si="7"/>
        <v xml:space="preserve"> </v>
      </c>
      <c r="AS67" s="21" t="str">
        <f t="shared" si="7"/>
        <v xml:space="preserve"> </v>
      </c>
      <c r="AT67" s="21" t="str">
        <f t="shared" si="7"/>
        <v xml:space="preserve"> </v>
      </c>
      <c r="AU67" s="21" t="str">
        <f t="shared" si="7"/>
        <v xml:space="preserve"> </v>
      </c>
      <c r="AV67" s="21" t="str">
        <f t="shared" si="7"/>
        <v xml:space="preserve"> </v>
      </c>
      <c r="AW67" s="21" t="str">
        <f t="shared" si="7"/>
        <v xml:space="preserve"> </v>
      </c>
      <c r="AX67" s="21" t="str">
        <f t="shared" si="7"/>
        <v xml:space="preserve"> </v>
      </c>
      <c r="AY67" s="21" t="str">
        <f t="shared" si="7"/>
        <v xml:space="preserve"> </v>
      </c>
      <c r="AZ67" s="21" t="str">
        <f t="shared" si="7"/>
        <v xml:space="preserve"> </v>
      </c>
      <c r="BA67" s="21" t="str">
        <f t="shared" si="7"/>
        <v xml:space="preserve"> </v>
      </c>
      <c r="BB67" s="21" t="str">
        <f t="shared" si="7"/>
        <v xml:space="preserve"> </v>
      </c>
      <c r="BC67" s="21" t="str">
        <f t="shared" si="7"/>
        <v xml:space="preserve"> </v>
      </c>
      <c r="BD67" s="21" t="str">
        <f t="shared" si="7"/>
        <v xml:space="preserve"> </v>
      </c>
      <c r="BE67" s="21" t="str">
        <f t="shared" si="7"/>
        <v xml:space="preserve"> </v>
      </c>
      <c r="BF67" s="21" t="str">
        <f t="shared" si="7"/>
        <v xml:space="preserve"> </v>
      </c>
      <c r="BG67" s="21" t="str">
        <f t="shared" si="7"/>
        <v xml:space="preserve"> </v>
      </c>
      <c r="BH67" s="21" t="str">
        <f t="shared" si="7"/>
        <v xml:space="preserve"> </v>
      </c>
      <c r="BI67" s="21" t="str">
        <f t="shared" si="7"/>
        <v xml:space="preserve"> </v>
      </c>
      <c r="BJ67" s="21" t="str">
        <f t="shared" si="7"/>
        <v xml:space="preserve"> </v>
      </c>
      <c r="BK67" s="21" t="str">
        <f t="shared" si="7"/>
        <v xml:space="preserve"> </v>
      </c>
      <c r="BL67" s="21" t="str">
        <f t="shared" si="7"/>
        <v xml:space="preserve"> </v>
      </c>
    </row>
    <row r="68" spans="1:64" x14ac:dyDescent="0.2">
      <c r="A68" s="3" t="s">
        <v>28</v>
      </c>
      <c r="B68" s="4">
        <f t="shared" ref="B68:J68" si="8">B35</f>
        <v>781.34715025906701</v>
      </c>
      <c r="C68" s="4">
        <f t="shared" si="8"/>
        <v>149.47350827344101</v>
      </c>
      <c r="D68" s="4">
        <f t="shared" si="8"/>
        <v>298.94701654688299</v>
      </c>
      <c r="E68" s="4">
        <f>G35</f>
        <v>428.042351854922</v>
      </c>
      <c r="F68" s="4">
        <f>H35</f>
        <v>117.710387765335</v>
      </c>
      <c r="G68" s="4">
        <f>E35</f>
        <v>1902.2797927461099</v>
      </c>
      <c r="H68" s="4">
        <f>F35</f>
        <v>523.15727895704504</v>
      </c>
      <c r="I68" s="4">
        <f t="shared" si="8"/>
        <v>275432.68393782398</v>
      </c>
      <c r="J68" s="4">
        <f t="shared" si="8"/>
        <v>52690.906401470798</v>
      </c>
      <c r="K68" s="4">
        <f t="shared" ref="K68:K69" si="9">B39</f>
        <v>47.823834196891198</v>
      </c>
      <c r="L68" s="4">
        <f t="shared" ref="L68:L69" si="10">C39</f>
        <v>10.304613070366001</v>
      </c>
      <c r="M68" s="4">
        <f t="shared" ref="M68:M69" si="11">D39</f>
        <v>20.609226140732101</v>
      </c>
      <c r="N68" s="4">
        <f>G39</f>
        <v>26.1991439497409</v>
      </c>
      <c r="O68" s="4">
        <f>H39</f>
        <v>8.1148827929132494</v>
      </c>
      <c r="P68" s="4">
        <f>E39</f>
        <v>116.432642487047</v>
      </c>
      <c r="Q68" s="4">
        <f>F39</f>
        <v>36.066145746281101</v>
      </c>
      <c r="R68" s="4">
        <f t="shared" ref="R68:S68" si="12">I39</f>
        <v>16858.379792746098</v>
      </c>
      <c r="S68" s="4">
        <f t="shared" si="12"/>
        <v>3632.4791534347301</v>
      </c>
      <c r="T68" s="4">
        <f t="shared" ref="T68:T69" si="13">B43</f>
        <v>895.85492227979296</v>
      </c>
      <c r="U68" s="4">
        <f t="shared" ref="U68:U69" si="14">C43</f>
        <v>130.22313220792199</v>
      </c>
      <c r="V68" s="4">
        <f t="shared" ref="V68:V69" si="15">D43</f>
        <v>260.44626441584501</v>
      </c>
      <c r="W68" s="4">
        <f>G43</f>
        <v>490.77269652331597</v>
      </c>
      <c r="X68" s="4">
        <f>H43</f>
        <v>102.550716613739</v>
      </c>
      <c r="Y68" s="4">
        <f>E43</f>
        <v>2181.0621761657999</v>
      </c>
      <c r="Z68" s="4">
        <f>F43</f>
        <v>455.78096272772899</v>
      </c>
      <c r="AA68" s="4">
        <f t="shared" ref="AA68:AB68" si="16">I43</f>
        <v>315797.81865284999</v>
      </c>
      <c r="AB68" s="4">
        <f t="shared" si="16"/>
        <v>45904.956334614697</v>
      </c>
      <c r="AC68" s="4">
        <f t="shared" ref="AC68:AC69" si="17">B48</f>
        <v>1077.7202072538901</v>
      </c>
      <c r="AD68" s="4">
        <f t="shared" ref="AD68:AD69" si="18">C48</f>
        <v>118.899381581147</v>
      </c>
      <c r="AE68" s="4">
        <f t="shared" ref="AE68:AE69" si="19">D48</f>
        <v>237.798763162293</v>
      </c>
      <c r="AF68" s="4">
        <f>G48</f>
        <v>590.40324393782396</v>
      </c>
      <c r="AG68" s="4">
        <f>H48</f>
        <v>93.633262995152904</v>
      </c>
      <c r="AH68" s="4">
        <f>E48</f>
        <v>2623.83419689119</v>
      </c>
      <c r="AI68" s="4">
        <f>F48</f>
        <v>416.14783553401298</v>
      </c>
      <c r="AJ68" s="4">
        <f t="shared" ref="AJ68:AK69" si="20">I48</f>
        <v>379907.15025906701</v>
      </c>
      <c r="AK68" s="4">
        <f t="shared" si="20"/>
        <v>41913.221001170001</v>
      </c>
      <c r="AL68" s="6">
        <f t="shared" ref="AL68:AN69" si="21">B57</f>
        <v>479.58549222797899</v>
      </c>
      <c r="AM68" s="6">
        <f t="shared" si="21"/>
        <v>72.472004011365499</v>
      </c>
      <c r="AN68" s="6">
        <f t="shared" si="21"/>
        <v>144.944008022731</v>
      </c>
      <c r="AO68" s="6">
        <f>G57</f>
        <v>262.72944355233199</v>
      </c>
      <c r="AP68" s="6">
        <f>H57</f>
        <v>57.071703158950399</v>
      </c>
      <c r="AQ68" s="6">
        <f>E57</f>
        <v>1167.6062176165799</v>
      </c>
      <c r="AR68" s="6">
        <f>F57</f>
        <v>253.652014039779</v>
      </c>
      <c r="AS68" s="6">
        <f>I57</f>
        <v>169058.68186528501</v>
      </c>
      <c r="AT68" s="6">
        <f>J57</f>
        <v>25547.106134046498</v>
      </c>
      <c r="AU68" s="6">
        <f t="shared" ref="AU68:AW69" si="22">B61</f>
        <v>373.16062176165798</v>
      </c>
      <c r="AV68" s="6">
        <f t="shared" si="22"/>
        <v>29.441751629617301</v>
      </c>
      <c r="AW68" s="6">
        <f t="shared" si="22"/>
        <v>58.883503259234502</v>
      </c>
      <c r="AX68" s="6">
        <f>G61</f>
        <v>204.42712321347199</v>
      </c>
      <c r="AY68" s="6">
        <f>H61</f>
        <v>23.185379408323598</v>
      </c>
      <c r="AZ68" s="6">
        <f>E61</f>
        <v>908.50259067357501</v>
      </c>
      <c r="BA68" s="6">
        <f>F61</f>
        <v>103.04613070366</v>
      </c>
      <c r="BB68" s="6">
        <f>I61</f>
        <v>131542.85077720199</v>
      </c>
      <c r="BC68" s="6">
        <f>J61</f>
        <v>10378.5118669564</v>
      </c>
      <c r="BD68" s="3">
        <f t="shared" ref="BD68:BF69" si="23">B48</f>
        <v>1077.7202072538901</v>
      </c>
      <c r="BE68" s="3">
        <f t="shared" si="23"/>
        <v>118.899381581147</v>
      </c>
      <c r="BF68" s="3">
        <f t="shared" si="23"/>
        <v>237.798763162293</v>
      </c>
      <c r="BG68" s="3">
        <f>G48</f>
        <v>590.40324393782396</v>
      </c>
      <c r="BH68" s="3">
        <f>H48</f>
        <v>93.633262995152904</v>
      </c>
      <c r="BI68" s="3">
        <f>E48</f>
        <v>2623.83419689119</v>
      </c>
      <c r="BJ68" s="3">
        <f>F48</f>
        <v>416.14783553401298</v>
      </c>
      <c r="BK68" s="3">
        <f>I48</f>
        <v>379907.15025906701</v>
      </c>
      <c r="BL68" s="3">
        <f>J48</f>
        <v>41913.221001170001</v>
      </c>
    </row>
    <row r="69" spans="1:64" x14ac:dyDescent="0.2">
      <c r="A69" s="3" t="s">
        <v>29</v>
      </c>
      <c r="B69" s="4">
        <f t="shared" ref="B69:I69" si="24">B36</f>
        <v>707.25388601036298</v>
      </c>
      <c r="C69" s="4">
        <f t="shared" si="24"/>
        <v>32.331606217616603</v>
      </c>
      <c r="D69" s="4">
        <f t="shared" si="24"/>
        <v>64.663212435233206</v>
      </c>
      <c r="E69" s="4">
        <f>G36</f>
        <v>387.45212883419703</v>
      </c>
      <c r="F69" s="4">
        <f>H36</f>
        <v>25.461139896373101</v>
      </c>
      <c r="G69" s="4">
        <f>E36</f>
        <v>1721.8911917098401</v>
      </c>
      <c r="H69" s="4">
        <f>F36</f>
        <v>113.16062176165801</v>
      </c>
      <c r="I69" s="4">
        <f t="shared" si="24"/>
        <v>249314.06735751301</v>
      </c>
      <c r="J69" s="4">
        <f>J36</f>
        <v>11397.214507772</v>
      </c>
      <c r="K69" s="4">
        <f t="shared" si="9"/>
        <v>229.01554404145099</v>
      </c>
      <c r="L69" s="4">
        <f t="shared" si="10"/>
        <v>126.632124352332</v>
      </c>
      <c r="M69" s="4">
        <f t="shared" si="11"/>
        <v>253.264248704663</v>
      </c>
      <c r="N69" s="4">
        <f>G40</f>
        <v>125.46068933678799</v>
      </c>
      <c r="O69" s="4">
        <f>H40</f>
        <v>99.722797927461102</v>
      </c>
      <c r="P69" s="4">
        <f>E40</f>
        <v>557.56476683937797</v>
      </c>
      <c r="Q69" s="4">
        <f>F40</f>
        <v>443.21243523316099</v>
      </c>
      <c r="R69" s="4">
        <f t="shared" ref="R69:S69" si="25">I40</f>
        <v>80730.269430051805</v>
      </c>
      <c r="S69" s="4">
        <f t="shared" si="25"/>
        <v>44639.090155440397</v>
      </c>
      <c r="T69" s="4">
        <f t="shared" si="13"/>
        <v>761.13989637305701</v>
      </c>
      <c r="U69" s="4">
        <f t="shared" si="14"/>
        <v>27.150259067357499</v>
      </c>
      <c r="V69" s="4">
        <f t="shared" si="15"/>
        <v>54.300518134714999</v>
      </c>
      <c r="W69" s="4">
        <f>G44</f>
        <v>416.97229103108799</v>
      </c>
      <c r="X69" s="4">
        <f>H44</f>
        <v>21.380829015543998</v>
      </c>
      <c r="Y69" s="4">
        <f>E44</f>
        <v>1853.0829015544</v>
      </c>
      <c r="Z69" s="4">
        <f>F44</f>
        <v>95.025906735751306</v>
      </c>
      <c r="AA69" s="4">
        <f t="shared" ref="AA69:AB69" si="26">I44</f>
        <v>268309.424870466</v>
      </c>
      <c r="AB69" s="4">
        <f t="shared" si="26"/>
        <v>9570.7378238342008</v>
      </c>
      <c r="AC69" s="4">
        <f t="shared" si="17"/>
        <v>94.300518134715006</v>
      </c>
      <c r="AD69" s="4">
        <f t="shared" si="18"/>
        <v>10.8186528497409</v>
      </c>
      <c r="AE69" s="4">
        <f t="shared" si="19"/>
        <v>21.6373056994819</v>
      </c>
      <c r="AF69" s="4">
        <f>G49</f>
        <v>51.660283844559601</v>
      </c>
      <c r="AG69" s="4">
        <f>H49</f>
        <v>8.5196891191709803</v>
      </c>
      <c r="AH69" s="4">
        <f>E49</f>
        <v>229.58549222797899</v>
      </c>
      <c r="AI69" s="4">
        <f>F49</f>
        <v>37.865284974093299</v>
      </c>
      <c r="AJ69" s="4">
        <f t="shared" si="20"/>
        <v>33241.875647668399</v>
      </c>
      <c r="AK69" s="4">
        <f t="shared" ref="AK69" si="27">J49</f>
        <v>3813.68331606218</v>
      </c>
      <c r="AL69" s="6">
        <f t="shared" si="21"/>
        <v>22.3626943005181</v>
      </c>
      <c r="AM69" s="6" t="str">
        <f t="shared" si="21"/>
        <v>NA</v>
      </c>
      <c r="AN69" s="6" t="str">
        <f t="shared" si="21"/>
        <v>NA</v>
      </c>
      <c r="AO69" s="6">
        <f>G58</f>
        <v>12.250867311709801</v>
      </c>
      <c r="AP69" s="6" t="str">
        <f>H58</f>
        <v>NA</v>
      </c>
      <c r="AQ69" s="6">
        <f>E58</f>
        <v>54.4445595854922</v>
      </c>
      <c r="AR69" s="6" t="str">
        <f>F58</f>
        <v>NA</v>
      </c>
      <c r="AS69" s="6">
        <f>I58</f>
        <v>7883.0733678756496</v>
      </c>
      <c r="AT69" s="6" t="str">
        <f>J58</f>
        <v>NA</v>
      </c>
      <c r="AU69" s="6">
        <f t="shared" si="22"/>
        <v>55.7046632124352</v>
      </c>
      <c r="AV69" s="6">
        <f t="shared" si="22"/>
        <v>4</v>
      </c>
      <c r="AW69" s="6">
        <f t="shared" si="22"/>
        <v>8</v>
      </c>
      <c r="AX69" s="6">
        <f>G62</f>
        <v>30.516467671036299</v>
      </c>
      <c r="AY69" s="6">
        <f>H62</f>
        <v>3.15</v>
      </c>
      <c r="AZ69" s="6">
        <f>E62</f>
        <v>135.619430051813</v>
      </c>
      <c r="BA69" s="6">
        <f>F62</f>
        <v>14</v>
      </c>
      <c r="BB69" s="6">
        <f>I62</f>
        <v>19636.450829015499</v>
      </c>
      <c r="BC69" s="6">
        <f>J62</f>
        <v>1410.04</v>
      </c>
      <c r="BD69" s="3">
        <f t="shared" si="23"/>
        <v>94.300518134715006</v>
      </c>
      <c r="BE69" s="3">
        <f t="shared" si="23"/>
        <v>10.8186528497409</v>
      </c>
      <c r="BF69" s="3">
        <f t="shared" si="23"/>
        <v>21.6373056994819</v>
      </c>
      <c r="BG69" s="3">
        <f>G49</f>
        <v>51.660283844559601</v>
      </c>
      <c r="BH69" s="3">
        <f>H49</f>
        <v>8.5196891191709803</v>
      </c>
      <c r="BI69" s="3">
        <f>E49</f>
        <v>229.58549222797899</v>
      </c>
      <c r="BJ69" s="3">
        <f>F49</f>
        <v>37.865284974093299</v>
      </c>
      <c r="BK69" s="3">
        <f>I49</f>
        <v>33241.875647668399</v>
      </c>
      <c r="BL69" s="3">
        <f>J49</f>
        <v>3813.68331606218</v>
      </c>
    </row>
  </sheetData>
  <mergeCells count="50">
    <mergeCell ref="BG66:BH66"/>
    <mergeCell ref="BI66:BJ66"/>
    <mergeCell ref="BK66:BL66"/>
    <mergeCell ref="AU66:AW66"/>
    <mergeCell ref="AX66:AY66"/>
    <mergeCell ref="AZ66:BA66"/>
    <mergeCell ref="BB66:BC66"/>
    <mergeCell ref="BD66:BF66"/>
    <mergeCell ref="AJ66:AK66"/>
    <mergeCell ref="AL66:AN66"/>
    <mergeCell ref="AO66:AP66"/>
    <mergeCell ref="AQ66:AR66"/>
    <mergeCell ref="AS66:AT66"/>
    <mergeCell ref="Y66:Z66"/>
    <mergeCell ref="AA66:AB66"/>
    <mergeCell ref="AC66:AE66"/>
    <mergeCell ref="AF66:AG66"/>
    <mergeCell ref="AH66:AI66"/>
    <mergeCell ref="N66:O66"/>
    <mergeCell ref="P66:Q66"/>
    <mergeCell ref="R66:S66"/>
    <mergeCell ref="T66:V66"/>
    <mergeCell ref="W66:X66"/>
    <mergeCell ref="B66:D66"/>
    <mergeCell ref="E66:F66"/>
    <mergeCell ref="G66:H66"/>
    <mergeCell ref="I66:J66"/>
    <mergeCell ref="K66:M66"/>
    <mergeCell ref="B11:D11"/>
    <mergeCell ref="F11:H11"/>
    <mergeCell ref="T65:AB65"/>
    <mergeCell ref="B64:AB64"/>
    <mergeCell ref="AC65:AK65"/>
    <mergeCell ref="B32:J32"/>
    <mergeCell ref="B45:J45"/>
    <mergeCell ref="B50:J50"/>
    <mergeCell ref="B65:J65"/>
    <mergeCell ref="K65:S65"/>
    <mergeCell ref="B33:J33"/>
    <mergeCell ref="B37:J37"/>
    <mergeCell ref="B41:J41"/>
    <mergeCell ref="B46:J46"/>
    <mergeCell ref="B51:J51"/>
    <mergeCell ref="B55:J55"/>
    <mergeCell ref="B59:J59"/>
    <mergeCell ref="AL65:AT65"/>
    <mergeCell ref="AU65:BC65"/>
    <mergeCell ref="AC64:BC64"/>
    <mergeCell ref="BD64:BL64"/>
    <mergeCell ref="BD65:BL65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A40" zoomScale="55" zoomScaleNormal="55" workbookViewId="0">
      <selection activeCell="G60" sqref="G60"/>
    </sheetView>
  </sheetViews>
  <sheetFormatPr defaultRowHeight="12.75" x14ac:dyDescent="0.2"/>
  <cols>
    <col min="1" max="1" width="25.28515625" customWidth="1"/>
    <col min="2" max="2" width="20.7109375" bestFit="1" customWidth="1"/>
    <col min="3" max="3" width="24" bestFit="1" customWidth="1"/>
    <col min="4" max="4" width="23" bestFit="1" customWidth="1"/>
    <col min="5" max="6" width="21.42578125" bestFit="1" customWidth="1"/>
    <col min="7" max="7" width="25.140625" bestFit="1" customWidth="1"/>
    <col min="8" max="9" width="23.7109375" bestFit="1" customWidth="1"/>
    <col min="10" max="10" width="20.7109375" bestFit="1" customWidth="1"/>
    <col min="11" max="11" width="24" bestFit="1" customWidth="1"/>
    <col min="12" max="12" width="23" bestFit="1" customWidth="1"/>
    <col min="13" max="13" width="28" bestFit="1" customWidth="1"/>
    <col min="14" max="14" width="27.7109375" bestFit="1" customWidth="1"/>
    <col min="15" max="15" width="25.140625" bestFit="1" customWidth="1"/>
    <col min="16" max="16" width="20.140625" bestFit="1" customWidth="1"/>
    <col min="17" max="17" width="23.7109375" bestFit="1" customWidth="1"/>
    <col min="18" max="18" width="20.42578125" bestFit="1" customWidth="1"/>
    <col min="19" max="19" width="23.7109375" bestFit="1" customWidth="1"/>
    <col min="20" max="20" width="22.7109375" bestFit="1" customWidth="1"/>
    <col min="21" max="22" width="21.140625" bestFit="1" customWidth="1"/>
    <col min="23" max="23" width="24.85546875" bestFit="1" customWidth="1"/>
    <col min="24" max="24" width="19.85546875" bestFit="1" customWidth="1"/>
    <col min="25" max="25" width="23.5703125" bestFit="1" customWidth="1"/>
    <col min="26" max="26" width="16.7109375" bestFit="1" customWidth="1"/>
    <col min="27" max="27" width="20.140625" bestFit="1" customWidth="1"/>
    <col min="28" max="28" width="19.5703125" bestFit="1" customWidth="1"/>
    <col min="29" max="29" width="17.5703125" bestFit="1" customWidth="1"/>
    <col min="30" max="30" width="17.7109375" bestFit="1" customWidth="1"/>
    <col min="31" max="31" width="21.140625" bestFit="1" customWidth="1"/>
    <col min="32" max="32" width="16.28515625" bestFit="1" customWidth="1"/>
    <col min="33" max="33" width="19.85546875" bestFit="1" customWidth="1"/>
    <col min="37" max="37" width="15.8554687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5</v>
      </c>
      <c r="M1" t="s">
        <v>6</v>
      </c>
      <c r="N1" t="s">
        <v>7</v>
      </c>
      <c r="O1" t="s">
        <v>8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s="7"/>
      <c r="W1" s="7"/>
    </row>
    <row r="2" spans="1:23" x14ac:dyDescent="0.2">
      <c r="A2" t="s">
        <v>9</v>
      </c>
      <c r="B2" t="s">
        <v>10</v>
      </c>
      <c r="C2" s="17">
        <v>4096</v>
      </c>
      <c r="D2" s="17">
        <v>356.37223974763401</v>
      </c>
      <c r="E2" s="17">
        <v>61.924290220820197</v>
      </c>
      <c r="F2" s="17">
        <v>867.62933753943196</v>
      </c>
      <c r="G2" s="17">
        <v>150.76182965299699</v>
      </c>
      <c r="H2" s="17">
        <v>195.23000958895901</v>
      </c>
      <c r="I2" s="17">
        <v>33.923741597160898</v>
      </c>
      <c r="J2" s="17">
        <v>125624.778233438</v>
      </c>
      <c r="K2" s="17">
        <v>21828.931545741299</v>
      </c>
      <c r="L2" s="17">
        <v>13.0991146840338</v>
      </c>
      <c r="M2" s="17">
        <v>4</v>
      </c>
      <c r="N2" s="17">
        <v>26.198229368067601</v>
      </c>
      <c r="O2" s="17">
        <v>8</v>
      </c>
      <c r="P2" s="17">
        <v>45.846901394118198</v>
      </c>
      <c r="Q2" s="17">
        <v>14</v>
      </c>
      <c r="R2" s="17">
        <v>10.3155528136766</v>
      </c>
      <c r="S2" s="17">
        <v>3.15</v>
      </c>
      <c r="T2" s="17">
        <v>4617.5689172687498</v>
      </c>
      <c r="U2" s="17">
        <v>1410.04</v>
      </c>
      <c r="V2" s="7"/>
      <c r="W2" s="7"/>
    </row>
    <row r="3" spans="1:23" x14ac:dyDescent="0.2">
      <c r="A3" t="s">
        <v>9</v>
      </c>
      <c r="B3" t="s">
        <v>11</v>
      </c>
      <c r="C3" s="17">
        <v>1024</v>
      </c>
      <c r="D3" s="17">
        <v>574.13249211356504</v>
      </c>
      <c r="E3" s="17">
        <v>623.343848580442</v>
      </c>
      <c r="F3" s="17">
        <v>1397.7917981072601</v>
      </c>
      <c r="G3" s="17">
        <v>1517.60252365931</v>
      </c>
      <c r="H3" s="17">
        <v>314.52475652996799</v>
      </c>
      <c r="I3" s="17">
        <v>341.48402137539398</v>
      </c>
      <c r="J3" s="17">
        <v>202387.44479495299</v>
      </c>
      <c r="K3" s="17">
        <v>219734.94006309099</v>
      </c>
      <c r="L3" s="17">
        <v>15.8568230385672</v>
      </c>
      <c r="M3" s="17">
        <v>33.186119873816999</v>
      </c>
      <c r="N3" s="17">
        <v>31.713646077134399</v>
      </c>
      <c r="O3" s="17">
        <v>66.372239747634097</v>
      </c>
      <c r="P3" s="17">
        <v>55.498880634985198</v>
      </c>
      <c r="Q3" s="17">
        <v>116.15141955836</v>
      </c>
      <c r="R3" s="17">
        <v>12.487248142871699</v>
      </c>
      <c r="S3" s="17">
        <v>26.134069400630899</v>
      </c>
      <c r="T3" s="17">
        <v>5589.6886893253304</v>
      </c>
      <c r="U3" s="17">
        <v>11698.439116719201</v>
      </c>
      <c r="V3" s="7"/>
      <c r="W3" s="7"/>
    </row>
    <row r="4" spans="1:23" x14ac:dyDescent="0.2">
      <c r="A4" t="s">
        <v>9</v>
      </c>
      <c r="B4" t="s">
        <v>12</v>
      </c>
      <c r="C4" s="17">
        <v>15</v>
      </c>
      <c r="D4" s="17">
        <v>282.96529968454303</v>
      </c>
      <c r="E4" s="17">
        <v>139.84227129337501</v>
      </c>
      <c r="F4" s="17">
        <v>688.91167192428998</v>
      </c>
      <c r="G4" s="17">
        <v>340.46214511041001</v>
      </c>
      <c r="H4" s="17">
        <v>155.015772861199</v>
      </c>
      <c r="I4" s="17">
        <v>76.609244269085195</v>
      </c>
      <c r="J4" s="17">
        <v>99748.097791798107</v>
      </c>
      <c r="K4" s="17">
        <v>49295.799053627801</v>
      </c>
      <c r="L4" s="17">
        <v>15.029510532207199</v>
      </c>
      <c r="M4" s="17">
        <v>4.6687697160883301</v>
      </c>
      <c r="N4" s="17">
        <v>30.059021064414399</v>
      </c>
      <c r="O4" s="17">
        <v>9.3375394321766603</v>
      </c>
      <c r="P4" s="17">
        <v>52.603286862725099</v>
      </c>
      <c r="Q4" s="17">
        <v>16.3406940063091</v>
      </c>
      <c r="R4" s="17">
        <v>11.835739544113199</v>
      </c>
      <c r="S4" s="17">
        <v>3.6766561514195599</v>
      </c>
      <c r="T4" s="17">
        <v>5298.0527577083503</v>
      </c>
      <c r="U4" s="17">
        <v>1645.7880126182999</v>
      </c>
      <c r="V4" s="7"/>
      <c r="W4" s="7"/>
    </row>
    <row r="5" spans="1:23" x14ac:dyDescent="0.2">
      <c r="A5" t="s">
        <v>9</v>
      </c>
      <c r="B5" t="s">
        <v>13</v>
      </c>
      <c r="C5" s="17">
        <v>4096</v>
      </c>
      <c r="D5" s="17">
        <v>611.04100946372205</v>
      </c>
      <c r="E5" s="17">
        <v>139.84227129337501</v>
      </c>
      <c r="F5" s="17">
        <v>1487.64984227129</v>
      </c>
      <c r="G5" s="17">
        <v>340.46214511041001</v>
      </c>
      <c r="H5" s="17">
        <v>334.74420516403802</v>
      </c>
      <c r="I5" s="17">
        <v>76.609244269085195</v>
      </c>
      <c r="J5" s="17">
        <v>215398.06624605699</v>
      </c>
      <c r="K5" s="17">
        <v>49295.799053627801</v>
      </c>
      <c r="L5" s="17">
        <v>11.3755469624504</v>
      </c>
      <c r="M5" s="17">
        <v>4.7570977917981097</v>
      </c>
      <c r="N5" s="17">
        <v>22.7510939249008</v>
      </c>
      <c r="O5" s="17">
        <v>9.5141955835962104</v>
      </c>
      <c r="P5" s="17">
        <v>39.814414368576401</v>
      </c>
      <c r="Q5" s="17">
        <v>16.649842271293402</v>
      </c>
      <c r="R5" s="17">
        <v>8.9582432329296804</v>
      </c>
      <c r="S5" s="17">
        <v>3.7462145110410101</v>
      </c>
      <c r="T5" s="17">
        <v>4009.9940597333898</v>
      </c>
      <c r="U5" s="17">
        <v>1676.92454258675</v>
      </c>
      <c r="V5" s="7"/>
      <c r="W5" s="7"/>
    </row>
    <row r="6" spans="1:23" x14ac:dyDescent="0.2">
      <c r="A6" s="7"/>
      <c r="B6" s="7"/>
      <c r="C6" s="7"/>
      <c r="D6" s="7"/>
      <c r="E6" s="7"/>
      <c r="F6" s="7"/>
      <c r="G6" s="7"/>
      <c r="H6" s="7"/>
      <c r="I6" s="8"/>
      <c r="J6" s="8"/>
      <c r="K6" s="8"/>
      <c r="L6" s="8"/>
      <c r="M6" s="8"/>
      <c r="N6" s="8"/>
      <c r="O6" s="7"/>
      <c r="P6" s="7"/>
      <c r="Q6" s="7"/>
      <c r="R6" s="7"/>
      <c r="S6" s="7"/>
      <c r="T6" s="7"/>
      <c r="U6" s="7"/>
      <c r="V6" s="7"/>
      <c r="W6" s="7"/>
    </row>
    <row r="7" spans="1:23" x14ac:dyDescent="0.2">
      <c r="A7" s="7"/>
      <c r="B7" s="7"/>
      <c r="C7" s="7"/>
      <c r="D7" s="7"/>
      <c r="E7" s="7"/>
      <c r="F7" s="7"/>
      <c r="G7" s="7"/>
      <c r="H7" s="7"/>
      <c r="I7" s="8"/>
      <c r="J7" s="8"/>
      <c r="K7" s="8"/>
      <c r="L7" s="8"/>
      <c r="M7" s="8"/>
      <c r="N7" s="8"/>
      <c r="O7" s="7"/>
      <c r="P7" s="7"/>
      <c r="Q7" s="7"/>
      <c r="R7" s="7"/>
      <c r="S7" s="7"/>
      <c r="T7" s="7"/>
      <c r="U7" s="7"/>
      <c r="V7" s="7"/>
      <c r="W7" s="7"/>
    </row>
    <row r="8" spans="1:23" x14ac:dyDescent="0.2">
      <c r="A8" s="7" t="s">
        <v>0</v>
      </c>
      <c r="B8" s="7" t="s">
        <v>9</v>
      </c>
      <c r="C8" s="7" t="s">
        <v>9</v>
      </c>
      <c r="D8" s="7" t="s">
        <v>9</v>
      </c>
      <c r="E8" s="7" t="s">
        <v>9</v>
      </c>
      <c r="F8" s="7"/>
      <c r="G8" s="7"/>
      <c r="H8" s="7"/>
      <c r="I8" s="8"/>
      <c r="J8" s="8"/>
      <c r="K8" s="8"/>
      <c r="L8" s="8"/>
      <c r="M8" s="8"/>
      <c r="N8" s="8"/>
      <c r="O8" s="7"/>
      <c r="P8" s="7"/>
      <c r="Q8" s="7"/>
      <c r="R8" s="7"/>
      <c r="S8" s="7"/>
      <c r="T8" s="7"/>
      <c r="U8" s="7"/>
      <c r="V8" s="7"/>
      <c r="W8" s="7"/>
    </row>
    <row r="9" spans="1:23" x14ac:dyDescent="0.2">
      <c r="A9" s="7" t="s">
        <v>1</v>
      </c>
      <c r="B9" s="7" t="s">
        <v>10</v>
      </c>
      <c r="C9" s="7" t="s">
        <v>11</v>
      </c>
      <c r="D9" s="7" t="s">
        <v>12</v>
      </c>
      <c r="E9" s="7" t="s">
        <v>13</v>
      </c>
      <c r="F9" s="7"/>
      <c r="G9" s="7"/>
      <c r="H9" s="7"/>
      <c r="I9" s="8"/>
      <c r="J9" s="8"/>
      <c r="K9" s="8"/>
      <c r="L9" s="8"/>
      <c r="M9" s="8"/>
      <c r="N9" s="8"/>
      <c r="O9" s="7"/>
      <c r="P9" s="7"/>
      <c r="Q9" s="7"/>
      <c r="R9" s="7"/>
      <c r="S9" s="7"/>
      <c r="T9" s="7"/>
      <c r="U9" s="7"/>
      <c r="V9" s="7"/>
      <c r="W9" s="7"/>
    </row>
    <row r="10" spans="1:23" x14ac:dyDescent="0.2">
      <c r="A10" s="10" t="s">
        <v>3</v>
      </c>
      <c r="B10" s="10">
        <f t="array" ref="B10:E27">TRANSPOSE(D2:U5)</f>
        <v>356.37223974763401</v>
      </c>
      <c r="C10" s="10">
        <v>574.13249211356504</v>
      </c>
      <c r="D10" s="10">
        <v>282.96529968454303</v>
      </c>
      <c r="E10" s="10">
        <v>611.04100946372205</v>
      </c>
      <c r="F10" s="7"/>
      <c r="G10" s="7"/>
      <c r="H10" s="7"/>
      <c r="I10" s="8"/>
      <c r="J10" s="8"/>
      <c r="K10" s="8"/>
      <c r="L10" s="8"/>
      <c r="M10" s="8"/>
      <c r="N10" s="8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">
      <c r="A11" s="12" t="s">
        <v>4</v>
      </c>
      <c r="B11" s="12">
        <v>61.924290220820197</v>
      </c>
      <c r="C11" s="12">
        <v>623.343848580442</v>
      </c>
      <c r="D11" s="12">
        <v>139.84227129337501</v>
      </c>
      <c r="E11" s="12">
        <v>139.84227129337501</v>
      </c>
      <c r="F11" s="7"/>
      <c r="G11" s="7"/>
      <c r="H11" s="7"/>
      <c r="I11" s="8"/>
      <c r="J11" s="8"/>
      <c r="K11" s="8"/>
      <c r="L11" s="8"/>
      <c r="M11" s="8"/>
      <c r="N11" s="8"/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2">
      <c r="A12" s="14" t="s">
        <v>31</v>
      </c>
      <c r="B12" s="14">
        <v>867.62933753943196</v>
      </c>
      <c r="C12" s="14">
        <v>1397.7917981072601</v>
      </c>
      <c r="D12" s="14">
        <v>688.91167192428998</v>
      </c>
      <c r="E12" s="14">
        <v>1487.64984227129</v>
      </c>
      <c r="F12" s="7"/>
      <c r="G12" s="7"/>
      <c r="H12" s="7"/>
      <c r="I12" s="8"/>
      <c r="J12" s="8"/>
      <c r="K12" s="8"/>
      <c r="L12" s="8"/>
      <c r="M12" s="8"/>
      <c r="N12" s="8"/>
      <c r="O12" s="7"/>
      <c r="P12" s="7"/>
      <c r="Q12" s="7"/>
      <c r="R12" s="7"/>
      <c r="S12" s="7"/>
      <c r="T12" s="7"/>
      <c r="U12" s="7"/>
      <c r="V12" s="7"/>
      <c r="W12" s="7"/>
    </row>
    <row r="13" spans="1:23" x14ac:dyDescent="0.2">
      <c r="A13" s="15" t="s">
        <v>32</v>
      </c>
      <c r="B13" s="15">
        <v>150.76182965299699</v>
      </c>
      <c r="C13" s="15">
        <v>1517.60252365931</v>
      </c>
      <c r="D13" s="15">
        <v>340.46214511041001</v>
      </c>
      <c r="E13" s="15">
        <v>340.46214511041001</v>
      </c>
      <c r="F13" s="7"/>
      <c r="G13" s="7"/>
      <c r="H13" s="7"/>
      <c r="I13" s="8"/>
      <c r="J13" s="8"/>
      <c r="K13" s="8"/>
      <c r="L13" s="8"/>
      <c r="M13" s="8"/>
      <c r="N13" s="8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">
      <c r="A14" s="11" t="s">
        <v>33</v>
      </c>
      <c r="B14" s="11">
        <v>195.23000958895901</v>
      </c>
      <c r="C14" s="11">
        <v>314.52475652996799</v>
      </c>
      <c r="D14" s="11">
        <v>155.015772861199</v>
      </c>
      <c r="E14" s="11">
        <v>334.74420516403802</v>
      </c>
      <c r="F14" s="7"/>
      <c r="G14" s="7"/>
      <c r="H14" s="7"/>
      <c r="I14" s="8"/>
      <c r="J14" s="8"/>
      <c r="K14" s="8"/>
      <c r="L14" s="8"/>
      <c r="M14" s="8"/>
      <c r="N14" s="8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2">
      <c r="A15" s="16" t="s">
        <v>34</v>
      </c>
      <c r="B15" s="16">
        <v>33.923741597160898</v>
      </c>
      <c r="C15" s="16">
        <v>341.48402137539398</v>
      </c>
      <c r="D15" s="16">
        <v>76.609244269085195</v>
      </c>
      <c r="E15" s="16">
        <v>76.609244269085195</v>
      </c>
      <c r="F15" s="7"/>
      <c r="G15" s="7"/>
      <c r="H15" s="7"/>
      <c r="I15" s="8"/>
      <c r="J15" s="8"/>
      <c r="K15" s="8"/>
      <c r="L15" s="8"/>
      <c r="M15" s="8"/>
      <c r="N15" s="8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2">
      <c r="A16" s="13" t="s">
        <v>35</v>
      </c>
      <c r="B16" s="13">
        <v>125624.778233438</v>
      </c>
      <c r="C16" s="13">
        <v>202387.44479495299</v>
      </c>
      <c r="D16" s="13">
        <v>99748.097791798107</v>
      </c>
      <c r="E16" s="13">
        <v>215398.06624605699</v>
      </c>
      <c r="F16" s="7"/>
      <c r="G16" s="7"/>
      <c r="H16" s="7"/>
      <c r="I16" s="8"/>
      <c r="J16" s="8"/>
      <c r="K16" s="8"/>
      <c r="L16" s="8"/>
      <c r="M16" s="8"/>
      <c r="N16" s="8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2">
      <c r="A17" s="7" t="s">
        <v>36</v>
      </c>
      <c r="B17" s="7">
        <v>21828.931545741299</v>
      </c>
      <c r="C17" s="7">
        <v>219734.94006309099</v>
      </c>
      <c r="D17" s="7">
        <v>49295.799053627801</v>
      </c>
      <c r="E17" s="7">
        <v>49295.799053627801</v>
      </c>
      <c r="F17" s="7"/>
      <c r="G17" s="7"/>
      <c r="H17" s="7"/>
      <c r="I17" s="8"/>
      <c r="J17" s="8"/>
      <c r="K17" s="8"/>
      <c r="L17" s="8"/>
      <c r="M17" s="8"/>
      <c r="N17" s="8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2">
      <c r="A18" s="10" t="s">
        <v>5</v>
      </c>
      <c r="B18" s="10">
        <v>13.0991146840338</v>
      </c>
      <c r="C18" s="10">
        <v>15.8568230385672</v>
      </c>
      <c r="D18" s="10">
        <v>15.029510532207199</v>
      </c>
      <c r="E18" s="10">
        <v>11.3755469624504</v>
      </c>
      <c r="F18" s="7"/>
      <c r="G18" s="7"/>
      <c r="H18" s="7"/>
      <c r="I18" s="8"/>
      <c r="J18" s="8"/>
      <c r="K18" s="8"/>
      <c r="L18" s="8"/>
      <c r="M18" s="8"/>
      <c r="N18" s="8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">
      <c r="A19" s="12" t="s">
        <v>6</v>
      </c>
      <c r="B19" s="12">
        <v>4</v>
      </c>
      <c r="C19" s="12">
        <v>33.186119873816999</v>
      </c>
      <c r="D19" s="12">
        <v>4.6687697160883301</v>
      </c>
      <c r="E19" s="12">
        <v>4.7570977917981097</v>
      </c>
      <c r="F19" s="7"/>
      <c r="G19" s="7"/>
      <c r="H19" s="7"/>
      <c r="I19" s="8"/>
      <c r="J19" s="8"/>
      <c r="K19" s="8"/>
      <c r="L19" s="8"/>
      <c r="M19" s="8"/>
      <c r="N19" s="8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">
      <c r="A20" s="14" t="s">
        <v>7</v>
      </c>
      <c r="B20" s="14">
        <v>26.198229368067601</v>
      </c>
      <c r="C20" s="14">
        <v>31.713646077134399</v>
      </c>
      <c r="D20" s="14">
        <v>30.059021064414399</v>
      </c>
      <c r="E20" s="14">
        <v>22.7510939249008</v>
      </c>
      <c r="F20" s="7"/>
      <c r="G20" s="7"/>
      <c r="H20" s="7"/>
      <c r="I20" s="8"/>
      <c r="J20" s="8"/>
      <c r="K20" s="8"/>
      <c r="L20" s="8"/>
      <c r="M20" s="8"/>
      <c r="N20" s="8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">
      <c r="A21" s="15" t="s">
        <v>8</v>
      </c>
      <c r="B21" s="15">
        <v>8</v>
      </c>
      <c r="C21" s="15">
        <v>66.372239747634097</v>
      </c>
      <c r="D21" s="15">
        <v>9.3375394321766603</v>
      </c>
      <c r="E21" s="15">
        <v>9.5141955835962104</v>
      </c>
      <c r="F21" s="7"/>
      <c r="G21" s="7"/>
      <c r="H21" s="7"/>
      <c r="I21" s="8"/>
      <c r="J21" s="8"/>
      <c r="K21" s="8"/>
      <c r="L21" s="8"/>
      <c r="M21" s="8"/>
      <c r="N21" s="8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">
      <c r="A22" s="11" t="s">
        <v>37</v>
      </c>
      <c r="B22" s="11">
        <v>45.846901394118198</v>
      </c>
      <c r="C22" s="11">
        <v>55.498880634985198</v>
      </c>
      <c r="D22" s="11">
        <v>52.603286862725099</v>
      </c>
      <c r="E22" s="11">
        <v>39.814414368576401</v>
      </c>
      <c r="F22" s="7"/>
      <c r="G22" s="7"/>
      <c r="H22" s="7"/>
      <c r="I22" s="8"/>
      <c r="J22" s="8"/>
      <c r="K22" s="8"/>
      <c r="L22" s="8"/>
      <c r="M22" s="8"/>
      <c r="N22" s="8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">
      <c r="A23" s="16" t="s">
        <v>38</v>
      </c>
      <c r="B23" s="16">
        <v>14</v>
      </c>
      <c r="C23" s="16">
        <v>116.15141955836</v>
      </c>
      <c r="D23" s="16">
        <v>16.3406940063091</v>
      </c>
      <c r="E23" s="16">
        <v>16.649842271293402</v>
      </c>
      <c r="F23" s="7"/>
      <c r="G23" s="7"/>
      <c r="H23" s="7"/>
      <c r="I23" s="8"/>
      <c r="J23" s="8"/>
      <c r="K23" s="8"/>
      <c r="L23" s="8"/>
      <c r="M23" s="8"/>
      <c r="N23" s="8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">
      <c r="A24" s="13" t="s">
        <v>39</v>
      </c>
      <c r="B24" s="13">
        <v>10.3155528136766</v>
      </c>
      <c r="C24" s="13">
        <v>12.487248142871699</v>
      </c>
      <c r="D24" s="13">
        <v>11.835739544113199</v>
      </c>
      <c r="E24" s="13">
        <v>8.9582432329296804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">
      <c r="A25" s="10" t="s">
        <v>40</v>
      </c>
      <c r="B25" s="10">
        <v>3.15</v>
      </c>
      <c r="C25" s="10">
        <v>26.134069400630899</v>
      </c>
      <c r="D25" s="10">
        <v>3.6766561514195599</v>
      </c>
      <c r="E25" s="10">
        <v>3.7462145110410101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">
      <c r="A26" s="12" t="s">
        <v>41</v>
      </c>
      <c r="B26" s="12">
        <v>4617.5689172687498</v>
      </c>
      <c r="C26" s="12">
        <v>5589.6886893253304</v>
      </c>
      <c r="D26" s="12">
        <v>5298.0527577083503</v>
      </c>
      <c r="E26" s="12">
        <v>4009.9940597333898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">
      <c r="A27" s="14" t="s">
        <v>42</v>
      </c>
      <c r="B27" s="14">
        <v>1410.04</v>
      </c>
      <c r="C27" s="14">
        <v>11698.439116719201</v>
      </c>
      <c r="D27" s="14">
        <v>1645.7880126182999</v>
      </c>
      <c r="E27" s="14">
        <v>1676.92454258675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">
      <c r="B29" s="41" t="s">
        <v>9</v>
      </c>
      <c r="C29" s="41"/>
      <c r="D29" s="41"/>
      <c r="E29" s="41"/>
      <c r="F29" s="41"/>
      <c r="G29" s="41"/>
      <c r="H29" s="41"/>
      <c r="I29" s="41"/>
      <c r="J29" s="41"/>
    </row>
    <row r="30" spans="1:23" x14ac:dyDescent="0.2">
      <c r="A30" s="7"/>
      <c r="B30" s="44" t="s">
        <v>10</v>
      </c>
      <c r="C30" s="44"/>
      <c r="D30" s="44"/>
      <c r="E30" s="44"/>
      <c r="F30" s="44"/>
      <c r="G30" s="44"/>
      <c r="H30" s="44"/>
      <c r="I30" s="44"/>
      <c r="J30" s="44"/>
    </row>
    <row r="31" spans="1:23" x14ac:dyDescent="0.2">
      <c r="A31" s="7"/>
      <c r="B31" s="1" t="s">
        <v>44</v>
      </c>
      <c r="C31" s="1" t="s">
        <v>44</v>
      </c>
      <c r="D31" s="1" t="s">
        <v>45</v>
      </c>
      <c r="E31" s="1" t="s">
        <v>53</v>
      </c>
      <c r="F31" s="1" t="s">
        <v>53</v>
      </c>
      <c r="G31" s="1" t="s">
        <v>54</v>
      </c>
      <c r="H31" s="1" t="s">
        <v>54</v>
      </c>
      <c r="I31" s="1" t="s">
        <v>43</v>
      </c>
      <c r="J31" s="2" t="s">
        <v>43</v>
      </c>
    </row>
    <row r="32" spans="1:23" x14ac:dyDescent="0.2">
      <c r="A32" s="7" t="s">
        <v>28</v>
      </c>
      <c r="B32" s="8">
        <f>B10</f>
        <v>356.37223974763401</v>
      </c>
      <c r="C32" s="8">
        <f>B18</f>
        <v>13.0991146840338</v>
      </c>
      <c r="D32" s="8">
        <f>B20</f>
        <v>26.198229368067601</v>
      </c>
      <c r="E32" s="8">
        <f>B12</f>
        <v>867.62933753943196</v>
      </c>
      <c r="F32" s="8">
        <f>B22</f>
        <v>45.846901394118198</v>
      </c>
      <c r="G32" s="8">
        <f>B14</f>
        <v>195.23000958895901</v>
      </c>
      <c r="H32" s="8">
        <f>B24</f>
        <v>10.3155528136766</v>
      </c>
      <c r="I32" s="5">
        <f>B16</f>
        <v>125624.778233438</v>
      </c>
      <c r="J32" s="18">
        <f>B26</f>
        <v>4617.5689172687498</v>
      </c>
    </row>
    <row r="33" spans="1:37" x14ac:dyDescent="0.2">
      <c r="A33" s="7" t="s">
        <v>29</v>
      </c>
      <c r="B33" s="8">
        <f>B11</f>
        <v>61.924290220820197</v>
      </c>
      <c r="C33" s="8">
        <f>B19</f>
        <v>4</v>
      </c>
      <c r="D33" s="8">
        <f>B21</f>
        <v>8</v>
      </c>
      <c r="E33" s="8">
        <f>B13</f>
        <v>150.76182965299699</v>
      </c>
      <c r="F33" s="8">
        <f>B23</f>
        <v>14</v>
      </c>
      <c r="G33" s="8">
        <f>B15</f>
        <v>33.923741597160898</v>
      </c>
      <c r="H33" s="8">
        <f>B25</f>
        <v>3.15</v>
      </c>
      <c r="I33" s="5">
        <f>B17</f>
        <v>21828.931545741299</v>
      </c>
      <c r="J33" s="18">
        <f>B27</f>
        <v>1410.04</v>
      </c>
    </row>
    <row r="34" spans="1:37" x14ac:dyDescent="0.2">
      <c r="A34" s="7"/>
      <c r="B34" s="44" t="s">
        <v>11</v>
      </c>
      <c r="C34" s="44"/>
      <c r="D34" s="44"/>
      <c r="E34" s="44"/>
      <c r="F34" s="44"/>
      <c r="G34" s="44"/>
      <c r="H34" s="44"/>
      <c r="I34" s="44"/>
      <c r="J34" s="44"/>
    </row>
    <row r="35" spans="1:37" x14ac:dyDescent="0.2">
      <c r="A35" s="7"/>
      <c r="B35" s="8" t="str">
        <f>B31</f>
        <v>NYC</v>
      </c>
      <c r="C35" s="8" t="str">
        <f t="shared" ref="C35:J35" si="0">C31</f>
        <v>NYC</v>
      </c>
      <c r="D35" s="8" t="str">
        <f t="shared" si="0"/>
        <v>Storm NYC</v>
      </c>
      <c r="E35" s="8" t="str">
        <f t="shared" si="0"/>
        <v>Los Alamos</v>
      </c>
      <c r="F35" s="8" t="str">
        <f t="shared" si="0"/>
        <v>Los Alamos</v>
      </c>
      <c r="G35" s="8" t="str">
        <f t="shared" si="0"/>
        <v>ORNL</v>
      </c>
      <c r="H35" s="8" t="str">
        <f t="shared" si="0"/>
        <v>ORNL</v>
      </c>
      <c r="I35" s="8" t="str">
        <f t="shared" si="0"/>
        <v>Airplane</v>
      </c>
      <c r="J35" s="8" t="str">
        <f t="shared" si="0"/>
        <v>Airplane</v>
      </c>
    </row>
    <row r="36" spans="1:37" x14ac:dyDescent="0.2">
      <c r="A36" s="7" t="s">
        <v>28</v>
      </c>
      <c r="B36" s="8">
        <f>C10</f>
        <v>574.13249211356504</v>
      </c>
      <c r="C36" s="8">
        <f>C18</f>
        <v>15.8568230385672</v>
      </c>
      <c r="D36" s="8">
        <f>C20</f>
        <v>31.713646077134399</v>
      </c>
      <c r="E36" s="8">
        <f>C12</f>
        <v>1397.7917981072601</v>
      </c>
      <c r="F36" s="8">
        <f>C22</f>
        <v>55.498880634985198</v>
      </c>
      <c r="G36" s="8">
        <f>C14</f>
        <v>314.52475652996799</v>
      </c>
      <c r="H36" s="8">
        <f>C24</f>
        <v>12.487248142871699</v>
      </c>
      <c r="I36" s="5">
        <f>C16</f>
        <v>202387.44479495299</v>
      </c>
      <c r="J36" s="18">
        <f>C26</f>
        <v>5589.6886893253304</v>
      </c>
    </row>
    <row r="37" spans="1:37" x14ac:dyDescent="0.2">
      <c r="A37" s="7" t="s">
        <v>29</v>
      </c>
      <c r="B37" s="8">
        <f>C11</f>
        <v>623.343848580442</v>
      </c>
      <c r="C37" s="8">
        <f>C19</f>
        <v>33.186119873816999</v>
      </c>
      <c r="D37" s="8">
        <f>C21</f>
        <v>66.372239747634097</v>
      </c>
      <c r="E37" s="8">
        <f>C13</f>
        <v>1517.60252365931</v>
      </c>
      <c r="F37" s="8">
        <f>C23</f>
        <v>116.15141955836</v>
      </c>
      <c r="G37" s="8">
        <f>C15</f>
        <v>341.48402137539398</v>
      </c>
      <c r="H37" s="8">
        <f>C25</f>
        <v>26.134069400630899</v>
      </c>
      <c r="I37" s="5">
        <f>C17</f>
        <v>219734.94006309099</v>
      </c>
      <c r="J37" s="18">
        <f>C27</f>
        <v>11698.439116719201</v>
      </c>
    </row>
    <row r="38" spans="1:37" x14ac:dyDescent="0.2">
      <c r="A38" s="7"/>
      <c r="B38" s="44" t="s">
        <v>12</v>
      </c>
      <c r="C38" s="44"/>
      <c r="D38" s="44"/>
      <c r="E38" s="44"/>
      <c r="F38" s="44"/>
      <c r="G38" s="44"/>
      <c r="H38" s="44"/>
      <c r="I38" s="44"/>
      <c r="J38" s="44"/>
    </row>
    <row r="39" spans="1:37" x14ac:dyDescent="0.2">
      <c r="A39" s="7"/>
      <c r="B39" s="8" t="str">
        <f>B35</f>
        <v>NYC</v>
      </c>
      <c r="C39" s="8" t="str">
        <f t="shared" ref="C39:J39" si="1">C35</f>
        <v>NYC</v>
      </c>
      <c r="D39" s="8" t="str">
        <f t="shared" si="1"/>
        <v>Storm NYC</v>
      </c>
      <c r="E39" s="8" t="str">
        <f t="shared" si="1"/>
        <v>Los Alamos</v>
      </c>
      <c r="F39" s="8" t="str">
        <f t="shared" si="1"/>
        <v>Los Alamos</v>
      </c>
      <c r="G39" s="8" t="str">
        <f t="shared" si="1"/>
        <v>ORNL</v>
      </c>
      <c r="H39" s="8" t="str">
        <f t="shared" si="1"/>
        <v>ORNL</v>
      </c>
      <c r="I39" s="8" t="str">
        <f t="shared" si="1"/>
        <v>Airplane</v>
      </c>
      <c r="J39" s="8" t="str">
        <f t="shared" si="1"/>
        <v>Airplane</v>
      </c>
    </row>
    <row r="40" spans="1:37" x14ac:dyDescent="0.2">
      <c r="A40" s="7" t="s">
        <v>28</v>
      </c>
      <c r="B40" s="8">
        <f>D10</f>
        <v>282.96529968454303</v>
      </c>
      <c r="C40" s="8">
        <f>D18</f>
        <v>15.029510532207199</v>
      </c>
      <c r="D40" s="8">
        <f>D20</f>
        <v>30.059021064414399</v>
      </c>
      <c r="E40" s="8">
        <f>D12</f>
        <v>688.91167192428998</v>
      </c>
      <c r="F40" s="8">
        <f>D22</f>
        <v>52.603286862725099</v>
      </c>
      <c r="G40" s="8">
        <f>D14</f>
        <v>155.015772861199</v>
      </c>
      <c r="H40" s="8">
        <f>D24</f>
        <v>11.835739544113199</v>
      </c>
      <c r="I40" s="5">
        <f>D16</f>
        <v>99748.097791798107</v>
      </c>
      <c r="J40" s="18">
        <f>D26</f>
        <v>5298.0527577083503</v>
      </c>
    </row>
    <row r="41" spans="1:37" x14ac:dyDescent="0.2">
      <c r="A41" s="7" t="s">
        <v>29</v>
      </c>
      <c r="B41" s="8">
        <f>D11</f>
        <v>139.84227129337501</v>
      </c>
      <c r="C41" s="8">
        <f>D19</f>
        <v>4.6687697160883301</v>
      </c>
      <c r="D41" s="8">
        <f>D21</f>
        <v>9.3375394321766603</v>
      </c>
      <c r="E41" s="8">
        <f>D13</f>
        <v>340.46214511041001</v>
      </c>
      <c r="F41" s="8">
        <f>D23</f>
        <v>16.3406940063091</v>
      </c>
      <c r="G41" s="8">
        <f>D15</f>
        <v>76.609244269085195</v>
      </c>
      <c r="H41" s="8">
        <f>D25</f>
        <v>3.6766561514195599</v>
      </c>
      <c r="I41" s="5">
        <f>D17</f>
        <v>49295.799053627801</v>
      </c>
      <c r="J41" s="18">
        <f>D27</f>
        <v>1645.7880126182999</v>
      </c>
    </row>
    <row r="42" spans="1:37" x14ac:dyDescent="0.2">
      <c r="A42" s="7"/>
      <c r="B42" s="44" t="s">
        <v>13</v>
      </c>
      <c r="C42" s="44"/>
      <c r="D42" s="44"/>
      <c r="E42" s="44"/>
      <c r="F42" s="44"/>
      <c r="G42" s="44"/>
      <c r="H42" s="44"/>
      <c r="I42" s="44"/>
      <c r="J42" s="44"/>
    </row>
    <row r="43" spans="1:37" x14ac:dyDescent="0.2">
      <c r="A43" s="7"/>
      <c r="B43" s="8" t="str">
        <f>B39</f>
        <v>NYC</v>
      </c>
      <c r="C43" s="8" t="str">
        <f t="shared" ref="C43:J43" si="2">C39</f>
        <v>NYC</v>
      </c>
      <c r="D43" s="8" t="str">
        <f t="shared" si="2"/>
        <v>Storm NYC</v>
      </c>
      <c r="E43" s="8" t="str">
        <f t="shared" si="2"/>
        <v>Los Alamos</v>
      </c>
      <c r="F43" s="8" t="str">
        <f t="shared" si="2"/>
        <v>Los Alamos</v>
      </c>
      <c r="G43" s="8" t="str">
        <f t="shared" si="2"/>
        <v>ORNL</v>
      </c>
      <c r="H43" s="8" t="str">
        <f t="shared" si="2"/>
        <v>ORNL</v>
      </c>
      <c r="I43" s="8" t="str">
        <f t="shared" si="2"/>
        <v>Airplane</v>
      </c>
      <c r="J43" s="8" t="str">
        <f t="shared" si="2"/>
        <v>Airplane</v>
      </c>
    </row>
    <row r="44" spans="1:37" x14ac:dyDescent="0.2">
      <c r="A44" s="7" t="s">
        <v>28</v>
      </c>
      <c r="B44" s="8">
        <f>E10</f>
        <v>611.04100946372205</v>
      </c>
      <c r="C44" s="8">
        <f>E18</f>
        <v>11.3755469624504</v>
      </c>
      <c r="D44" s="8">
        <f>E20</f>
        <v>22.7510939249008</v>
      </c>
      <c r="E44" s="8">
        <f>E12</f>
        <v>1487.64984227129</v>
      </c>
      <c r="F44" s="8">
        <f>E22</f>
        <v>39.814414368576401</v>
      </c>
      <c r="G44" s="8">
        <f>E14</f>
        <v>334.74420516403802</v>
      </c>
      <c r="H44" s="8">
        <f>E24</f>
        <v>8.9582432329296804</v>
      </c>
      <c r="I44" s="5">
        <f>E16</f>
        <v>215398.06624605699</v>
      </c>
      <c r="J44" s="18">
        <f>E26</f>
        <v>4009.9940597333898</v>
      </c>
    </row>
    <row r="45" spans="1:37" x14ac:dyDescent="0.2">
      <c r="A45" s="7" t="s">
        <v>29</v>
      </c>
      <c r="B45" s="8">
        <f>E11</f>
        <v>139.84227129337501</v>
      </c>
      <c r="C45" s="8">
        <f>E19</f>
        <v>4.7570977917981097</v>
      </c>
      <c r="D45" s="8">
        <f>E21</f>
        <v>9.5141955835962104</v>
      </c>
      <c r="E45" s="8">
        <f>E13</f>
        <v>340.46214511041001</v>
      </c>
      <c r="F45" s="8">
        <f>E23</f>
        <v>16.649842271293402</v>
      </c>
      <c r="G45" s="8">
        <f>E15</f>
        <v>76.609244269085195</v>
      </c>
      <c r="H45" s="8">
        <f>E25</f>
        <v>3.7462145110410101</v>
      </c>
      <c r="I45" s="5">
        <f>E17</f>
        <v>49295.799053627801</v>
      </c>
      <c r="J45" s="18">
        <f>E27</f>
        <v>1676.92454258675</v>
      </c>
    </row>
    <row r="46" spans="1:37" x14ac:dyDescent="0.2">
      <c r="A46" s="7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 spans="1:37" x14ac:dyDescent="0.2">
      <c r="B47" s="42" t="str">
        <f>B30</f>
        <v>MxM</v>
      </c>
      <c r="C47" s="42"/>
      <c r="D47" s="42"/>
      <c r="E47" s="42"/>
      <c r="F47" s="42"/>
      <c r="G47" s="42"/>
      <c r="H47" s="42"/>
      <c r="I47" s="42"/>
      <c r="J47" s="42"/>
      <c r="K47" s="42" t="str">
        <f>B34</f>
        <v>HotSpot</v>
      </c>
      <c r="L47" s="42"/>
      <c r="M47" s="42"/>
      <c r="N47" s="42"/>
      <c r="O47" s="42"/>
      <c r="P47" s="42"/>
      <c r="Q47" s="42"/>
      <c r="R47" s="42"/>
      <c r="S47" s="42"/>
      <c r="T47" s="42" t="str">
        <f>B38</f>
        <v>LavaMD</v>
      </c>
      <c r="U47" s="42"/>
      <c r="V47" s="42"/>
      <c r="W47" s="42"/>
      <c r="X47" s="42"/>
      <c r="Y47" s="42"/>
      <c r="Z47" s="42"/>
      <c r="AA47" s="42"/>
      <c r="AB47" s="42"/>
      <c r="AC47" s="42" t="str">
        <f>B42</f>
        <v>LUD</v>
      </c>
      <c r="AD47" s="42"/>
      <c r="AE47" s="42"/>
      <c r="AF47" s="42"/>
      <c r="AG47" s="42"/>
      <c r="AH47" s="42"/>
      <c r="AI47" s="42"/>
      <c r="AJ47" s="42"/>
      <c r="AK47" s="42"/>
    </row>
    <row r="48" spans="1:37" x14ac:dyDescent="0.2">
      <c r="B48" s="42" t="s">
        <v>44</v>
      </c>
      <c r="C48" s="42"/>
      <c r="D48" s="42"/>
      <c r="E48" s="42" t="s">
        <v>54</v>
      </c>
      <c r="F48" s="42"/>
      <c r="G48" s="42" t="s">
        <v>55</v>
      </c>
      <c r="H48" s="42"/>
      <c r="I48" s="42" t="s">
        <v>65</v>
      </c>
      <c r="J48" s="42"/>
      <c r="K48" s="42" t="s">
        <v>44</v>
      </c>
      <c r="L48" s="42"/>
      <c r="M48" s="42"/>
      <c r="N48" s="42" t="s">
        <v>54</v>
      </c>
      <c r="O48" s="42"/>
      <c r="P48" s="42" t="s">
        <v>55</v>
      </c>
      <c r="Q48" s="42"/>
      <c r="R48" s="42" t="s">
        <v>65</v>
      </c>
      <c r="S48" s="42"/>
      <c r="T48" s="42" t="s">
        <v>44</v>
      </c>
      <c r="U48" s="42"/>
      <c r="V48" s="42"/>
      <c r="W48" s="42" t="s">
        <v>54</v>
      </c>
      <c r="X48" s="42"/>
      <c r="Y48" s="42" t="s">
        <v>55</v>
      </c>
      <c r="Z48" s="42"/>
      <c r="AA48" s="42" t="s">
        <v>65</v>
      </c>
      <c r="AB48" s="42"/>
      <c r="AC48" s="42" t="s">
        <v>44</v>
      </c>
      <c r="AD48" s="42"/>
      <c r="AE48" s="42"/>
      <c r="AF48" s="42" t="s">
        <v>54</v>
      </c>
      <c r="AG48" s="42"/>
      <c r="AH48" s="42" t="s">
        <v>55</v>
      </c>
      <c r="AI48" s="42"/>
      <c r="AJ48" s="42" t="s">
        <v>65</v>
      </c>
      <c r="AK48" s="42"/>
    </row>
    <row r="49" spans="1:37" x14ac:dyDescent="0.2">
      <c r="B49" s="3" t="str">
        <f>" "</f>
        <v xml:space="preserve"> </v>
      </c>
      <c r="C49" s="3" t="str">
        <f t="shared" ref="C49:AK49" si="3">" "</f>
        <v xml:space="preserve"> </v>
      </c>
      <c r="D49" s="3" t="str">
        <f t="shared" si="3"/>
        <v xml:space="preserve"> </v>
      </c>
      <c r="E49" s="3" t="str">
        <f t="shared" si="3"/>
        <v xml:space="preserve"> </v>
      </c>
      <c r="F49" s="3" t="str">
        <f t="shared" si="3"/>
        <v xml:space="preserve"> </v>
      </c>
      <c r="G49" s="3" t="str">
        <f t="shared" si="3"/>
        <v xml:space="preserve"> </v>
      </c>
      <c r="H49" s="3" t="str">
        <f t="shared" si="3"/>
        <v xml:space="preserve"> </v>
      </c>
      <c r="I49" s="3" t="str">
        <f t="shared" si="3"/>
        <v xml:space="preserve"> </v>
      </c>
      <c r="J49" s="3" t="str">
        <f t="shared" si="3"/>
        <v xml:space="preserve"> </v>
      </c>
      <c r="K49" s="3" t="str">
        <f t="shared" si="3"/>
        <v xml:space="preserve"> </v>
      </c>
      <c r="L49" s="3" t="str">
        <f t="shared" si="3"/>
        <v xml:space="preserve"> </v>
      </c>
      <c r="M49" s="3" t="str">
        <f t="shared" si="3"/>
        <v xml:space="preserve"> </v>
      </c>
      <c r="N49" s="3" t="str">
        <f t="shared" si="3"/>
        <v xml:space="preserve"> </v>
      </c>
      <c r="O49" s="3" t="str">
        <f t="shared" si="3"/>
        <v xml:space="preserve"> </v>
      </c>
      <c r="P49" s="3" t="str">
        <f t="shared" si="3"/>
        <v xml:space="preserve"> </v>
      </c>
      <c r="Q49" s="3" t="str">
        <f t="shared" si="3"/>
        <v xml:space="preserve"> </v>
      </c>
      <c r="R49" s="3" t="str">
        <f t="shared" si="3"/>
        <v xml:space="preserve"> </v>
      </c>
      <c r="S49" s="3" t="str">
        <f t="shared" si="3"/>
        <v xml:space="preserve"> </v>
      </c>
      <c r="T49" s="3" t="str">
        <f t="shared" si="3"/>
        <v xml:space="preserve"> </v>
      </c>
      <c r="U49" s="3" t="str">
        <f t="shared" si="3"/>
        <v xml:space="preserve"> </v>
      </c>
      <c r="V49" s="3" t="str">
        <f t="shared" si="3"/>
        <v xml:space="preserve"> </v>
      </c>
      <c r="W49" s="3" t="str">
        <f t="shared" si="3"/>
        <v xml:space="preserve"> </v>
      </c>
      <c r="X49" s="3" t="str">
        <f t="shared" si="3"/>
        <v xml:space="preserve"> </v>
      </c>
      <c r="Y49" s="3" t="str">
        <f t="shared" si="3"/>
        <v xml:space="preserve"> </v>
      </c>
      <c r="Z49" s="3" t="str">
        <f t="shared" si="3"/>
        <v xml:space="preserve"> </v>
      </c>
      <c r="AA49" s="3" t="str">
        <f t="shared" si="3"/>
        <v xml:space="preserve"> </v>
      </c>
      <c r="AB49" s="3" t="str">
        <f t="shared" si="3"/>
        <v xml:space="preserve"> </v>
      </c>
      <c r="AC49" s="3" t="str">
        <f t="shared" si="3"/>
        <v xml:space="preserve"> </v>
      </c>
      <c r="AD49" s="3" t="str">
        <f t="shared" si="3"/>
        <v xml:space="preserve"> </v>
      </c>
      <c r="AE49" s="3" t="str">
        <f t="shared" si="3"/>
        <v xml:space="preserve"> </v>
      </c>
      <c r="AF49" s="3" t="str">
        <f t="shared" si="3"/>
        <v xml:space="preserve"> </v>
      </c>
      <c r="AG49" s="3" t="str">
        <f t="shared" si="3"/>
        <v xml:space="preserve"> </v>
      </c>
      <c r="AH49" s="3" t="str">
        <f t="shared" si="3"/>
        <v xml:space="preserve"> </v>
      </c>
      <c r="AI49" s="3" t="str">
        <f t="shared" si="3"/>
        <v xml:space="preserve"> </v>
      </c>
      <c r="AJ49" s="3" t="str">
        <f t="shared" si="3"/>
        <v xml:space="preserve"> </v>
      </c>
      <c r="AK49" s="3" t="str">
        <f t="shared" si="3"/>
        <v xml:space="preserve"> </v>
      </c>
    </row>
    <row r="50" spans="1:37" x14ac:dyDescent="0.2">
      <c r="A50" t="s">
        <v>46</v>
      </c>
      <c r="B50" s="3">
        <f t="shared" ref="B50:J50" si="4">B32</f>
        <v>356.37223974763401</v>
      </c>
      <c r="C50" s="3">
        <f t="shared" si="4"/>
        <v>13.0991146840338</v>
      </c>
      <c r="D50" s="3">
        <f t="shared" si="4"/>
        <v>26.198229368067601</v>
      </c>
      <c r="E50" s="3">
        <f>G32</f>
        <v>195.23000958895901</v>
      </c>
      <c r="F50" s="3">
        <f>H32</f>
        <v>10.3155528136766</v>
      </c>
      <c r="G50" s="3">
        <f>E32</f>
        <v>867.62933753943196</v>
      </c>
      <c r="H50" s="3">
        <f>F32</f>
        <v>45.846901394118198</v>
      </c>
      <c r="I50" s="3">
        <f t="shared" si="4"/>
        <v>125624.778233438</v>
      </c>
      <c r="J50" s="3">
        <f t="shared" si="4"/>
        <v>4617.5689172687498</v>
      </c>
      <c r="K50" s="3">
        <f t="shared" ref="K50:K51" si="5">B36</f>
        <v>574.13249211356504</v>
      </c>
      <c r="L50" s="3">
        <f>C36</f>
        <v>15.8568230385672</v>
      </c>
      <c r="M50" s="3">
        <f>D36</f>
        <v>31.713646077134399</v>
      </c>
      <c r="N50" s="3">
        <f>G36</f>
        <v>314.52475652996799</v>
      </c>
      <c r="O50" s="3">
        <f>H36</f>
        <v>12.487248142871699</v>
      </c>
      <c r="P50" s="3">
        <f>E36</f>
        <v>1397.7917981072601</v>
      </c>
      <c r="Q50" s="3">
        <f>F36</f>
        <v>55.498880634985198</v>
      </c>
      <c r="R50" s="3">
        <f>I36</f>
        <v>202387.44479495299</v>
      </c>
      <c r="S50" s="3">
        <f>J36</f>
        <v>5589.6886893253304</v>
      </c>
      <c r="T50" s="3">
        <f t="shared" ref="T50:T51" si="6">B40</f>
        <v>282.96529968454303</v>
      </c>
      <c r="U50" s="3">
        <f>C40</f>
        <v>15.029510532207199</v>
      </c>
      <c r="V50" s="3">
        <f>D40</f>
        <v>30.059021064414399</v>
      </c>
      <c r="W50" s="3">
        <f>G40</f>
        <v>155.015772861199</v>
      </c>
      <c r="X50" s="3">
        <f>H40</f>
        <v>11.835739544113199</v>
      </c>
      <c r="Y50" s="3">
        <f>E40</f>
        <v>688.91167192428998</v>
      </c>
      <c r="Z50" s="3">
        <f>F40</f>
        <v>52.603286862725099</v>
      </c>
      <c r="AA50" s="3">
        <f>I40</f>
        <v>99748.097791798107</v>
      </c>
      <c r="AB50" s="3">
        <f>J40</f>
        <v>5298.0527577083503</v>
      </c>
      <c r="AC50" s="3">
        <f t="shared" ref="AC50:AC51" si="7">B44</f>
        <v>611.04100946372205</v>
      </c>
      <c r="AD50" s="3">
        <f>C44</f>
        <v>11.3755469624504</v>
      </c>
      <c r="AE50" s="3">
        <f>D44</f>
        <v>22.7510939249008</v>
      </c>
      <c r="AF50" s="3">
        <f>G44</f>
        <v>334.74420516403802</v>
      </c>
      <c r="AG50" s="3">
        <f>H44</f>
        <v>8.9582432329296804</v>
      </c>
      <c r="AH50" s="3">
        <f>E44</f>
        <v>1487.64984227129</v>
      </c>
      <c r="AI50" s="3">
        <f>F44</f>
        <v>39.814414368576401</v>
      </c>
      <c r="AJ50" s="3">
        <f>I44</f>
        <v>215398.06624605699</v>
      </c>
      <c r="AK50" s="3">
        <f>J44</f>
        <v>4009.9940597333898</v>
      </c>
    </row>
    <row r="51" spans="1:37" x14ac:dyDescent="0.2">
      <c r="A51" t="s">
        <v>47</v>
      </c>
      <c r="B51" s="3">
        <f>B33</f>
        <v>61.924290220820197</v>
      </c>
      <c r="C51" s="3">
        <f t="shared" ref="C51:J51" si="8">C33</f>
        <v>4</v>
      </c>
      <c r="D51" s="3">
        <f t="shared" si="8"/>
        <v>8</v>
      </c>
      <c r="E51" s="3">
        <f>G33</f>
        <v>33.923741597160898</v>
      </c>
      <c r="F51" s="3">
        <f>H33</f>
        <v>3.15</v>
      </c>
      <c r="G51" s="3">
        <f>E33</f>
        <v>150.76182965299699</v>
      </c>
      <c r="H51" s="3">
        <f>F33</f>
        <v>14</v>
      </c>
      <c r="I51" s="3">
        <f t="shared" si="8"/>
        <v>21828.931545741299</v>
      </c>
      <c r="J51" s="3">
        <f t="shared" si="8"/>
        <v>1410.04</v>
      </c>
      <c r="K51" s="3">
        <f t="shared" si="5"/>
        <v>623.343848580442</v>
      </c>
      <c r="L51" s="3">
        <f>C37</f>
        <v>33.186119873816999</v>
      </c>
      <c r="M51" s="3">
        <f>D37</f>
        <v>66.372239747634097</v>
      </c>
      <c r="N51" s="3">
        <f>G37</f>
        <v>341.48402137539398</v>
      </c>
      <c r="O51" s="3">
        <f>H37</f>
        <v>26.134069400630899</v>
      </c>
      <c r="P51" s="3">
        <f>E37</f>
        <v>1517.60252365931</v>
      </c>
      <c r="Q51" s="3">
        <f>F37</f>
        <v>116.15141955836</v>
      </c>
      <c r="R51" s="3">
        <f>I37</f>
        <v>219734.94006309099</v>
      </c>
      <c r="S51" s="3">
        <f>J37</f>
        <v>11698.439116719201</v>
      </c>
      <c r="T51" s="3">
        <f t="shared" si="6"/>
        <v>139.84227129337501</v>
      </c>
      <c r="U51" s="3">
        <f>C41</f>
        <v>4.6687697160883301</v>
      </c>
      <c r="V51" s="3">
        <f>D41</f>
        <v>9.3375394321766603</v>
      </c>
      <c r="W51" s="3">
        <f>G41</f>
        <v>76.609244269085195</v>
      </c>
      <c r="X51" s="3">
        <f>H41</f>
        <v>3.6766561514195599</v>
      </c>
      <c r="Y51" s="3">
        <f>E41</f>
        <v>340.46214511041001</v>
      </c>
      <c r="Z51" s="3">
        <f>F41</f>
        <v>16.3406940063091</v>
      </c>
      <c r="AA51" s="3">
        <f>I41</f>
        <v>49295.799053627801</v>
      </c>
      <c r="AB51" s="3">
        <f>J41</f>
        <v>1645.7880126182999</v>
      </c>
      <c r="AC51" s="3">
        <f t="shared" si="7"/>
        <v>139.84227129337501</v>
      </c>
      <c r="AD51" s="3">
        <f>C45</f>
        <v>4.7570977917981097</v>
      </c>
      <c r="AE51" s="3">
        <f>D45</f>
        <v>9.5141955835962104</v>
      </c>
      <c r="AF51" s="3">
        <f>G45</f>
        <v>76.609244269085195</v>
      </c>
      <c r="AG51" s="3">
        <f>H45</f>
        <v>3.7462145110410101</v>
      </c>
      <c r="AH51" s="3">
        <f>E45</f>
        <v>340.46214511041001</v>
      </c>
      <c r="AI51" s="3">
        <f>F45</f>
        <v>16.649842271293402</v>
      </c>
      <c r="AJ51" s="3">
        <f>I45</f>
        <v>49295.799053627801</v>
      </c>
      <c r="AK51" s="3">
        <f>J45</f>
        <v>1676.92454258675</v>
      </c>
    </row>
  </sheetData>
  <mergeCells count="26">
    <mergeCell ref="AF48:AG48"/>
    <mergeCell ref="AH48:AI48"/>
    <mergeCell ref="AJ48:AK48"/>
    <mergeCell ref="T48:V48"/>
    <mergeCell ref="W48:X48"/>
    <mergeCell ref="Y48:Z48"/>
    <mergeCell ref="AA48:AB48"/>
    <mergeCell ref="AC48:AE48"/>
    <mergeCell ref="N48:O48"/>
    <mergeCell ref="B48:D48"/>
    <mergeCell ref="K48:M48"/>
    <mergeCell ref="P48:Q48"/>
    <mergeCell ref="R48:S48"/>
    <mergeCell ref="E48:F48"/>
    <mergeCell ref="G48:H48"/>
    <mergeCell ref="I48:J48"/>
    <mergeCell ref="B47:J47"/>
    <mergeCell ref="K47:S47"/>
    <mergeCell ref="T47:AB47"/>
    <mergeCell ref="AC47:AK47"/>
    <mergeCell ref="B46:AK46"/>
    <mergeCell ref="B30:J30"/>
    <mergeCell ref="B34:J34"/>
    <mergeCell ref="B38:J38"/>
    <mergeCell ref="B42:J42"/>
    <mergeCell ref="B29:J29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zoomScale="55" zoomScaleNormal="55" workbookViewId="0">
      <selection activeCell="H29" sqref="H29"/>
    </sheetView>
  </sheetViews>
  <sheetFormatPr defaultRowHeight="12.75" x14ac:dyDescent="0.2"/>
  <cols>
    <col min="1" max="1" width="27.85546875" bestFit="1" customWidth="1"/>
    <col min="2" max="2" width="14.28515625" bestFit="1" customWidth="1"/>
    <col min="3" max="4" width="16.7109375" bestFit="1" customWidth="1"/>
    <col min="5" max="5" width="18.140625" bestFit="1" customWidth="1"/>
    <col min="6" max="6" width="17.7109375" bestFit="1" customWidth="1"/>
    <col min="7" max="7" width="24.42578125" bestFit="1" customWidth="1"/>
    <col min="8" max="8" width="24.28515625" bestFit="1" customWidth="1"/>
    <col min="9" max="9" width="17.28515625" bestFit="1" customWidth="1"/>
    <col min="10" max="10" width="17.140625" bestFit="1" customWidth="1"/>
    <col min="11" max="11" width="21.140625" bestFit="1" customWidth="1"/>
    <col min="12" max="12" width="21.42578125" bestFit="1" customWidth="1"/>
    <col min="13" max="13" width="27.85546875" bestFit="1" customWidth="1"/>
    <col min="14" max="14" width="27.7109375" bestFit="1" customWidth="1"/>
    <col min="15" max="15" width="17.42578125" bestFit="1" customWidth="1"/>
    <col min="16" max="16" width="12.5703125" bestFit="1" customWidth="1"/>
    <col min="17" max="17" width="15.85546875" bestFit="1" customWidth="1"/>
    <col min="18" max="18" width="13.42578125" bestFit="1" customWidth="1"/>
    <col min="19" max="20" width="16.7109375" bestFit="1" customWidth="1"/>
    <col min="21" max="21" width="14.42578125" bestFit="1" customWidth="1"/>
    <col min="22" max="22" width="14.28515625" bestFit="1" customWidth="1"/>
    <col min="23" max="23" width="17.42578125" bestFit="1" customWidth="1"/>
    <col min="24" max="24" width="12.140625" bestFit="1" customWidth="1"/>
    <col min="25" max="25" width="15.85546875" bestFit="1" customWidth="1"/>
    <col min="26" max="26" width="13.42578125" bestFit="1" customWidth="1"/>
    <col min="27" max="28" width="16.7109375" bestFit="1" customWidth="1"/>
    <col min="29" max="29" width="14.42578125" bestFit="1" customWidth="1"/>
    <col min="30" max="30" width="14.28515625" bestFit="1" customWidth="1"/>
    <col min="31" max="31" width="17.42578125" bestFit="1" customWidth="1"/>
    <col min="32" max="32" width="12.140625" bestFit="1" customWidth="1"/>
    <col min="33" max="33" width="15.85546875" bestFit="1" customWidth="1"/>
    <col min="34" max="34" width="13.42578125" bestFit="1" customWidth="1"/>
    <col min="35" max="36" width="16.7109375" bestFit="1" customWidth="1"/>
    <col min="37" max="37" width="14.42578125" bestFit="1" customWidth="1"/>
    <col min="38" max="38" width="14.28515625" bestFit="1" customWidth="1"/>
    <col min="39" max="39" width="17.42578125" bestFit="1" customWidth="1"/>
    <col min="40" max="40" width="12.140625" bestFit="1" customWidth="1"/>
    <col min="41" max="41" width="15.85546875" bestFit="1" customWidth="1"/>
    <col min="42" max="42" width="13.42578125" bestFit="1" customWidth="1"/>
    <col min="43" max="44" width="16.7109375" bestFit="1" customWidth="1"/>
    <col min="45" max="45" width="14.42578125" bestFit="1" customWidth="1"/>
    <col min="46" max="46" width="14.28515625" bestFit="1" customWidth="1"/>
    <col min="47" max="47" width="17.42578125" bestFit="1" customWidth="1"/>
    <col min="48" max="48" width="12.140625" bestFit="1" customWidth="1"/>
    <col min="49" max="49" width="15.8554687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5</v>
      </c>
      <c r="M1" t="s">
        <v>6</v>
      </c>
      <c r="N1" t="s">
        <v>7</v>
      </c>
      <c r="O1" t="s">
        <v>8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</row>
    <row r="2" spans="1:21" x14ac:dyDescent="0.2">
      <c r="A2" t="s">
        <v>25</v>
      </c>
      <c r="B2" t="s">
        <v>26</v>
      </c>
      <c r="C2" s="17">
        <v>0</v>
      </c>
      <c r="D2" s="17">
        <v>101.457564575646</v>
      </c>
      <c r="E2" s="17" t="s">
        <v>18</v>
      </c>
      <c r="F2" s="17">
        <v>247.01014760147601</v>
      </c>
      <c r="G2" s="17" t="s">
        <v>18</v>
      </c>
      <c r="H2" s="17">
        <v>55.581100590221403</v>
      </c>
      <c r="I2" s="17" t="s">
        <v>18</v>
      </c>
      <c r="J2" s="17">
        <v>35764.806088560901</v>
      </c>
      <c r="K2" s="17" t="s">
        <v>18</v>
      </c>
      <c r="L2" s="17">
        <v>15.1209677419355</v>
      </c>
      <c r="M2" s="17" t="s">
        <v>18</v>
      </c>
      <c r="N2" s="17">
        <v>30.241935483871</v>
      </c>
      <c r="O2" s="17" t="s">
        <v>18</v>
      </c>
      <c r="P2" s="17">
        <v>52.923387096774199</v>
      </c>
      <c r="Q2" s="17" t="s">
        <v>18</v>
      </c>
      <c r="R2" s="17">
        <v>11.907762096774199</v>
      </c>
      <c r="S2" s="17" t="s">
        <v>18</v>
      </c>
      <c r="T2" s="17">
        <v>5330.2923387096798</v>
      </c>
      <c r="U2" s="17" t="s">
        <v>18</v>
      </c>
    </row>
    <row r="3" spans="1:21" x14ac:dyDescent="0.2">
      <c r="A3" t="s">
        <v>25</v>
      </c>
      <c r="B3" t="s">
        <v>27</v>
      </c>
      <c r="C3" s="17">
        <v>0</v>
      </c>
      <c r="D3" s="17">
        <v>43.413284132841298</v>
      </c>
      <c r="E3" s="17" t="s">
        <v>18</v>
      </c>
      <c r="F3" s="17">
        <v>105.694649446494</v>
      </c>
      <c r="G3" s="17" t="s">
        <v>18</v>
      </c>
      <c r="H3" s="17">
        <v>23.7829295669742</v>
      </c>
      <c r="I3" s="17" t="s">
        <v>18</v>
      </c>
      <c r="J3" s="17">
        <v>15303.6167896679</v>
      </c>
      <c r="K3" s="17" t="s">
        <v>18</v>
      </c>
      <c r="L3" s="17">
        <v>4</v>
      </c>
      <c r="M3" s="17" t="s">
        <v>18</v>
      </c>
      <c r="N3" s="17">
        <v>8</v>
      </c>
      <c r="O3" s="17" t="s">
        <v>18</v>
      </c>
      <c r="P3" s="17">
        <v>14</v>
      </c>
      <c r="Q3" s="17" t="s">
        <v>18</v>
      </c>
      <c r="R3" s="17">
        <v>3.15</v>
      </c>
      <c r="S3" s="17" t="s">
        <v>18</v>
      </c>
      <c r="T3" s="17">
        <v>1410.04</v>
      </c>
      <c r="U3" s="17" t="s">
        <v>18</v>
      </c>
    </row>
    <row r="5" spans="1:21" x14ac:dyDescent="0.2">
      <c r="A5" t="s">
        <v>0</v>
      </c>
      <c r="B5" t="s">
        <v>25</v>
      </c>
      <c r="C5" t="s">
        <v>25</v>
      </c>
    </row>
    <row r="6" spans="1:21" x14ac:dyDescent="0.2">
      <c r="A6" t="s">
        <v>1</v>
      </c>
      <c r="B6" t="s">
        <v>26</v>
      </c>
      <c r="C6" t="s">
        <v>27</v>
      </c>
    </row>
    <row r="7" spans="1:21" x14ac:dyDescent="0.2">
      <c r="A7" t="s">
        <v>3</v>
      </c>
      <c r="B7" s="17">
        <f t="array" ref="B7:C24">TRANSPOSE(D2:U3)</f>
        <v>101.457564575646</v>
      </c>
      <c r="C7" s="17">
        <v>43.413284132841298</v>
      </c>
    </row>
    <row r="8" spans="1:21" x14ac:dyDescent="0.2">
      <c r="A8" t="s">
        <v>4</v>
      </c>
      <c r="B8" s="17" t="str">
        <v>NA</v>
      </c>
      <c r="C8" s="17" t="str">
        <v>NA</v>
      </c>
    </row>
    <row r="9" spans="1:21" x14ac:dyDescent="0.2">
      <c r="A9" t="s">
        <v>31</v>
      </c>
      <c r="B9" s="17">
        <v>247.01014760147601</v>
      </c>
      <c r="C9" s="17">
        <v>105.694649446494</v>
      </c>
    </row>
    <row r="10" spans="1:21" x14ac:dyDescent="0.2">
      <c r="A10" t="s">
        <v>32</v>
      </c>
      <c r="B10" s="17" t="str">
        <v>NA</v>
      </c>
      <c r="C10" s="17" t="str">
        <v>NA</v>
      </c>
    </row>
    <row r="11" spans="1:21" x14ac:dyDescent="0.2">
      <c r="A11" t="s">
        <v>33</v>
      </c>
      <c r="B11" s="17">
        <v>55.581100590221403</v>
      </c>
      <c r="C11" s="17">
        <v>23.7829295669742</v>
      </c>
    </row>
    <row r="12" spans="1:21" x14ac:dyDescent="0.2">
      <c r="A12" t="s">
        <v>34</v>
      </c>
      <c r="B12" s="17" t="str">
        <v>NA</v>
      </c>
      <c r="C12" s="17" t="str">
        <v>NA</v>
      </c>
    </row>
    <row r="13" spans="1:21" x14ac:dyDescent="0.2">
      <c r="A13" t="s">
        <v>35</v>
      </c>
      <c r="B13" s="17">
        <v>35764.806088560901</v>
      </c>
      <c r="C13" s="17">
        <v>15303.6167896679</v>
      </c>
    </row>
    <row r="14" spans="1:21" x14ac:dyDescent="0.2">
      <c r="A14" t="s">
        <v>36</v>
      </c>
      <c r="B14" s="17" t="str">
        <v>NA</v>
      </c>
      <c r="C14" s="17" t="str">
        <v>NA</v>
      </c>
    </row>
    <row r="15" spans="1:21" x14ac:dyDescent="0.2">
      <c r="A15" t="s">
        <v>5</v>
      </c>
      <c r="B15" s="17">
        <v>15.1209677419355</v>
      </c>
      <c r="C15" s="17">
        <v>4</v>
      </c>
    </row>
    <row r="16" spans="1:21" x14ac:dyDescent="0.2">
      <c r="A16" t="s">
        <v>6</v>
      </c>
      <c r="B16" s="17" t="str">
        <v>NA</v>
      </c>
      <c r="C16" s="17" t="str">
        <v>NA</v>
      </c>
    </row>
    <row r="17" spans="1:23" x14ac:dyDescent="0.2">
      <c r="A17" t="s">
        <v>7</v>
      </c>
      <c r="B17" s="17">
        <v>30.241935483871</v>
      </c>
      <c r="C17" s="17">
        <v>8</v>
      </c>
    </row>
    <row r="18" spans="1:23" x14ac:dyDescent="0.2">
      <c r="A18" t="s">
        <v>8</v>
      </c>
      <c r="B18" s="17" t="str">
        <v>NA</v>
      </c>
      <c r="C18" s="17" t="str">
        <v>NA</v>
      </c>
    </row>
    <row r="19" spans="1:23" x14ac:dyDescent="0.2">
      <c r="A19" t="s">
        <v>37</v>
      </c>
      <c r="B19" s="17">
        <v>52.923387096774199</v>
      </c>
      <c r="C19" s="17">
        <v>14</v>
      </c>
    </row>
    <row r="20" spans="1:23" x14ac:dyDescent="0.2">
      <c r="A20" t="s">
        <v>38</v>
      </c>
      <c r="B20" s="17" t="str">
        <v>NA</v>
      </c>
      <c r="C20" s="17" t="str">
        <v>NA</v>
      </c>
    </row>
    <row r="21" spans="1:23" x14ac:dyDescent="0.2">
      <c r="A21" t="s">
        <v>39</v>
      </c>
      <c r="B21" s="17">
        <v>11.907762096774199</v>
      </c>
      <c r="C21" s="17">
        <v>3.15</v>
      </c>
      <c r="M21">
        <v>11.6334661354582</v>
      </c>
      <c r="N21">
        <v>513.14741035856605</v>
      </c>
      <c r="O21">
        <v>26.772908366533901</v>
      </c>
      <c r="P21">
        <v>26.932270916334701</v>
      </c>
      <c r="Q21">
        <v>1047.01195219123</v>
      </c>
      <c r="R21">
        <v>41.434262948207198</v>
      </c>
      <c r="S21">
        <v>21.195219123506</v>
      </c>
      <c r="T21">
        <v>774.50199203187196</v>
      </c>
      <c r="U21">
        <v>8</v>
      </c>
      <c r="V21">
        <v>30.241935483871</v>
      </c>
      <c r="W21">
        <v>8</v>
      </c>
    </row>
    <row r="22" spans="1:23" x14ac:dyDescent="0.2">
      <c r="A22" t="s">
        <v>40</v>
      </c>
      <c r="B22" s="17" t="str">
        <v>NA</v>
      </c>
      <c r="C22" s="17" t="str">
        <v>NA</v>
      </c>
      <c r="M22">
        <v>53.084782640655099</v>
      </c>
      <c r="N22">
        <v>54.251481160229901</v>
      </c>
      <c r="O22">
        <v>182.29664368356799</v>
      </c>
      <c r="P22">
        <v>52.793108010761401</v>
      </c>
      <c r="Q22">
        <v>54.834830420017298</v>
      </c>
      <c r="R22">
        <v>46.959615412887203</v>
      </c>
      <c r="S22">
        <v>67.668514135340502</v>
      </c>
      <c r="T22">
        <v>113.16975639875901</v>
      </c>
      <c r="U22">
        <v>151.379132914835</v>
      </c>
      <c r="V22" t="s">
        <v>18</v>
      </c>
      <c r="W22" t="s">
        <v>18</v>
      </c>
    </row>
    <row r="23" spans="1:23" x14ac:dyDescent="0.2">
      <c r="A23" t="s">
        <v>41</v>
      </c>
      <c r="B23" s="17">
        <v>5330.2923387096798</v>
      </c>
      <c r="C23" s="17">
        <v>1410.04</v>
      </c>
    </row>
    <row r="24" spans="1:23" x14ac:dyDescent="0.2">
      <c r="A24" t="s">
        <v>42</v>
      </c>
      <c r="B24" s="17" t="str">
        <v>NA</v>
      </c>
      <c r="C24" s="17" t="str">
        <v>NA</v>
      </c>
      <c r="D24" s="19"/>
      <c r="E24" s="19"/>
      <c r="F24" s="19"/>
      <c r="G24" s="19"/>
      <c r="H24" s="19"/>
      <c r="I24" s="19"/>
    </row>
    <row r="25" spans="1:23" x14ac:dyDescent="0.2"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</row>
    <row r="26" spans="1:23" x14ac:dyDescent="0.2">
      <c r="B26" s="42" t="s">
        <v>66</v>
      </c>
      <c r="C26" s="42"/>
      <c r="D26" s="42"/>
      <c r="E26" s="42"/>
      <c r="F26" s="42"/>
      <c r="G26" s="42"/>
      <c r="H26" s="42"/>
      <c r="I26" s="42"/>
      <c r="J26" s="42"/>
      <c r="K26" s="42" t="s">
        <v>67</v>
      </c>
      <c r="L26" s="42"/>
      <c r="M26" s="42"/>
      <c r="N26" s="42"/>
      <c r="O26" s="42"/>
      <c r="P26" s="42"/>
      <c r="Q26" s="42"/>
      <c r="R26" s="42"/>
      <c r="S26" s="42"/>
    </row>
    <row r="27" spans="1:23" x14ac:dyDescent="0.2">
      <c r="B27" s="47" t="s">
        <v>44</v>
      </c>
      <c r="C27" s="47"/>
      <c r="D27" s="47"/>
      <c r="E27" s="47" t="s">
        <v>54</v>
      </c>
      <c r="F27" s="47"/>
      <c r="G27" s="47" t="s">
        <v>55</v>
      </c>
      <c r="H27" s="47"/>
      <c r="I27" s="47" t="s">
        <v>65</v>
      </c>
      <c r="J27" s="47"/>
      <c r="K27" s="42" t="str">
        <f>B27</f>
        <v>NYC</v>
      </c>
      <c r="L27" s="42"/>
      <c r="M27" s="42"/>
      <c r="N27" s="42" t="str">
        <f>E27</f>
        <v>ORNL</v>
      </c>
      <c r="O27" s="42"/>
      <c r="P27" s="42" t="str">
        <f>G27</f>
        <v>LANL</v>
      </c>
      <c r="Q27" s="42"/>
      <c r="R27" s="42" t="str">
        <f t="shared" ref="R27" si="0">I27</f>
        <v>Plane</v>
      </c>
      <c r="S27" s="42"/>
    </row>
    <row r="28" spans="1:23" x14ac:dyDescent="0.2">
      <c r="B28" s="29" t="str">
        <f>" "</f>
        <v xml:space="preserve"> </v>
      </c>
      <c r="C28" s="29" t="str">
        <f t="shared" ref="C28:S28" si="1">" "</f>
        <v xml:space="preserve"> </v>
      </c>
      <c r="D28" s="29" t="str">
        <f t="shared" si="1"/>
        <v xml:space="preserve"> </v>
      </c>
      <c r="E28" s="29" t="str">
        <f t="shared" si="1"/>
        <v xml:space="preserve"> </v>
      </c>
      <c r="F28" s="29" t="str">
        <f t="shared" si="1"/>
        <v xml:space="preserve"> </v>
      </c>
      <c r="G28" s="29" t="str">
        <f t="shared" si="1"/>
        <v xml:space="preserve"> </v>
      </c>
      <c r="H28" s="29" t="str">
        <f t="shared" si="1"/>
        <v xml:space="preserve"> </v>
      </c>
      <c r="I28" s="29" t="str">
        <f t="shared" si="1"/>
        <v xml:space="preserve"> </v>
      </c>
      <c r="J28" s="29" t="str">
        <f t="shared" si="1"/>
        <v xml:space="preserve"> </v>
      </c>
      <c r="K28" s="29" t="str">
        <f t="shared" si="1"/>
        <v xml:space="preserve"> </v>
      </c>
      <c r="L28" s="29" t="str">
        <f t="shared" si="1"/>
        <v xml:space="preserve"> </v>
      </c>
      <c r="M28" s="29" t="str">
        <f t="shared" si="1"/>
        <v xml:space="preserve"> </v>
      </c>
      <c r="N28" s="29" t="str">
        <f t="shared" si="1"/>
        <v xml:space="preserve"> </v>
      </c>
      <c r="O28" s="29" t="str">
        <f t="shared" si="1"/>
        <v xml:space="preserve"> </v>
      </c>
      <c r="P28" s="29" t="str">
        <f t="shared" si="1"/>
        <v xml:space="preserve"> </v>
      </c>
      <c r="Q28" s="29" t="str">
        <f t="shared" si="1"/>
        <v xml:space="preserve"> </v>
      </c>
      <c r="R28" s="29" t="str">
        <f t="shared" si="1"/>
        <v xml:space="preserve"> </v>
      </c>
      <c r="S28" s="29" t="str">
        <f t="shared" si="1"/>
        <v xml:space="preserve"> </v>
      </c>
    </row>
    <row r="29" spans="1:23" x14ac:dyDescent="0.2">
      <c r="B29" s="26">
        <f>B7</f>
        <v>101.457564575646</v>
      </c>
      <c r="C29" s="26">
        <f>B15</f>
        <v>15.1209677419355</v>
      </c>
      <c r="D29" s="27">
        <f>B17</f>
        <v>30.241935483871</v>
      </c>
      <c r="E29" s="27">
        <f>B11</f>
        <v>55.581100590221403</v>
      </c>
      <c r="F29" s="27">
        <f>B21</f>
        <v>11.907762096774199</v>
      </c>
      <c r="G29" s="26">
        <f>B9</f>
        <v>247.01014760147601</v>
      </c>
      <c r="H29" s="27">
        <f>B19</f>
        <v>52.923387096774199</v>
      </c>
      <c r="I29" s="27">
        <f>B13</f>
        <v>35764.806088560901</v>
      </c>
      <c r="J29" s="28">
        <f>B23</f>
        <v>5330.2923387096798</v>
      </c>
      <c r="K29" s="28">
        <f>C7</f>
        <v>43.413284132841298</v>
      </c>
      <c r="L29" s="28">
        <f>C15</f>
        <v>4</v>
      </c>
      <c r="M29" s="28">
        <f>C17</f>
        <v>8</v>
      </c>
      <c r="N29" s="28">
        <f>C11</f>
        <v>23.7829295669742</v>
      </c>
      <c r="O29" s="28">
        <f>C21</f>
        <v>3.15</v>
      </c>
      <c r="P29" s="28">
        <f>C9</f>
        <v>105.694649446494</v>
      </c>
      <c r="Q29" s="28">
        <f>C19</f>
        <v>14</v>
      </c>
      <c r="R29" s="28">
        <f>C13</f>
        <v>15303.6167896679</v>
      </c>
      <c r="S29" s="28">
        <f>C23</f>
        <v>1410.04</v>
      </c>
    </row>
  </sheetData>
  <mergeCells count="11">
    <mergeCell ref="B26:J26"/>
    <mergeCell ref="K26:S26"/>
    <mergeCell ref="B25:S25"/>
    <mergeCell ref="B27:D27"/>
    <mergeCell ref="E27:F27"/>
    <mergeCell ref="G27:H27"/>
    <mergeCell ref="I27:J27"/>
    <mergeCell ref="K27:M27"/>
    <mergeCell ref="N27:O27"/>
    <mergeCell ref="P27:Q27"/>
    <mergeCell ref="R27:S2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7"/>
  <sheetViews>
    <sheetView topLeftCell="K88" zoomScale="55" zoomScaleNormal="55" workbookViewId="0">
      <selection activeCell="U101" sqref="U101"/>
    </sheetView>
  </sheetViews>
  <sheetFormatPr defaultRowHeight="12.75" x14ac:dyDescent="0.2"/>
  <cols>
    <col min="1" max="1" width="29" customWidth="1"/>
    <col min="2" max="2" width="14.28515625" bestFit="1" customWidth="1"/>
    <col min="3" max="4" width="16.7109375" bestFit="1" customWidth="1"/>
    <col min="5" max="5" width="18.140625" bestFit="1" customWidth="1"/>
    <col min="6" max="6" width="17.7109375" bestFit="1" customWidth="1"/>
    <col min="7" max="7" width="24.42578125" bestFit="1" customWidth="1"/>
    <col min="8" max="8" width="24.28515625" bestFit="1" customWidth="1"/>
    <col min="9" max="9" width="17.28515625" bestFit="1" customWidth="1"/>
    <col min="10" max="10" width="17.140625" bestFit="1" customWidth="1"/>
    <col min="11" max="11" width="21.140625" bestFit="1" customWidth="1"/>
    <col min="12" max="12" width="21.42578125" bestFit="1" customWidth="1"/>
    <col min="13" max="13" width="27.85546875" bestFit="1" customWidth="1"/>
    <col min="14" max="14" width="27.7109375" bestFit="1" customWidth="1"/>
    <col min="15" max="15" width="17.42578125" bestFit="1" customWidth="1"/>
    <col min="16" max="16" width="12.5703125" bestFit="1" customWidth="1"/>
    <col min="17" max="17" width="15.85546875" bestFit="1" customWidth="1"/>
    <col min="18" max="18" width="13.42578125" bestFit="1" customWidth="1"/>
    <col min="19" max="20" width="16.7109375" bestFit="1" customWidth="1"/>
    <col min="21" max="21" width="14.42578125" bestFit="1" customWidth="1"/>
    <col min="22" max="22" width="14.28515625" bestFit="1" customWidth="1"/>
    <col min="23" max="23" width="17.42578125" bestFit="1" customWidth="1"/>
    <col min="24" max="24" width="12.140625" bestFit="1" customWidth="1"/>
    <col min="25" max="25" width="15.85546875" bestFit="1" customWidth="1"/>
    <col min="26" max="26" width="13.42578125" bestFit="1" customWidth="1"/>
    <col min="27" max="28" width="16.7109375" bestFit="1" customWidth="1"/>
    <col min="29" max="29" width="14.42578125" bestFit="1" customWidth="1"/>
    <col min="30" max="30" width="14.28515625" bestFit="1" customWidth="1"/>
    <col min="31" max="31" width="17.42578125" bestFit="1" customWidth="1"/>
    <col min="32" max="32" width="12.140625" bestFit="1" customWidth="1"/>
    <col min="33" max="33" width="15.85546875" bestFit="1" customWidth="1"/>
    <col min="34" max="34" width="13.42578125" bestFit="1" customWidth="1"/>
    <col min="35" max="36" width="16.7109375" bestFit="1" customWidth="1"/>
    <col min="37" max="37" width="14.42578125" bestFit="1" customWidth="1"/>
    <col min="38" max="38" width="14.28515625" bestFit="1" customWidth="1"/>
    <col min="39" max="39" width="17.42578125" bestFit="1" customWidth="1"/>
    <col min="40" max="40" width="12.140625" bestFit="1" customWidth="1"/>
    <col min="41" max="41" width="15.85546875" bestFit="1" customWidth="1"/>
    <col min="42" max="42" width="13.42578125" bestFit="1" customWidth="1"/>
    <col min="43" max="44" width="16.7109375" bestFit="1" customWidth="1"/>
    <col min="45" max="45" width="14.42578125" bestFit="1" customWidth="1"/>
    <col min="46" max="46" width="14.28515625" bestFit="1" customWidth="1"/>
    <col min="47" max="47" width="17.42578125" bestFit="1" customWidth="1"/>
    <col min="48" max="48" width="12.140625" bestFit="1" customWidth="1"/>
    <col min="49" max="49" width="15.85546875" bestFit="1" customWidth="1"/>
  </cols>
  <sheetData>
    <row r="1" spans="1:21" s="7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5</v>
      </c>
      <c r="M1" t="s">
        <v>6</v>
      </c>
      <c r="N1" t="s">
        <v>7</v>
      </c>
      <c r="O1" t="s">
        <v>8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</row>
    <row r="2" spans="1:21" s="7" customFormat="1" x14ac:dyDescent="0.2">
      <c r="A2" t="s">
        <v>19</v>
      </c>
      <c r="B2" t="s">
        <v>20</v>
      </c>
      <c r="C2" s="17">
        <v>0</v>
      </c>
      <c r="D2" s="17">
        <v>114.22707693212401</v>
      </c>
      <c r="E2" s="17">
        <v>246.939033533762</v>
      </c>
      <c r="F2" s="17">
        <v>278.09899883859401</v>
      </c>
      <c r="G2" s="17">
        <v>601.20157010335004</v>
      </c>
      <c r="H2" s="17">
        <v>62.576572576386702</v>
      </c>
      <c r="I2" s="17">
        <v>135.279644449367</v>
      </c>
      <c r="J2" s="17">
        <v>40266.186889343</v>
      </c>
      <c r="K2" s="17">
        <v>87048.478710986295</v>
      </c>
      <c r="L2" s="17">
        <v>5.8167330677290803</v>
      </c>
      <c r="M2" s="17">
        <v>26.5423913203275</v>
      </c>
      <c r="N2" s="17">
        <v>11.6334661354582</v>
      </c>
      <c r="O2" s="17">
        <v>53.084782640655099</v>
      </c>
      <c r="P2" s="17">
        <v>20.358565737051801</v>
      </c>
      <c r="Q2" s="17">
        <v>92.898369621146401</v>
      </c>
      <c r="R2" s="17">
        <v>4.5806772908366504</v>
      </c>
      <c r="S2" s="17">
        <v>20.902133164757899</v>
      </c>
      <c r="T2" s="17">
        <v>2050.4565737051798</v>
      </c>
      <c r="U2" s="17">
        <v>9356.4583643286605</v>
      </c>
    </row>
    <row r="3" spans="1:21" s="7" customFormat="1" x14ac:dyDescent="0.2">
      <c r="A3" t="s">
        <v>19</v>
      </c>
      <c r="B3" t="s">
        <v>21</v>
      </c>
      <c r="C3" s="17">
        <v>0</v>
      </c>
      <c r="D3" s="17">
        <v>2531.00660090266</v>
      </c>
      <c r="E3" s="17">
        <v>67.777892121550707</v>
      </c>
      <c r="F3" s="17">
        <v>6162.0276091207097</v>
      </c>
      <c r="G3" s="17">
        <v>165.01309889592901</v>
      </c>
      <c r="H3" s="17">
        <v>1386.55144214898</v>
      </c>
      <c r="I3" s="17">
        <v>37.130497420843597</v>
      </c>
      <c r="J3" s="17">
        <v>892205.13688419794</v>
      </c>
      <c r="K3" s="17">
        <v>23892.3847517678</v>
      </c>
      <c r="L3" s="17">
        <v>256.57370517928302</v>
      </c>
      <c r="M3" s="17">
        <v>27.125740580115</v>
      </c>
      <c r="N3" s="17">
        <v>513.14741035856605</v>
      </c>
      <c r="O3" s="17">
        <v>54.251481160229901</v>
      </c>
      <c r="P3" s="17">
        <v>898.00796812749002</v>
      </c>
      <c r="Q3" s="17">
        <v>94.940092030402397</v>
      </c>
      <c r="R3" s="17">
        <v>202.051792828685</v>
      </c>
      <c r="S3" s="17">
        <v>21.361520706840501</v>
      </c>
      <c r="T3" s="17">
        <v>90444.796812749002</v>
      </c>
      <c r="U3" s="17">
        <v>9562.0948118963206</v>
      </c>
    </row>
    <row r="4" spans="1:21" s="7" customFormat="1" x14ac:dyDescent="0.2">
      <c r="A4" t="s">
        <v>19</v>
      </c>
      <c r="B4" t="s">
        <v>22</v>
      </c>
      <c r="C4" s="17">
        <v>0</v>
      </c>
      <c r="D4" s="17">
        <v>66.829949574396096</v>
      </c>
      <c r="E4" s="17">
        <v>342.207259522794</v>
      </c>
      <c r="F4" s="17">
        <v>162.705223386895</v>
      </c>
      <c r="G4" s="17">
        <v>833.14305876126502</v>
      </c>
      <c r="H4" s="17">
        <v>36.611189764608</v>
      </c>
      <c r="I4" s="17">
        <v>187.47006390104201</v>
      </c>
      <c r="J4" s="17">
        <v>23558.225524470399</v>
      </c>
      <c r="K4" s="17">
        <v>120631.48105438</v>
      </c>
      <c r="L4" s="17">
        <v>13.386454183266901</v>
      </c>
      <c r="M4" s="17">
        <v>91.148321841784096</v>
      </c>
      <c r="N4" s="17">
        <v>26.772908366533901</v>
      </c>
      <c r="O4" s="17">
        <v>182.29664368356799</v>
      </c>
      <c r="P4" s="17">
        <v>46.852589641434299</v>
      </c>
      <c r="Q4" s="17">
        <v>319.01912644624502</v>
      </c>
      <c r="R4" s="17">
        <v>10.5418326693227</v>
      </c>
      <c r="S4" s="17">
        <v>71.779303450404996</v>
      </c>
      <c r="T4" s="17">
        <v>4718.8589641434301</v>
      </c>
      <c r="U4" s="17">
        <v>32130.694932447299</v>
      </c>
    </row>
    <row r="5" spans="1:21" s="7" customFormat="1" x14ac:dyDescent="0.2">
      <c r="A5" t="s">
        <v>23</v>
      </c>
      <c r="B5" t="s">
        <v>20</v>
      </c>
      <c r="C5" s="17">
        <v>0</v>
      </c>
      <c r="D5" s="17">
        <v>249.78286117522501</v>
      </c>
      <c r="E5" s="17">
        <v>231.77195277928899</v>
      </c>
      <c r="F5" s="17">
        <v>608.12519663045202</v>
      </c>
      <c r="G5" s="17">
        <v>564.27556195880697</v>
      </c>
      <c r="H5" s="17">
        <v>136.837567418074</v>
      </c>
      <c r="I5" s="17">
        <v>126.970721949598</v>
      </c>
      <c r="J5" s="17">
        <v>88050.956392878696</v>
      </c>
      <c r="K5" s="17">
        <v>81701.931074227105</v>
      </c>
      <c r="L5" s="17">
        <v>13.466135458167299</v>
      </c>
      <c r="M5" s="17">
        <v>26.3965540053807</v>
      </c>
      <c r="N5" s="17">
        <v>26.932270916334701</v>
      </c>
      <c r="O5" s="17">
        <v>52.793108010761401</v>
      </c>
      <c r="P5" s="17">
        <v>47.131474103585603</v>
      </c>
      <c r="Q5" s="17">
        <v>92.387939018832398</v>
      </c>
      <c r="R5" s="17">
        <v>10.6045816733068</v>
      </c>
      <c r="S5" s="17">
        <v>20.7872862792373</v>
      </c>
      <c r="T5" s="17">
        <v>4746.9474103585599</v>
      </c>
      <c r="U5" s="17">
        <v>9305.0492524367492</v>
      </c>
    </row>
    <row r="6" spans="1:21" s="7" customFormat="1" x14ac:dyDescent="0.2">
      <c r="A6" t="s">
        <v>23</v>
      </c>
      <c r="B6" t="s">
        <v>21</v>
      </c>
      <c r="C6" s="17">
        <v>0</v>
      </c>
      <c r="D6" s="17">
        <v>5545.4639008541499</v>
      </c>
      <c r="E6" s="17">
        <v>253.10066009026599</v>
      </c>
      <c r="F6" s="17">
        <v>13501.071727848799</v>
      </c>
      <c r="G6" s="17">
        <v>616.20276091207097</v>
      </c>
      <c r="H6" s="17">
        <v>3037.9497889781101</v>
      </c>
      <c r="I6" s="17">
        <v>138.655144214898</v>
      </c>
      <c r="J6" s="17">
        <v>1954831.4796901001</v>
      </c>
      <c r="K6" s="17">
        <v>89220.5136884198</v>
      </c>
      <c r="L6" s="17">
        <v>523.50597609561703</v>
      </c>
      <c r="M6" s="17">
        <v>27.417415210008699</v>
      </c>
      <c r="N6" s="17">
        <v>1047.01195219123</v>
      </c>
      <c r="O6" s="17">
        <v>54.834830420017298</v>
      </c>
      <c r="P6" s="17">
        <v>1832.2709163346599</v>
      </c>
      <c r="Q6" s="17">
        <v>95.960953235030402</v>
      </c>
      <c r="R6" s="17">
        <v>412.26095617529899</v>
      </c>
      <c r="S6" s="17">
        <v>21.591214477881799</v>
      </c>
      <c r="T6" s="17">
        <v>184541.09163346601</v>
      </c>
      <c r="U6" s="17">
        <v>9664.9130356801597</v>
      </c>
    </row>
    <row r="7" spans="1:21" s="7" customFormat="1" x14ac:dyDescent="0.2">
      <c r="A7" t="s">
        <v>23</v>
      </c>
      <c r="B7" t="s">
        <v>22</v>
      </c>
      <c r="C7" s="17">
        <v>0</v>
      </c>
      <c r="D7" s="17">
        <v>81.049087781714505</v>
      </c>
      <c r="E7" s="17">
        <v>35.642639773011297</v>
      </c>
      <c r="F7" s="17">
        <v>197.32335602240499</v>
      </c>
      <c r="G7" s="17">
        <v>86.776119139677405</v>
      </c>
      <c r="H7" s="17">
        <v>44.400804608141598</v>
      </c>
      <c r="I7" s="17">
        <v>19.525967874457599</v>
      </c>
      <c r="J7" s="17">
        <v>28570.6139339322</v>
      </c>
      <c r="K7" s="17">
        <v>12564.3869463842</v>
      </c>
      <c r="L7" s="17">
        <v>20.717131474103599</v>
      </c>
      <c r="M7" s="17">
        <v>23.479807706443601</v>
      </c>
      <c r="N7" s="17">
        <v>41.434262948207198</v>
      </c>
      <c r="O7" s="17">
        <v>46.959615412887203</v>
      </c>
      <c r="P7" s="17">
        <v>72.509960159362507</v>
      </c>
      <c r="Q7" s="17">
        <v>82.179326972552602</v>
      </c>
      <c r="R7" s="17">
        <v>16.314741035856599</v>
      </c>
      <c r="S7" s="17">
        <v>18.490348568824299</v>
      </c>
      <c r="T7" s="17">
        <v>7302.9960159362499</v>
      </c>
      <c r="U7" s="17">
        <v>8276.8670145984306</v>
      </c>
    </row>
    <row r="8" spans="1:21" x14ac:dyDescent="0.2">
      <c r="A8" t="s">
        <v>24</v>
      </c>
      <c r="B8" t="s">
        <v>20</v>
      </c>
      <c r="C8" s="17">
        <v>0</v>
      </c>
      <c r="D8" s="17">
        <v>213.76104438335199</v>
      </c>
      <c r="E8" s="17">
        <v>213.76104438335199</v>
      </c>
      <c r="F8" s="17">
        <v>520.42592728716102</v>
      </c>
      <c r="G8" s="17">
        <v>520.42592728716102</v>
      </c>
      <c r="H8" s="17">
        <v>117.103876481122</v>
      </c>
      <c r="I8" s="17">
        <v>117.103876481122</v>
      </c>
      <c r="J8" s="17">
        <v>75352.905755575499</v>
      </c>
      <c r="K8" s="17">
        <v>75352.905755575499</v>
      </c>
      <c r="L8" s="17">
        <v>10.597609561753</v>
      </c>
      <c r="M8" s="17">
        <v>33.834257067670301</v>
      </c>
      <c r="N8" s="17">
        <v>21.195219123506</v>
      </c>
      <c r="O8" s="17">
        <v>67.668514135340502</v>
      </c>
      <c r="P8" s="17">
        <v>37.091633466135399</v>
      </c>
      <c r="Q8" s="17">
        <v>118.41989973684601</v>
      </c>
      <c r="R8" s="17">
        <v>8.3456175298804798</v>
      </c>
      <c r="S8" s="17">
        <v>26.6444774407903</v>
      </c>
      <c r="T8" s="17">
        <v>3735.7633466135399</v>
      </c>
      <c r="U8" s="17">
        <v>11926.913958924401</v>
      </c>
    </row>
    <row r="9" spans="1:21" x14ac:dyDescent="0.2">
      <c r="A9" t="s">
        <v>24</v>
      </c>
      <c r="B9" t="s">
        <v>21</v>
      </c>
      <c r="C9" s="17">
        <v>0</v>
      </c>
      <c r="D9" s="17">
        <v>2554.70516458153</v>
      </c>
      <c r="E9" s="17">
        <v>146.931094808956</v>
      </c>
      <c r="F9" s="17">
        <v>6219.7244968465602</v>
      </c>
      <c r="G9" s="17">
        <v>357.72070390026602</v>
      </c>
      <c r="H9" s="17">
        <v>1399.5341335548701</v>
      </c>
      <c r="I9" s="17">
        <v>80.492686716514001</v>
      </c>
      <c r="J9" s="17">
        <v>900559.11756663397</v>
      </c>
      <c r="K9" s="17">
        <v>51794.6802311051</v>
      </c>
      <c r="L9" s="17">
        <v>387.25099601593598</v>
      </c>
      <c r="M9" s="17">
        <v>56.584878199379602</v>
      </c>
      <c r="N9" s="17">
        <v>774.50199203187196</v>
      </c>
      <c r="O9" s="17">
        <v>113.16975639875901</v>
      </c>
      <c r="P9" s="17">
        <v>1355.3784860557801</v>
      </c>
      <c r="Q9" s="17">
        <v>198.04707369782901</v>
      </c>
      <c r="R9" s="17">
        <v>304.96015936254997</v>
      </c>
      <c r="S9" s="17">
        <v>44.560591582011398</v>
      </c>
      <c r="T9" s="17">
        <v>136509.84860557801</v>
      </c>
      <c r="U9" s="17">
        <v>19946.7354140633</v>
      </c>
    </row>
    <row r="10" spans="1:21" x14ac:dyDescent="0.2">
      <c r="A10" t="s">
        <v>24</v>
      </c>
      <c r="B10" t="s">
        <v>22</v>
      </c>
      <c r="C10" s="17">
        <v>0</v>
      </c>
      <c r="D10" s="17">
        <v>169.20774466708801</v>
      </c>
      <c r="E10" s="17">
        <v>274.42936740124401</v>
      </c>
      <c r="F10" s="17">
        <v>411.95577836256399</v>
      </c>
      <c r="G10" s="17">
        <v>668.12995986533599</v>
      </c>
      <c r="H10" s="17">
        <v>92.696416638049996</v>
      </c>
      <c r="I10" s="17">
        <v>150.33956648019901</v>
      </c>
      <c r="J10" s="17">
        <v>59647.422072595196</v>
      </c>
      <c r="K10" s="17">
        <v>96739.096302612394</v>
      </c>
      <c r="L10" s="17">
        <v>4</v>
      </c>
      <c r="M10" s="17">
        <v>75.689566457417598</v>
      </c>
      <c r="N10" s="17">
        <v>8</v>
      </c>
      <c r="O10" s="17">
        <v>151.379132914835</v>
      </c>
      <c r="P10" s="17">
        <v>14</v>
      </c>
      <c r="Q10" s="17">
        <v>264.913482600961</v>
      </c>
      <c r="R10" s="17">
        <v>3.15</v>
      </c>
      <c r="S10" s="17">
        <v>59.6055335852163</v>
      </c>
      <c r="T10" s="17">
        <v>1410.04</v>
      </c>
      <c r="U10" s="17">
        <v>26681.3290719043</v>
      </c>
    </row>
    <row r="12" spans="1:21" s="7" customFormat="1" x14ac:dyDescent="0.2">
      <c r="A12" s="7" t="s">
        <v>0</v>
      </c>
      <c r="B12" s="7" t="s">
        <v>19</v>
      </c>
      <c r="C12" s="7" t="s">
        <v>19</v>
      </c>
      <c r="D12" s="7" t="s">
        <v>19</v>
      </c>
      <c r="E12" s="7" t="s">
        <v>23</v>
      </c>
      <c r="F12" s="7" t="s">
        <v>23</v>
      </c>
      <c r="G12" s="7" t="s">
        <v>23</v>
      </c>
      <c r="H12" s="7" t="s">
        <v>24</v>
      </c>
      <c r="I12" s="7" t="s">
        <v>24</v>
      </c>
      <c r="J12" s="7" t="s">
        <v>24</v>
      </c>
    </row>
    <row r="13" spans="1:21" s="7" customFormat="1" x14ac:dyDescent="0.2">
      <c r="A13" s="7" t="s">
        <v>1</v>
      </c>
      <c r="B13" s="7" t="s">
        <v>20</v>
      </c>
      <c r="C13" s="7" t="s">
        <v>21</v>
      </c>
      <c r="D13" s="7" t="s">
        <v>22</v>
      </c>
      <c r="E13" s="7" t="s">
        <v>20</v>
      </c>
      <c r="F13" s="7" t="s">
        <v>21</v>
      </c>
      <c r="G13" s="7" t="s">
        <v>22</v>
      </c>
      <c r="H13" s="7" t="s">
        <v>20</v>
      </c>
      <c r="I13" s="7" t="s">
        <v>21</v>
      </c>
      <c r="J13" s="7" t="s">
        <v>22</v>
      </c>
    </row>
    <row r="14" spans="1:21" s="7" customFormat="1" x14ac:dyDescent="0.2">
      <c r="A14" s="7" t="s">
        <v>3</v>
      </c>
      <c r="B14" s="7">
        <f t="array" ref="B14:J31">TRANSPOSE(D2:U10)</f>
        <v>114.22707693212401</v>
      </c>
      <c r="C14" s="7">
        <v>2531.00660090266</v>
      </c>
      <c r="D14" s="7">
        <v>66.829949574396096</v>
      </c>
      <c r="E14" s="7">
        <v>249.78286117522501</v>
      </c>
      <c r="F14" s="7">
        <v>5545.4639008541499</v>
      </c>
      <c r="G14" s="7">
        <v>81.049087781714505</v>
      </c>
      <c r="H14" s="7">
        <v>213.76104438335199</v>
      </c>
      <c r="I14" s="7">
        <v>2554.70516458153</v>
      </c>
      <c r="J14" s="7">
        <v>169.20774466708801</v>
      </c>
    </row>
    <row r="15" spans="1:21" s="7" customFormat="1" x14ac:dyDescent="0.2">
      <c r="A15" s="7" t="s">
        <v>4</v>
      </c>
      <c r="B15" s="7">
        <v>246.939033533762</v>
      </c>
      <c r="C15" s="7">
        <v>67.777892121550707</v>
      </c>
      <c r="D15" s="7">
        <v>342.207259522794</v>
      </c>
      <c r="E15" s="7">
        <v>231.77195277928899</v>
      </c>
      <c r="F15" s="7">
        <v>253.10066009026599</v>
      </c>
      <c r="G15" s="7">
        <v>35.642639773011297</v>
      </c>
      <c r="H15" s="7">
        <v>213.76104438335199</v>
      </c>
      <c r="I15" s="7">
        <v>146.931094808956</v>
      </c>
      <c r="J15" s="7">
        <v>274.42936740124401</v>
      </c>
    </row>
    <row r="16" spans="1:21" s="7" customFormat="1" x14ac:dyDescent="0.2">
      <c r="A16" s="7" t="s">
        <v>31</v>
      </c>
      <c r="B16" s="7">
        <v>278.09899883859401</v>
      </c>
      <c r="C16" s="7">
        <v>6162.0276091207097</v>
      </c>
      <c r="D16" s="7">
        <v>162.705223386895</v>
      </c>
      <c r="E16" s="7">
        <v>608.12519663045202</v>
      </c>
      <c r="F16" s="7">
        <v>13501.071727848799</v>
      </c>
      <c r="G16" s="7">
        <v>197.32335602240499</v>
      </c>
      <c r="H16" s="7">
        <v>520.42592728716102</v>
      </c>
      <c r="I16" s="7">
        <v>6219.7244968465602</v>
      </c>
      <c r="J16" s="7">
        <v>411.95577836256399</v>
      </c>
    </row>
    <row r="17" spans="1:10" s="7" customFormat="1" x14ac:dyDescent="0.2">
      <c r="A17" s="7" t="s">
        <v>32</v>
      </c>
      <c r="B17" s="7">
        <v>601.20157010335004</v>
      </c>
      <c r="C17" s="7">
        <v>165.01309889592901</v>
      </c>
      <c r="D17" s="7">
        <v>833.14305876126502</v>
      </c>
      <c r="E17" s="7">
        <v>564.27556195880697</v>
      </c>
      <c r="F17" s="7">
        <v>616.20276091207097</v>
      </c>
      <c r="G17" s="7">
        <v>86.776119139677405</v>
      </c>
      <c r="H17" s="7">
        <v>520.42592728716102</v>
      </c>
      <c r="I17" s="7">
        <v>357.72070390026602</v>
      </c>
      <c r="J17" s="7">
        <v>668.12995986533599</v>
      </c>
    </row>
    <row r="18" spans="1:10" s="7" customFormat="1" x14ac:dyDescent="0.2">
      <c r="A18" s="7" t="s">
        <v>33</v>
      </c>
      <c r="B18" s="7">
        <v>62.576572576386702</v>
      </c>
      <c r="C18" s="7">
        <v>1386.55144214898</v>
      </c>
      <c r="D18" s="7">
        <v>36.611189764608</v>
      </c>
      <c r="E18" s="7">
        <v>136.837567418074</v>
      </c>
      <c r="F18" s="7">
        <v>3037.9497889781101</v>
      </c>
      <c r="G18" s="7">
        <v>44.400804608141598</v>
      </c>
      <c r="H18" s="7">
        <v>117.103876481122</v>
      </c>
      <c r="I18" s="7">
        <v>1399.5341335548701</v>
      </c>
      <c r="J18" s="7">
        <v>92.696416638049996</v>
      </c>
    </row>
    <row r="19" spans="1:10" s="7" customFormat="1" x14ac:dyDescent="0.2">
      <c r="A19" s="7" t="s">
        <v>34</v>
      </c>
      <c r="B19" s="7">
        <v>135.279644449367</v>
      </c>
      <c r="C19" s="7">
        <v>37.130497420843597</v>
      </c>
      <c r="D19" s="7">
        <v>187.47006390104201</v>
      </c>
      <c r="E19" s="7">
        <v>126.970721949598</v>
      </c>
      <c r="F19" s="7">
        <v>138.655144214898</v>
      </c>
      <c r="G19" s="7">
        <v>19.525967874457599</v>
      </c>
      <c r="H19" s="7">
        <v>117.103876481122</v>
      </c>
      <c r="I19" s="7">
        <v>80.492686716514001</v>
      </c>
      <c r="J19" s="7">
        <v>150.33956648019901</v>
      </c>
    </row>
    <row r="20" spans="1:10" s="7" customFormat="1" x14ac:dyDescent="0.2">
      <c r="A20" s="7" t="s">
        <v>35</v>
      </c>
      <c r="B20" s="7">
        <v>40266.186889343</v>
      </c>
      <c r="C20" s="7">
        <v>892205.13688419794</v>
      </c>
      <c r="D20" s="7">
        <v>23558.225524470399</v>
      </c>
      <c r="E20" s="7">
        <v>88050.956392878696</v>
      </c>
      <c r="F20" s="7">
        <v>1954831.4796901001</v>
      </c>
      <c r="G20" s="7">
        <v>28570.6139339322</v>
      </c>
      <c r="H20" s="7">
        <v>75352.905755575499</v>
      </c>
      <c r="I20" s="7">
        <v>900559.11756663397</v>
      </c>
      <c r="J20" s="7">
        <v>59647.422072595196</v>
      </c>
    </row>
    <row r="21" spans="1:10" s="7" customFormat="1" x14ac:dyDescent="0.2">
      <c r="A21" s="7" t="s">
        <v>36</v>
      </c>
      <c r="B21" s="7">
        <v>87048.478710986295</v>
      </c>
      <c r="C21" s="7">
        <v>23892.3847517678</v>
      </c>
      <c r="D21" s="7">
        <v>120631.48105438</v>
      </c>
      <c r="E21" s="7">
        <v>81701.931074227105</v>
      </c>
      <c r="F21" s="7">
        <v>89220.5136884198</v>
      </c>
      <c r="G21" s="7">
        <v>12564.3869463842</v>
      </c>
      <c r="H21" s="7">
        <v>75352.905755575499</v>
      </c>
      <c r="I21" s="7">
        <v>51794.6802311051</v>
      </c>
      <c r="J21" s="7">
        <v>96739.096302612394</v>
      </c>
    </row>
    <row r="22" spans="1:10" s="7" customFormat="1" x14ac:dyDescent="0.2">
      <c r="A22" s="7" t="s">
        <v>5</v>
      </c>
      <c r="B22" s="7">
        <v>5.8167330677290803</v>
      </c>
      <c r="C22" s="7">
        <v>256.57370517928302</v>
      </c>
      <c r="D22" s="7">
        <v>13.386454183266901</v>
      </c>
      <c r="E22" s="7">
        <v>13.466135458167299</v>
      </c>
      <c r="F22" s="7">
        <v>523.50597609561703</v>
      </c>
      <c r="G22" s="7">
        <v>20.717131474103599</v>
      </c>
      <c r="H22" s="7">
        <v>10.597609561753</v>
      </c>
      <c r="I22" s="7">
        <v>387.25099601593598</v>
      </c>
      <c r="J22" s="7">
        <v>4</v>
      </c>
    </row>
    <row r="23" spans="1:10" s="7" customFormat="1" x14ac:dyDescent="0.2">
      <c r="A23" s="7" t="s">
        <v>6</v>
      </c>
      <c r="B23" s="7">
        <v>26.5423913203275</v>
      </c>
      <c r="C23" s="7">
        <v>27.125740580115</v>
      </c>
      <c r="D23" s="7">
        <v>91.148321841784096</v>
      </c>
      <c r="E23" s="7">
        <v>26.3965540053807</v>
      </c>
      <c r="F23" s="7">
        <v>27.417415210008699</v>
      </c>
      <c r="G23" s="7">
        <v>23.479807706443601</v>
      </c>
      <c r="H23" s="7">
        <v>33.834257067670301</v>
      </c>
      <c r="I23" s="7">
        <v>56.584878199379602</v>
      </c>
      <c r="J23" s="7">
        <v>75.689566457417598</v>
      </c>
    </row>
    <row r="24" spans="1:10" s="7" customFormat="1" x14ac:dyDescent="0.2">
      <c r="A24" s="7" t="s">
        <v>7</v>
      </c>
      <c r="B24" s="7">
        <v>11.6334661354582</v>
      </c>
      <c r="C24" s="7">
        <v>513.14741035856605</v>
      </c>
      <c r="D24" s="7">
        <v>26.772908366533901</v>
      </c>
      <c r="E24" s="7">
        <v>26.932270916334701</v>
      </c>
      <c r="F24" s="7">
        <v>1047.01195219123</v>
      </c>
      <c r="G24" s="7">
        <v>41.434262948207198</v>
      </c>
      <c r="H24" s="7">
        <v>21.195219123506</v>
      </c>
      <c r="I24" s="7">
        <v>774.50199203187196</v>
      </c>
      <c r="J24" s="7">
        <v>8</v>
      </c>
    </row>
    <row r="25" spans="1:10" s="7" customFormat="1" x14ac:dyDescent="0.2">
      <c r="A25" s="7" t="s">
        <v>8</v>
      </c>
      <c r="B25" s="7">
        <v>53.084782640655099</v>
      </c>
      <c r="C25" s="7">
        <v>54.251481160229901</v>
      </c>
      <c r="D25" s="7">
        <v>182.29664368356799</v>
      </c>
      <c r="E25" s="7">
        <v>52.793108010761401</v>
      </c>
      <c r="F25" s="7">
        <v>54.834830420017298</v>
      </c>
      <c r="G25" s="7">
        <v>46.959615412887203</v>
      </c>
      <c r="H25" s="7">
        <v>67.668514135340502</v>
      </c>
      <c r="I25" s="7">
        <v>113.16975639875901</v>
      </c>
      <c r="J25" s="7">
        <v>151.379132914835</v>
      </c>
    </row>
    <row r="26" spans="1:10" s="7" customFormat="1" x14ac:dyDescent="0.2">
      <c r="A26" s="7" t="s">
        <v>37</v>
      </c>
      <c r="B26" s="7">
        <v>20.358565737051801</v>
      </c>
      <c r="C26" s="7">
        <v>898.00796812749002</v>
      </c>
      <c r="D26" s="7">
        <v>46.852589641434299</v>
      </c>
      <c r="E26" s="7">
        <v>47.131474103585603</v>
      </c>
      <c r="F26" s="7">
        <v>1832.2709163346599</v>
      </c>
      <c r="G26" s="7">
        <v>72.509960159362507</v>
      </c>
      <c r="H26" s="7">
        <v>37.091633466135399</v>
      </c>
      <c r="I26" s="7">
        <v>1355.3784860557801</v>
      </c>
      <c r="J26" s="7">
        <v>14</v>
      </c>
    </row>
    <row r="27" spans="1:10" s="7" customFormat="1" x14ac:dyDescent="0.2">
      <c r="A27" s="7" t="s">
        <v>38</v>
      </c>
      <c r="B27" s="7">
        <v>92.898369621146401</v>
      </c>
      <c r="C27" s="7">
        <v>94.940092030402397</v>
      </c>
      <c r="D27" s="7">
        <v>319.01912644624502</v>
      </c>
      <c r="E27" s="7">
        <v>92.387939018832398</v>
      </c>
      <c r="F27" s="7">
        <v>95.960953235030402</v>
      </c>
      <c r="G27" s="7">
        <v>82.179326972552602</v>
      </c>
      <c r="H27" s="7">
        <v>118.41989973684601</v>
      </c>
      <c r="I27" s="7">
        <v>198.04707369782901</v>
      </c>
      <c r="J27" s="7">
        <v>264.913482600961</v>
      </c>
    </row>
    <row r="28" spans="1:10" s="7" customFormat="1" x14ac:dyDescent="0.2">
      <c r="A28" s="7" t="s">
        <v>39</v>
      </c>
      <c r="B28" s="7">
        <v>4.5806772908366504</v>
      </c>
      <c r="C28" s="7">
        <v>202.051792828685</v>
      </c>
      <c r="D28" s="7">
        <v>10.5418326693227</v>
      </c>
      <c r="E28" s="7">
        <v>10.6045816733068</v>
      </c>
      <c r="F28" s="7">
        <v>412.26095617529899</v>
      </c>
      <c r="G28" s="7">
        <v>16.314741035856599</v>
      </c>
      <c r="H28" s="7">
        <v>8.3456175298804798</v>
      </c>
      <c r="I28" s="7">
        <v>304.96015936254997</v>
      </c>
      <c r="J28" s="7">
        <v>3.15</v>
      </c>
    </row>
    <row r="29" spans="1:10" s="7" customFormat="1" x14ac:dyDescent="0.2">
      <c r="A29" s="7" t="s">
        <v>40</v>
      </c>
      <c r="B29" s="7">
        <v>20.902133164757899</v>
      </c>
      <c r="C29" s="7">
        <v>21.361520706840501</v>
      </c>
      <c r="D29" s="7">
        <v>71.779303450404996</v>
      </c>
      <c r="E29" s="7">
        <v>20.7872862792373</v>
      </c>
      <c r="F29" s="7">
        <v>21.591214477881799</v>
      </c>
      <c r="G29" s="7">
        <v>18.490348568824299</v>
      </c>
      <c r="H29" s="7">
        <v>26.6444774407903</v>
      </c>
      <c r="I29" s="7">
        <v>44.560591582011398</v>
      </c>
      <c r="J29" s="7">
        <v>59.6055335852163</v>
      </c>
    </row>
    <row r="30" spans="1:10" s="7" customFormat="1" x14ac:dyDescent="0.2">
      <c r="A30" s="7" t="s">
        <v>41</v>
      </c>
      <c r="B30" s="7">
        <v>2050.4565737051798</v>
      </c>
      <c r="C30" s="7">
        <v>90444.796812749002</v>
      </c>
      <c r="D30" s="7">
        <v>4718.8589641434301</v>
      </c>
      <c r="E30" s="7">
        <v>4746.9474103585599</v>
      </c>
      <c r="F30" s="7">
        <v>184541.09163346601</v>
      </c>
      <c r="G30" s="7">
        <v>7302.9960159362499</v>
      </c>
      <c r="H30" s="7">
        <v>3735.7633466135399</v>
      </c>
      <c r="I30" s="7">
        <v>136509.84860557801</v>
      </c>
      <c r="J30" s="7">
        <v>1410.04</v>
      </c>
    </row>
    <row r="31" spans="1:10" s="7" customFormat="1" x14ac:dyDescent="0.2">
      <c r="A31" s="7" t="s">
        <v>42</v>
      </c>
      <c r="B31" s="7">
        <v>9356.4583643286605</v>
      </c>
      <c r="C31" s="7">
        <v>9562.0948118963206</v>
      </c>
      <c r="D31" s="7">
        <v>32130.694932447299</v>
      </c>
      <c r="E31" s="7">
        <v>9305.0492524367492</v>
      </c>
      <c r="F31" s="7">
        <v>9664.9130356801597</v>
      </c>
      <c r="G31" s="7">
        <v>8276.8670145984306</v>
      </c>
      <c r="H31" s="7">
        <v>11926.913958924401</v>
      </c>
      <c r="I31" s="7">
        <v>19946.7354140633</v>
      </c>
      <c r="J31" s="7">
        <v>26681.3290719043</v>
      </c>
    </row>
    <row r="32" spans="1:10" x14ac:dyDescent="0.2">
      <c r="B32" t="s">
        <v>56</v>
      </c>
      <c r="C32" t="s">
        <v>57</v>
      </c>
      <c r="D32" t="s">
        <v>58</v>
      </c>
      <c r="E32" t="s">
        <v>59</v>
      </c>
      <c r="F32" t="s">
        <v>60</v>
      </c>
      <c r="G32" t="s">
        <v>61</v>
      </c>
      <c r="H32" t="s">
        <v>62</v>
      </c>
      <c r="I32" t="s">
        <v>63</v>
      </c>
      <c r="J32" t="s">
        <v>64</v>
      </c>
    </row>
    <row r="33" spans="1:10" x14ac:dyDescent="0.2">
      <c r="B33" s="45" t="s">
        <v>48</v>
      </c>
      <c r="C33" s="45"/>
      <c r="D33" s="45"/>
      <c r="E33" s="45"/>
      <c r="F33" s="45"/>
      <c r="G33" s="45"/>
      <c r="H33" s="45"/>
      <c r="I33" s="45"/>
      <c r="J33" s="45"/>
    </row>
    <row r="34" spans="1:10" x14ac:dyDescent="0.2">
      <c r="A34" s="7"/>
      <c r="B34" s="44" t="s">
        <v>20</v>
      </c>
      <c r="C34" s="44"/>
      <c r="D34" s="44"/>
      <c r="E34" s="44"/>
      <c r="F34" s="44"/>
      <c r="G34" s="44"/>
      <c r="H34" s="44"/>
      <c r="I34" s="44"/>
      <c r="J34" s="44"/>
    </row>
    <row r="35" spans="1:10" x14ac:dyDescent="0.2">
      <c r="A35" s="7"/>
      <c r="B35" s="1" t="s">
        <v>44</v>
      </c>
      <c r="C35" s="1" t="s">
        <v>44</v>
      </c>
      <c r="D35" s="1" t="s">
        <v>44</v>
      </c>
      <c r="E35" s="1" t="s">
        <v>54</v>
      </c>
      <c r="F35" s="1" t="s">
        <v>54</v>
      </c>
      <c r="G35" s="1" t="s">
        <v>55</v>
      </c>
      <c r="H35" s="1" t="s">
        <v>55</v>
      </c>
      <c r="I35" s="1" t="s">
        <v>43</v>
      </c>
      <c r="J35" s="2" t="s">
        <v>43</v>
      </c>
    </row>
    <row r="36" spans="1:10" x14ac:dyDescent="0.2">
      <c r="A36" s="7" t="s">
        <v>28</v>
      </c>
      <c r="B36">
        <f>B14</f>
        <v>114.22707693212401</v>
      </c>
      <c r="C36">
        <f>B22</f>
        <v>5.8167330677290803</v>
      </c>
      <c r="D36">
        <f>B24</f>
        <v>11.6334661354582</v>
      </c>
      <c r="E36">
        <f>B18</f>
        <v>62.576572576386702</v>
      </c>
      <c r="F36">
        <f>B28</f>
        <v>4.5806772908366504</v>
      </c>
      <c r="G36">
        <f>B16</f>
        <v>278.09899883859401</v>
      </c>
      <c r="H36">
        <f>B26</f>
        <v>20.358565737051801</v>
      </c>
      <c r="I36">
        <f>B20</f>
        <v>40266.186889343</v>
      </c>
      <c r="J36">
        <f>B30</f>
        <v>2050.4565737051798</v>
      </c>
    </row>
    <row r="37" spans="1:10" x14ac:dyDescent="0.2">
      <c r="A37" s="7" t="s">
        <v>29</v>
      </c>
      <c r="B37">
        <f>B15</f>
        <v>246.939033533762</v>
      </c>
      <c r="C37">
        <f>B23</f>
        <v>26.5423913203275</v>
      </c>
      <c r="D37">
        <f>B25</f>
        <v>53.084782640655099</v>
      </c>
      <c r="E37">
        <f>B19</f>
        <v>135.279644449367</v>
      </c>
      <c r="F37">
        <f>B29</f>
        <v>20.902133164757899</v>
      </c>
      <c r="G37">
        <f>B17</f>
        <v>601.20157010335004</v>
      </c>
      <c r="H37">
        <f>B27</f>
        <v>92.898369621146401</v>
      </c>
      <c r="I37">
        <f>B21</f>
        <v>87048.478710986295</v>
      </c>
      <c r="J37">
        <f>B31</f>
        <v>9356.4583643286605</v>
      </c>
    </row>
    <row r="39" spans="1:10" x14ac:dyDescent="0.2">
      <c r="B39" s="41" t="s">
        <v>21</v>
      </c>
      <c r="C39" s="41"/>
      <c r="D39" s="41"/>
      <c r="E39" s="41"/>
      <c r="F39" s="41"/>
      <c r="G39" s="41"/>
      <c r="H39" s="41"/>
      <c r="I39" s="41"/>
      <c r="J39" s="41"/>
    </row>
    <row r="40" spans="1:10" x14ac:dyDescent="0.2">
      <c r="B40" t="str">
        <f t="shared" ref="B40" si="0">B35</f>
        <v>NYC</v>
      </c>
      <c r="C40" t="str">
        <f t="shared" ref="C40:J40" si="1">C35</f>
        <v>NYC</v>
      </c>
      <c r="D40" t="str">
        <f t="shared" si="1"/>
        <v>NYC</v>
      </c>
      <c r="E40" t="str">
        <f t="shared" si="1"/>
        <v>ORNL</v>
      </c>
      <c r="F40" t="str">
        <f t="shared" si="1"/>
        <v>ORNL</v>
      </c>
      <c r="G40" t="str">
        <f t="shared" si="1"/>
        <v>LANL</v>
      </c>
      <c r="H40" t="str">
        <f t="shared" si="1"/>
        <v>LANL</v>
      </c>
      <c r="I40" t="str">
        <f t="shared" si="1"/>
        <v>Airplane</v>
      </c>
      <c r="J40" t="str">
        <f t="shared" si="1"/>
        <v>Airplane</v>
      </c>
    </row>
    <row r="41" spans="1:10" x14ac:dyDescent="0.2">
      <c r="A41" s="7" t="s">
        <v>28</v>
      </c>
      <c r="B41">
        <f>C14</f>
        <v>2531.00660090266</v>
      </c>
      <c r="C41">
        <f>C22</f>
        <v>256.57370517928302</v>
      </c>
      <c r="D41">
        <f>C24</f>
        <v>513.14741035856605</v>
      </c>
      <c r="E41">
        <f>C18</f>
        <v>1386.55144214898</v>
      </c>
      <c r="F41">
        <f>C28</f>
        <v>202.051792828685</v>
      </c>
      <c r="G41">
        <f>C16</f>
        <v>6162.0276091207097</v>
      </c>
      <c r="H41">
        <f>C26</f>
        <v>898.00796812749002</v>
      </c>
      <c r="I41">
        <f>C20</f>
        <v>892205.13688419794</v>
      </c>
      <c r="J41">
        <f>C30</f>
        <v>90444.796812749002</v>
      </c>
    </row>
    <row r="42" spans="1:10" x14ac:dyDescent="0.2">
      <c r="A42" s="7" t="s">
        <v>29</v>
      </c>
      <c r="B42">
        <f>C15</f>
        <v>67.777892121550707</v>
      </c>
      <c r="C42">
        <f>C23</f>
        <v>27.125740580115</v>
      </c>
      <c r="D42">
        <f>C25</f>
        <v>54.251481160229901</v>
      </c>
      <c r="E42">
        <f>D19</f>
        <v>187.47006390104201</v>
      </c>
      <c r="F42">
        <f>C29</f>
        <v>21.361520706840501</v>
      </c>
      <c r="G42">
        <f>C17</f>
        <v>165.01309889592901</v>
      </c>
      <c r="H42">
        <f>C27</f>
        <v>94.940092030402397</v>
      </c>
      <c r="I42">
        <f>C21</f>
        <v>23892.3847517678</v>
      </c>
      <c r="J42">
        <f>C31</f>
        <v>9562.0948118963206</v>
      </c>
    </row>
    <row r="44" spans="1:10" x14ac:dyDescent="0.2">
      <c r="B44" s="41" t="s">
        <v>22</v>
      </c>
      <c r="C44" s="41"/>
      <c r="D44" s="41"/>
      <c r="E44" s="41"/>
      <c r="F44" s="41"/>
      <c r="G44" s="41"/>
      <c r="H44" s="41"/>
      <c r="I44" s="41"/>
      <c r="J44" s="41"/>
    </row>
    <row r="45" spans="1:10" x14ac:dyDescent="0.2">
      <c r="B45" t="str">
        <f>B40</f>
        <v>NYC</v>
      </c>
      <c r="C45" t="str">
        <f t="shared" ref="C45:D45" si="2">C40</f>
        <v>NYC</v>
      </c>
      <c r="D45" t="str">
        <f t="shared" si="2"/>
        <v>NYC</v>
      </c>
      <c r="E45" t="str">
        <f t="shared" ref="E45:J45" si="3">E40</f>
        <v>ORNL</v>
      </c>
      <c r="F45" t="str">
        <f t="shared" si="3"/>
        <v>ORNL</v>
      </c>
      <c r="G45" t="str">
        <f t="shared" si="3"/>
        <v>LANL</v>
      </c>
      <c r="H45" t="str">
        <f t="shared" si="3"/>
        <v>LANL</v>
      </c>
      <c r="I45" t="str">
        <f t="shared" si="3"/>
        <v>Airplane</v>
      </c>
      <c r="J45" t="str">
        <f t="shared" si="3"/>
        <v>Airplane</v>
      </c>
    </row>
    <row r="46" spans="1:10" x14ac:dyDescent="0.2">
      <c r="A46" s="7" t="s">
        <v>28</v>
      </c>
      <c r="B46">
        <f>D14</f>
        <v>66.829949574396096</v>
      </c>
      <c r="C46">
        <f>D22</f>
        <v>13.386454183266901</v>
      </c>
      <c r="D46">
        <f>D24</f>
        <v>26.772908366533901</v>
      </c>
      <c r="E46">
        <f>D18</f>
        <v>36.611189764608</v>
      </c>
      <c r="F46">
        <f>D28</f>
        <v>10.5418326693227</v>
      </c>
      <c r="G46">
        <f>D16</f>
        <v>162.705223386895</v>
      </c>
      <c r="H46">
        <f>D26</f>
        <v>46.852589641434299</v>
      </c>
      <c r="I46">
        <f>D20</f>
        <v>23558.225524470399</v>
      </c>
      <c r="J46">
        <f>D30</f>
        <v>4718.8589641434301</v>
      </c>
    </row>
    <row r="47" spans="1:10" x14ac:dyDescent="0.2">
      <c r="A47" s="7" t="s">
        <v>29</v>
      </c>
      <c r="B47">
        <f>D15</f>
        <v>342.207259522794</v>
      </c>
      <c r="C47">
        <f>D23</f>
        <v>91.148321841784096</v>
      </c>
      <c r="D47">
        <f>D25</f>
        <v>182.29664368356799</v>
      </c>
      <c r="E47">
        <f>D19</f>
        <v>187.47006390104201</v>
      </c>
      <c r="F47">
        <f>D29</f>
        <v>71.779303450404996</v>
      </c>
      <c r="G47">
        <f>D17</f>
        <v>833.14305876126502</v>
      </c>
      <c r="H47">
        <f>D27</f>
        <v>319.01912644624502</v>
      </c>
      <c r="I47">
        <f>D21</f>
        <v>120631.48105438</v>
      </c>
      <c r="J47">
        <f>D31</f>
        <v>32130.694932447299</v>
      </c>
    </row>
    <row r="48" spans="1:10" x14ac:dyDescent="0.2">
      <c r="B48" s="45" t="s">
        <v>49</v>
      </c>
      <c r="C48" s="45"/>
      <c r="D48" s="45"/>
      <c r="E48" s="45"/>
      <c r="F48" s="45"/>
      <c r="G48" s="45"/>
      <c r="H48" s="45"/>
      <c r="I48" s="45"/>
      <c r="J48" s="45"/>
    </row>
    <row r="49" spans="1:10" x14ac:dyDescent="0.2">
      <c r="A49" s="7"/>
      <c r="B49" s="44" t="s">
        <v>20</v>
      </c>
      <c r="C49" s="44"/>
      <c r="D49" s="44"/>
      <c r="E49" s="44"/>
      <c r="F49" s="44"/>
      <c r="G49" s="44"/>
      <c r="H49" s="44"/>
      <c r="I49" s="44"/>
      <c r="J49" s="44"/>
    </row>
    <row r="50" spans="1:10" x14ac:dyDescent="0.2">
      <c r="A50" s="7"/>
      <c r="B50" t="str">
        <f>B45</f>
        <v>NYC</v>
      </c>
      <c r="C50" t="str">
        <f t="shared" ref="C50:D50" si="4">C45</f>
        <v>NYC</v>
      </c>
      <c r="D50" t="str">
        <f t="shared" si="4"/>
        <v>NYC</v>
      </c>
      <c r="E50" t="str">
        <f t="shared" ref="E50:J50" si="5">E45</f>
        <v>ORNL</v>
      </c>
      <c r="F50" t="str">
        <f t="shared" si="5"/>
        <v>ORNL</v>
      </c>
      <c r="G50" t="str">
        <f t="shared" si="5"/>
        <v>LANL</v>
      </c>
      <c r="H50" t="str">
        <f t="shared" si="5"/>
        <v>LANL</v>
      </c>
      <c r="I50" t="str">
        <f t="shared" si="5"/>
        <v>Airplane</v>
      </c>
      <c r="J50" t="str">
        <f t="shared" si="5"/>
        <v>Airplane</v>
      </c>
    </row>
    <row r="51" spans="1:10" x14ac:dyDescent="0.2">
      <c r="A51" s="7" t="s">
        <v>28</v>
      </c>
      <c r="B51">
        <f>E14</f>
        <v>249.78286117522501</v>
      </c>
      <c r="C51">
        <f>E22</f>
        <v>13.466135458167299</v>
      </c>
      <c r="D51">
        <f>E24</f>
        <v>26.932270916334701</v>
      </c>
      <c r="E51">
        <f>E18</f>
        <v>136.837567418074</v>
      </c>
      <c r="F51">
        <f>E28</f>
        <v>10.6045816733068</v>
      </c>
      <c r="G51">
        <f>E16</f>
        <v>608.12519663045202</v>
      </c>
      <c r="H51">
        <f>E26</f>
        <v>47.131474103585603</v>
      </c>
      <c r="I51">
        <f>E20</f>
        <v>88050.956392878696</v>
      </c>
      <c r="J51">
        <f>E30</f>
        <v>4746.9474103585599</v>
      </c>
    </row>
    <row r="52" spans="1:10" x14ac:dyDescent="0.2">
      <c r="A52" s="7" t="s">
        <v>29</v>
      </c>
      <c r="B52">
        <f>E15</f>
        <v>231.77195277928899</v>
      </c>
      <c r="C52">
        <f>E23</f>
        <v>26.3965540053807</v>
      </c>
      <c r="D52">
        <f>E25</f>
        <v>52.793108010761401</v>
      </c>
      <c r="E52">
        <f>E19</f>
        <v>126.970721949598</v>
      </c>
      <c r="F52">
        <f>E29</f>
        <v>20.7872862792373</v>
      </c>
      <c r="G52">
        <f>E17</f>
        <v>564.27556195880697</v>
      </c>
      <c r="H52">
        <f>E27</f>
        <v>92.387939018832398</v>
      </c>
      <c r="I52">
        <f>E21</f>
        <v>81701.931074227105</v>
      </c>
      <c r="J52">
        <f>E31</f>
        <v>9305.0492524367492</v>
      </c>
    </row>
    <row r="54" spans="1:10" x14ac:dyDescent="0.2">
      <c r="B54" s="41" t="s">
        <v>21</v>
      </c>
      <c r="C54" s="41"/>
      <c r="D54" s="41"/>
      <c r="E54" s="41"/>
      <c r="F54" s="41"/>
      <c r="G54" s="41"/>
      <c r="H54" s="41"/>
      <c r="I54" s="41"/>
      <c r="J54" s="41"/>
    </row>
    <row r="55" spans="1:10" x14ac:dyDescent="0.2">
      <c r="B55" t="str">
        <f t="shared" ref="B55:D55" si="6">B50</f>
        <v>NYC</v>
      </c>
      <c r="C55" t="str">
        <f t="shared" si="6"/>
        <v>NYC</v>
      </c>
      <c r="D55" t="str">
        <f t="shared" si="6"/>
        <v>NYC</v>
      </c>
      <c r="E55" t="str">
        <f t="shared" ref="E55:J55" si="7">E50</f>
        <v>ORNL</v>
      </c>
      <c r="F55" t="str">
        <f t="shared" si="7"/>
        <v>ORNL</v>
      </c>
      <c r="G55" t="str">
        <f t="shared" si="7"/>
        <v>LANL</v>
      </c>
      <c r="H55" t="str">
        <f t="shared" si="7"/>
        <v>LANL</v>
      </c>
      <c r="I55" t="str">
        <f t="shared" si="7"/>
        <v>Airplane</v>
      </c>
      <c r="J55" t="str">
        <f t="shared" si="7"/>
        <v>Airplane</v>
      </c>
    </row>
    <row r="56" spans="1:10" x14ac:dyDescent="0.2">
      <c r="A56" s="7" t="s">
        <v>28</v>
      </c>
      <c r="B56">
        <f>F14</f>
        <v>5545.4639008541499</v>
      </c>
      <c r="C56">
        <f>F22</f>
        <v>523.50597609561703</v>
      </c>
      <c r="D56">
        <f>F24</f>
        <v>1047.01195219123</v>
      </c>
      <c r="E56">
        <f>F18</f>
        <v>3037.9497889781101</v>
      </c>
      <c r="F56">
        <f>F28</f>
        <v>412.26095617529899</v>
      </c>
      <c r="G56">
        <f>F16</f>
        <v>13501.071727848799</v>
      </c>
      <c r="H56">
        <f>F26</f>
        <v>1832.2709163346599</v>
      </c>
      <c r="I56">
        <f>F20</f>
        <v>1954831.4796901001</v>
      </c>
      <c r="J56">
        <f>F30</f>
        <v>184541.09163346601</v>
      </c>
    </row>
    <row r="57" spans="1:10" x14ac:dyDescent="0.2">
      <c r="A57" s="7" t="s">
        <v>29</v>
      </c>
      <c r="B57">
        <f>F15</f>
        <v>253.10066009026599</v>
      </c>
      <c r="C57">
        <f>F23</f>
        <v>27.417415210008699</v>
      </c>
      <c r="D57">
        <f>F25</f>
        <v>54.834830420017298</v>
      </c>
      <c r="E57">
        <f>F19</f>
        <v>138.655144214898</v>
      </c>
      <c r="F57">
        <f>F29</f>
        <v>21.591214477881799</v>
      </c>
      <c r="G57">
        <f>F17</f>
        <v>616.20276091207097</v>
      </c>
      <c r="H57">
        <f>F27</f>
        <v>95.960953235030402</v>
      </c>
      <c r="I57">
        <f>F21</f>
        <v>89220.5136884198</v>
      </c>
      <c r="J57">
        <f>F31</f>
        <v>9664.9130356801597</v>
      </c>
    </row>
    <row r="59" spans="1:10" x14ac:dyDescent="0.2">
      <c r="B59" s="41" t="s">
        <v>22</v>
      </c>
      <c r="C59" s="41"/>
      <c r="D59" s="41"/>
      <c r="E59" s="41"/>
      <c r="F59" s="41"/>
      <c r="G59" s="41"/>
      <c r="H59" s="41"/>
      <c r="I59" s="41"/>
      <c r="J59" s="41"/>
    </row>
    <row r="60" spans="1:10" x14ac:dyDescent="0.2">
      <c r="B60" t="str">
        <f>B55</f>
        <v>NYC</v>
      </c>
      <c r="C60" t="str">
        <f t="shared" ref="C60:D60" si="8">C55</f>
        <v>NYC</v>
      </c>
      <c r="D60" t="str">
        <f t="shared" si="8"/>
        <v>NYC</v>
      </c>
      <c r="E60" t="str">
        <f t="shared" ref="E60:J60" si="9">E55</f>
        <v>ORNL</v>
      </c>
      <c r="F60" t="str">
        <f t="shared" si="9"/>
        <v>ORNL</v>
      </c>
      <c r="G60" t="str">
        <f t="shared" si="9"/>
        <v>LANL</v>
      </c>
      <c r="H60" t="str">
        <f t="shared" si="9"/>
        <v>LANL</v>
      </c>
      <c r="I60" t="str">
        <f t="shared" si="9"/>
        <v>Airplane</v>
      </c>
      <c r="J60" t="str">
        <f t="shared" si="9"/>
        <v>Airplane</v>
      </c>
    </row>
    <row r="61" spans="1:10" x14ac:dyDescent="0.2">
      <c r="A61" s="7" t="s">
        <v>28</v>
      </c>
      <c r="B61">
        <f>G14</f>
        <v>81.049087781714505</v>
      </c>
      <c r="C61">
        <f>G22</f>
        <v>20.717131474103599</v>
      </c>
      <c r="D61">
        <f>G24</f>
        <v>41.434262948207198</v>
      </c>
      <c r="E61">
        <f>G18</f>
        <v>44.400804608141598</v>
      </c>
      <c r="F61">
        <f>G28</f>
        <v>16.314741035856599</v>
      </c>
      <c r="G61">
        <f>G16</f>
        <v>197.32335602240499</v>
      </c>
      <c r="H61">
        <f>G26</f>
        <v>72.509960159362507</v>
      </c>
      <c r="I61">
        <f>G20</f>
        <v>28570.6139339322</v>
      </c>
      <c r="J61">
        <f>G30</f>
        <v>7302.9960159362499</v>
      </c>
    </row>
    <row r="62" spans="1:10" x14ac:dyDescent="0.2">
      <c r="A62" s="7" t="s">
        <v>29</v>
      </c>
      <c r="B62">
        <f>G15</f>
        <v>35.642639773011297</v>
      </c>
      <c r="C62">
        <f>G23</f>
        <v>23.479807706443601</v>
      </c>
      <c r="D62">
        <f>G25</f>
        <v>46.959615412887203</v>
      </c>
      <c r="E62">
        <f>G19</f>
        <v>19.525967874457599</v>
      </c>
      <c r="F62">
        <f>G29</f>
        <v>18.490348568824299</v>
      </c>
      <c r="G62">
        <f>G17</f>
        <v>86.776119139677405</v>
      </c>
      <c r="H62">
        <f>G27</f>
        <v>82.179326972552602</v>
      </c>
      <c r="I62">
        <f>G21</f>
        <v>12564.3869463842</v>
      </c>
      <c r="J62">
        <f>G31</f>
        <v>8276.8670145984306</v>
      </c>
    </row>
    <row r="63" spans="1:10" x14ac:dyDescent="0.2">
      <c r="B63" s="45" t="s">
        <v>50</v>
      </c>
      <c r="C63" s="45"/>
      <c r="D63" s="45"/>
      <c r="E63" s="45"/>
      <c r="F63" s="45"/>
      <c r="G63" s="45"/>
      <c r="H63" s="45"/>
      <c r="I63" s="45"/>
      <c r="J63" s="45"/>
    </row>
    <row r="64" spans="1:10" x14ac:dyDescent="0.2">
      <c r="A64" s="7"/>
      <c r="B64" s="44" t="s">
        <v>20</v>
      </c>
      <c r="C64" s="44"/>
      <c r="D64" s="44"/>
      <c r="E64" s="44"/>
      <c r="F64" s="44"/>
      <c r="G64" s="44"/>
      <c r="H64" s="44"/>
      <c r="I64" s="44"/>
      <c r="J64" s="44"/>
    </row>
    <row r="65" spans="1:82" x14ac:dyDescent="0.2">
      <c r="A65" s="7"/>
      <c r="B65" t="str">
        <f>B60</f>
        <v>NYC</v>
      </c>
      <c r="C65" t="str">
        <f t="shared" ref="C65:D65" si="10">C60</f>
        <v>NYC</v>
      </c>
      <c r="D65" t="str">
        <f t="shared" si="10"/>
        <v>NYC</v>
      </c>
      <c r="E65" t="str">
        <f t="shared" ref="E65:J65" si="11">E60</f>
        <v>ORNL</v>
      </c>
      <c r="F65" t="str">
        <f t="shared" si="11"/>
        <v>ORNL</v>
      </c>
      <c r="G65" t="str">
        <f t="shared" si="11"/>
        <v>LANL</v>
      </c>
      <c r="H65" t="str">
        <f t="shared" si="11"/>
        <v>LANL</v>
      </c>
      <c r="I65" t="str">
        <f t="shared" si="11"/>
        <v>Airplane</v>
      </c>
      <c r="J65" t="str">
        <f t="shared" si="11"/>
        <v>Airplane</v>
      </c>
    </row>
    <row r="66" spans="1:82" x14ac:dyDescent="0.2">
      <c r="A66" s="7" t="s">
        <v>28</v>
      </c>
      <c r="B66">
        <f>H14</f>
        <v>213.76104438335199</v>
      </c>
      <c r="C66">
        <f>H22</f>
        <v>10.597609561753</v>
      </c>
      <c r="D66">
        <f>H24</f>
        <v>21.195219123506</v>
      </c>
      <c r="E66">
        <f>H18</f>
        <v>117.103876481122</v>
      </c>
      <c r="F66">
        <f>H28</f>
        <v>8.3456175298804798</v>
      </c>
      <c r="G66">
        <f>H16</f>
        <v>520.42592728716102</v>
      </c>
      <c r="H66">
        <f>H26</f>
        <v>37.091633466135399</v>
      </c>
      <c r="I66">
        <f>H20</f>
        <v>75352.905755575499</v>
      </c>
      <c r="J66">
        <f>H30</f>
        <v>3735.7633466135399</v>
      </c>
    </row>
    <row r="67" spans="1:82" x14ac:dyDescent="0.2">
      <c r="A67" s="7" t="s">
        <v>29</v>
      </c>
      <c r="B67">
        <f>H15</f>
        <v>213.76104438335199</v>
      </c>
      <c r="C67">
        <f>H23</f>
        <v>33.834257067670301</v>
      </c>
      <c r="D67">
        <f>H25</f>
        <v>67.668514135340502</v>
      </c>
      <c r="E67">
        <f>H19</f>
        <v>117.103876481122</v>
      </c>
      <c r="F67">
        <f>H29</f>
        <v>26.6444774407903</v>
      </c>
      <c r="G67">
        <f>H17</f>
        <v>520.42592728716102</v>
      </c>
      <c r="H67">
        <f>H27</f>
        <v>118.41989973684601</v>
      </c>
      <c r="I67">
        <f>H21</f>
        <v>75352.905755575499</v>
      </c>
      <c r="J67">
        <f>H31</f>
        <v>11926.913958924401</v>
      </c>
    </row>
    <row r="69" spans="1:82" x14ac:dyDescent="0.2">
      <c r="B69" s="41" t="s">
        <v>21</v>
      </c>
      <c r="C69" s="41"/>
      <c r="D69" s="41"/>
      <c r="E69" s="41"/>
      <c r="F69" s="41"/>
      <c r="G69" s="41"/>
      <c r="H69" s="41"/>
      <c r="I69" s="41"/>
      <c r="J69" s="41"/>
    </row>
    <row r="70" spans="1:82" x14ac:dyDescent="0.2">
      <c r="B70" t="str">
        <f t="shared" ref="B70:D70" si="12">B65</f>
        <v>NYC</v>
      </c>
      <c r="C70" t="str">
        <f t="shared" si="12"/>
        <v>NYC</v>
      </c>
      <c r="D70" t="str">
        <f t="shared" si="12"/>
        <v>NYC</v>
      </c>
      <c r="E70" t="str">
        <f t="shared" ref="E70:J70" si="13">E65</f>
        <v>ORNL</v>
      </c>
      <c r="F70" t="str">
        <f t="shared" si="13"/>
        <v>ORNL</v>
      </c>
      <c r="G70" t="str">
        <f t="shared" si="13"/>
        <v>LANL</v>
      </c>
      <c r="H70" t="str">
        <f t="shared" si="13"/>
        <v>LANL</v>
      </c>
      <c r="I70" t="str">
        <f t="shared" si="13"/>
        <v>Airplane</v>
      </c>
      <c r="J70" t="str">
        <f t="shared" si="13"/>
        <v>Airplane</v>
      </c>
    </row>
    <row r="71" spans="1:82" x14ac:dyDescent="0.2">
      <c r="A71" s="7" t="s">
        <v>28</v>
      </c>
      <c r="B71">
        <f>I14</f>
        <v>2554.70516458153</v>
      </c>
      <c r="C71">
        <f>I22</f>
        <v>387.25099601593598</v>
      </c>
      <c r="D71">
        <f>I24</f>
        <v>774.50199203187196</v>
      </c>
      <c r="E71">
        <f>I18</f>
        <v>1399.5341335548701</v>
      </c>
      <c r="F71">
        <f>I28</f>
        <v>304.96015936254997</v>
      </c>
      <c r="G71">
        <f>I16</f>
        <v>6219.7244968465602</v>
      </c>
      <c r="H71">
        <f>I26</f>
        <v>1355.3784860557801</v>
      </c>
      <c r="I71">
        <f>I20</f>
        <v>900559.11756663397</v>
      </c>
      <c r="J71">
        <f>I30</f>
        <v>136509.84860557801</v>
      </c>
    </row>
    <row r="72" spans="1:82" x14ac:dyDescent="0.2">
      <c r="A72" s="7" t="s">
        <v>29</v>
      </c>
      <c r="B72">
        <f>I15</f>
        <v>146.931094808956</v>
      </c>
      <c r="C72">
        <f>I23</f>
        <v>56.584878199379602</v>
      </c>
      <c r="D72">
        <f>I25</f>
        <v>113.16975639875901</v>
      </c>
      <c r="E72">
        <f>I19</f>
        <v>80.492686716514001</v>
      </c>
      <c r="F72">
        <f>I29</f>
        <v>44.560591582011398</v>
      </c>
      <c r="G72">
        <f>I17</f>
        <v>357.72070390026602</v>
      </c>
      <c r="H72">
        <f>I27</f>
        <v>198.04707369782901</v>
      </c>
      <c r="I72">
        <f>I21</f>
        <v>51794.6802311051</v>
      </c>
      <c r="J72">
        <f>I31</f>
        <v>19946.7354140633</v>
      </c>
    </row>
    <row r="74" spans="1:82" x14ac:dyDescent="0.2">
      <c r="B74" s="41" t="s">
        <v>22</v>
      </c>
      <c r="C74" s="41"/>
      <c r="D74" s="41"/>
      <c r="E74" s="41"/>
      <c r="F74" s="41"/>
      <c r="G74" s="41"/>
      <c r="H74" s="41"/>
      <c r="I74" s="41"/>
      <c r="J74" s="41"/>
    </row>
    <row r="75" spans="1:82" x14ac:dyDescent="0.2">
      <c r="B75" t="str">
        <f>B70</f>
        <v>NYC</v>
      </c>
      <c r="C75" t="str">
        <f t="shared" ref="C75:D75" si="14">C70</f>
        <v>NYC</v>
      </c>
      <c r="D75" t="str">
        <f t="shared" si="14"/>
        <v>NYC</v>
      </c>
      <c r="E75" t="str">
        <f t="shared" ref="E75:J75" si="15">E70</f>
        <v>ORNL</v>
      </c>
      <c r="F75" t="str">
        <f t="shared" si="15"/>
        <v>ORNL</v>
      </c>
      <c r="G75" t="str">
        <f t="shared" si="15"/>
        <v>LANL</v>
      </c>
      <c r="H75" t="str">
        <f t="shared" si="15"/>
        <v>LANL</v>
      </c>
      <c r="I75" t="str">
        <f t="shared" si="15"/>
        <v>Airplane</v>
      </c>
      <c r="J75" t="str">
        <f t="shared" si="15"/>
        <v>Airplane</v>
      </c>
    </row>
    <row r="76" spans="1:82" x14ac:dyDescent="0.2">
      <c r="A76" s="7" t="s">
        <v>28</v>
      </c>
      <c r="B76">
        <f>J14</f>
        <v>169.20774466708801</v>
      </c>
      <c r="C76">
        <f>J22</f>
        <v>4</v>
      </c>
      <c r="D76">
        <f>J24</f>
        <v>8</v>
      </c>
      <c r="E76">
        <f>J18</f>
        <v>92.696416638049996</v>
      </c>
      <c r="F76">
        <f>J28</f>
        <v>3.15</v>
      </c>
      <c r="G76">
        <f>J16</f>
        <v>411.95577836256399</v>
      </c>
      <c r="H76">
        <f>J26</f>
        <v>14</v>
      </c>
      <c r="I76">
        <f>J20</f>
        <v>59647.422072595196</v>
      </c>
      <c r="J76">
        <f>J30</f>
        <v>1410.04</v>
      </c>
    </row>
    <row r="77" spans="1:82" x14ac:dyDescent="0.2">
      <c r="A77" s="7" t="s">
        <v>29</v>
      </c>
      <c r="B77">
        <f>J15</f>
        <v>274.42936740124401</v>
      </c>
      <c r="C77">
        <f>J23</f>
        <v>75.689566457417598</v>
      </c>
      <c r="D77">
        <f>J25</f>
        <v>151.379132914835</v>
      </c>
      <c r="E77">
        <f>J19</f>
        <v>150.33956648019901</v>
      </c>
      <c r="F77">
        <f>J29</f>
        <v>59.6055335852163</v>
      </c>
      <c r="G77">
        <f>J17</f>
        <v>668.12995986533599</v>
      </c>
      <c r="H77">
        <f>J27</f>
        <v>264.913482600961</v>
      </c>
      <c r="I77">
        <f>J21</f>
        <v>96739.096302612394</v>
      </c>
      <c r="J77">
        <f>J31</f>
        <v>26681.3290719043</v>
      </c>
    </row>
    <row r="79" spans="1:82" x14ac:dyDescent="0.2">
      <c r="B79" s="43" t="s">
        <v>51</v>
      </c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9" t="s">
        <v>23</v>
      </c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48" t="s">
        <v>52</v>
      </c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</row>
    <row r="80" spans="1:82" x14ac:dyDescent="0.2">
      <c r="B80" s="43" t="s">
        <v>20</v>
      </c>
      <c r="C80" s="43"/>
      <c r="D80" s="43"/>
      <c r="E80" s="43"/>
      <c r="F80" s="43"/>
      <c r="G80" s="43"/>
      <c r="H80" s="43"/>
      <c r="I80" s="43"/>
      <c r="J80" s="43"/>
      <c r="K80" s="43" t="s">
        <v>21</v>
      </c>
      <c r="L80" s="43"/>
      <c r="M80" s="43"/>
      <c r="N80" s="43"/>
      <c r="O80" s="43"/>
      <c r="P80" s="43"/>
      <c r="Q80" s="43"/>
      <c r="R80" s="43"/>
      <c r="S80" s="43"/>
      <c r="T80" s="43" t="s">
        <v>22</v>
      </c>
      <c r="U80" s="43"/>
      <c r="V80" s="43"/>
      <c r="W80" s="43"/>
      <c r="X80" s="43"/>
      <c r="Y80" s="43"/>
      <c r="Z80" s="43"/>
      <c r="AA80" s="43"/>
      <c r="AB80" s="43"/>
      <c r="AC80" s="49" t="s">
        <v>20</v>
      </c>
      <c r="AD80" s="50"/>
      <c r="AE80" s="50"/>
      <c r="AF80" s="50"/>
      <c r="AG80" s="50"/>
      <c r="AH80" s="50"/>
      <c r="AI80" s="50"/>
      <c r="AJ80" s="50"/>
      <c r="AK80" s="50"/>
      <c r="AL80" s="50" t="s">
        <v>21</v>
      </c>
      <c r="AM80" s="50"/>
      <c r="AN80" s="50"/>
      <c r="AO80" s="50"/>
      <c r="AP80" s="50"/>
      <c r="AQ80" s="50"/>
      <c r="AR80" s="50"/>
      <c r="AS80" s="50"/>
      <c r="AT80" s="50"/>
      <c r="AU80" s="50" t="s">
        <v>22</v>
      </c>
      <c r="AV80" s="50"/>
      <c r="AW80" s="50"/>
      <c r="AX80" s="50"/>
      <c r="AY80" s="50"/>
      <c r="AZ80" s="50"/>
      <c r="BA80" s="50"/>
      <c r="BB80" s="50"/>
      <c r="BC80" s="50"/>
      <c r="BD80" s="48" t="s">
        <v>20</v>
      </c>
      <c r="BE80" s="48"/>
      <c r="BF80" s="48"/>
      <c r="BG80" s="48"/>
      <c r="BH80" s="48"/>
      <c r="BI80" s="48"/>
      <c r="BJ80" s="48"/>
      <c r="BK80" s="48"/>
      <c r="BL80" s="48"/>
      <c r="BM80" s="48" t="s">
        <v>21</v>
      </c>
      <c r="BN80" s="48"/>
      <c r="BO80" s="48"/>
      <c r="BP80" s="48"/>
      <c r="BQ80" s="48"/>
      <c r="BR80" s="48"/>
      <c r="BS80" s="48"/>
      <c r="BT80" s="48"/>
      <c r="BU80" s="48"/>
      <c r="BV80" s="48" t="s">
        <v>22</v>
      </c>
      <c r="BW80" s="48"/>
      <c r="BX80" s="48"/>
      <c r="BY80" s="48"/>
      <c r="BZ80" s="48"/>
      <c r="CA80" s="48"/>
      <c r="CB80" s="48"/>
      <c r="CC80" s="48"/>
      <c r="CD80" s="48"/>
    </row>
    <row r="81" spans="1:82" x14ac:dyDescent="0.2">
      <c r="B81" s="42" t="s">
        <v>44</v>
      </c>
      <c r="C81" s="42"/>
      <c r="D81" s="42"/>
      <c r="E81" s="42" t="s">
        <v>54</v>
      </c>
      <c r="F81" s="42"/>
      <c r="G81" s="42" t="s">
        <v>55</v>
      </c>
      <c r="H81" s="42"/>
      <c r="I81" s="42" t="s">
        <v>65</v>
      </c>
      <c r="J81" s="42"/>
      <c r="K81" s="42" t="s">
        <v>44</v>
      </c>
      <c r="L81" s="42"/>
      <c r="M81" s="42"/>
      <c r="N81" s="42" t="s">
        <v>54</v>
      </c>
      <c r="O81" s="42"/>
      <c r="P81" s="42" t="s">
        <v>55</v>
      </c>
      <c r="Q81" s="42"/>
      <c r="R81" s="42" t="s">
        <v>65</v>
      </c>
      <c r="S81" s="42"/>
      <c r="T81" s="42" t="s">
        <v>44</v>
      </c>
      <c r="U81" s="42"/>
      <c r="V81" s="42"/>
      <c r="W81" s="42" t="s">
        <v>54</v>
      </c>
      <c r="X81" s="42"/>
      <c r="Y81" s="42" t="s">
        <v>55</v>
      </c>
      <c r="Z81" s="42"/>
      <c r="AA81" s="42" t="s">
        <v>65</v>
      </c>
      <c r="AB81" s="42"/>
      <c r="AC81" s="42" t="s">
        <v>44</v>
      </c>
      <c r="AD81" s="42"/>
      <c r="AE81" s="42"/>
      <c r="AF81" s="42" t="s">
        <v>54</v>
      </c>
      <c r="AG81" s="42"/>
      <c r="AH81" s="42" t="s">
        <v>55</v>
      </c>
      <c r="AI81" s="42"/>
      <c r="AJ81" s="42" t="s">
        <v>65</v>
      </c>
      <c r="AK81" s="42"/>
      <c r="AL81" s="42" t="s">
        <v>44</v>
      </c>
      <c r="AM81" s="42"/>
      <c r="AN81" s="42"/>
      <c r="AO81" s="42" t="s">
        <v>54</v>
      </c>
      <c r="AP81" s="42"/>
      <c r="AQ81" s="42" t="s">
        <v>55</v>
      </c>
      <c r="AR81" s="42"/>
      <c r="AS81" s="42" t="s">
        <v>65</v>
      </c>
      <c r="AT81" s="42"/>
      <c r="AU81" s="42" t="s">
        <v>44</v>
      </c>
      <c r="AV81" s="42"/>
      <c r="AW81" s="42"/>
      <c r="AX81" s="42" t="s">
        <v>54</v>
      </c>
      <c r="AY81" s="42"/>
      <c r="AZ81" s="42" t="s">
        <v>55</v>
      </c>
      <c r="BA81" s="42"/>
      <c r="BB81" s="42" t="s">
        <v>65</v>
      </c>
      <c r="BC81" s="42"/>
      <c r="BD81" s="42" t="s">
        <v>44</v>
      </c>
      <c r="BE81" s="42"/>
      <c r="BF81" s="42"/>
      <c r="BG81" s="42" t="s">
        <v>54</v>
      </c>
      <c r="BH81" s="42"/>
      <c r="BI81" s="42" t="s">
        <v>55</v>
      </c>
      <c r="BJ81" s="42"/>
      <c r="BK81" s="42" t="s">
        <v>65</v>
      </c>
      <c r="BL81" s="42"/>
      <c r="BM81" s="42" t="s">
        <v>44</v>
      </c>
      <c r="BN81" s="42"/>
      <c r="BO81" s="42"/>
      <c r="BP81" s="42" t="s">
        <v>54</v>
      </c>
      <c r="BQ81" s="42"/>
      <c r="BR81" s="42" t="s">
        <v>55</v>
      </c>
      <c r="BS81" s="42"/>
      <c r="BT81" s="42" t="s">
        <v>65</v>
      </c>
      <c r="BU81" s="42"/>
      <c r="BV81" s="42" t="s">
        <v>44</v>
      </c>
      <c r="BW81" s="42"/>
      <c r="BX81" s="42"/>
      <c r="BY81" s="42" t="s">
        <v>54</v>
      </c>
      <c r="BZ81" s="42"/>
      <c r="CA81" s="42" t="s">
        <v>55</v>
      </c>
      <c r="CB81" s="42"/>
      <c r="CC81" s="42" t="s">
        <v>65</v>
      </c>
      <c r="CD81" s="42"/>
    </row>
    <row r="82" spans="1:82" x14ac:dyDescent="0.2">
      <c r="B82" s="20" t="str">
        <f>" "</f>
        <v xml:space="preserve"> </v>
      </c>
      <c r="C82" s="20" t="str">
        <f t="shared" ref="C82:BN82" si="16">" "</f>
        <v xml:space="preserve"> </v>
      </c>
      <c r="D82" s="20" t="str">
        <f t="shared" si="16"/>
        <v xml:space="preserve"> </v>
      </c>
      <c r="E82" s="20" t="str">
        <f t="shared" si="16"/>
        <v xml:space="preserve"> </v>
      </c>
      <c r="F82" s="20" t="str">
        <f t="shared" si="16"/>
        <v xml:space="preserve"> </v>
      </c>
      <c r="G82" s="20" t="str">
        <f t="shared" si="16"/>
        <v xml:space="preserve"> </v>
      </c>
      <c r="H82" s="20" t="str">
        <f t="shared" si="16"/>
        <v xml:space="preserve"> </v>
      </c>
      <c r="I82" s="20" t="str">
        <f t="shared" si="16"/>
        <v xml:space="preserve"> </v>
      </c>
      <c r="J82" s="20" t="str">
        <f t="shared" si="16"/>
        <v xml:space="preserve"> </v>
      </c>
      <c r="K82" s="20" t="str">
        <f t="shared" si="16"/>
        <v xml:space="preserve"> </v>
      </c>
      <c r="L82" s="20" t="str">
        <f t="shared" si="16"/>
        <v xml:space="preserve"> </v>
      </c>
      <c r="M82" s="20" t="str">
        <f t="shared" si="16"/>
        <v xml:space="preserve"> </v>
      </c>
      <c r="N82" s="20" t="str">
        <f t="shared" si="16"/>
        <v xml:space="preserve"> </v>
      </c>
      <c r="O82" s="20" t="str">
        <f t="shared" si="16"/>
        <v xml:space="preserve"> </v>
      </c>
      <c r="P82" s="20" t="str">
        <f t="shared" si="16"/>
        <v xml:space="preserve"> </v>
      </c>
      <c r="Q82" s="20" t="str">
        <f t="shared" si="16"/>
        <v xml:space="preserve"> </v>
      </c>
      <c r="R82" s="20" t="str">
        <f t="shared" si="16"/>
        <v xml:space="preserve"> </v>
      </c>
      <c r="S82" s="20" t="str">
        <f t="shared" si="16"/>
        <v xml:space="preserve"> </v>
      </c>
      <c r="T82" s="20" t="str">
        <f t="shared" si="16"/>
        <v xml:space="preserve"> </v>
      </c>
      <c r="U82" s="20" t="str">
        <f t="shared" si="16"/>
        <v xml:space="preserve"> </v>
      </c>
      <c r="V82" s="20" t="str">
        <f t="shared" si="16"/>
        <v xml:space="preserve"> </v>
      </c>
      <c r="W82" s="20" t="str">
        <f t="shared" si="16"/>
        <v xml:space="preserve"> </v>
      </c>
      <c r="X82" s="20" t="str">
        <f t="shared" si="16"/>
        <v xml:space="preserve"> </v>
      </c>
      <c r="Y82" s="20" t="str">
        <f t="shared" si="16"/>
        <v xml:space="preserve"> </v>
      </c>
      <c r="Z82" s="20" t="str">
        <f t="shared" si="16"/>
        <v xml:space="preserve"> </v>
      </c>
      <c r="AA82" s="20" t="str">
        <f t="shared" si="16"/>
        <v xml:space="preserve"> </v>
      </c>
      <c r="AB82" s="20" t="str">
        <f t="shared" si="16"/>
        <v xml:space="preserve"> </v>
      </c>
      <c r="AC82" s="20" t="str">
        <f t="shared" si="16"/>
        <v xml:space="preserve"> </v>
      </c>
      <c r="AD82" s="20" t="str">
        <f t="shared" si="16"/>
        <v xml:space="preserve"> </v>
      </c>
      <c r="AE82" s="20" t="str">
        <f t="shared" si="16"/>
        <v xml:space="preserve"> </v>
      </c>
      <c r="AF82" s="20" t="str">
        <f t="shared" si="16"/>
        <v xml:space="preserve"> </v>
      </c>
      <c r="AG82" s="20" t="str">
        <f t="shared" si="16"/>
        <v xml:space="preserve"> </v>
      </c>
      <c r="AH82" s="20" t="str">
        <f t="shared" si="16"/>
        <v xml:space="preserve"> </v>
      </c>
      <c r="AI82" s="20" t="str">
        <f t="shared" si="16"/>
        <v xml:space="preserve"> </v>
      </c>
      <c r="AJ82" s="20" t="str">
        <f t="shared" si="16"/>
        <v xml:space="preserve"> </v>
      </c>
      <c r="AK82" s="20" t="str">
        <f t="shared" si="16"/>
        <v xml:space="preserve"> </v>
      </c>
      <c r="AL82" s="20" t="str">
        <f t="shared" si="16"/>
        <v xml:space="preserve"> </v>
      </c>
      <c r="AM82" s="20" t="str">
        <f t="shared" si="16"/>
        <v xml:space="preserve"> </v>
      </c>
      <c r="AN82" s="20" t="str">
        <f t="shared" si="16"/>
        <v xml:space="preserve"> </v>
      </c>
      <c r="AO82" s="20" t="str">
        <f t="shared" si="16"/>
        <v xml:space="preserve"> </v>
      </c>
      <c r="AP82" s="20" t="str">
        <f t="shared" si="16"/>
        <v xml:space="preserve"> </v>
      </c>
      <c r="AQ82" s="20" t="str">
        <f t="shared" si="16"/>
        <v xml:space="preserve"> </v>
      </c>
      <c r="AR82" s="20" t="str">
        <f t="shared" si="16"/>
        <v xml:space="preserve"> </v>
      </c>
      <c r="AS82" s="20" t="str">
        <f t="shared" si="16"/>
        <v xml:space="preserve"> </v>
      </c>
      <c r="AT82" s="20" t="str">
        <f t="shared" si="16"/>
        <v xml:space="preserve"> </v>
      </c>
      <c r="AU82" s="20" t="str">
        <f t="shared" si="16"/>
        <v xml:space="preserve"> </v>
      </c>
      <c r="AV82" s="20" t="str">
        <f t="shared" si="16"/>
        <v xml:space="preserve"> </v>
      </c>
      <c r="AW82" s="20" t="str">
        <f t="shared" si="16"/>
        <v xml:space="preserve"> </v>
      </c>
      <c r="AX82" s="20" t="str">
        <f t="shared" si="16"/>
        <v xml:space="preserve"> </v>
      </c>
      <c r="AY82" s="20" t="str">
        <f t="shared" si="16"/>
        <v xml:space="preserve"> </v>
      </c>
      <c r="AZ82" s="20" t="str">
        <f t="shared" si="16"/>
        <v xml:space="preserve"> </v>
      </c>
      <c r="BA82" s="20" t="str">
        <f t="shared" si="16"/>
        <v xml:space="preserve"> </v>
      </c>
      <c r="BB82" s="20" t="str">
        <f t="shared" si="16"/>
        <v xml:space="preserve"> </v>
      </c>
      <c r="BC82" s="20" t="str">
        <f t="shared" si="16"/>
        <v xml:space="preserve"> </v>
      </c>
      <c r="BD82" s="20" t="str">
        <f t="shared" si="16"/>
        <v xml:space="preserve"> </v>
      </c>
      <c r="BE82" s="20" t="str">
        <f t="shared" si="16"/>
        <v xml:space="preserve"> </v>
      </c>
      <c r="BF82" s="20" t="str">
        <f t="shared" si="16"/>
        <v xml:space="preserve"> </v>
      </c>
      <c r="BG82" s="20" t="str">
        <f t="shared" si="16"/>
        <v xml:space="preserve"> </v>
      </c>
      <c r="BH82" s="20" t="str">
        <f t="shared" si="16"/>
        <v xml:space="preserve"> </v>
      </c>
      <c r="BI82" s="20" t="str">
        <f t="shared" si="16"/>
        <v xml:space="preserve"> </v>
      </c>
      <c r="BJ82" s="20" t="str">
        <f t="shared" si="16"/>
        <v xml:space="preserve"> </v>
      </c>
      <c r="BK82" s="20" t="str">
        <f t="shared" si="16"/>
        <v xml:space="preserve"> </v>
      </c>
      <c r="BL82" s="20" t="str">
        <f t="shared" si="16"/>
        <v xml:space="preserve"> </v>
      </c>
      <c r="BM82" s="20" t="str">
        <f t="shared" si="16"/>
        <v xml:space="preserve"> </v>
      </c>
      <c r="BN82" s="20" t="str">
        <f t="shared" si="16"/>
        <v xml:space="preserve"> </v>
      </c>
      <c r="BO82" s="20" t="str">
        <f t="shared" ref="BO82:CD82" si="17">" "</f>
        <v xml:space="preserve"> </v>
      </c>
      <c r="BP82" s="20" t="str">
        <f t="shared" si="17"/>
        <v xml:space="preserve"> </v>
      </c>
      <c r="BQ82" s="20" t="str">
        <f t="shared" si="17"/>
        <v xml:space="preserve"> </v>
      </c>
      <c r="BR82" s="20" t="str">
        <f t="shared" si="17"/>
        <v xml:space="preserve"> </v>
      </c>
      <c r="BS82" s="20" t="str">
        <f t="shared" si="17"/>
        <v xml:space="preserve"> </v>
      </c>
      <c r="BT82" s="20" t="str">
        <f t="shared" si="17"/>
        <v xml:space="preserve"> </v>
      </c>
      <c r="BU82" s="20" t="str">
        <f t="shared" si="17"/>
        <v xml:space="preserve"> </v>
      </c>
      <c r="BV82" s="20" t="str">
        <f t="shared" si="17"/>
        <v xml:space="preserve"> </v>
      </c>
      <c r="BW82" s="20" t="str">
        <f t="shared" si="17"/>
        <v xml:space="preserve"> </v>
      </c>
      <c r="BX82" s="20" t="str">
        <f t="shared" si="17"/>
        <v xml:space="preserve"> </v>
      </c>
      <c r="BY82" s="20" t="str">
        <f t="shared" si="17"/>
        <v xml:space="preserve"> </v>
      </c>
      <c r="BZ82" s="20" t="str">
        <f t="shared" si="17"/>
        <v xml:space="preserve"> </v>
      </c>
      <c r="CA82" s="20" t="str">
        <f t="shared" si="17"/>
        <v xml:space="preserve"> </v>
      </c>
      <c r="CB82" s="20" t="str">
        <f t="shared" si="17"/>
        <v xml:space="preserve"> </v>
      </c>
      <c r="CC82" s="20" t="str">
        <f t="shared" si="17"/>
        <v xml:space="preserve"> </v>
      </c>
      <c r="CD82" s="20" t="str">
        <f t="shared" si="17"/>
        <v xml:space="preserve"> </v>
      </c>
    </row>
    <row r="83" spans="1:82" x14ac:dyDescent="0.2">
      <c r="A83" t="s">
        <v>46</v>
      </c>
      <c r="B83" s="23">
        <f t="shared" ref="B83:J83" si="18">B36</f>
        <v>114.22707693212401</v>
      </c>
      <c r="C83" s="23">
        <f t="shared" si="18"/>
        <v>5.8167330677290803</v>
      </c>
      <c r="D83" s="23">
        <f t="shared" si="18"/>
        <v>11.6334661354582</v>
      </c>
      <c r="E83" s="23">
        <f t="shared" si="18"/>
        <v>62.576572576386702</v>
      </c>
      <c r="F83" s="23">
        <f t="shared" si="18"/>
        <v>4.5806772908366504</v>
      </c>
      <c r="G83" s="23">
        <f t="shared" si="18"/>
        <v>278.09899883859401</v>
      </c>
      <c r="H83" s="23">
        <f t="shared" si="18"/>
        <v>20.358565737051801</v>
      </c>
      <c r="I83" s="23">
        <f t="shared" si="18"/>
        <v>40266.186889343</v>
      </c>
      <c r="J83" s="23">
        <f t="shared" si="18"/>
        <v>2050.4565737051798</v>
      </c>
      <c r="K83" s="23">
        <f t="shared" ref="K83:K84" si="19">B41</f>
        <v>2531.00660090266</v>
      </c>
      <c r="L83" s="23">
        <f t="shared" ref="L83:L84" si="20">C41</f>
        <v>256.57370517928302</v>
      </c>
      <c r="M83" s="23">
        <f t="shared" ref="M83:M84" si="21">D41</f>
        <v>513.14741035856605</v>
      </c>
      <c r="N83" s="23">
        <f t="shared" ref="N83:N84" si="22">E41</f>
        <v>1386.55144214898</v>
      </c>
      <c r="O83" s="23">
        <f t="shared" ref="O83:O84" si="23">F41</f>
        <v>202.051792828685</v>
      </c>
      <c r="P83" s="23">
        <f t="shared" ref="P83:P84" si="24">G41</f>
        <v>6162.0276091207097</v>
      </c>
      <c r="Q83" s="23">
        <f t="shared" ref="Q83:Q84" si="25">H41</f>
        <v>898.00796812749002</v>
      </c>
      <c r="R83" s="23">
        <f t="shared" ref="R83:R84" si="26">I41</f>
        <v>892205.13688419794</v>
      </c>
      <c r="S83" s="23">
        <f>J41</f>
        <v>90444.796812749002</v>
      </c>
      <c r="T83" s="23">
        <f t="shared" ref="T83:T84" si="27">B46</f>
        <v>66.829949574396096</v>
      </c>
      <c r="U83" s="23">
        <f t="shared" ref="U83:U84" si="28">C46</f>
        <v>13.386454183266901</v>
      </c>
      <c r="V83" s="23">
        <f t="shared" ref="V83:V84" si="29">D46</f>
        <v>26.772908366533901</v>
      </c>
      <c r="W83" s="23">
        <f t="shared" ref="W83:W84" si="30">E46</f>
        <v>36.611189764608</v>
      </c>
      <c r="X83" s="23">
        <f t="shared" ref="X83:X84" si="31">F46</f>
        <v>10.5418326693227</v>
      </c>
      <c r="Y83" s="23">
        <f t="shared" ref="Y83:Y84" si="32">G46</f>
        <v>162.705223386895</v>
      </c>
      <c r="Z83" s="23">
        <f t="shared" ref="Z83:Z84" si="33">H46</f>
        <v>46.852589641434299</v>
      </c>
      <c r="AA83" s="23">
        <f t="shared" ref="AA83:AA84" si="34">I46</f>
        <v>23558.225524470399</v>
      </c>
      <c r="AB83" s="23">
        <f t="shared" ref="AB83:AB84" si="35">J46</f>
        <v>4718.8589641434301</v>
      </c>
      <c r="AC83" s="25">
        <f>B51</f>
        <v>249.78286117522501</v>
      </c>
      <c r="AD83" s="22">
        <f t="shared" ref="AD83:AK83" si="36">C51</f>
        <v>13.466135458167299</v>
      </c>
      <c r="AE83" s="22">
        <f t="shared" si="36"/>
        <v>26.932270916334701</v>
      </c>
      <c r="AF83" s="22">
        <f t="shared" si="36"/>
        <v>136.837567418074</v>
      </c>
      <c r="AG83" s="22">
        <f t="shared" si="36"/>
        <v>10.6045816733068</v>
      </c>
      <c r="AH83" s="22">
        <f t="shared" si="36"/>
        <v>608.12519663045202</v>
      </c>
      <c r="AI83" s="22">
        <f t="shared" si="36"/>
        <v>47.131474103585603</v>
      </c>
      <c r="AJ83" s="22">
        <f t="shared" si="36"/>
        <v>88050.956392878696</v>
      </c>
      <c r="AK83" s="22">
        <f t="shared" si="36"/>
        <v>4746.9474103585599</v>
      </c>
      <c r="AL83" s="22">
        <f>B56</f>
        <v>5545.4639008541499</v>
      </c>
      <c r="AM83" s="22">
        <f t="shared" ref="AM83:AT83" si="37">C56</f>
        <v>523.50597609561703</v>
      </c>
      <c r="AN83" s="22">
        <f t="shared" si="37"/>
        <v>1047.01195219123</v>
      </c>
      <c r="AO83" s="22">
        <f t="shared" si="37"/>
        <v>3037.9497889781101</v>
      </c>
      <c r="AP83" s="22">
        <f t="shared" si="37"/>
        <v>412.26095617529899</v>
      </c>
      <c r="AQ83" s="22">
        <f t="shared" si="37"/>
        <v>13501.071727848799</v>
      </c>
      <c r="AR83" s="22">
        <f t="shared" si="37"/>
        <v>1832.2709163346599</v>
      </c>
      <c r="AS83" s="22">
        <f t="shared" si="37"/>
        <v>1954831.4796901001</v>
      </c>
      <c r="AT83" s="22">
        <f t="shared" si="37"/>
        <v>184541.09163346601</v>
      </c>
      <c r="AU83" s="22">
        <f>B61</f>
        <v>81.049087781714505</v>
      </c>
      <c r="AV83" s="22">
        <f t="shared" ref="AV83:BB83" si="38">C61</f>
        <v>20.717131474103599</v>
      </c>
      <c r="AW83" s="22">
        <f t="shared" si="38"/>
        <v>41.434262948207198</v>
      </c>
      <c r="AX83" s="22">
        <f t="shared" si="38"/>
        <v>44.400804608141598</v>
      </c>
      <c r="AY83" s="22">
        <f t="shared" si="38"/>
        <v>16.314741035856599</v>
      </c>
      <c r="AZ83" s="22">
        <f t="shared" si="38"/>
        <v>197.32335602240499</v>
      </c>
      <c r="BA83" s="22">
        <f t="shared" si="38"/>
        <v>72.509960159362507</v>
      </c>
      <c r="BB83" s="22">
        <f t="shared" si="38"/>
        <v>28570.6139339322</v>
      </c>
      <c r="BC83" s="22">
        <f>J61</f>
        <v>7302.9960159362499</v>
      </c>
      <c r="BD83" s="24">
        <f>B66</f>
        <v>213.76104438335199</v>
      </c>
      <c r="BE83" s="24">
        <f t="shared" ref="BE83:BL83" si="39">C66</f>
        <v>10.597609561753</v>
      </c>
      <c r="BF83" s="24">
        <f t="shared" si="39"/>
        <v>21.195219123506</v>
      </c>
      <c r="BG83" s="24">
        <f t="shared" si="39"/>
        <v>117.103876481122</v>
      </c>
      <c r="BH83" s="24">
        <f t="shared" si="39"/>
        <v>8.3456175298804798</v>
      </c>
      <c r="BI83" s="24">
        <f t="shared" si="39"/>
        <v>520.42592728716102</v>
      </c>
      <c r="BJ83" s="24">
        <f t="shared" si="39"/>
        <v>37.091633466135399</v>
      </c>
      <c r="BK83" s="24">
        <f t="shared" si="39"/>
        <v>75352.905755575499</v>
      </c>
      <c r="BL83" s="24">
        <f t="shared" si="39"/>
        <v>3735.7633466135399</v>
      </c>
      <c r="BM83" s="24">
        <f>B71</f>
        <v>2554.70516458153</v>
      </c>
      <c r="BN83" s="24">
        <f t="shared" ref="BN83:BU83" si="40">C71</f>
        <v>387.25099601593598</v>
      </c>
      <c r="BO83" s="24">
        <f t="shared" si="40"/>
        <v>774.50199203187196</v>
      </c>
      <c r="BP83" s="24">
        <f t="shared" si="40"/>
        <v>1399.5341335548701</v>
      </c>
      <c r="BQ83" s="24">
        <f t="shared" si="40"/>
        <v>304.96015936254997</v>
      </c>
      <c r="BR83" s="24">
        <f t="shared" si="40"/>
        <v>6219.7244968465602</v>
      </c>
      <c r="BS83" s="24">
        <f t="shared" si="40"/>
        <v>1355.3784860557801</v>
      </c>
      <c r="BT83" s="24">
        <f t="shared" si="40"/>
        <v>900559.11756663397</v>
      </c>
      <c r="BU83" s="24">
        <f t="shared" si="40"/>
        <v>136509.84860557801</v>
      </c>
      <c r="BV83" s="24">
        <f>B76</f>
        <v>169.20774466708801</v>
      </c>
      <c r="BW83" s="24">
        <f t="shared" ref="BW83:CD83" si="41">C76</f>
        <v>4</v>
      </c>
      <c r="BX83" s="24">
        <f t="shared" si="41"/>
        <v>8</v>
      </c>
      <c r="BY83" s="24">
        <f t="shared" si="41"/>
        <v>92.696416638049996</v>
      </c>
      <c r="BZ83" s="24">
        <f t="shared" si="41"/>
        <v>3.15</v>
      </c>
      <c r="CA83" s="24">
        <f t="shared" si="41"/>
        <v>411.95577836256399</v>
      </c>
      <c r="CB83" s="24">
        <f t="shared" si="41"/>
        <v>14</v>
      </c>
      <c r="CC83" s="24">
        <f t="shared" si="41"/>
        <v>59647.422072595196</v>
      </c>
      <c r="CD83" s="24">
        <f t="shared" si="41"/>
        <v>1410.04</v>
      </c>
    </row>
    <row r="84" spans="1:82" x14ac:dyDescent="0.2">
      <c r="A84" t="s">
        <v>47</v>
      </c>
      <c r="B84" s="23">
        <f t="shared" ref="B84:J84" si="42">B37</f>
        <v>246.939033533762</v>
      </c>
      <c r="C84" s="23">
        <f t="shared" si="42"/>
        <v>26.5423913203275</v>
      </c>
      <c r="D84" s="23">
        <f t="shared" si="42"/>
        <v>53.084782640655099</v>
      </c>
      <c r="E84" s="23">
        <f t="shared" si="42"/>
        <v>135.279644449367</v>
      </c>
      <c r="F84" s="23">
        <f t="shared" si="42"/>
        <v>20.902133164757899</v>
      </c>
      <c r="G84" s="23">
        <f t="shared" si="42"/>
        <v>601.20157010335004</v>
      </c>
      <c r="H84" s="23">
        <f t="shared" si="42"/>
        <v>92.898369621146401</v>
      </c>
      <c r="I84" s="23">
        <f t="shared" si="42"/>
        <v>87048.478710986295</v>
      </c>
      <c r="J84" s="23">
        <f t="shared" si="42"/>
        <v>9356.4583643286605</v>
      </c>
      <c r="K84" s="23">
        <f t="shared" si="19"/>
        <v>67.777892121550707</v>
      </c>
      <c r="L84" s="23">
        <f t="shared" si="20"/>
        <v>27.125740580115</v>
      </c>
      <c r="M84" s="23">
        <f t="shared" si="21"/>
        <v>54.251481160229901</v>
      </c>
      <c r="N84" s="23">
        <f t="shared" si="22"/>
        <v>187.47006390104201</v>
      </c>
      <c r="O84" s="23">
        <f t="shared" si="23"/>
        <v>21.361520706840501</v>
      </c>
      <c r="P84" s="23">
        <f t="shared" si="24"/>
        <v>165.01309889592901</v>
      </c>
      <c r="Q84" s="23">
        <f t="shared" si="25"/>
        <v>94.940092030402397</v>
      </c>
      <c r="R84" s="23">
        <f t="shared" si="26"/>
        <v>23892.3847517678</v>
      </c>
      <c r="S84" s="23">
        <f t="shared" ref="S84" si="43">J42</f>
        <v>9562.0948118963206</v>
      </c>
      <c r="T84" s="23">
        <f t="shared" si="27"/>
        <v>342.207259522794</v>
      </c>
      <c r="U84" s="23">
        <f t="shared" si="28"/>
        <v>91.148321841784096</v>
      </c>
      <c r="V84" s="23">
        <f t="shared" si="29"/>
        <v>182.29664368356799</v>
      </c>
      <c r="W84" s="23">
        <f t="shared" si="30"/>
        <v>187.47006390104201</v>
      </c>
      <c r="X84" s="23">
        <f t="shared" si="31"/>
        <v>71.779303450404996</v>
      </c>
      <c r="Y84" s="23">
        <f t="shared" si="32"/>
        <v>833.14305876126502</v>
      </c>
      <c r="Z84" s="23">
        <f t="shared" si="33"/>
        <v>319.01912644624502</v>
      </c>
      <c r="AA84" s="23">
        <f t="shared" si="34"/>
        <v>120631.48105438</v>
      </c>
      <c r="AB84" s="23">
        <f t="shared" si="35"/>
        <v>32130.694932447299</v>
      </c>
      <c r="AC84" s="25">
        <f>B52</f>
        <v>231.77195277928899</v>
      </c>
      <c r="AD84" s="22">
        <f t="shared" ref="AD84" si="44">C52</f>
        <v>26.3965540053807</v>
      </c>
      <c r="AE84" s="22">
        <f t="shared" ref="AE84" si="45">D52</f>
        <v>52.793108010761401</v>
      </c>
      <c r="AF84" s="22">
        <f t="shared" ref="AF84" si="46">E52</f>
        <v>126.970721949598</v>
      </c>
      <c r="AG84" s="22">
        <f t="shared" ref="AG84" si="47">F52</f>
        <v>20.7872862792373</v>
      </c>
      <c r="AH84" s="22">
        <f t="shared" ref="AH84" si="48">G52</f>
        <v>564.27556195880697</v>
      </c>
      <c r="AI84" s="22">
        <f t="shared" ref="AI84" si="49">H52</f>
        <v>92.387939018832398</v>
      </c>
      <c r="AJ84" s="22">
        <f t="shared" ref="AJ84" si="50">I52</f>
        <v>81701.931074227105</v>
      </c>
      <c r="AK84" s="22">
        <f t="shared" ref="AK84" si="51">J52</f>
        <v>9305.0492524367492</v>
      </c>
      <c r="AL84" s="22">
        <f>B57</f>
        <v>253.10066009026599</v>
      </c>
      <c r="AM84" s="22">
        <f t="shared" ref="AM84" si="52">C57</f>
        <v>27.417415210008699</v>
      </c>
      <c r="AN84" s="22">
        <f t="shared" ref="AN84" si="53">D57</f>
        <v>54.834830420017298</v>
      </c>
      <c r="AO84" s="22">
        <f t="shared" ref="AO84" si="54">E57</f>
        <v>138.655144214898</v>
      </c>
      <c r="AP84" s="22">
        <f t="shared" ref="AP84" si="55">F57</f>
        <v>21.591214477881799</v>
      </c>
      <c r="AQ84" s="22">
        <f t="shared" ref="AQ84" si="56">G57</f>
        <v>616.20276091207097</v>
      </c>
      <c r="AR84" s="22">
        <f t="shared" ref="AR84" si="57">H57</f>
        <v>95.960953235030402</v>
      </c>
      <c r="AS84" s="22">
        <f t="shared" ref="AS84" si="58">I57</f>
        <v>89220.5136884198</v>
      </c>
      <c r="AT84" s="22">
        <f t="shared" ref="AT84" si="59">J57</f>
        <v>9664.9130356801597</v>
      </c>
      <c r="AU84" s="22">
        <f>B62</f>
        <v>35.642639773011297</v>
      </c>
      <c r="AV84" s="22">
        <f t="shared" ref="AV84" si="60">C62</f>
        <v>23.479807706443601</v>
      </c>
      <c r="AW84" s="22">
        <f t="shared" ref="AW84" si="61">D62</f>
        <v>46.959615412887203</v>
      </c>
      <c r="AX84" s="22">
        <f t="shared" ref="AX84" si="62">E62</f>
        <v>19.525967874457599</v>
      </c>
      <c r="AY84" s="22">
        <f t="shared" ref="AY84" si="63">F62</f>
        <v>18.490348568824299</v>
      </c>
      <c r="AZ84" s="22">
        <f t="shared" ref="AZ84" si="64">G62</f>
        <v>86.776119139677405</v>
      </c>
      <c r="BA84" s="22">
        <f t="shared" ref="BA84" si="65">H62</f>
        <v>82.179326972552602</v>
      </c>
      <c r="BB84" s="22">
        <f t="shared" ref="BB84" si="66">I62</f>
        <v>12564.3869463842</v>
      </c>
      <c r="BC84" s="22">
        <f>J62</f>
        <v>8276.8670145984306</v>
      </c>
      <c r="BD84" s="24">
        <f>B67</f>
        <v>213.76104438335199</v>
      </c>
      <c r="BE84" s="24">
        <f t="shared" ref="BE84" si="67">C67</f>
        <v>33.834257067670301</v>
      </c>
      <c r="BF84" s="24">
        <f t="shared" ref="BF84" si="68">D67</f>
        <v>67.668514135340502</v>
      </c>
      <c r="BG84" s="24">
        <f t="shared" ref="BG84" si="69">E67</f>
        <v>117.103876481122</v>
      </c>
      <c r="BH84" s="24">
        <f t="shared" ref="BH84" si="70">F67</f>
        <v>26.6444774407903</v>
      </c>
      <c r="BI84" s="24">
        <f t="shared" ref="BI84" si="71">G67</f>
        <v>520.42592728716102</v>
      </c>
      <c r="BJ84" s="24">
        <f t="shared" ref="BJ84" si="72">H67</f>
        <v>118.41989973684601</v>
      </c>
      <c r="BK84" s="24">
        <f t="shared" ref="BK84" si="73">I67</f>
        <v>75352.905755575499</v>
      </c>
      <c r="BL84" s="24">
        <f t="shared" ref="BL84" si="74">J67</f>
        <v>11926.913958924401</v>
      </c>
      <c r="BM84" s="24">
        <f>B72</f>
        <v>146.931094808956</v>
      </c>
      <c r="BN84" s="24">
        <f t="shared" ref="BN84" si="75">C72</f>
        <v>56.584878199379602</v>
      </c>
      <c r="BO84" s="24">
        <f t="shared" ref="BO84" si="76">D72</f>
        <v>113.16975639875901</v>
      </c>
      <c r="BP84" s="24">
        <f t="shared" ref="BP84" si="77">E72</f>
        <v>80.492686716514001</v>
      </c>
      <c r="BQ84" s="24">
        <f t="shared" ref="BQ84" si="78">F72</f>
        <v>44.560591582011398</v>
      </c>
      <c r="BR84" s="24">
        <f t="shared" ref="BR84" si="79">G72</f>
        <v>357.72070390026602</v>
      </c>
      <c r="BS84" s="24">
        <f t="shared" ref="BS84" si="80">H72</f>
        <v>198.04707369782901</v>
      </c>
      <c r="BT84" s="24">
        <f t="shared" ref="BT84" si="81">I72</f>
        <v>51794.6802311051</v>
      </c>
      <c r="BU84" s="24">
        <f t="shared" ref="BU84" si="82">J72</f>
        <v>19946.7354140633</v>
      </c>
      <c r="BV84" s="24">
        <f>B77</f>
        <v>274.42936740124401</v>
      </c>
      <c r="BW84" s="24">
        <f t="shared" ref="BW84" si="83">C77</f>
        <v>75.689566457417598</v>
      </c>
      <c r="BX84" s="24">
        <f t="shared" ref="BX84" si="84">D77</f>
        <v>151.379132914835</v>
      </c>
      <c r="BY84" s="24">
        <f t="shared" ref="BY84" si="85">E77</f>
        <v>150.33956648019901</v>
      </c>
      <c r="BZ84" s="24">
        <f t="shared" ref="BZ84" si="86">F77</f>
        <v>59.6055335852163</v>
      </c>
      <c r="CA84" s="24">
        <f t="shared" ref="CA84" si="87">G77</f>
        <v>668.12995986533599</v>
      </c>
      <c r="CB84" s="24">
        <f t="shared" ref="CB84" si="88">H77</f>
        <v>264.913482600961</v>
      </c>
      <c r="CC84" s="24">
        <f t="shared" ref="CC84" si="89">I77</f>
        <v>96739.096302612394</v>
      </c>
      <c r="CD84" s="24">
        <f t="shared" ref="CD84" si="90">J77</f>
        <v>26681.3290719043</v>
      </c>
    </row>
    <row r="87" spans="1:82" x14ac:dyDescent="0.2">
      <c r="B87" s="41" t="s">
        <v>44</v>
      </c>
      <c r="C87" s="41"/>
      <c r="D87" s="41"/>
      <c r="E87" s="41" t="s">
        <v>54</v>
      </c>
      <c r="F87" s="41"/>
      <c r="G87" s="41" t="s">
        <v>55</v>
      </c>
      <c r="H87" s="41"/>
      <c r="I87" s="41" t="s">
        <v>43</v>
      </c>
      <c r="J87" s="41"/>
    </row>
  </sheetData>
  <mergeCells count="64">
    <mergeCell ref="B33:J33"/>
    <mergeCell ref="B39:J39"/>
    <mergeCell ref="B44:J44"/>
    <mergeCell ref="B34:J34"/>
    <mergeCell ref="B64:J64"/>
    <mergeCell ref="B69:J69"/>
    <mergeCell ref="B74:J74"/>
    <mergeCell ref="B54:J54"/>
    <mergeCell ref="B48:J48"/>
    <mergeCell ref="B49:J49"/>
    <mergeCell ref="B59:J59"/>
    <mergeCell ref="B63:J63"/>
    <mergeCell ref="BD79:CD79"/>
    <mergeCell ref="BD80:BL80"/>
    <mergeCell ref="BM80:BU80"/>
    <mergeCell ref="BV80:CD80"/>
    <mergeCell ref="B80:J80"/>
    <mergeCell ref="K80:S80"/>
    <mergeCell ref="T80:AB80"/>
    <mergeCell ref="B79:AB79"/>
    <mergeCell ref="AC79:BC79"/>
    <mergeCell ref="AC80:AK80"/>
    <mergeCell ref="AL80:AT80"/>
    <mergeCell ref="AU80:BC80"/>
    <mergeCell ref="B87:D87"/>
    <mergeCell ref="E87:F87"/>
    <mergeCell ref="G87:H87"/>
    <mergeCell ref="I87:J87"/>
    <mergeCell ref="B81:D81"/>
    <mergeCell ref="E81:F81"/>
    <mergeCell ref="G81:H81"/>
    <mergeCell ref="I81:J81"/>
    <mergeCell ref="K81:M81"/>
    <mergeCell ref="N81:O81"/>
    <mergeCell ref="P81:Q81"/>
    <mergeCell ref="R81:S81"/>
    <mergeCell ref="T81:V81"/>
    <mergeCell ref="W81:X81"/>
    <mergeCell ref="Y81:Z81"/>
    <mergeCell ref="AA81:AB81"/>
    <mergeCell ref="AC81:AE81"/>
    <mergeCell ref="AF81:AG81"/>
    <mergeCell ref="AH81:AI81"/>
    <mergeCell ref="AJ81:AK81"/>
    <mergeCell ref="AL81:AN81"/>
    <mergeCell ref="AO81:AP81"/>
    <mergeCell ref="AQ81:AR81"/>
    <mergeCell ref="AS81:AT81"/>
    <mergeCell ref="AU81:AW81"/>
    <mergeCell ref="AX81:AY81"/>
    <mergeCell ref="AZ81:BA81"/>
    <mergeCell ref="BB81:BC81"/>
    <mergeCell ref="BD81:BF81"/>
    <mergeCell ref="BG81:BH81"/>
    <mergeCell ref="BI81:BJ81"/>
    <mergeCell ref="BK81:BL81"/>
    <mergeCell ref="BM81:BO81"/>
    <mergeCell ref="CA81:CB81"/>
    <mergeCell ref="CC81:CD81"/>
    <mergeCell ref="BP81:BQ81"/>
    <mergeCell ref="BR81:BS81"/>
    <mergeCell ref="BT81:BU81"/>
    <mergeCell ref="BV81:BX81"/>
    <mergeCell ref="BY81:BZ81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6"/>
  <sheetViews>
    <sheetView tabSelected="1" topLeftCell="A93" zoomScale="70" zoomScaleNormal="70" workbookViewId="0">
      <selection activeCell="W114" sqref="W114"/>
    </sheetView>
  </sheetViews>
  <sheetFormatPr defaultRowHeight="12.75" x14ac:dyDescent="0.2"/>
  <cols>
    <col min="1" max="1" width="22.42578125" customWidth="1"/>
    <col min="2" max="2" width="17.42578125" bestFit="1" customWidth="1"/>
    <col min="3" max="3" width="16.7109375" bestFit="1" customWidth="1"/>
    <col min="4" max="4" width="19.140625" bestFit="1" customWidth="1"/>
    <col min="5" max="5" width="18.140625" bestFit="1" customWidth="1"/>
    <col min="6" max="6" width="22.28515625" customWidth="1"/>
    <col min="7" max="7" width="24.42578125" bestFit="1" customWidth="1"/>
    <col min="8" max="8" width="24.28515625" bestFit="1" customWidth="1"/>
    <col min="9" max="9" width="17.28515625" bestFit="1" customWidth="1"/>
    <col min="10" max="10" width="17.140625" bestFit="1" customWidth="1"/>
    <col min="11" max="11" width="11" customWidth="1"/>
    <col min="12" max="12" width="14.7109375" customWidth="1"/>
    <col min="13" max="13" width="19.28515625" customWidth="1"/>
    <col min="14" max="14" width="22.5703125" customWidth="1"/>
    <col min="15" max="15" width="24.28515625" bestFit="1" customWidth="1"/>
    <col min="16" max="16" width="22" customWidth="1"/>
    <col min="17" max="17" width="24.42578125" customWidth="1"/>
    <col min="18" max="18" width="21.140625" customWidth="1"/>
    <col min="19" max="19" width="22.140625" customWidth="1"/>
    <col min="20" max="20" width="25.28515625" bestFit="1" customWidth="1"/>
    <col min="21" max="21" width="23.42578125" customWidth="1"/>
    <col min="22" max="22" width="26.140625" bestFit="1" customWidth="1"/>
    <col min="23" max="23" width="15.85546875" bestFit="1" customWidth="1"/>
    <col min="24" max="25" width="16.7109375" bestFit="1" customWidth="1"/>
    <col min="26" max="26" width="14.42578125" bestFit="1" customWidth="1"/>
    <col min="27" max="27" width="14.28515625" bestFit="1" customWidth="1"/>
    <col min="28" max="28" width="17.42578125" bestFit="1" customWidth="1"/>
    <col min="29" max="29" width="12.140625" bestFit="1" customWidth="1"/>
    <col min="30" max="30" width="15.85546875" bestFit="1" customWidth="1"/>
    <col min="31" max="31" width="13.42578125" bestFit="1" customWidth="1"/>
    <col min="32" max="33" width="16.7109375" bestFit="1" customWidth="1"/>
    <col min="34" max="34" width="14.42578125" bestFit="1" customWidth="1"/>
    <col min="35" max="35" width="14.28515625" bestFit="1" customWidth="1"/>
    <col min="36" max="36" width="17.42578125" bestFit="1" customWidth="1"/>
    <col min="37" max="37" width="12.140625" bestFit="1" customWidth="1"/>
    <col min="38" max="38" width="15.85546875" bestFit="1" customWidth="1"/>
    <col min="39" max="39" width="13.42578125" bestFit="1" customWidth="1"/>
    <col min="40" max="41" width="16.7109375" bestFit="1" customWidth="1"/>
    <col min="42" max="42" width="14.42578125" bestFit="1" customWidth="1"/>
    <col min="43" max="43" width="14.28515625" bestFit="1" customWidth="1"/>
    <col min="44" max="44" width="17.42578125" bestFit="1" customWidth="1"/>
    <col min="45" max="45" width="12.140625" bestFit="1" customWidth="1"/>
    <col min="46" max="46" width="15.85546875" bestFit="1" customWidth="1"/>
    <col min="49" max="49" width="12.5703125" bestFit="1" customWidth="1"/>
    <col min="50" max="50" width="15.85546875" bestFit="1" customWidth="1"/>
    <col min="59" max="59" width="15.85546875" bestFit="1" customWidth="1"/>
  </cols>
  <sheetData>
    <row r="1" spans="1:21" s="7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5</v>
      </c>
      <c r="M1" t="s">
        <v>6</v>
      </c>
      <c r="N1" t="s">
        <v>7</v>
      </c>
      <c r="O1" t="s">
        <v>8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</row>
    <row r="2" spans="1:21" s="7" customFormat="1" x14ac:dyDescent="0.2">
      <c r="A2" t="s">
        <v>14</v>
      </c>
      <c r="B2" t="s">
        <v>10</v>
      </c>
      <c r="C2" s="17">
        <v>4096</v>
      </c>
      <c r="D2" s="17">
        <v>781.34715025906701</v>
      </c>
      <c r="E2" s="17">
        <v>707.25388601036298</v>
      </c>
      <c r="F2" s="17">
        <v>1902.2797927461099</v>
      </c>
      <c r="G2" s="17">
        <v>1721.8911917098401</v>
      </c>
      <c r="H2" s="17">
        <v>428.042351854922</v>
      </c>
      <c r="I2" s="17">
        <v>387.45212883419703</v>
      </c>
      <c r="J2" s="17">
        <v>275432.68393782398</v>
      </c>
      <c r="K2" s="17">
        <v>249314.06735751301</v>
      </c>
      <c r="L2" s="17">
        <v>149.47350827344101</v>
      </c>
      <c r="M2" s="17">
        <v>32.331606217616603</v>
      </c>
      <c r="N2" s="17">
        <v>298.94701654688299</v>
      </c>
      <c r="O2" s="17">
        <v>64.663212435233206</v>
      </c>
      <c r="P2" s="17">
        <v>523.15727895704504</v>
      </c>
      <c r="Q2" s="17">
        <v>113.16062176165801</v>
      </c>
      <c r="R2" s="17">
        <v>117.710387765335</v>
      </c>
      <c r="S2" s="17">
        <v>25.461139896373101</v>
      </c>
      <c r="T2" s="17">
        <v>52690.906401470798</v>
      </c>
      <c r="U2" s="17">
        <v>11397.214507772</v>
      </c>
    </row>
    <row r="3" spans="1:21" s="7" customFormat="1" x14ac:dyDescent="0.2">
      <c r="A3" t="s">
        <v>14</v>
      </c>
      <c r="B3" t="s">
        <v>15</v>
      </c>
      <c r="C3" s="17">
        <v>0</v>
      </c>
      <c r="D3" s="17">
        <v>47.823834196891198</v>
      </c>
      <c r="E3" s="17">
        <v>229.01554404145099</v>
      </c>
      <c r="F3" s="17">
        <v>116.432642487047</v>
      </c>
      <c r="G3" s="17">
        <v>557.56476683937797</v>
      </c>
      <c r="H3" s="17">
        <v>26.1991439497409</v>
      </c>
      <c r="I3" s="17">
        <v>125.46068933678799</v>
      </c>
      <c r="J3" s="17">
        <v>16858.379792746098</v>
      </c>
      <c r="K3" s="17">
        <v>80730.269430051805</v>
      </c>
      <c r="L3" s="17">
        <v>10.304613070366001</v>
      </c>
      <c r="M3" s="17">
        <v>126.632124352332</v>
      </c>
      <c r="N3" s="17">
        <v>20.609226140732101</v>
      </c>
      <c r="O3" s="17">
        <v>253.264248704663</v>
      </c>
      <c r="P3" s="17">
        <v>36.066145746281101</v>
      </c>
      <c r="Q3" s="17">
        <v>443.21243523316099</v>
      </c>
      <c r="R3" s="17">
        <v>8.1148827929132494</v>
      </c>
      <c r="S3" s="17">
        <v>99.722797927461102</v>
      </c>
      <c r="T3" s="17">
        <v>3632.4791534347301</v>
      </c>
      <c r="U3" s="17">
        <v>44639.090155440397</v>
      </c>
    </row>
    <row r="4" spans="1:21" s="7" customFormat="1" x14ac:dyDescent="0.2">
      <c r="A4" t="s">
        <v>14</v>
      </c>
      <c r="B4" t="s">
        <v>11</v>
      </c>
      <c r="C4" s="17">
        <v>1024</v>
      </c>
      <c r="D4" s="17">
        <v>895.85492227979296</v>
      </c>
      <c r="E4" s="17">
        <v>761.13989637305701</v>
      </c>
      <c r="F4" s="17">
        <v>2181.0621761657999</v>
      </c>
      <c r="G4" s="17">
        <v>1853.0829015544</v>
      </c>
      <c r="H4" s="17">
        <v>490.77269652331597</v>
      </c>
      <c r="I4" s="17">
        <v>416.97229103108799</v>
      </c>
      <c r="J4" s="17">
        <v>315797.81865284999</v>
      </c>
      <c r="K4" s="17">
        <v>268309.424870466</v>
      </c>
      <c r="L4" s="17">
        <v>130.22313220792199</v>
      </c>
      <c r="M4" s="17">
        <v>27.150259067357499</v>
      </c>
      <c r="N4" s="17">
        <v>260.44626441584501</v>
      </c>
      <c r="O4" s="17">
        <v>54.300518134714999</v>
      </c>
      <c r="P4" s="17">
        <v>455.78096272772899</v>
      </c>
      <c r="Q4" s="17">
        <v>95.025906735751306</v>
      </c>
      <c r="R4" s="17">
        <v>102.550716613739</v>
      </c>
      <c r="S4" s="17">
        <v>21.380829015543998</v>
      </c>
      <c r="T4" s="17">
        <v>45904.956334614697</v>
      </c>
      <c r="U4" s="17">
        <v>9570.7378238342008</v>
      </c>
    </row>
    <row r="5" spans="1:21" s="7" customFormat="1" x14ac:dyDescent="0.2">
      <c r="A5" t="s">
        <v>16</v>
      </c>
      <c r="B5" t="s">
        <v>10</v>
      </c>
      <c r="C5" s="17">
        <v>8096</v>
      </c>
      <c r="D5" s="17">
        <v>1077.7202072538901</v>
      </c>
      <c r="E5" s="17">
        <v>94.300518134715006</v>
      </c>
      <c r="F5" s="17">
        <v>2623.83419689119</v>
      </c>
      <c r="G5" s="17">
        <v>229.58549222797899</v>
      </c>
      <c r="H5" s="17">
        <v>590.40324393782396</v>
      </c>
      <c r="I5" s="17">
        <v>51.660283844559601</v>
      </c>
      <c r="J5" s="17">
        <v>379907.15025906701</v>
      </c>
      <c r="K5" s="17">
        <v>33241.875647668399</v>
      </c>
      <c r="L5" s="17">
        <v>118.899381581147</v>
      </c>
      <c r="M5" s="17">
        <v>10.8186528497409</v>
      </c>
      <c r="N5" s="17">
        <v>237.798763162293</v>
      </c>
      <c r="O5" s="17">
        <v>21.6373056994819</v>
      </c>
      <c r="P5" s="17">
        <v>416.14783553401298</v>
      </c>
      <c r="Q5" s="17">
        <v>37.865284974093299</v>
      </c>
      <c r="R5" s="17">
        <v>93.633262995152904</v>
      </c>
      <c r="S5" s="17">
        <v>8.5196891191709803</v>
      </c>
      <c r="T5" s="17">
        <v>41913.221001170001</v>
      </c>
      <c r="U5" s="17">
        <v>3813.68331606218</v>
      </c>
    </row>
    <row r="6" spans="1:21" s="7" customFormat="1" x14ac:dyDescent="0.2">
      <c r="A6" t="s">
        <v>17</v>
      </c>
      <c r="B6" t="s">
        <v>10</v>
      </c>
      <c r="C6" s="17">
        <v>8096</v>
      </c>
      <c r="D6" s="17">
        <v>720.725388601036</v>
      </c>
      <c r="E6" s="17">
        <v>257.97927461139898</v>
      </c>
      <c r="F6" s="17">
        <v>1754.6891191709799</v>
      </c>
      <c r="G6" s="17">
        <v>628.08031088082896</v>
      </c>
      <c r="H6" s="17">
        <v>394.83216938342002</v>
      </c>
      <c r="I6" s="17">
        <v>141.327776517617</v>
      </c>
      <c r="J6" s="17">
        <v>254062.90673575099</v>
      </c>
      <c r="K6" s="17">
        <v>90940.274093264205</v>
      </c>
      <c r="L6" s="17">
        <v>35.669814474344001</v>
      </c>
      <c r="M6" s="17">
        <v>5.09844559585492</v>
      </c>
      <c r="N6" s="17">
        <v>71.339628948687903</v>
      </c>
      <c r="O6" s="17">
        <v>10.196891191709801</v>
      </c>
      <c r="P6" s="17">
        <v>124.844350660204</v>
      </c>
      <c r="Q6" s="17">
        <v>17.844559585492199</v>
      </c>
      <c r="R6" s="17">
        <v>28.089978898545901</v>
      </c>
      <c r="S6" s="17">
        <v>4.0150259067357501</v>
      </c>
      <c r="T6" s="17">
        <v>12573.966300351</v>
      </c>
      <c r="U6" s="17">
        <v>1797.2530569948201</v>
      </c>
    </row>
    <row r="7" spans="1:21" s="7" customFormat="1" x14ac:dyDescent="0.2">
      <c r="A7" t="s">
        <v>17</v>
      </c>
      <c r="B7" t="s">
        <v>12</v>
      </c>
      <c r="C7" s="17">
        <v>25</v>
      </c>
      <c r="D7" s="17">
        <v>479.58549222797899</v>
      </c>
      <c r="E7" s="17">
        <v>22.3626943005181</v>
      </c>
      <c r="F7" s="17">
        <v>1167.6062176165799</v>
      </c>
      <c r="G7" s="17">
        <v>54.4445595854922</v>
      </c>
      <c r="H7" s="17">
        <v>262.72944355233199</v>
      </c>
      <c r="I7" s="17">
        <v>12.250867311709801</v>
      </c>
      <c r="J7" s="17">
        <v>169058.68186528501</v>
      </c>
      <c r="K7" s="17">
        <v>7883.0733678756496</v>
      </c>
      <c r="L7" s="17">
        <v>72.472004011365499</v>
      </c>
      <c r="M7" s="17" t="s">
        <v>18</v>
      </c>
      <c r="N7" s="17">
        <v>144.944008022731</v>
      </c>
      <c r="O7" s="17" t="s">
        <v>18</v>
      </c>
      <c r="P7" s="17">
        <v>253.652014039779</v>
      </c>
      <c r="Q7" s="17" t="s">
        <v>18</v>
      </c>
      <c r="R7" s="17">
        <v>57.071703158950399</v>
      </c>
      <c r="S7" s="17" t="s">
        <v>18</v>
      </c>
      <c r="T7" s="17">
        <v>25547.106134046498</v>
      </c>
      <c r="U7" s="17" t="s">
        <v>18</v>
      </c>
    </row>
    <row r="8" spans="1:21" s="7" customFormat="1" x14ac:dyDescent="0.2">
      <c r="A8" t="s">
        <v>17</v>
      </c>
      <c r="B8" t="s">
        <v>11</v>
      </c>
      <c r="C8" s="17">
        <v>1024</v>
      </c>
      <c r="D8" s="17">
        <v>373.16062176165798</v>
      </c>
      <c r="E8" s="17">
        <v>55.7046632124352</v>
      </c>
      <c r="F8" s="17">
        <v>908.50259067357501</v>
      </c>
      <c r="G8" s="17">
        <v>135.619430051813</v>
      </c>
      <c r="H8" s="17">
        <v>204.42712321347199</v>
      </c>
      <c r="I8" s="17">
        <v>30.516467671036299</v>
      </c>
      <c r="J8" s="17">
        <v>131542.85077720199</v>
      </c>
      <c r="K8" s="17">
        <v>19636.450829015499</v>
      </c>
      <c r="L8" s="17">
        <v>29.441751629617301</v>
      </c>
      <c r="M8" s="17">
        <v>4</v>
      </c>
      <c r="N8" s="17">
        <v>58.883503259234502</v>
      </c>
      <c r="O8" s="17">
        <v>8</v>
      </c>
      <c r="P8" s="17">
        <v>103.04613070366</v>
      </c>
      <c r="Q8" s="17">
        <v>14</v>
      </c>
      <c r="R8" s="17">
        <v>23.185379408323598</v>
      </c>
      <c r="S8" s="17">
        <v>3.15</v>
      </c>
      <c r="T8" s="17">
        <v>10378.5118669564</v>
      </c>
      <c r="U8" s="17">
        <v>1410.04</v>
      </c>
    </row>
    <row r="9" spans="1:21" x14ac:dyDescent="0.2">
      <c r="I9" s="8"/>
      <c r="J9" s="8"/>
      <c r="K9" s="8"/>
      <c r="L9" s="8"/>
      <c r="M9" s="8"/>
      <c r="N9" s="8"/>
    </row>
    <row r="10" spans="1:21" x14ac:dyDescent="0.2">
      <c r="I10" s="8"/>
      <c r="J10" s="8"/>
      <c r="K10" s="8"/>
      <c r="L10" s="8"/>
      <c r="M10" s="8"/>
      <c r="N10" s="8"/>
    </row>
    <row r="11" spans="1:21" x14ac:dyDescent="0.2">
      <c r="A11" s="7" t="s">
        <v>0</v>
      </c>
      <c r="B11" s="44" t="s">
        <v>14</v>
      </c>
      <c r="C11" s="44"/>
      <c r="D11" s="44"/>
      <c r="E11" s="7" t="s">
        <v>16</v>
      </c>
      <c r="F11" s="44" t="s">
        <v>17</v>
      </c>
      <c r="G11" s="44"/>
      <c r="H11" s="44"/>
      <c r="I11" s="8"/>
      <c r="J11" s="8"/>
      <c r="K11" s="8"/>
      <c r="L11" s="8"/>
      <c r="M11" s="8"/>
      <c r="N11" s="8"/>
    </row>
    <row r="12" spans="1:21" x14ac:dyDescent="0.2">
      <c r="A12" s="7" t="s">
        <v>1</v>
      </c>
      <c r="B12" s="7" t="s">
        <v>10</v>
      </c>
      <c r="C12" s="7" t="s">
        <v>15</v>
      </c>
      <c r="D12" s="7" t="s">
        <v>11</v>
      </c>
      <c r="E12" s="7" t="s">
        <v>10</v>
      </c>
      <c r="F12" s="7" t="s">
        <v>10</v>
      </c>
      <c r="G12" s="7" t="s">
        <v>12</v>
      </c>
      <c r="H12" s="7" t="s">
        <v>11</v>
      </c>
      <c r="I12" s="8"/>
      <c r="J12" s="8"/>
      <c r="K12" s="8"/>
      <c r="L12" s="8"/>
      <c r="M12" s="8"/>
      <c r="N12" s="8"/>
    </row>
    <row r="13" spans="1:21" x14ac:dyDescent="0.2">
      <c r="A13" s="10" t="s">
        <v>3</v>
      </c>
      <c r="B13" s="10">
        <f t="array" ref="B13:H30">TRANSPOSE(D2:U8)</f>
        <v>781.34715025906701</v>
      </c>
      <c r="C13" s="10">
        <v>47.823834196891198</v>
      </c>
      <c r="D13" s="10">
        <v>895.85492227979296</v>
      </c>
      <c r="E13" s="10">
        <v>1077.7202072538901</v>
      </c>
      <c r="F13" s="10">
        <v>720.725388601036</v>
      </c>
      <c r="G13" s="10">
        <v>479.58549222797899</v>
      </c>
      <c r="H13" s="10">
        <v>373.16062176165798</v>
      </c>
      <c r="I13" s="8"/>
      <c r="J13" s="8"/>
      <c r="K13" s="8"/>
      <c r="L13" s="8"/>
      <c r="M13" s="8"/>
      <c r="N13" s="8"/>
    </row>
    <row r="14" spans="1:21" x14ac:dyDescent="0.2">
      <c r="A14" s="12" t="s">
        <v>4</v>
      </c>
      <c r="B14" s="12">
        <v>707.25388601036298</v>
      </c>
      <c r="C14" s="12">
        <v>229.01554404145099</v>
      </c>
      <c r="D14" s="12">
        <v>761.13989637305701</v>
      </c>
      <c r="E14" s="12">
        <v>94.300518134715006</v>
      </c>
      <c r="F14" s="12">
        <v>257.97927461139898</v>
      </c>
      <c r="G14" s="12">
        <v>22.3626943005181</v>
      </c>
      <c r="H14" s="12">
        <v>55.7046632124352</v>
      </c>
      <c r="I14" s="8"/>
      <c r="J14" s="8"/>
      <c r="K14" s="8"/>
      <c r="L14" s="8"/>
      <c r="M14" s="8"/>
      <c r="N14" s="8"/>
    </row>
    <row r="15" spans="1:21" x14ac:dyDescent="0.2">
      <c r="A15" s="14" t="s">
        <v>31</v>
      </c>
      <c r="B15" s="14">
        <v>1902.2797927461099</v>
      </c>
      <c r="C15" s="14">
        <v>116.432642487047</v>
      </c>
      <c r="D15" s="14">
        <v>2181.0621761657999</v>
      </c>
      <c r="E15" s="14">
        <v>2623.83419689119</v>
      </c>
      <c r="F15" s="14">
        <v>1754.6891191709799</v>
      </c>
      <c r="G15" s="14">
        <v>1167.6062176165799</v>
      </c>
      <c r="H15" s="14">
        <v>908.50259067357501</v>
      </c>
      <c r="I15" s="8"/>
      <c r="J15" s="8"/>
      <c r="K15" s="8"/>
      <c r="L15" s="8"/>
      <c r="M15" s="8"/>
      <c r="N15" s="8"/>
    </row>
    <row r="16" spans="1:21" x14ac:dyDescent="0.2">
      <c r="A16" s="15" t="s">
        <v>32</v>
      </c>
      <c r="B16" s="15">
        <v>1721.8911917098401</v>
      </c>
      <c r="C16" s="15">
        <v>557.56476683937797</v>
      </c>
      <c r="D16" s="15">
        <v>1853.0829015544</v>
      </c>
      <c r="E16" s="15">
        <v>229.58549222797899</v>
      </c>
      <c r="F16" s="15">
        <v>628.08031088082896</v>
      </c>
      <c r="G16" s="15">
        <v>54.4445595854922</v>
      </c>
      <c r="H16" s="15">
        <v>135.619430051813</v>
      </c>
      <c r="I16" s="8"/>
      <c r="J16" s="8"/>
      <c r="K16" s="8"/>
      <c r="L16" s="8"/>
      <c r="M16" s="8"/>
      <c r="N16" s="8"/>
    </row>
    <row r="17" spans="1:18" x14ac:dyDescent="0.2">
      <c r="A17" s="11" t="s">
        <v>33</v>
      </c>
      <c r="B17" s="11">
        <v>428.042351854922</v>
      </c>
      <c r="C17" s="11">
        <v>26.1991439497409</v>
      </c>
      <c r="D17" s="11">
        <v>490.77269652331597</v>
      </c>
      <c r="E17" s="11">
        <v>590.40324393782396</v>
      </c>
      <c r="F17" s="11">
        <v>394.83216938342002</v>
      </c>
      <c r="G17" s="11">
        <v>262.72944355233199</v>
      </c>
      <c r="H17" s="11">
        <v>204.42712321347199</v>
      </c>
      <c r="I17" s="8"/>
      <c r="J17" s="8"/>
      <c r="K17" s="8"/>
      <c r="L17" s="8"/>
      <c r="M17" s="8"/>
      <c r="N17" s="8"/>
    </row>
    <row r="18" spans="1:18" x14ac:dyDescent="0.2">
      <c r="A18" s="16" t="s">
        <v>34</v>
      </c>
      <c r="B18" s="16">
        <v>387.45212883419703</v>
      </c>
      <c r="C18" s="16">
        <v>125.46068933678799</v>
      </c>
      <c r="D18" s="16">
        <v>416.97229103108799</v>
      </c>
      <c r="E18" s="16">
        <v>51.660283844559601</v>
      </c>
      <c r="F18" s="16">
        <v>141.327776517617</v>
      </c>
      <c r="G18" s="16">
        <v>12.250867311709801</v>
      </c>
      <c r="H18" s="16">
        <v>30.516467671036299</v>
      </c>
      <c r="I18" s="8"/>
      <c r="J18" s="8"/>
      <c r="K18" s="8"/>
      <c r="L18" s="8"/>
      <c r="M18" s="8"/>
      <c r="N18" s="8"/>
    </row>
    <row r="19" spans="1:18" x14ac:dyDescent="0.2">
      <c r="A19" s="13" t="s">
        <v>35</v>
      </c>
      <c r="B19" s="13">
        <v>275432.68393782398</v>
      </c>
      <c r="C19" s="13">
        <v>16858.379792746098</v>
      </c>
      <c r="D19" s="13">
        <v>315797.81865284999</v>
      </c>
      <c r="E19" s="13">
        <v>379907.15025906701</v>
      </c>
      <c r="F19" s="13">
        <v>254062.90673575099</v>
      </c>
      <c r="G19" s="13">
        <v>169058.68186528501</v>
      </c>
      <c r="H19" s="13">
        <v>131542.85077720199</v>
      </c>
      <c r="I19" s="8"/>
      <c r="J19" s="8"/>
      <c r="K19" s="8"/>
      <c r="L19" s="8"/>
      <c r="M19" s="8"/>
      <c r="N19" s="8"/>
    </row>
    <row r="20" spans="1:18" x14ac:dyDescent="0.2">
      <c r="A20" s="7" t="s">
        <v>36</v>
      </c>
      <c r="B20" s="7">
        <v>249314.06735751301</v>
      </c>
      <c r="C20" s="7">
        <v>80730.269430051805</v>
      </c>
      <c r="D20" s="7">
        <v>268309.424870466</v>
      </c>
      <c r="E20" s="7">
        <v>33241.875647668399</v>
      </c>
      <c r="F20" s="7">
        <v>90940.274093264205</v>
      </c>
      <c r="G20" s="7">
        <v>7883.0733678756496</v>
      </c>
      <c r="H20" s="7">
        <v>19636.450829015499</v>
      </c>
      <c r="I20" s="8"/>
      <c r="J20" s="8"/>
      <c r="K20" s="8"/>
      <c r="L20" s="8"/>
      <c r="M20" s="8"/>
      <c r="N20" s="8"/>
    </row>
    <row r="21" spans="1:18" x14ac:dyDescent="0.2">
      <c r="A21" s="10" t="s">
        <v>5</v>
      </c>
      <c r="B21" s="10">
        <v>149.47350827344101</v>
      </c>
      <c r="C21" s="10">
        <v>10.304613070366001</v>
      </c>
      <c r="D21" s="10">
        <v>130.22313220792199</v>
      </c>
      <c r="E21" s="10">
        <v>118.899381581147</v>
      </c>
      <c r="F21" s="10">
        <v>35.669814474344001</v>
      </c>
      <c r="G21" s="10">
        <v>72.472004011365499</v>
      </c>
      <c r="H21" s="10">
        <v>29.441751629617301</v>
      </c>
      <c r="I21" s="8"/>
      <c r="J21" s="8"/>
      <c r="K21" s="8"/>
      <c r="L21" s="8"/>
      <c r="M21" s="8"/>
      <c r="N21" s="8"/>
    </row>
    <row r="22" spans="1:18" x14ac:dyDescent="0.2">
      <c r="A22" s="12" t="s">
        <v>6</v>
      </c>
      <c r="B22" s="12">
        <v>32.331606217616603</v>
      </c>
      <c r="C22" s="12">
        <v>126.632124352332</v>
      </c>
      <c r="D22" s="12">
        <v>27.150259067357499</v>
      </c>
      <c r="E22" s="12">
        <v>10.8186528497409</v>
      </c>
      <c r="F22" s="12">
        <v>5.09844559585492</v>
      </c>
      <c r="G22" s="12" t="str">
        <v>NA</v>
      </c>
      <c r="H22" s="12">
        <v>4</v>
      </c>
      <c r="I22" s="8"/>
      <c r="J22" s="8"/>
      <c r="K22" s="8"/>
      <c r="L22" s="8"/>
      <c r="M22" s="8"/>
      <c r="N22" s="8"/>
    </row>
    <row r="23" spans="1:18" x14ac:dyDescent="0.2">
      <c r="A23" s="14" t="s">
        <v>7</v>
      </c>
      <c r="B23" s="14">
        <v>298.94701654688299</v>
      </c>
      <c r="C23" s="14">
        <v>20.609226140732101</v>
      </c>
      <c r="D23" s="14">
        <v>260.44626441584501</v>
      </c>
      <c r="E23" s="14">
        <v>237.798763162293</v>
      </c>
      <c r="F23" s="14">
        <v>71.339628948687903</v>
      </c>
      <c r="G23" s="14">
        <v>144.944008022731</v>
      </c>
      <c r="H23" s="14">
        <v>58.883503259234502</v>
      </c>
      <c r="I23" s="8"/>
      <c r="J23" s="8"/>
      <c r="K23" s="8"/>
      <c r="L23" s="8"/>
      <c r="M23" s="8"/>
      <c r="N23" s="8"/>
    </row>
    <row r="24" spans="1:18" x14ac:dyDescent="0.2">
      <c r="A24" s="15" t="s">
        <v>8</v>
      </c>
      <c r="B24" s="15">
        <v>64.663212435233206</v>
      </c>
      <c r="C24" s="15">
        <v>253.264248704663</v>
      </c>
      <c r="D24" s="15">
        <v>54.300518134714999</v>
      </c>
      <c r="E24" s="15">
        <v>21.6373056994819</v>
      </c>
      <c r="F24" s="15">
        <v>10.196891191709801</v>
      </c>
      <c r="G24" s="15" t="str">
        <v>NA</v>
      </c>
      <c r="H24" s="15">
        <v>8</v>
      </c>
    </row>
    <row r="25" spans="1:18" x14ac:dyDescent="0.2">
      <c r="A25" s="11" t="s">
        <v>37</v>
      </c>
      <c r="B25" s="11">
        <v>523.15727895704504</v>
      </c>
      <c r="C25" s="11">
        <v>36.066145746281101</v>
      </c>
      <c r="D25" s="11">
        <v>455.78096272772899</v>
      </c>
      <c r="E25" s="11">
        <v>416.14783553401298</v>
      </c>
      <c r="F25" s="11">
        <v>124.844350660204</v>
      </c>
      <c r="G25" s="11">
        <v>253.652014039779</v>
      </c>
      <c r="H25" s="11">
        <v>103.04613070366</v>
      </c>
    </row>
    <row r="26" spans="1:18" x14ac:dyDescent="0.2">
      <c r="A26" s="16" t="s">
        <v>38</v>
      </c>
      <c r="B26" s="16">
        <v>113.16062176165801</v>
      </c>
      <c r="C26" s="16">
        <v>443.21243523316099</v>
      </c>
      <c r="D26" s="16">
        <v>95.025906735751306</v>
      </c>
      <c r="E26" s="16">
        <v>37.865284974093299</v>
      </c>
      <c r="F26" s="16">
        <v>17.844559585492199</v>
      </c>
      <c r="G26" s="16" t="str">
        <v>NA</v>
      </c>
      <c r="H26" s="16">
        <v>14</v>
      </c>
    </row>
    <row r="27" spans="1:18" x14ac:dyDescent="0.2">
      <c r="A27" s="13" t="s">
        <v>39</v>
      </c>
      <c r="B27" s="13">
        <v>117.710387765335</v>
      </c>
      <c r="C27" s="13">
        <v>8.1148827929132494</v>
      </c>
      <c r="D27" s="13">
        <v>102.550716613739</v>
      </c>
      <c r="E27" s="13">
        <v>93.633262995152904</v>
      </c>
      <c r="F27" s="13">
        <v>28.089978898545901</v>
      </c>
      <c r="G27" s="13">
        <v>57.071703158950399</v>
      </c>
      <c r="H27" s="13">
        <v>23.185379408323598</v>
      </c>
    </row>
    <row r="28" spans="1:18" x14ac:dyDescent="0.2">
      <c r="A28" s="10" t="s">
        <v>40</v>
      </c>
      <c r="B28" s="10">
        <v>25.461139896373101</v>
      </c>
      <c r="C28" s="10">
        <v>99.722797927461102</v>
      </c>
      <c r="D28" s="10">
        <v>21.380829015543998</v>
      </c>
      <c r="E28" s="10">
        <v>8.5196891191709803</v>
      </c>
      <c r="F28" s="10">
        <v>4.0150259067357501</v>
      </c>
      <c r="G28" s="10" t="str">
        <v>NA</v>
      </c>
      <c r="H28" s="10">
        <v>3.15</v>
      </c>
    </row>
    <row r="29" spans="1:18" x14ac:dyDescent="0.2">
      <c r="A29" s="12" t="s">
        <v>41</v>
      </c>
      <c r="B29" s="12">
        <v>52690.906401470798</v>
      </c>
      <c r="C29" s="12">
        <v>3632.4791534347301</v>
      </c>
      <c r="D29" s="12">
        <v>45904.956334614697</v>
      </c>
      <c r="E29" s="12">
        <v>41913.221001170001</v>
      </c>
      <c r="F29" s="12">
        <v>12573.966300351</v>
      </c>
      <c r="G29" s="12">
        <v>25547.106134046498</v>
      </c>
      <c r="H29" s="12">
        <v>10378.5118669564</v>
      </c>
    </row>
    <row r="30" spans="1:18" x14ac:dyDescent="0.2">
      <c r="A30" s="14" t="s">
        <v>42</v>
      </c>
      <c r="B30" s="14">
        <v>11397.214507772</v>
      </c>
      <c r="C30" s="14">
        <v>44639.090155440397</v>
      </c>
      <c r="D30" s="14">
        <v>9570.7378238342008</v>
      </c>
      <c r="E30" s="14">
        <v>3813.68331606218</v>
      </c>
      <c r="F30" s="14">
        <v>1797.2530569948201</v>
      </c>
      <c r="G30" s="14" t="str">
        <v>NA</v>
      </c>
      <c r="H30" s="14">
        <v>1410.04</v>
      </c>
    </row>
    <row r="32" spans="1:18" x14ac:dyDescent="0.2">
      <c r="B32" s="45" t="s">
        <v>14</v>
      </c>
      <c r="C32" s="45"/>
      <c r="D32" s="45"/>
      <c r="E32" s="45"/>
      <c r="F32" s="45"/>
      <c r="G32" s="45"/>
      <c r="H32" s="45"/>
      <c r="I32" s="45"/>
      <c r="J32" s="45"/>
      <c r="M32" s="45" t="s">
        <v>14</v>
      </c>
      <c r="N32" s="45"/>
      <c r="O32" s="45"/>
      <c r="P32" s="45"/>
      <c r="Q32" s="45"/>
      <c r="R32" s="45"/>
    </row>
    <row r="33" spans="1:22" x14ac:dyDescent="0.2">
      <c r="B33" s="41" t="s">
        <v>10</v>
      </c>
      <c r="C33" s="41"/>
      <c r="D33" s="41"/>
      <c r="E33" s="41"/>
      <c r="F33" s="41"/>
      <c r="G33" s="41"/>
      <c r="H33" s="41"/>
      <c r="I33" s="41"/>
      <c r="J33" s="41"/>
      <c r="M33" s="41" t="s">
        <v>10</v>
      </c>
      <c r="N33" s="41"/>
      <c r="O33" s="41"/>
      <c r="P33" s="41"/>
      <c r="Q33" s="41"/>
      <c r="R33" s="41"/>
    </row>
    <row r="34" spans="1:22" x14ac:dyDescent="0.2">
      <c r="B34" s="1" t="s">
        <v>44</v>
      </c>
      <c r="C34" s="1" t="s">
        <v>44</v>
      </c>
      <c r="D34" s="1" t="s">
        <v>45</v>
      </c>
      <c r="E34" s="1" t="s">
        <v>53</v>
      </c>
      <c r="F34" s="1" t="s">
        <v>53</v>
      </c>
      <c r="G34" s="1" t="s">
        <v>54</v>
      </c>
      <c r="H34" s="1" t="s">
        <v>54</v>
      </c>
      <c r="I34" s="1" t="s">
        <v>43</v>
      </c>
      <c r="J34" s="2" t="s">
        <v>43</v>
      </c>
      <c r="M34" s="1" t="s">
        <v>69</v>
      </c>
      <c r="N34" s="1" t="s">
        <v>70</v>
      </c>
      <c r="O34" s="1" t="s">
        <v>71</v>
      </c>
      <c r="P34" s="1" t="s">
        <v>72</v>
      </c>
      <c r="Q34" s="1" t="s">
        <v>73</v>
      </c>
      <c r="R34" s="1" t="s">
        <v>68</v>
      </c>
      <c r="S34" s="1"/>
      <c r="T34" s="1"/>
      <c r="U34" s="1"/>
      <c r="V34" s="1"/>
    </row>
    <row r="35" spans="1:22" x14ac:dyDescent="0.2">
      <c r="A35" t="s">
        <v>28</v>
      </c>
      <c r="B35" s="7">
        <f>B13</f>
        <v>781.34715025906701</v>
      </c>
      <c r="C35">
        <f>B21</f>
        <v>149.47350827344101</v>
      </c>
      <c r="D35" s="7">
        <f>B23</f>
        <v>298.94701654688299</v>
      </c>
      <c r="E35" s="7">
        <f>B15</f>
        <v>1902.2797927461099</v>
      </c>
      <c r="F35">
        <f>B25</f>
        <v>523.15727895704504</v>
      </c>
      <c r="G35" s="7">
        <f>B17</f>
        <v>428.042351854922</v>
      </c>
      <c r="H35" s="8">
        <f>B27</f>
        <v>117.710387765335</v>
      </c>
      <c r="I35" s="7">
        <f>B19</f>
        <v>275432.68393782398</v>
      </c>
      <c r="J35" s="9">
        <f>B29</f>
        <v>52690.906401470798</v>
      </c>
      <c r="L35" t="s">
        <v>28</v>
      </c>
      <c r="M35" s="7">
        <f>B35/2.3</f>
        <v>339.71615228655088</v>
      </c>
      <c r="N35" s="7">
        <f>C35/1.6</f>
        <v>93.420942670900629</v>
      </c>
      <c r="O35" s="7">
        <f>D35/1.6-N35</f>
        <v>93.420942670901226</v>
      </c>
      <c r="P35" s="7">
        <f>B35</f>
        <v>781.34715025906701</v>
      </c>
      <c r="Q35" s="7">
        <f>C35</f>
        <v>149.47350827344101</v>
      </c>
      <c r="R35" s="7">
        <f>D35-Q35</f>
        <v>149.47350827344198</v>
      </c>
    </row>
    <row r="36" spans="1:22" x14ac:dyDescent="0.2">
      <c r="A36" t="s">
        <v>29</v>
      </c>
      <c r="B36" s="7">
        <f>B14</f>
        <v>707.25388601036298</v>
      </c>
      <c r="C36">
        <f>B22</f>
        <v>32.331606217616603</v>
      </c>
      <c r="D36" s="7">
        <f>B24</f>
        <v>64.663212435233206</v>
      </c>
      <c r="E36" s="7">
        <f>B16</f>
        <v>1721.8911917098401</v>
      </c>
      <c r="F36">
        <f>B26</f>
        <v>113.16062176165801</v>
      </c>
      <c r="G36" s="7">
        <f>B18</f>
        <v>387.45212883419703</v>
      </c>
      <c r="H36" s="8">
        <f>B28</f>
        <v>25.461139896373101</v>
      </c>
      <c r="I36" s="7">
        <f>B20</f>
        <v>249314.06735751301</v>
      </c>
      <c r="J36" s="9">
        <f>B30</f>
        <v>11397.214507772</v>
      </c>
      <c r="L36" t="s">
        <v>29</v>
      </c>
      <c r="M36" s="7">
        <f>B36/2.3</f>
        <v>307.50168956972306</v>
      </c>
      <c r="N36" s="7">
        <f>C36/1.6</f>
        <v>20.207253886010374</v>
      </c>
      <c r="O36" s="7">
        <f>D36/1.6-N36</f>
        <v>20.207253886010374</v>
      </c>
      <c r="P36" s="7">
        <f>B36</f>
        <v>707.25388601036298</v>
      </c>
      <c r="Q36" s="7">
        <f>C36</f>
        <v>32.331606217616603</v>
      </c>
      <c r="R36" s="7">
        <f>D36-Q36</f>
        <v>32.331606217616603</v>
      </c>
    </row>
    <row r="37" spans="1:22" x14ac:dyDescent="0.2">
      <c r="B37" s="41" t="s">
        <v>15</v>
      </c>
      <c r="C37" s="41"/>
      <c r="D37" s="41"/>
      <c r="E37" s="41"/>
      <c r="F37" s="41"/>
      <c r="G37" s="41"/>
      <c r="H37" s="41"/>
      <c r="I37" s="41"/>
      <c r="J37" s="41"/>
      <c r="M37" s="41" t="s">
        <v>15</v>
      </c>
      <c r="N37" s="41"/>
      <c r="O37" s="41"/>
      <c r="P37" s="41"/>
      <c r="Q37" s="41"/>
      <c r="R37" s="41"/>
    </row>
    <row r="38" spans="1:22" x14ac:dyDescent="0.2">
      <c r="B38" s="1" t="str">
        <f>B34</f>
        <v>NYC</v>
      </c>
      <c r="C38" s="1" t="str">
        <f t="shared" ref="C38:J38" si="0">C34</f>
        <v>NYC</v>
      </c>
      <c r="D38" s="1" t="str">
        <f t="shared" si="0"/>
        <v>Storm NYC</v>
      </c>
      <c r="E38" s="1" t="str">
        <f t="shared" si="0"/>
        <v>Los Alamos</v>
      </c>
      <c r="F38" s="1" t="str">
        <f t="shared" si="0"/>
        <v>Los Alamos</v>
      </c>
      <c r="G38" s="1" t="str">
        <f t="shared" si="0"/>
        <v>ORNL</v>
      </c>
      <c r="H38" s="1" t="str">
        <f t="shared" si="0"/>
        <v>ORNL</v>
      </c>
      <c r="I38" s="1" t="str">
        <f t="shared" si="0"/>
        <v>Airplane</v>
      </c>
      <c r="J38" s="1" t="str">
        <f t="shared" si="0"/>
        <v>Airplane</v>
      </c>
      <c r="M38" s="1" t="str">
        <f>M34</f>
        <v>NYC Indor High</v>
      </c>
      <c r="N38" s="1" t="str">
        <f t="shared" ref="N38:R38" si="1">N34</f>
        <v>NYC Indoor thermal</v>
      </c>
      <c r="O38" s="1" t="str">
        <f t="shared" si="1"/>
        <v>NYC Indoor storm</v>
      </c>
      <c r="P38" s="1" t="str">
        <f t="shared" si="1"/>
        <v>NYC outdoor High</v>
      </c>
      <c r="Q38" s="1" t="str">
        <f t="shared" si="1"/>
        <v>NYC outdoor thermal</v>
      </c>
      <c r="R38" s="1" t="str">
        <f t="shared" si="1"/>
        <v>NYC outdoor storm</v>
      </c>
    </row>
    <row r="39" spans="1:22" x14ac:dyDescent="0.2">
      <c r="A39" t="s">
        <v>28</v>
      </c>
      <c r="B39">
        <f>C13</f>
        <v>47.823834196891198</v>
      </c>
      <c r="C39">
        <f>C21</f>
        <v>10.304613070366001</v>
      </c>
      <c r="D39">
        <f>C23</f>
        <v>20.609226140732101</v>
      </c>
      <c r="E39">
        <f>C15</f>
        <v>116.432642487047</v>
      </c>
      <c r="F39">
        <f>C25</f>
        <v>36.066145746281101</v>
      </c>
      <c r="G39">
        <f>C17</f>
        <v>26.1991439497409</v>
      </c>
      <c r="H39">
        <f>C27</f>
        <v>8.1148827929132494</v>
      </c>
      <c r="I39">
        <f>C19</f>
        <v>16858.379792746098</v>
      </c>
      <c r="J39">
        <f>C29</f>
        <v>3632.4791534347301</v>
      </c>
      <c r="L39" t="s">
        <v>28</v>
      </c>
      <c r="M39" s="7">
        <f>B39/2.3</f>
        <v>20.792971389952697</v>
      </c>
      <c r="N39" s="7">
        <f>C39/1.6</f>
        <v>6.4403831689787499</v>
      </c>
      <c r="O39" s="7">
        <f>D39/1.6-N39</f>
        <v>6.440383168978812</v>
      </c>
      <c r="P39" s="7">
        <f>B39</f>
        <v>47.823834196891198</v>
      </c>
      <c r="Q39" s="7">
        <f t="shared" ref="Q39" si="2">C39</f>
        <v>10.304613070366001</v>
      </c>
      <c r="R39" s="7">
        <f>D39-Q39</f>
        <v>10.3046130703661</v>
      </c>
    </row>
    <row r="40" spans="1:22" x14ac:dyDescent="0.2">
      <c r="A40" t="s">
        <v>29</v>
      </c>
      <c r="B40">
        <f>C14</f>
        <v>229.01554404145099</v>
      </c>
      <c r="C40">
        <f>C22</f>
        <v>126.632124352332</v>
      </c>
      <c r="D40">
        <f>C24</f>
        <v>253.264248704663</v>
      </c>
      <c r="E40">
        <f>C16</f>
        <v>557.56476683937797</v>
      </c>
      <c r="F40">
        <f>C26</f>
        <v>443.21243523316099</v>
      </c>
      <c r="G40">
        <f>C18</f>
        <v>125.46068933678799</v>
      </c>
      <c r="H40">
        <f>C28</f>
        <v>99.722797927461102</v>
      </c>
      <c r="I40">
        <f>C20</f>
        <v>80730.269430051805</v>
      </c>
      <c r="J40">
        <f>C30</f>
        <v>44639.090155440397</v>
      </c>
      <c r="L40" t="s">
        <v>29</v>
      </c>
      <c r="M40" s="7">
        <f>B40/2.3</f>
        <v>99.571975670196096</v>
      </c>
      <c r="N40" s="7">
        <f>C40/1.6</f>
        <v>79.145077720207496</v>
      </c>
      <c r="O40" s="7">
        <f>D40/1.6-N40</f>
        <v>79.145077720206871</v>
      </c>
      <c r="P40" s="7">
        <f>B40</f>
        <v>229.01554404145099</v>
      </c>
      <c r="Q40" s="7">
        <f t="shared" ref="Q40" si="3">C40</f>
        <v>126.632124352332</v>
      </c>
      <c r="R40" s="7">
        <f>D40-Q40</f>
        <v>126.632124352331</v>
      </c>
    </row>
    <row r="41" spans="1:22" x14ac:dyDescent="0.2">
      <c r="B41" s="41" t="s">
        <v>30</v>
      </c>
      <c r="C41" s="41"/>
      <c r="D41" s="41"/>
      <c r="E41" s="41"/>
      <c r="F41" s="41"/>
      <c r="G41" s="41"/>
      <c r="H41" s="41"/>
      <c r="I41" s="41"/>
      <c r="J41" s="41"/>
      <c r="M41" s="41" t="s">
        <v>30</v>
      </c>
      <c r="N41" s="41"/>
      <c r="O41" s="41"/>
      <c r="P41" s="41"/>
      <c r="Q41" s="41"/>
      <c r="R41" s="41"/>
    </row>
    <row r="42" spans="1:22" x14ac:dyDescent="0.2">
      <c r="B42" s="1" t="str">
        <f>B38</f>
        <v>NYC</v>
      </c>
      <c r="C42" s="1" t="str">
        <f t="shared" ref="C42:I42" si="4">C38</f>
        <v>NYC</v>
      </c>
      <c r="D42" s="1" t="str">
        <f t="shared" si="4"/>
        <v>Storm NYC</v>
      </c>
      <c r="E42" s="1" t="str">
        <f t="shared" si="4"/>
        <v>Los Alamos</v>
      </c>
      <c r="F42" s="1" t="str">
        <f t="shared" si="4"/>
        <v>Los Alamos</v>
      </c>
      <c r="G42" s="1" t="str">
        <f t="shared" si="4"/>
        <v>ORNL</v>
      </c>
      <c r="H42" s="1" t="str">
        <f t="shared" si="4"/>
        <v>ORNL</v>
      </c>
      <c r="I42" s="1" t="str">
        <f t="shared" si="4"/>
        <v>Airplane</v>
      </c>
      <c r="J42" s="1" t="str">
        <f>J38</f>
        <v>Airplane</v>
      </c>
      <c r="M42" s="1" t="str">
        <f>M38</f>
        <v>NYC Indor High</v>
      </c>
      <c r="N42" s="1" t="str">
        <f t="shared" ref="N42:R42" si="5">N38</f>
        <v>NYC Indoor thermal</v>
      </c>
      <c r="O42" s="1" t="str">
        <f t="shared" si="5"/>
        <v>NYC Indoor storm</v>
      </c>
      <c r="P42" s="1" t="str">
        <f t="shared" si="5"/>
        <v>NYC outdoor High</v>
      </c>
      <c r="Q42" s="1" t="str">
        <f t="shared" si="5"/>
        <v>NYC outdoor thermal</v>
      </c>
      <c r="R42" s="1" t="str">
        <f t="shared" si="5"/>
        <v>NYC outdoor storm</v>
      </c>
    </row>
    <row r="43" spans="1:22" x14ac:dyDescent="0.2">
      <c r="A43" t="s">
        <v>28</v>
      </c>
      <c r="B43">
        <f>D13</f>
        <v>895.85492227979296</v>
      </c>
      <c r="C43">
        <f>D21</f>
        <v>130.22313220792199</v>
      </c>
      <c r="D43">
        <f>D23</f>
        <v>260.44626441584501</v>
      </c>
      <c r="E43">
        <f>D15</f>
        <v>2181.0621761657999</v>
      </c>
      <c r="F43">
        <f>D25</f>
        <v>455.78096272772899</v>
      </c>
      <c r="G43">
        <f>D17</f>
        <v>490.77269652331597</v>
      </c>
      <c r="H43">
        <f>D27</f>
        <v>102.550716613739</v>
      </c>
      <c r="I43">
        <f>D19</f>
        <v>315797.81865284999</v>
      </c>
      <c r="J43">
        <f>D29</f>
        <v>45904.956334614697</v>
      </c>
      <c r="L43" t="s">
        <v>28</v>
      </c>
      <c r="M43" s="7">
        <f>B43/2.3</f>
        <v>389.50214012164912</v>
      </c>
      <c r="N43" s="7">
        <f>C43/1.6</f>
        <v>81.389457629951238</v>
      </c>
      <c r="O43" s="7">
        <f>D43/1.6-N43</f>
        <v>81.389457629951892</v>
      </c>
      <c r="P43" s="7">
        <f>B43</f>
        <v>895.85492227979296</v>
      </c>
      <c r="Q43" s="7">
        <f t="shared" ref="Q43:Q44" si="6">C43</f>
        <v>130.22313220792199</v>
      </c>
      <c r="R43" s="7">
        <f>D43-Q43</f>
        <v>130.22313220792302</v>
      </c>
    </row>
    <row r="44" spans="1:22" x14ac:dyDescent="0.2">
      <c r="A44" t="s">
        <v>29</v>
      </c>
      <c r="B44">
        <f>D14</f>
        <v>761.13989637305701</v>
      </c>
      <c r="C44">
        <f>D22</f>
        <v>27.150259067357499</v>
      </c>
      <c r="D44">
        <f>D24</f>
        <v>54.300518134714999</v>
      </c>
      <c r="E44">
        <f>D16</f>
        <v>1853.0829015544</v>
      </c>
      <c r="F44">
        <f>D26</f>
        <v>95.025906735751306</v>
      </c>
      <c r="G44">
        <f>D18</f>
        <v>416.97229103108799</v>
      </c>
      <c r="H44">
        <f>D28</f>
        <v>21.380829015543998</v>
      </c>
      <c r="I44">
        <f>D20</f>
        <v>268309.424870466</v>
      </c>
      <c r="J44">
        <f>D30</f>
        <v>9570.7378238342008</v>
      </c>
      <c r="L44" t="s">
        <v>29</v>
      </c>
      <c r="M44" s="7">
        <f>B44/2.3</f>
        <v>330.93038972741613</v>
      </c>
      <c r="N44" s="7">
        <f>C44/1.6</f>
        <v>16.968911917098435</v>
      </c>
      <c r="O44" s="7">
        <f>D44/1.6-N44</f>
        <v>16.968911917098435</v>
      </c>
      <c r="P44" s="7">
        <f>B44</f>
        <v>761.13989637305701</v>
      </c>
      <c r="Q44" s="7">
        <f t="shared" si="6"/>
        <v>27.150259067357499</v>
      </c>
      <c r="R44" s="7">
        <f>D44-Q44</f>
        <v>27.150259067357499</v>
      </c>
    </row>
    <row r="45" spans="1:22" x14ac:dyDescent="0.2">
      <c r="B45" s="45" t="s">
        <v>16</v>
      </c>
      <c r="C45" s="45"/>
      <c r="D45" s="45"/>
      <c r="E45" s="45"/>
      <c r="F45" s="45"/>
      <c r="G45" s="45"/>
      <c r="H45" s="45"/>
      <c r="I45" s="45"/>
      <c r="J45" s="45"/>
    </row>
    <row r="46" spans="1:22" x14ac:dyDescent="0.2">
      <c r="B46" s="41" t="s">
        <v>10</v>
      </c>
      <c r="C46" s="41"/>
      <c r="D46" s="41"/>
      <c r="E46" s="41"/>
      <c r="F46" s="41"/>
      <c r="G46" s="41"/>
      <c r="H46" s="41"/>
      <c r="I46" s="41"/>
      <c r="J46" s="41"/>
      <c r="L46" s="10"/>
      <c r="M46" s="33" t="s">
        <v>77</v>
      </c>
      <c r="N46" s="33" t="s">
        <v>78</v>
      </c>
      <c r="O46" s="33" t="s">
        <v>79</v>
      </c>
      <c r="P46" s="33" t="s">
        <v>80</v>
      </c>
      <c r="Q46" s="33" t="s">
        <v>81</v>
      </c>
      <c r="R46" s="33" t="s">
        <v>82</v>
      </c>
    </row>
    <row r="47" spans="1:22" x14ac:dyDescent="0.2">
      <c r="B47" s="1" t="str">
        <f>B42</f>
        <v>NYC</v>
      </c>
      <c r="C47" s="1" t="str">
        <f t="shared" ref="C47:J47" si="7">C42</f>
        <v>NYC</v>
      </c>
      <c r="D47" s="1" t="str">
        <f t="shared" si="7"/>
        <v>Storm NYC</v>
      </c>
      <c r="E47" s="1" t="str">
        <f t="shared" si="7"/>
        <v>Los Alamos</v>
      </c>
      <c r="F47" s="1" t="str">
        <f t="shared" si="7"/>
        <v>Los Alamos</v>
      </c>
      <c r="G47" s="1" t="str">
        <f t="shared" si="7"/>
        <v>ORNL</v>
      </c>
      <c r="H47" s="1" t="str">
        <f t="shared" si="7"/>
        <v>ORNL</v>
      </c>
      <c r="I47" s="1" t="str">
        <f t="shared" si="7"/>
        <v>Airplane</v>
      </c>
      <c r="J47" s="1" t="str">
        <f t="shared" si="7"/>
        <v>Airplane</v>
      </c>
      <c r="L47" s="10" t="s">
        <v>28</v>
      </c>
      <c r="M47" s="10">
        <f>AVERAGE(M35,M39,M43)</f>
        <v>250.00375459938422</v>
      </c>
      <c r="N47" s="10">
        <f t="shared" ref="N47:Q48" si="8">AVERAGE(N35,N39,N43)</f>
        <v>60.416927823276872</v>
      </c>
      <c r="O47" s="10">
        <f t="shared" si="8"/>
        <v>60.416927823277312</v>
      </c>
      <c r="P47" s="10">
        <f t="shared" si="8"/>
        <v>575.00863557858372</v>
      </c>
      <c r="Q47" s="10">
        <f t="shared" si="8"/>
        <v>96.667084517242998</v>
      </c>
      <c r="R47" s="10">
        <f>AVERAGE(R35,R39,R43)</f>
        <v>96.667084517243708</v>
      </c>
    </row>
    <row r="48" spans="1:22" x14ac:dyDescent="0.2">
      <c r="A48" t="s">
        <v>28</v>
      </c>
      <c r="B48">
        <f>E13</f>
        <v>1077.7202072538901</v>
      </c>
      <c r="C48">
        <f>E21</f>
        <v>118.899381581147</v>
      </c>
      <c r="D48">
        <f>E23</f>
        <v>237.798763162293</v>
      </c>
      <c r="E48">
        <f>E15</f>
        <v>2623.83419689119</v>
      </c>
      <c r="F48">
        <f>E25</f>
        <v>416.14783553401298</v>
      </c>
      <c r="G48">
        <f>E17</f>
        <v>590.40324393782396</v>
      </c>
      <c r="H48">
        <f>E27</f>
        <v>93.633262995152904</v>
      </c>
      <c r="I48">
        <f>E19</f>
        <v>379907.15025906701</v>
      </c>
      <c r="J48">
        <f>E29</f>
        <v>41913.221001170001</v>
      </c>
      <c r="L48" s="10" t="s">
        <v>29</v>
      </c>
      <c r="M48" s="10">
        <f>AVERAGE(M36,M40,M44)</f>
        <v>246.00135165577842</v>
      </c>
      <c r="N48" s="10">
        <f t="shared" si="8"/>
        <v>38.77374784110544</v>
      </c>
      <c r="O48" s="10">
        <f t="shared" si="8"/>
        <v>38.773747841105227</v>
      </c>
      <c r="P48" s="10">
        <f t="shared" si="8"/>
        <v>565.80310880829029</v>
      </c>
      <c r="Q48" s="10">
        <f t="shared" si="8"/>
        <v>62.037996545768699</v>
      </c>
      <c r="R48" s="10">
        <f>AVERAGE(R36,R40,R44)</f>
        <v>62.037996545768372</v>
      </c>
    </row>
    <row r="49" spans="1:18" x14ac:dyDescent="0.2">
      <c r="A49" t="s">
        <v>29</v>
      </c>
      <c r="B49">
        <f>E14</f>
        <v>94.300518134715006</v>
      </c>
      <c r="C49">
        <f>E22</f>
        <v>10.8186528497409</v>
      </c>
      <c r="D49">
        <f>E24</f>
        <v>21.6373056994819</v>
      </c>
      <c r="E49">
        <f>E16</f>
        <v>229.58549222797899</v>
      </c>
      <c r="F49">
        <f>E26</f>
        <v>37.865284974093299</v>
      </c>
      <c r="G49">
        <f>E18</f>
        <v>51.660283844559601</v>
      </c>
      <c r="H49">
        <f>E28</f>
        <v>8.5196891191709803</v>
      </c>
      <c r="I49">
        <f>E20</f>
        <v>33241.875647668399</v>
      </c>
      <c r="J49">
        <f>E30</f>
        <v>3813.68331606218</v>
      </c>
      <c r="L49" s="10"/>
      <c r="M49" s="10"/>
      <c r="N49" s="10"/>
      <c r="O49" s="10"/>
      <c r="P49" s="10"/>
      <c r="Q49" s="10"/>
      <c r="R49" s="10"/>
    </row>
    <row r="50" spans="1:18" x14ac:dyDescent="0.2">
      <c r="B50" s="45" t="s">
        <v>17</v>
      </c>
      <c r="C50" s="45"/>
      <c r="D50" s="45"/>
      <c r="E50" s="45"/>
      <c r="F50" s="45"/>
      <c r="G50" s="45"/>
      <c r="H50" s="45"/>
      <c r="I50" s="45"/>
      <c r="J50" s="45"/>
      <c r="L50" s="10"/>
      <c r="M50" s="33" t="s">
        <v>83</v>
      </c>
      <c r="N50" s="33" t="s">
        <v>84</v>
      </c>
      <c r="O50" s="33" t="s">
        <v>85</v>
      </c>
      <c r="P50" s="33" t="s">
        <v>86</v>
      </c>
      <c r="Q50" s="33" t="s">
        <v>87</v>
      </c>
      <c r="R50" s="33" t="s">
        <v>88</v>
      </c>
    </row>
    <row r="51" spans="1:18" x14ac:dyDescent="0.2">
      <c r="B51" s="44" t="s">
        <v>10</v>
      </c>
      <c r="C51" s="44"/>
      <c r="D51" s="44"/>
      <c r="E51" s="44"/>
      <c r="F51" s="44"/>
      <c r="G51" s="44"/>
      <c r="H51" s="44"/>
      <c r="I51" s="44"/>
      <c r="J51" s="44"/>
      <c r="L51" s="10" t="s">
        <v>28</v>
      </c>
      <c r="M51" s="10">
        <f>MAX(M35,M38,M43)</f>
        <v>389.50214012164912</v>
      </c>
      <c r="N51" s="10">
        <f t="shared" ref="N51:R51" si="9">MAX(N35,N38,N43)</f>
        <v>93.420942670900629</v>
      </c>
      <c r="O51" s="10">
        <f t="shared" si="9"/>
        <v>93.420942670901226</v>
      </c>
      <c r="P51" s="10">
        <f t="shared" si="9"/>
        <v>895.85492227979296</v>
      </c>
      <c r="Q51" s="10">
        <f t="shared" si="9"/>
        <v>149.47350827344101</v>
      </c>
      <c r="R51" s="10">
        <f t="shared" si="9"/>
        <v>149.47350827344198</v>
      </c>
    </row>
    <row r="52" spans="1:18" x14ac:dyDescent="0.2">
      <c r="B52" s="1" t="str">
        <f>B47</f>
        <v>NYC</v>
      </c>
      <c r="C52" s="1" t="str">
        <f t="shared" ref="C52:J52" si="10">C47</f>
        <v>NYC</v>
      </c>
      <c r="D52" s="1" t="str">
        <f t="shared" si="10"/>
        <v>Storm NYC</v>
      </c>
      <c r="E52" s="1" t="str">
        <f t="shared" si="10"/>
        <v>Los Alamos</v>
      </c>
      <c r="F52" s="1" t="str">
        <f t="shared" si="10"/>
        <v>Los Alamos</v>
      </c>
      <c r="G52" s="1" t="str">
        <f t="shared" si="10"/>
        <v>ORNL</v>
      </c>
      <c r="H52" s="1" t="str">
        <f t="shared" si="10"/>
        <v>ORNL</v>
      </c>
      <c r="I52" s="1" t="str">
        <f t="shared" si="10"/>
        <v>Airplane</v>
      </c>
      <c r="J52" s="1" t="str">
        <f t="shared" si="10"/>
        <v>Airplane</v>
      </c>
      <c r="L52" s="10" t="s">
        <v>29</v>
      </c>
      <c r="M52" s="10">
        <f>MAX(M36,M39,M44)</f>
        <v>330.93038972741613</v>
      </c>
      <c r="N52" s="10">
        <f t="shared" ref="N52:R52" si="11">MAX(N36,N39,N44)</f>
        <v>20.207253886010374</v>
      </c>
      <c r="O52" s="10">
        <f t="shared" si="11"/>
        <v>20.207253886010374</v>
      </c>
      <c r="P52" s="10">
        <f t="shared" si="11"/>
        <v>761.13989637305701</v>
      </c>
      <c r="Q52" s="10">
        <f t="shared" si="11"/>
        <v>32.331606217616603</v>
      </c>
      <c r="R52" s="10">
        <f t="shared" si="11"/>
        <v>32.331606217616603</v>
      </c>
    </row>
    <row r="53" spans="1:18" x14ac:dyDescent="0.2">
      <c r="A53" t="s">
        <v>28</v>
      </c>
      <c r="B53">
        <f>F13</f>
        <v>720.725388601036</v>
      </c>
      <c r="C53">
        <f>F21</f>
        <v>35.669814474344001</v>
      </c>
      <c r="D53">
        <f>F23</f>
        <v>71.339628948687903</v>
      </c>
      <c r="E53">
        <f>F15</f>
        <v>1754.6891191709799</v>
      </c>
      <c r="F53">
        <f>F25</f>
        <v>124.844350660204</v>
      </c>
      <c r="G53">
        <f>F17</f>
        <v>394.83216938342002</v>
      </c>
      <c r="H53">
        <f>F27</f>
        <v>28.089978898545901</v>
      </c>
      <c r="I53">
        <f>F19</f>
        <v>254062.90673575099</v>
      </c>
      <c r="J53">
        <f>F29</f>
        <v>12573.966300351</v>
      </c>
      <c r="M53" s="45" t="s">
        <v>16</v>
      </c>
      <c r="N53" s="45"/>
      <c r="O53" s="45"/>
      <c r="P53" s="45"/>
      <c r="Q53" s="45"/>
      <c r="R53" s="45"/>
    </row>
    <row r="54" spans="1:18" x14ac:dyDescent="0.2">
      <c r="A54" t="s">
        <v>29</v>
      </c>
      <c r="B54">
        <f>F14</f>
        <v>257.97927461139898</v>
      </c>
      <c r="C54">
        <f>F22</f>
        <v>5.09844559585492</v>
      </c>
      <c r="D54">
        <f>F24</f>
        <v>10.196891191709801</v>
      </c>
      <c r="E54">
        <f>F16</f>
        <v>628.08031088082896</v>
      </c>
      <c r="F54">
        <f>F26</f>
        <v>17.844559585492199</v>
      </c>
      <c r="G54">
        <f>F18</f>
        <v>141.327776517617</v>
      </c>
      <c r="H54">
        <f>F28</f>
        <v>4.0150259067357501</v>
      </c>
      <c r="I54">
        <f>F20</f>
        <v>90940.274093264205</v>
      </c>
      <c r="J54">
        <f>F30</f>
        <v>1797.2530569948201</v>
      </c>
      <c r="M54" s="41" t="s">
        <v>10</v>
      </c>
      <c r="N54" s="41"/>
      <c r="O54" s="41"/>
      <c r="P54" s="41"/>
      <c r="Q54" s="41"/>
      <c r="R54" s="41"/>
    </row>
    <row r="55" spans="1:18" x14ac:dyDescent="0.2">
      <c r="B55" s="41" t="s">
        <v>12</v>
      </c>
      <c r="C55" s="41"/>
      <c r="D55" s="41"/>
      <c r="E55" s="41"/>
      <c r="F55" s="41"/>
      <c r="G55" s="41"/>
      <c r="H55" s="41"/>
      <c r="I55" s="41"/>
      <c r="J55" s="41"/>
      <c r="M55" s="1" t="str">
        <f t="shared" ref="M55:R55" si="12">M42</f>
        <v>NYC Indor High</v>
      </c>
      <c r="N55" s="1" t="str">
        <f t="shared" si="12"/>
        <v>NYC Indoor thermal</v>
      </c>
      <c r="O55" s="1" t="str">
        <f t="shared" si="12"/>
        <v>NYC Indoor storm</v>
      </c>
      <c r="P55" s="1" t="str">
        <f t="shared" si="12"/>
        <v>NYC outdoor High</v>
      </c>
      <c r="Q55" s="1" t="str">
        <f t="shared" si="12"/>
        <v>NYC outdoor thermal</v>
      </c>
      <c r="R55" s="1" t="str">
        <f t="shared" si="12"/>
        <v>NYC outdoor storm</v>
      </c>
    </row>
    <row r="56" spans="1:18" x14ac:dyDescent="0.2">
      <c r="B56" s="1" t="str">
        <f>B52</f>
        <v>NYC</v>
      </c>
      <c r="C56" s="1" t="str">
        <f t="shared" ref="C56:J56" si="13">C52</f>
        <v>NYC</v>
      </c>
      <c r="D56" s="1" t="str">
        <f t="shared" si="13"/>
        <v>Storm NYC</v>
      </c>
      <c r="E56" s="1" t="str">
        <f t="shared" si="13"/>
        <v>Los Alamos</v>
      </c>
      <c r="F56" s="1" t="str">
        <f t="shared" si="13"/>
        <v>Los Alamos</v>
      </c>
      <c r="G56" s="1" t="str">
        <f t="shared" si="13"/>
        <v>ORNL</v>
      </c>
      <c r="H56" s="1" t="str">
        <f t="shared" si="13"/>
        <v>ORNL</v>
      </c>
      <c r="I56" s="1" t="str">
        <f t="shared" si="13"/>
        <v>Airplane</v>
      </c>
      <c r="J56" s="1" t="str">
        <f t="shared" si="13"/>
        <v>Airplane</v>
      </c>
      <c r="L56" t="s">
        <v>28</v>
      </c>
      <c r="M56">
        <f>B48/2.3</f>
        <v>468.57400315386531</v>
      </c>
      <c r="N56">
        <f>C48/1.6</f>
        <v>74.312113488216866</v>
      </c>
      <c r="O56">
        <f>D48/1.6-N56</f>
        <v>74.312113488216241</v>
      </c>
      <c r="P56">
        <f>B48</f>
        <v>1077.7202072538901</v>
      </c>
      <c r="Q56">
        <f>C48</f>
        <v>118.899381581147</v>
      </c>
      <c r="R56">
        <f>D48-Q56</f>
        <v>118.899381581146</v>
      </c>
    </row>
    <row r="57" spans="1:18" x14ac:dyDescent="0.2">
      <c r="A57" t="s">
        <v>28</v>
      </c>
      <c r="B57">
        <f>G13</f>
        <v>479.58549222797899</v>
      </c>
      <c r="C57">
        <f>G21</f>
        <v>72.472004011365499</v>
      </c>
      <c r="D57">
        <f>G23</f>
        <v>144.944008022731</v>
      </c>
      <c r="E57">
        <f>G15</f>
        <v>1167.6062176165799</v>
      </c>
      <c r="F57">
        <f>G25</f>
        <v>253.652014039779</v>
      </c>
      <c r="G57">
        <f>G17</f>
        <v>262.72944355233199</v>
      </c>
      <c r="H57">
        <f>G27</f>
        <v>57.071703158950399</v>
      </c>
      <c r="I57">
        <f>G19</f>
        <v>169058.68186528501</v>
      </c>
      <c r="J57">
        <f>G29</f>
        <v>25547.106134046498</v>
      </c>
      <c r="L57" t="s">
        <v>29</v>
      </c>
      <c r="M57">
        <f>B49/2.3</f>
        <v>41.000225275963047</v>
      </c>
      <c r="N57">
        <f>C49/1.6</f>
        <v>6.7616580310880625</v>
      </c>
      <c r="O57">
        <f>D49/1.6-N57</f>
        <v>6.7616580310881247</v>
      </c>
      <c r="P57">
        <f>B49</f>
        <v>94.300518134715006</v>
      </c>
      <c r="Q57">
        <f>C49</f>
        <v>10.8186528497409</v>
      </c>
      <c r="R57">
        <f>D49-Q57</f>
        <v>10.818652849740999</v>
      </c>
    </row>
    <row r="58" spans="1:18" x14ac:dyDescent="0.2">
      <c r="A58" t="s">
        <v>29</v>
      </c>
      <c r="B58">
        <f>G14</f>
        <v>22.3626943005181</v>
      </c>
      <c r="C58" t="str">
        <f>G22</f>
        <v>NA</v>
      </c>
      <c r="D58" t="str">
        <f>G24</f>
        <v>NA</v>
      </c>
      <c r="E58">
        <f>G16</f>
        <v>54.4445595854922</v>
      </c>
      <c r="F58" t="str">
        <f>G26</f>
        <v>NA</v>
      </c>
      <c r="G58">
        <f>G18</f>
        <v>12.250867311709801</v>
      </c>
      <c r="H58" t="str">
        <f>G28</f>
        <v>NA</v>
      </c>
      <c r="I58">
        <f>G20</f>
        <v>7883.0733678756496</v>
      </c>
      <c r="J58" t="str">
        <f>G30</f>
        <v>NA</v>
      </c>
    </row>
    <row r="59" spans="1:18" x14ac:dyDescent="0.2">
      <c r="B59" s="41" t="s">
        <v>11</v>
      </c>
      <c r="C59" s="41"/>
      <c r="D59" s="41"/>
      <c r="E59" s="41"/>
      <c r="F59" s="41"/>
      <c r="G59" s="41"/>
      <c r="H59" s="41"/>
      <c r="I59" s="41"/>
      <c r="J59" s="41"/>
      <c r="L59" s="10"/>
      <c r="M59" s="33" t="s">
        <v>77</v>
      </c>
      <c r="N59" s="33" t="s">
        <v>78</v>
      </c>
      <c r="O59" s="33" t="s">
        <v>79</v>
      </c>
      <c r="P59" s="33" t="s">
        <v>80</v>
      </c>
      <c r="Q59" s="33" t="s">
        <v>81</v>
      </c>
      <c r="R59" s="33" t="s">
        <v>82</v>
      </c>
    </row>
    <row r="60" spans="1:18" x14ac:dyDescent="0.2">
      <c r="B60" s="1" t="str">
        <f>B56</f>
        <v>NYC</v>
      </c>
      <c r="C60" s="1" t="str">
        <f t="shared" ref="C60:I60" si="14">C56</f>
        <v>NYC</v>
      </c>
      <c r="D60" s="1" t="str">
        <f t="shared" si="14"/>
        <v>Storm NYC</v>
      </c>
      <c r="E60" s="1" t="str">
        <f t="shared" si="14"/>
        <v>Los Alamos</v>
      </c>
      <c r="F60" s="1" t="str">
        <f t="shared" si="14"/>
        <v>Los Alamos</v>
      </c>
      <c r="G60" s="1" t="str">
        <f t="shared" si="14"/>
        <v>ORNL</v>
      </c>
      <c r="H60" s="1" t="str">
        <f t="shared" si="14"/>
        <v>ORNL</v>
      </c>
      <c r="I60" s="1" t="str">
        <f t="shared" si="14"/>
        <v>Airplane</v>
      </c>
      <c r="J60" s="1" t="str">
        <f>J56</f>
        <v>Airplane</v>
      </c>
      <c r="L60" s="10" t="s">
        <v>28</v>
      </c>
      <c r="M60" s="10">
        <f>M56</f>
        <v>468.57400315386531</v>
      </c>
      <c r="N60" s="10">
        <f t="shared" ref="N60:R61" si="15">N56</f>
        <v>74.312113488216866</v>
      </c>
      <c r="O60" s="10">
        <f t="shared" si="15"/>
        <v>74.312113488216241</v>
      </c>
      <c r="P60" s="10">
        <f t="shared" si="15"/>
        <v>1077.7202072538901</v>
      </c>
      <c r="Q60" s="10">
        <f t="shared" si="15"/>
        <v>118.899381581147</v>
      </c>
      <c r="R60" s="10">
        <f t="shared" si="15"/>
        <v>118.899381581146</v>
      </c>
    </row>
    <row r="61" spans="1:18" x14ac:dyDescent="0.2">
      <c r="A61" t="s">
        <v>28</v>
      </c>
      <c r="B61">
        <f>H13</f>
        <v>373.16062176165798</v>
      </c>
      <c r="C61">
        <f>H21</f>
        <v>29.441751629617301</v>
      </c>
      <c r="D61">
        <f>H23</f>
        <v>58.883503259234502</v>
      </c>
      <c r="E61">
        <f>H15</f>
        <v>908.50259067357501</v>
      </c>
      <c r="F61">
        <f>H25</f>
        <v>103.04613070366</v>
      </c>
      <c r="G61">
        <f>H17</f>
        <v>204.42712321347199</v>
      </c>
      <c r="H61">
        <f>H27</f>
        <v>23.185379408323598</v>
      </c>
      <c r="I61">
        <f>H19</f>
        <v>131542.85077720199</v>
      </c>
      <c r="J61">
        <f>H29</f>
        <v>10378.5118669564</v>
      </c>
      <c r="L61" s="10" t="s">
        <v>29</v>
      </c>
      <c r="M61" s="10">
        <f>M57</f>
        <v>41.000225275963047</v>
      </c>
      <c r="N61" s="10">
        <f t="shared" si="15"/>
        <v>6.7616580310880625</v>
      </c>
      <c r="O61" s="10">
        <f t="shared" si="15"/>
        <v>6.7616580310881247</v>
      </c>
      <c r="P61" s="10">
        <f t="shared" si="15"/>
        <v>94.300518134715006</v>
      </c>
      <c r="Q61" s="10">
        <f t="shared" si="15"/>
        <v>10.8186528497409</v>
      </c>
      <c r="R61" s="10">
        <f t="shared" si="15"/>
        <v>10.818652849740999</v>
      </c>
    </row>
    <row r="62" spans="1:18" x14ac:dyDescent="0.2">
      <c r="A62" t="s">
        <v>29</v>
      </c>
      <c r="B62">
        <f>H14</f>
        <v>55.7046632124352</v>
      </c>
      <c r="C62">
        <f>H22</f>
        <v>4</v>
      </c>
      <c r="D62">
        <f>H24</f>
        <v>8</v>
      </c>
      <c r="E62">
        <f>H16</f>
        <v>135.619430051813</v>
      </c>
      <c r="F62">
        <f>H26</f>
        <v>14</v>
      </c>
      <c r="G62">
        <f>H18</f>
        <v>30.516467671036299</v>
      </c>
      <c r="H62">
        <f>H28</f>
        <v>3.15</v>
      </c>
      <c r="I62">
        <f>H20</f>
        <v>19636.450829015499</v>
      </c>
      <c r="J62">
        <f>H30</f>
        <v>1410.04</v>
      </c>
      <c r="L62" s="10"/>
      <c r="M62" s="10"/>
      <c r="N62" s="10"/>
      <c r="O62" s="10"/>
      <c r="P62" s="10"/>
      <c r="Q62" s="10"/>
      <c r="R62" s="10"/>
    </row>
    <row r="63" spans="1:18" x14ac:dyDescent="0.2">
      <c r="L63" s="10"/>
      <c r="M63" s="33" t="s">
        <v>83</v>
      </c>
      <c r="N63" s="33" t="s">
        <v>84</v>
      </c>
      <c r="O63" s="33" t="s">
        <v>85</v>
      </c>
      <c r="P63" s="33" t="s">
        <v>86</v>
      </c>
      <c r="Q63" s="33" t="s">
        <v>87</v>
      </c>
      <c r="R63" s="33" t="s">
        <v>88</v>
      </c>
    </row>
    <row r="64" spans="1:18" x14ac:dyDescent="0.2">
      <c r="L64" s="10" t="s">
        <v>28</v>
      </c>
      <c r="M64" s="10">
        <f>M56</f>
        <v>468.57400315386531</v>
      </c>
      <c r="N64" s="10">
        <f t="shared" ref="N64:R64" si="16">N56</f>
        <v>74.312113488216866</v>
      </c>
      <c r="O64" s="10">
        <f t="shared" si="16"/>
        <v>74.312113488216241</v>
      </c>
      <c r="P64" s="10">
        <f t="shared" si="16"/>
        <v>1077.7202072538901</v>
      </c>
      <c r="Q64" s="10">
        <f t="shared" si="16"/>
        <v>118.899381581147</v>
      </c>
      <c r="R64" s="10">
        <f t="shared" si="16"/>
        <v>118.899381581146</v>
      </c>
    </row>
    <row r="65" spans="12:28" x14ac:dyDescent="0.2">
      <c r="L65" s="10" t="s">
        <v>29</v>
      </c>
      <c r="M65" s="10">
        <f>M57</f>
        <v>41.000225275963047</v>
      </c>
      <c r="N65" s="10">
        <f t="shared" ref="N65:R65" si="17">N57</f>
        <v>6.7616580310880625</v>
      </c>
      <c r="O65" s="10">
        <f t="shared" si="17"/>
        <v>6.7616580310881247</v>
      </c>
      <c r="P65" s="10">
        <f t="shared" si="17"/>
        <v>94.300518134715006</v>
      </c>
      <c r="Q65" s="10">
        <f t="shared" si="17"/>
        <v>10.8186528497409</v>
      </c>
      <c r="R65" s="10">
        <f t="shared" si="17"/>
        <v>10.818652849740999</v>
      </c>
    </row>
    <row r="67" spans="12:28" x14ac:dyDescent="0.2">
      <c r="M67" s="45" t="s">
        <v>17</v>
      </c>
      <c r="N67" s="45"/>
      <c r="O67" s="45"/>
      <c r="P67" s="45"/>
      <c r="Q67" s="45"/>
      <c r="R67" s="45"/>
    </row>
    <row r="68" spans="12:28" x14ac:dyDescent="0.2">
      <c r="M68" s="44" t="s">
        <v>10</v>
      </c>
      <c r="N68" s="44"/>
      <c r="O68" s="44"/>
      <c r="P68" s="44"/>
      <c r="Q68" s="44"/>
      <c r="R68" s="44"/>
    </row>
    <row r="69" spans="12:28" x14ac:dyDescent="0.2">
      <c r="M69" s="1" t="str">
        <f t="shared" ref="M69:R69" si="18">M55</f>
        <v>NYC Indor High</v>
      </c>
      <c r="N69" s="1" t="str">
        <f t="shared" si="18"/>
        <v>NYC Indoor thermal</v>
      </c>
      <c r="O69" s="1" t="str">
        <f t="shared" si="18"/>
        <v>NYC Indoor storm</v>
      </c>
      <c r="P69" s="1" t="str">
        <f t="shared" si="18"/>
        <v>NYC outdoor High</v>
      </c>
      <c r="Q69" s="1" t="str">
        <f t="shared" si="18"/>
        <v>NYC outdoor thermal</v>
      </c>
      <c r="R69" s="1" t="str">
        <f t="shared" si="18"/>
        <v>NYC outdoor storm</v>
      </c>
    </row>
    <row r="70" spans="12:28" x14ac:dyDescent="0.2">
      <c r="L70" t="s">
        <v>28</v>
      </c>
      <c r="M70">
        <f>B53/2.3</f>
        <v>313.35886460914611</v>
      </c>
      <c r="N70">
        <f>C53/1.6</f>
        <v>22.293634046464998</v>
      </c>
      <c r="O70">
        <f>D53/1.6-N70</f>
        <v>22.293634046464941</v>
      </c>
      <c r="P70">
        <f>B53</f>
        <v>720.725388601036</v>
      </c>
      <c r="Q70">
        <f>C53</f>
        <v>35.669814474344001</v>
      </c>
      <c r="R70">
        <f>D53-Q70</f>
        <v>35.669814474343902</v>
      </c>
    </row>
    <row r="71" spans="12:28" x14ac:dyDescent="0.2">
      <c r="L71" t="s">
        <v>29</v>
      </c>
      <c r="M71">
        <f>B54/2.3</f>
        <v>112.16490200495609</v>
      </c>
      <c r="N71">
        <f>C54/1.6</f>
        <v>3.1865284974093249</v>
      </c>
      <c r="O71">
        <f>D54/1.6-N71</f>
        <v>3.1865284974093</v>
      </c>
      <c r="P71">
        <f>B54</f>
        <v>257.97927461139898</v>
      </c>
      <c r="Q71">
        <f>C54</f>
        <v>5.09844559585492</v>
      </c>
      <c r="R71">
        <f>D54-Q71</f>
        <v>5.0984455958548809</v>
      </c>
    </row>
    <row r="72" spans="12:28" x14ac:dyDescent="0.2">
      <c r="M72" s="30" t="s">
        <v>12</v>
      </c>
      <c r="N72" s="30"/>
      <c r="O72" s="30"/>
      <c r="P72" s="30"/>
      <c r="Q72" s="30"/>
      <c r="R72" s="30"/>
    </row>
    <row r="73" spans="12:28" x14ac:dyDescent="0.2">
      <c r="M73" s="1" t="str">
        <f>M69</f>
        <v>NYC Indor High</v>
      </c>
      <c r="N73" s="1" t="str">
        <f t="shared" ref="N73:R73" si="19">N69</f>
        <v>NYC Indoor thermal</v>
      </c>
      <c r="O73" s="1" t="str">
        <f t="shared" si="19"/>
        <v>NYC Indoor storm</v>
      </c>
      <c r="P73" s="1" t="str">
        <f t="shared" si="19"/>
        <v>NYC outdoor High</v>
      </c>
      <c r="Q73" s="1" t="str">
        <f t="shared" si="19"/>
        <v>NYC outdoor thermal</v>
      </c>
      <c r="R73" s="1" t="str">
        <f t="shared" si="19"/>
        <v>NYC outdoor storm</v>
      </c>
    </row>
    <row r="74" spans="12:28" x14ac:dyDescent="0.2">
      <c r="L74" t="s">
        <v>28</v>
      </c>
      <c r="M74">
        <f>B57/2.3</f>
        <v>208.51543140346914</v>
      </c>
      <c r="N74">
        <f>C57/1.6</f>
        <v>45.295002507103433</v>
      </c>
      <c r="O74">
        <f>D57/1.6-N74</f>
        <v>45.295002507103433</v>
      </c>
      <c r="P74">
        <f>B57</f>
        <v>479.58549222797899</v>
      </c>
      <c r="Q74">
        <f>C57</f>
        <v>72.472004011365499</v>
      </c>
      <c r="R74">
        <f>D57-Q74</f>
        <v>72.472004011365499</v>
      </c>
    </row>
    <row r="75" spans="12:28" x14ac:dyDescent="0.2">
      <c r="L75" t="s">
        <v>29</v>
      </c>
      <c r="M75">
        <f>B58/2.3</f>
        <v>9.7229105654426533</v>
      </c>
      <c r="N75" t="str">
        <f>C58</f>
        <v>NA</v>
      </c>
      <c r="O75" t="str">
        <f>D58</f>
        <v>NA</v>
      </c>
      <c r="P75">
        <f>B58</f>
        <v>22.3626943005181</v>
      </c>
      <c r="Q75" t="str">
        <f>C58</f>
        <v>NA</v>
      </c>
      <c r="R75" t="str">
        <f>D58</f>
        <v>NA</v>
      </c>
    </row>
    <row r="76" spans="12:28" x14ac:dyDescent="0.2">
      <c r="M76" s="30" t="s">
        <v>11</v>
      </c>
      <c r="N76" s="30"/>
      <c r="O76" s="30"/>
      <c r="P76" s="30"/>
      <c r="Q76" s="30"/>
      <c r="R76" s="30"/>
      <c r="S76" s="31"/>
      <c r="T76" s="31"/>
      <c r="U76" s="31"/>
      <c r="V76" s="31"/>
      <c r="W76" s="31"/>
      <c r="X76" s="31"/>
      <c r="Y76" s="31"/>
      <c r="Z76" s="31"/>
      <c r="AA76" s="31"/>
      <c r="AB76" s="31"/>
    </row>
    <row r="77" spans="12:28" x14ac:dyDescent="0.2">
      <c r="M77" s="1" t="str">
        <f>M73</f>
        <v>NYC Indor High</v>
      </c>
      <c r="N77" s="1" t="str">
        <f t="shared" ref="N77:R77" si="20">N73</f>
        <v>NYC Indoor thermal</v>
      </c>
      <c r="O77" s="1" t="str">
        <f t="shared" si="20"/>
        <v>NYC Indoor storm</v>
      </c>
      <c r="P77" s="1" t="str">
        <f t="shared" si="20"/>
        <v>NYC outdoor High</v>
      </c>
      <c r="Q77" s="1" t="str">
        <f t="shared" si="20"/>
        <v>NYC outdoor thermal</v>
      </c>
      <c r="R77" s="1" t="str">
        <f t="shared" si="20"/>
        <v>NYC outdoor storm</v>
      </c>
      <c r="S77" s="31"/>
      <c r="T77" s="31"/>
      <c r="U77" s="31"/>
      <c r="V77" s="31"/>
      <c r="W77" s="31"/>
      <c r="X77" s="31"/>
      <c r="Y77" s="31"/>
      <c r="Z77" s="31"/>
      <c r="AA77" s="31"/>
      <c r="AB77" s="31"/>
    </row>
    <row r="78" spans="12:28" x14ac:dyDescent="0.2">
      <c r="L78" t="s">
        <v>28</v>
      </c>
      <c r="M78">
        <f>B61/2.3</f>
        <v>162.24374859202521</v>
      </c>
      <c r="N78">
        <f>C61/1.6</f>
        <v>18.401094768510813</v>
      </c>
      <c r="O78">
        <f>D61/1.6-N78</f>
        <v>18.401094768510749</v>
      </c>
      <c r="P78">
        <f>B61</f>
        <v>373.16062176165798</v>
      </c>
      <c r="Q78">
        <f>C61</f>
        <v>29.441751629617301</v>
      </c>
      <c r="R78">
        <f>D61-Q78</f>
        <v>29.441751629617201</v>
      </c>
    </row>
    <row r="79" spans="12:28" x14ac:dyDescent="0.2">
      <c r="L79" t="s">
        <v>29</v>
      </c>
      <c r="M79">
        <f>B62/2.3</f>
        <v>24.219418788015307</v>
      </c>
      <c r="N79">
        <f>C62/1.6</f>
        <v>2.5</v>
      </c>
      <c r="O79">
        <f>D62/1.6-N79</f>
        <v>2.5</v>
      </c>
      <c r="P79">
        <f>B62</f>
        <v>55.7046632124352</v>
      </c>
      <c r="Q79">
        <f>C62</f>
        <v>4</v>
      </c>
      <c r="R79">
        <f>D62-Q79</f>
        <v>4</v>
      </c>
    </row>
    <row r="81" spans="1:29" x14ac:dyDescent="0.2">
      <c r="L81" s="10"/>
      <c r="M81" s="33" t="s">
        <v>77</v>
      </c>
      <c r="N81" s="33" t="s">
        <v>78</v>
      </c>
      <c r="O81" s="33" t="s">
        <v>79</v>
      </c>
      <c r="P81" s="33" t="s">
        <v>80</v>
      </c>
      <c r="Q81" s="33" t="s">
        <v>81</v>
      </c>
      <c r="R81" s="33" t="s">
        <v>82</v>
      </c>
    </row>
    <row r="82" spans="1:29" x14ac:dyDescent="0.2">
      <c r="L82" s="10" t="s">
        <v>28</v>
      </c>
      <c r="M82" s="10">
        <f>AVERAGE(M70,M74,M78)</f>
        <v>228.0393482015468</v>
      </c>
      <c r="N82" s="10">
        <f t="shared" ref="N82:Q82" si="21">AVERAGE(N70,N74,N78)</f>
        <v>28.663243774026416</v>
      </c>
      <c r="O82" s="10">
        <f t="shared" si="21"/>
        <v>28.663243774026373</v>
      </c>
      <c r="P82" s="10">
        <f t="shared" si="21"/>
        <v>524.4905008635576</v>
      </c>
      <c r="Q82" s="10">
        <f t="shared" si="21"/>
        <v>45.861190038442267</v>
      </c>
      <c r="R82" s="10">
        <f>AVERAGE(R70,R74,R78)</f>
        <v>45.861190038442203</v>
      </c>
    </row>
    <row r="83" spans="1:29" x14ac:dyDescent="0.2">
      <c r="L83" s="10" t="s">
        <v>29</v>
      </c>
      <c r="M83" s="10">
        <f>AVERAGE(M71,M75,M79)</f>
        <v>48.702410452804685</v>
      </c>
      <c r="N83" s="10">
        <f t="shared" ref="N83:Q83" si="22">AVERAGE(N71,N75,N79)</f>
        <v>2.8432642487046627</v>
      </c>
      <c r="O83" s="10">
        <f t="shared" si="22"/>
        <v>2.8432642487046502</v>
      </c>
      <c r="P83" s="10">
        <f t="shared" si="22"/>
        <v>112.01554404145077</v>
      </c>
      <c r="Q83" s="10">
        <f t="shared" si="22"/>
        <v>4.5492227979274595</v>
      </c>
      <c r="R83" s="10">
        <f>AVERAGE(R71,R75,R79)</f>
        <v>4.54922279792744</v>
      </c>
    </row>
    <row r="84" spans="1:29" x14ac:dyDescent="0.2">
      <c r="L84" s="10"/>
      <c r="M84" s="10"/>
      <c r="N84" s="10"/>
      <c r="O84" s="10"/>
      <c r="P84" s="10"/>
      <c r="Q84" s="10"/>
      <c r="R84" s="10"/>
    </row>
    <row r="85" spans="1:29" x14ac:dyDescent="0.2">
      <c r="L85" s="10"/>
      <c r="M85" s="33" t="s">
        <v>83</v>
      </c>
      <c r="N85" s="33" t="s">
        <v>84</v>
      </c>
      <c r="O85" s="33" t="s">
        <v>85</v>
      </c>
      <c r="P85" s="33" t="s">
        <v>86</v>
      </c>
      <c r="Q85" s="33" t="s">
        <v>87</v>
      </c>
      <c r="R85" s="33" t="s">
        <v>88</v>
      </c>
    </row>
    <row r="86" spans="1:29" x14ac:dyDescent="0.2">
      <c r="L86" s="10" t="s">
        <v>28</v>
      </c>
      <c r="M86" s="10">
        <f>MAX(M70,M73,M78)</f>
        <v>313.35886460914611</v>
      </c>
      <c r="N86" s="10">
        <f t="shared" ref="N86:R86" si="23">MAX(N70,N73,N78)</f>
        <v>22.293634046464998</v>
      </c>
      <c r="O86" s="10">
        <f t="shared" si="23"/>
        <v>22.293634046464941</v>
      </c>
      <c r="P86" s="10">
        <f t="shared" si="23"/>
        <v>720.725388601036</v>
      </c>
      <c r="Q86" s="10">
        <f t="shared" si="23"/>
        <v>35.669814474344001</v>
      </c>
      <c r="R86" s="10">
        <f t="shared" si="23"/>
        <v>35.669814474343902</v>
      </c>
    </row>
    <row r="87" spans="1:29" x14ac:dyDescent="0.2">
      <c r="L87" s="10" t="s">
        <v>29</v>
      </c>
      <c r="M87" s="10">
        <f>MAX(M71,M74,M79)</f>
        <v>208.51543140346914</v>
      </c>
      <c r="N87" s="10">
        <f t="shared" ref="N87:Q87" si="24">MAX(N71,N74,N79)</f>
        <v>45.295002507103433</v>
      </c>
      <c r="O87" s="10">
        <f t="shared" si="24"/>
        <v>45.295002507103433</v>
      </c>
      <c r="P87" s="10">
        <f t="shared" si="24"/>
        <v>479.58549222797899</v>
      </c>
      <c r="Q87" s="10">
        <f t="shared" si="24"/>
        <v>72.472004011365499</v>
      </c>
      <c r="R87" s="10">
        <f>MAX(R71,R74,R79)</f>
        <v>72.472004011365499</v>
      </c>
    </row>
    <row r="88" spans="1:29" s="32" customFormat="1" x14ac:dyDescent="0.2"/>
    <row r="89" spans="1:29" x14ac:dyDescent="0.2">
      <c r="A89" t="s">
        <v>93</v>
      </c>
    </row>
    <row r="90" spans="1:29" x14ac:dyDescent="0.2">
      <c r="B90" s="42" t="s">
        <v>14</v>
      </c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 t="s">
        <v>75</v>
      </c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51" t="s">
        <v>74</v>
      </c>
      <c r="AA90" s="51"/>
      <c r="AB90" s="51"/>
      <c r="AC90" s="51"/>
    </row>
    <row r="91" spans="1:29" x14ac:dyDescent="0.2">
      <c r="B91" s="3" t="s">
        <v>10</v>
      </c>
      <c r="C91" s="3" t="s">
        <v>10</v>
      </c>
      <c r="D91" s="3" t="s">
        <v>10</v>
      </c>
      <c r="E91" s="3" t="s">
        <v>10</v>
      </c>
      <c r="F91" s="52" t="s">
        <v>97</v>
      </c>
      <c r="G91" s="54"/>
      <c r="H91" s="3" t="s">
        <v>95</v>
      </c>
      <c r="I91" s="3" t="s">
        <v>15</v>
      </c>
      <c r="J91" s="52" t="s">
        <v>98</v>
      </c>
      <c r="K91" s="54"/>
      <c r="L91" s="3" t="str">
        <f>" "</f>
        <v xml:space="preserve"> </v>
      </c>
      <c r="M91" s="3" t="s">
        <v>30</v>
      </c>
      <c r="N91" s="52" t="s">
        <v>99</v>
      </c>
      <c r="O91" s="54"/>
      <c r="P91" s="3" t="s">
        <v>96</v>
      </c>
      <c r="Q91" s="3" t="s">
        <v>96</v>
      </c>
      <c r="R91" s="52" t="s">
        <v>113</v>
      </c>
      <c r="S91" s="54"/>
      <c r="T91" s="3" t="s">
        <v>12</v>
      </c>
      <c r="U91" s="3" t="s">
        <v>12</v>
      </c>
      <c r="V91" s="52" t="s">
        <v>100</v>
      </c>
      <c r="W91" s="54"/>
      <c r="X91" s="3" t="str">
        <f>" "</f>
        <v xml:space="preserve"> </v>
      </c>
      <c r="Y91" s="3" t="s">
        <v>10</v>
      </c>
      <c r="Z91" s="34" t="s">
        <v>10</v>
      </c>
      <c r="AA91" s="34" t="s">
        <v>10</v>
      </c>
      <c r="AB91" s="34" t="s">
        <v>10</v>
      </c>
      <c r="AC91" s="34" t="s">
        <v>10</v>
      </c>
    </row>
    <row r="92" spans="1:29" x14ac:dyDescent="0.2">
      <c r="B92" s="3" t="s">
        <v>92</v>
      </c>
      <c r="C92" s="3" t="s">
        <v>76</v>
      </c>
      <c r="D92" s="3" t="s">
        <v>89</v>
      </c>
      <c r="E92" s="3" t="s">
        <v>90</v>
      </c>
      <c r="F92" s="3" t="s">
        <v>92</v>
      </c>
      <c r="G92" s="3" t="s">
        <v>76</v>
      </c>
      <c r="H92" s="3" t="s">
        <v>89</v>
      </c>
      <c r="I92" s="3" t="s">
        <v>90</v>
      </c>
      <c r="J92" s="3" t="s">
        <v>92</v>
      </c>
      <c r="K92" s="3" t="s">
        <v>76</v>
      </c>
      <c r="L92" s="3" t="s">
        <v>89</v>
      </c>
      <c r="M92" s="3" t="s">
        <v>90</v>
      </c>
      <c r="N92" s="3" t="s">
        <v>92</v>
      </c>
      <c r="O92" s="3" t="s">
        <v>76</v>
      </c>
      <c r="P92" s="3" t="s">
        <v>89</v>
      </c>
      <c r="Q92" s="3" t="s">
        <v>90</v>
      </c>
      <c r="R92" s="3" t="s">
        <v>92</v>
      </c>
      <c r="S92" s="3" t="s">
        <v>76</v>
      </c>
      <c r="T92" s="3" t="s">
        <v>89</v>
      </c>
      <c r="U92" s="3" t="s">
        <v>90</v>
      </c>
      <c r="V92" s="3" t="s">
        <v>92</v>
      </c>
      <c r="W92" s="3" t="s">
        <v>76</v>
      </c>
      <c r="X92" s="3" t="s">
        <v>89</v>
      </c>
      <c r="Y92" s="3" t="s">
        <v>90</v>
      </c>
      <c r="Z92" s="34" t="s">
        <v>92</v>
      </c>
      <c r="AA92" s="34" t="s">
        <v>76</v>
      </c>
      <c r="AB92" s="34" t="s">
        <v>89</v>
      </c>
      <c r="AC92" s="34" t="s">
        <v>90</v>
      </c>
    </row>
    <row r="93" spans="1:29" x14ac:dyDescent="0.2">
      <c r="A93" s="1" t="s">
        <v>91</v>
      </c>
      <c r="B93" s="3">
        <f t="array" ref="B93:B95">TRANSPOSE(M35:O35)</f>
        <v>339.71615228655088</v>
      </c>
      <c r="C93" s="3">
        <f t="array" ref="C93:C95">TRANSPOSE(P35:R35)</f>
        <v>781.34715025906701</v>
      </c>
      <c r="D93" s="3"/>
      <c r="E93" s="3"/>
      <c r="F93" s="3">
        <f t="array" ref="F93:F95">TRANSPOSE(M39:O39)</f>
        <v>20.792971389952697</v>
      </c>
      <c r="G93" s="3">
        <f t="array" ref="G93:G95">TRANSPOSE(P39:R39)</f>
        <v>47.823834196891198</v>
      </c>
      <c r="H93" s="3"/>
      <c r="I93" s="3"/>
      <c r="J93" s="3">
        <f t="array" ref="J93:J95">TRANSPOSE(M43:O43)</f>
        <v>389.50214012164912</v>
      </c>
      <c r="K93" s="3">
        <f t="array" ref="K93:K95">TRANSPOSE(P43:R43)</f>
        <v>895.85492227979296</v>
      </c>
      <c r="L93" s="3">
        <f>AVERAGE(J93:K93,F93:G93,B93:C93)</f>
        <v>412.50619508898399</v>
      </c>
      <c r="M93" s="3">
        <f>K93</f>
        <v>895.85492227979296</v>
      </c>
      <c r="N93" s="3">
        <f t="array" ref="N93:N95">TRANSPOSE(M78:O78)</f>
        <v>162.24374859202521</v>
      </c>
      <c r="O93" s="3">
        <f t="array" ref="O93:O95">TRANSPOSE(P78:R78)</f>
        <v>373.16062176165798</v>
      </c>
      <c r="P93" s="3"/>
      <c r="Q93" s="3"/>
      <c r="R93" s="3">
        <f t="array" ref="R93:R95">TRANSPOSE(M74:O74)</f>
        <v>208.51543140346914</v>
      </c>
      <c r="S93" s="3">
        <f t="array" ref="S93:S95">TRANSPOSE(P74:R74)</f>
        <v>479.58549222797899</v>
      </c>
      <c r="T93" s="3"/>
      <c r="U93" s="3"/>
      <c r="V93" s="3">
        <f t="array" ref="V93:V95">TRANSPOSE(M70:O70)</f>
        <v>313.35886460914611</v>
      </c>
      <c r="W93" s="3">
        <f t="array" ref="W93:W95">TRANSPOSE(P70:R70)</f>
        <v>720.725388601036</v>
      </c>
      <c r="X93" s="3">
        <f>AVERAGE(V93:W93,R93:S93,N93:O93)</f>
        <v>376.26492453255224</v>
      </c>
      <c r="Y93" s="3">
        <f>W93</f>
        <v>720.725388601036</v>
      </c>
      <c r="Z93" s="34">
        <f t="array" ref="Z93:Z95">TRANSPOSE(M56:O56)</f>
        <v>468.57400315386531</v>
      </c>
      <c r="AA93" s="34">
        <f t="array" ref="AA93:AA95">TRANSPOSE(P56:R56)</f>
        <v>1077.7202072538901</v>
      </c>
      <c r="AB93" s="34"/>
      <c r="AC93" s="34"/>
    </row>
    <row r="94" spans="1:29" x14ac:dyDescent="0.2">
      <c r="A94" s="1" t="s">
        <v>101</v>
      </c>
      <c r="B94" s="3">
        <v>93.420942670900629</v>
      </c>
      <c r="C94" s="3">
        <v>149.47350827344101</v>
      </c>
      <c r="D94" s="3"/>
      <c r="E94" s="3"/>
      <c r="F94" s="3">
        <v>6.4403831689787499</v>
      </c>
      <c r="G94" s="3">
        <v>10.304613070366001</v>
      </c>
      <c r="H94" s="3"/>
      <c r="I94" s="3"/>
      <c r="J94" s="3">
        <v>81.389457629951238</v>
      </c>
      <c r="K94" s="3">
        <v>130.22313220792199</v>
      </c>
      <c r="L94" s="3">
        <f t="shared" ref="L94:L95" si="25">AVERAGE(J94:K94,F94:G94,B94:C94)</f>
        <v>78.542006170259938</v>
      </c>
      <c r="M94" s="3">
        <f t="shared" ref="M94:M95" si="26">K94</f>
        <v>130.22313220792199</v>
      </c>
      <c r="N94" s="3">
        <v>18.401094768510813</v>
      </c>
      <c r="O94" s="3">
        <v>29.441751629617301</v>
      </c>
      <c r="P94" s="3"/>
      <c r="Q94" s="3"/>
      <c r="R94" s="3">
        <v>45.295002507103433</v>
      </c>
      <c r="S94" s="3">
        <v>72.472004011365499</v>
      </c>
      <c r="T94" s="3"/>
      <c r="U94" s="3"/>
      <c r="V94" s="3">
        <v>22.293634046464998</v>
      </c>
      <c r="W94" s="3">
        <v>35.669814474344001</v>
      </c>
      <c r="X94" s="3">
        <f t="shared" ref="X94:X95" si="27">AVERAGE(V94:W94,R94:S94,N94:O94)</f>
        <v>37.262216906234336</v>
      </c>
      <c r="Y94" s="3">
        <f t="shared" ref="Y94:Y95" si="28">W94</f>
        <v>35.669814474344001</v>
      </c>
      <c r="Z94" s="34">
        <v>74.312113488216866</v>
      </c>
      <c r="AA94" s="34">
        <v>118.899381581147</v>
      </c>
      <c r="AB94" s="34"/>
      <c r="AC94" s="34"/>
    </row>
    <row r="95" spans="1:29" x14ac:dyDescent="0.2">
      <c r="A95" s="1" t="s">
        <v>102</v>
      </c>
      <c r="B95" s="3">
        <v>93.420942670901226</v>
      </c>
      <c r="C95" s="3">
        <v>149.47350827344198</v>
      </c>
      <c r="D95" s="3"/>
      <c r="E95" s="3"/>
      <c r="F95" s="3">
        <v>6.440383168978812</v>
      </c>
      <c r="G95" s="3">
        <v>10.3046130703661</v>
      </c>
      <c r="H95" s="3"/>
      <c r="I95" s="3"/>
      <c r="J95" s="3">
        <v>81.389457629951892</v>
      </c>
      <c r="K95" s="3">
        <v>130.22313220792302</v>
      </c>
      <c r="L95" s="3">
        <f t="shared" si="25"/>
        <v>78.542006170260507</v>
      </c>
      <c r="M95" s="3">
        <f t="shared" si="26"/>
        <v>130.22313220792302</v>
      </c>
      <c r="N95" s="3">
        <v>18.401094768510749</v>
      </c>
      <c r="O95" s="3">
        <v>29.441751629617201</v>
      </c>
      <c r="P95" s="3"/>
      <c r="Q95" s="3"/>
      <c r="R95" s="3">
        <v>45.295002507103433</v>
      </c>
      <c r="S95" s="3">
        <v>72.472004011365499</v>
      </c>
      <c r="T95" s="3"/>
      <c r="U95" s="3"/>
      <c r="V95" s="3">
        <v>22.293634046464941</v>
      </c>
      <c r="W95" s="3">
        <v>35.669814474343902</v>
      </c>
      <c r="X95" s="3">
        <f t="shared" si="27"/>
        <v>37.262216906234293</v>
      </c>
      <c r="Y95" s="3">
        <f t="shared" si="28"/>
        <v>35.669814474343902</v>
      </c>
      <c r="Z95" s="34">
        <v>74.312113488216241</v>
      </c>
      <c r="AA95" s="34">
        <v>118.899381581146</v>
      </c>
      <c r="AB95" s="34"/>
      <c r="AC95" s="34"/>
    </row>
    <row r="96" spans="1:29" x14ac:dyDescent="0.2">
      <c r="A96" s="1"/>
      <c r="B96" s="3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5"/>
      <c r="O96" s="35"/>
      <c r="P96" s="35"/>
      <c r="Q96" s="35"/>
      <c r="R96" s="31">
        <f>(R94*2)/R93</f>
        <v>0.43445228204198844</v>
      </c>
      <c r="S96" s="31"/>
      <c r="T96" s="31"/>
      <c r="U96" s="31"/>
      <c r="V96" s="31">
        <f>SUM(V93:V95)</f>
        <v>357.94613270207606</v>
      </c>
      <c r="W96" s="31">
        <f>SUM(W93:W95)</f>
        <v>792.06501754972385</v>
      </c>
      <c r="X96" s="31">
        <f>(X94*2)/X93</f>
        <v>0.1980637283824771</v>
      </c>
      <c r="Y96" s="31"/>
      <c r="Z96" s="31">
        <f>SUM(Z93:Z95)</f>
        <v>617.19823013029838</v>
      </c>
      <c r="AA96" s="31">
        <f>SUM(AA93:AA95)</f>
        <v>1315.518970416183</v>
      </c>
      <c r="AB96" s="31"/>
      <c r="AC96" s="31"/>
    </row>
    <row r="97" spans="1:29" x14ac:dyDescent="0.2">
      <c r="A97" s="1"/>
      <c r="B97" s="3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5"/>
      <c r="O97" s="35"/>
      <c r="P97" s="35"/>
      <c r="Q97" s="35"/>
      <c r="R97" s="31"/>
      <c r="S97" s="31"/>
      <c r="T97" s="31"/>
      <c r="U97" s="31"/>
      <c r="V97" s="31"/>
      <c r="W97" s="31"/>
      <c r="X97" s="31"/>
      <c r="Y97" s="31"/>
      <c r="Z97" s="31">
        <f>Z96/V96</f>
        <v>1.7242768499024455</v>
      </c>
      <c r="AA97" s="31">
        <f>AA96/W96</f>
        <v>1.6608724552509329</v>
      </c>
      <c r="AB97" s="31"/>
      <c r="AC97" s="31"/>
    </row>
    <row r="98" spans="1:29" x14ac:dyDescent="0.2">
      <c r="A98" s="36" t="s">
        <v>94</v>
      </c>
      <c r="B98" s="3"/>
    </row>
    <row r="99" spans="1:29" x14ac:dyDescent="0.2">
      <c r="B99" s="42" t="s">
        <v>14</v>
      </c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52" t="s">
        <v>75</v>
      </c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4"/>
      <c r="Z99" s="51" t="s">
        <v>74</v>
      </c>
      <c r="AA99" s="51"/>
      <c r="AB99" s="51"/>
      <c r="AC99" s="51"/>
    </row>
    <row r="100" spans="1:29" x14ac:dyDescent="0.2">
      <c r="B100" s="52" t="s">
        <v>10</v>
      </c>
      <c r="C100" s="54"/>
      <c r="D100" s="3" t="s">
        <v>10</v>
      </c>
      <c r="E100" s="3" t="s">
        <v>10</v>
      </c>
      <c r="F100" s="52" t="s">
        <v>97</v>
      </c>
      <c r="G100" s="54"/>
      <c r="H100" s="3" t="s">
        <v>103</v>
      </c>
      <c r="I100" s="3" t="s">
        <v>15</v>
      </c>
      <c r="J100" s="52" t="s">
        <v>98</v>
      </c>
      <c r="K100" s="54"/>
      <c r="L100" s="3" t="str">
        <f>" "</f>
        <v xml:space="preserve"> </v>
      </c>
      <c r="M100" s="3" t="s">
        <v>30</v>
      </c>
      <c r="N100" s="52" t="s">
        <v>11</v>
      </c>
      <c r="O100" s="54"/>
      <c r="P100" s="3" t="s">
        <v>104</v>
      </c>
      <c r="Q100" s="3" t="s">
        <v>11</v>
      </c>
      <c r="R100" s="52" t="s">
        <v>105</v>
      </c>
      <c r="S100" s="54"/>
      <c r="T100" s="3"/>
      <c r="U100" s="3"/>
      <c r="V100" s="52" t="s">
        <v>100</v>
      </c>
      <c r="W100" s="54"/>
      <c r="X100" s="3" t="str">
        <f>" "</f>
        <v xml:space="preserve"> </v>
      </c>
      <c r="Y100" s="3" t="s">
        <v>10</v>
      </c>
      <c r="Z100" s="34" t="s">
        <v>10</v>
      </c>
      <c r="AA100" s="34" t="s">
        <v>10</v>
      </c>
      <c r="AB100" s="34" t="s">
        <v>10</v>
      </c>
      <c r="AC100" s="34" t="s">
        <v>10</v>
      </c>
    </row>
    <row r="101" spans="1:29" x14ac:dyDescent="0.2">
      <c r="B101" s="3" t="s">
        <v>92</v>
      </c>
      <c r="C101" s="3" t="s">
        <v>76</v>
      </c>
      <c r="D101" s="3" t="s">
        <v>89</v>
      </c>
      <c r="E101" s="3" t="s">
        <v>90</v>
      </c>
      <c r="F101" s="3" t="s">
        <v>92</v>
      </c>
      <c r="G101" s="3" t="s">
        <v>76</v>
      </c>
      <c r="H101" s="3" t="s">
        <v>89</v>
      </c>
      <c r="I101" s="3" t="s">
        <v>90</v>
      </c>
      <c r="J101" s="3" t="s">
        <v>92</v>
      </c>
      <c r="K101" s="3" t="s">
        <v>76</v>
      </c>
      <c r="L101" s="3" t="s">
        <v>89</v>
      </c>
      <c r="M101" s="3" t="s">
        <v>90</v>
      </c>
      <c r="N101" s="3" t="s">
        <v>92</v>
      </c>
      <c r="O101" s="3" t="s">
        <v>76</v>
      </c>
      <c r="P101" s="3" t="s">
        <v>89</v>
      </c>
      <c r="Q101" s="3" t="s">
        <v>90</v>
      </c>
      <c r="R101" s="3" t="s">
        <v>92</v>
      </c>
      <c r="S101" s="3" t="s">
        <v>76</v>
      </c>
      <c r="T101" s="3" t="s">
        <v>89</v>
      </c>
      <c r="U101" s="3" t="s">
        <v>90</v>
      </c>
      <c r="V101" s="3" t="s">
        <v>92</v>
      </c>
      <c r="W101" s="3" t="s">
        <v>76</v>
      </c>
      <c r="X101" s="3" t="s">
        <v>89</v>
      </c>
      <c r="Y101" s="3" t="s">
        <v>90</v>
      </c>
      <c r="Z101" s="34" t="s">
        <v>92</v>
      </c>
      <c r="AA101" s="34" t="s">
        <v>76</v>
      </c>
      <c r="AB101" s="34" t="s">
        <v>89</v>
      </c>
      <c r="AC101" s="34" t="s">
        <v>90</v>
      </c>
    </row>
    <row r="102" spans="1:29" x14ac:dyDescent="0.2">
      <c r="A102" s="1" t="s">
        <v>91</v>
      </c>
      <c r="B102">
        <f t="array" ref="B102:B104">TRANSPOSE(M36:O36)</f>
        <v>307.50168956972306</v>
      </c>
      <c r="C102">
        <f t="array" ref="C102:C104">TRANSPOSE(P36:R36)</f>
        <v>707.25388601036298</v>
      </c>
      <c r="F102">
        <f t="array" ref="F102:F104">TRANSPOSE(M40:O40)</f>
        <v>99.571975670196096</v>
      </c>
      <c r="G102">
        <f t="array" ref="G102:G104">TRANSPOSE(P40:R40)</f>
        <v>229.01554404145099</v>
      </c>
      <c r="J102">
        <f t="array" ref="J102:J104">TRANSPOSE(M44:O44)</f>
        <v>330.93038972741613</v>
      </c>
      <c r="K102">
        <f t="array" ref="K102:K104">TRANSPOSE(P44:R44)</f>
        <v>761.13989637305701</v>
      </c>
      <c r="L102">
        <f>AVERAGE(J102:K102,F102:G102,B102:C102)</f>
        <v>405.90223023203436</v>
      </c>
      <c r="M102">
        <f>K102</f>
        <v>761.13989637305701</v>
      </c>
      <c r="N102">
        <f t="array" ref="N102:N104">TRANSPOSE(M79:O79)</f>
        <v>24.219418788015307</v>
      </c>
      <c r="O102">
        <f t="array" ref="O102:O104">TRANSPOSE(P79:R79)</f>
        <v>55.7046632124352</v>
      </c>
      <c r="R102">
        <f t="array" ref="R102:R104">TRANSPOSE(M75:O75)</f>
        <v>9.7229105654426533</v>
      </c>
      <c r="S102">
        <f t="array" ref="S102:S104">TRANSPOSE(P75:R75)</f>
        <v>22.3626943005181</v>
      </c>
      <c r="V102">
        <f t="array" ref="V102:V104">TRANSPOSE(M71:O71)</f>
        <v>112.16490200495609</v>
      </c>
      <c r="W102">
        <f t="array" ref="W102:W104">TRANSPOSE(P71:R71)</f>
        <v>257.97927461139898</v>
      </c>
      <c r="X102">
        <f>AVERAGE(V102:W102,R102:S102,N102:O102)</f>
        <v>80.358977247127726</v>
      </c>
      <c r="Y102">
        <f>W102</f>
        <v>257.97927461139898</v>
      </c>
      <c r="Z102">
        <f t="array" ref="Z102:Z104">TRANSPOSE(M57:O57)</f>
        <v>41.000225275963047</v>
      </c>
      <c r="AA102">
        <f t="array" ref="AA102:AA104">TRANSPOSE(P57:R57)</f>
        <v>94.300518134715006</v>
      </c>
    </row>
    <row r="103" spans="1:29" x14ac:dyDescent="0.2">
      <c r="A103" s="1" t="s">
        <v>101</v>
      </c>
      <c r="B103">
        <v>20.207253886010374</v>
      </c>
      <c r="C103">
        <v>32.331606217616603</v>
      </c>
      <c r="F103">
        <v>79.145077720207496</v>
      </c>
      <c r="G103">
        <v>126.632124352332</v>
      </c>
      <c r="J103">
        <v>16.968911917098435</v>
      </c>
      <c r="K103">
        <v>27.150259067357499</v>
      </c>
      <c r="L103">
        <f>AVERAGE(B103:C103,F103:G103,J103:K103)</f>
        <v>50.405872193437069</v>
      </c>
      <c r="M103">
        <f t="shared" ref="M103:M104" si="29">K103</f>
        <v>27.150259067357499</v>
      </c>
      <c r="N103">
        <v>2.5</v>
      </c>
      <c r="O103">
        <v>4</v>
      </c>
      <c r="R103" t="str">
        <v>NA</v>
      </c>
      <c r="S103" t="str">
        <v>NA</v>
      </c>
      <c r="V103">
        <v>3.1865284974093249</v>
      </c>
      <c r="W103">
        <v>5.09844559585492</v>
      </c>
      <c r="X103">
        <f t="shared" ref="X103:X104" si="30">AVERAGE(V103:W103,R103:S103,N103:O103)</f>
        <v>3.6962435233160611</v>
      </c>
      <c r="Y103">
        <f t="shared" ref="Y103:Y104" si="31">W103</f>
        <v>5.09844559585492</v>
      </c>
      <c r="Z103">
        <v>6.7616580310880625</v>
      </c>
      <c r="AA103">
        <v>10.8186528497409</v>
      </c>
    </row>
    <row r="104" spans="1:29" x14ac:dyDescent="0.2">
      <c r="A104" s="1" t="s">
        <v>102</v>
      </c>
      <c r="B104">
        <v>20.207253886010374</v>
      </c>
      <c r="C104">
        <v>32.331606217616603</v>
      </c>
      <c r="F104">
        <v>79.145077720206871</v>
      </c>
      <c r="G104">
        <v>126.632124352331</v>
      </c>
      <c r="J104">
        <v>16.968911917098435</v>
      </c>
      <c r="K104">
        <v>27.150259067357499</v>
      </c>
      <c r="L104">
        <f>AVERAGE(B104:C104,F104:G104,J104:K104)</f>
        <v>50.405872193436799</v>
      </c>
      <c r="M104">
        <f t="shared" si="29"/>
        <v>27.150259067357499</v>
      </c>
      <c r="N104">
        <v>2.5</v>
      </c>
      <c r="O104">
        <v>4</v>
      </c>
      <c r="R104" t="str">
        <v>NA</v>
      </c>
      <c r="S104" t="str">
        <v>NA</v>
      </c>
      <c r="V104">
        <v>3.1865284974093</v>
      </c>
      <c r="W104">
        <v>5.0984455958548809</v>
      </c>
      <c r="X104">
        <f t="shared" si="30"/>
        <v>3.6962435233160451</v>
      </c>
      <c r="Y104">
        <f t="shared" si="31"/>
        <v>5.0984455958548809</v>
      </c>
      <c r="Z104">
        <v>6.7616580310881247</v>
      </c>
      <c r="AA104">
        <v>10.818652849740999</v>
      </c>
    </row>
    <row r="105" spans="1:29" x14ac:dyDescent="0.2">
      <c r="B105">
        <f>B102/B103</f>
        <v>15.217391304347824</v>
      </c>
      <c r="C105">
        <f>C102/C103</f>
        <v>21.874999999999993</v>
      </c>
      <c r="F105">
        <f>F102/F103</f>
        <v>1.2580943570767782</v>
      </c>
      <c r="G105">
        <f>G102/G103</f>
        <v>1.8085106382978684</v>
      </c>
      <c r="J105">
        <f>J102/J103</f>
        <v>19.502157318287438</v>
      </c>
      <c r="K105">
        <f>K102/K103</f>
        <v>28.034351145038183</v>
      </c>
      <c r="N105">
        <f>N102/N103</f>
        <v>9.6877675152061222</v>
      </c>
      <c r="O105">
        <f t="shared" ref="O105" si="32">O102/O103</f>
        <v>13.9261658031088</v>
      </c>
      <c r="V105">
        <f>V102/V103</f>
        <v>35.199717214563471</v>
      </c>
      <c r="W105">
        <f>W102/W103</f>
        <v>50.599593495934982</v>
      </c>
    </row>
    <row r="106" spans="1:29" x14ac:dyDescent="0.2">
      <c r="B106">
        <f>MAX(B105:K105)</f>
        <v>28.034351145038183</v>
      </c>
    </row>
  </sheetData>
  <mergeCells count="37">
    <mergeCell ref="B100:C100"/>
    <mergeCell ref="R100:S100"/>
    <mergeCell ref="V100:W100"/>
    <mergeCell ref="N100:O100"/>
    <mergeCell ref="F100:G100"/>
    <mergeCell ref="J100:K100"/>
    <mergeCell ref="Z99:AC99"/>
    <mergeCell ref="N99:Y99"/>
    <mergeCell ref="R91:S91"/>
    <mergeCell ref="B90:M90"/>
    <mergeCell ref="Z90:AC90"/>
    <mergeCell ref="N90:Y90"/>
    <mergeCell ref="F91:G91"/>
    <mergeCell ref="J91:K91"/>
    <mergeCell ref="N91:O91"/>
    <mergeCell ref="V91:W91"/>
    <mergeCell ref="B99:M99"/>
    <mergeCell ref="M32:R32"/>
    <mergeCell ref="M33:R33"/>
    <mergeCell ref="M41:R41"/>
    <mergeCell ref="M53:R53"/>
    <mergeCell ref="M54:R54"/>
    <mergeCell ref="B11:D11"/>
    <mergeCell ref="F11:H11"/>
    <mergeCell ref="B32:J32"/>
    <mergeCell ref="B33:J33"/>
    <mergeCell ref="B37:J37"/>
    <mergeCell ref="B50:J50"/>
    <mergeCell ref="B41:J41"/>
    <mergeCell ref="M37:R37"/>
    <mergeCell ref="M67:R67"/>
    <mergeCell ref="M68:R68"/>
    <mergeCell ref="B51:J51"/>
    <mergeCell ref="B55:J55"/>
    <mergeCell ref="B59:J59"/>
    <mergeCell ref="B45:J45"/>
    <mergeCell ref="B46:J46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"/>
  <sheetViews>
    <sheetView topLeftCell="P77" zoomScale="55" zoomScaleNormal="55" workbookViewId="0">
      <selection activeCell="B32" sqref="B32:J32"/>
    </sheetView>
  </sheetViews>
  <sheetFormatPr defaultRowHeight="12.75" x14ac:dyDescent="0.2"/>
  <cols>
    <col min="1" max="1" width="29" customWidth="1"/>
    <col min="2" max="2" width="14.28515625" bestFit="1" customWidth="1"/>
    <col min="3" max="4" width="16.7109375" bestFit="1" customWidth="1"/>
    <col min="5" max="5" width="18.140625" bestFit="1" customWidth="1"/>
    <col min="6" max="6" width="17.7109375" bestFit="1" customWidth="1"/>
    <col min="7" max="7" width="24.42578125" bestFit="1" customWidth="1"/>
    <col min="8" max="8" width="24.28515625" bestFit="1" customWidth="1"/>
    <col min="9" max="9" width="17.28515625" bestFit="1" customWidth="1"/>
    <col min="10" max="10" width="17.140625" bestFit="1" customWidth="1"/>
    <col min="11" max="11" width="7" customWidth="1"/>
    <col min="12" max="12" width="10.42578125" customWidth="1"/>
    <col min="13" max="13" width="27.85546875" bestFit="1" customWidth="1"/>
    <col min="14" max="14" width="27.7109375" bestFit="1" customWidth="1"/>
    <col min="15" max="15" width="22.140625" customWidth="1"/>
    <col min="16" max="16" width="16.28515625" customWidth="1"/>
    <col min="17" max="17" width="18.5703125" customWidth="1"/>
    <col min="18" max="18" width="15.85546875" customWidth="1"/>
    <col min="19" max="20" width="16.7109375" bestFit="1" customWidth="1"/>
    <col min="21" max="21" width="14.42578125" bestFit="1" customWidth="1"/>
    <col min="22" max="22" width="14.28515625" bestFit="1" customWidth="1"/>
    <col min="23" max="23" width="17.42578125" bestFit="1" customWidth="1"/>
    <col min="24" max="24" width="12.140625" bestFit="1" customWidth="1"/>
    <col min="25" max="25" width="15.85546875" bestFit="1" customWidth="1"/>
    <col min="26" max="26" width="13.42578125" bestFit="1" customWidth="1"/>
    <col min="27" max="28" width="16.7109375" bestFit="1" customWidth="1"/>
    <col min="29" max="29" width="14.42578125" bestFit="1" customWidth="1"/>
    <col min="30" max="30" width="14.28515625" bestFit="1" customWidth="1"/>
    <col min="31" max="31" width="17.42578125" bestFit="1" customWidth="1"/>
    <col min="32" max="32" width="12.140625" bestFit="1" customWidth="1"/>
    <col min="33" max="33" width="15.85546875" bestFit="1" customWidth="1"/>
    <col min="34" max="34" width="13.42578125" bestFit="1" customWidth="1"/>
    <col min="35" max="36" width="16.7109375" bestFit="1" customWidth="1"/>
    <col min="37" max="37" width="14.42578125" bestFit="1" customWidth="1"/>
    <col min="38" max="38" width="14.28515625" bestFit="1" customWidth="1"/>
    <col min="39" max="39" width="17.42578125" bestFit="1" customWidth="1"/>
    <col min="40" max="40" width="12.140625" bestFit="1" customWidth="1"/>
    <col min="41" max="41" width="15.85546875" bestFit="1" customWidth="1"/>
    <col min="42" max="42" width="13.42578125" bestFit="1" customWidth="1"/>
    <col min="43" max="44" width="16.7109375" bestFit="1" customWidth="1"/>
    <col min="45" max="45" width="14.42578125" bestFit="1" customWidth="1"/>
    <col min="46" max="46" width="14.28515625" bestFit="1" customWidth="1"/>
    <col min="47" max="47" width="17.42578125" bestFit="1" customWidth="1"/>
    <col min="48" max="48" width="12.140625" bestFit="1" customWidth="1"/>
    <col min="49" max="49" width="15.85546875" bestFit="1" customWidth="1"/>
  </cols>
  <sheetData>
    <row r="1" spans="1:21" s="7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5</v>
      </c>
      <c r="M1" t="s">
        <v>6</v>
      </c>
      <c r="N1" t="s">
        <v>7</v>
      </c>
      <c r="O1" t="s">
        <v>8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</row>
    <row r="2" spans="1:21" s="7" customFormat="1" x14ac:dyDescent="0.2">
      <c r="A2" t="s">
        <v>19</v>
      </c>
      <c r="B2" t="s">
        <v>20</v>
      </c>
      <c r="C2" s="17">
        <v>0</v>
      </c>
      <c r="D2" s="17">
        <v>114.22707693212401</v>
      </c>
      <c r="E2" s="17">
        <v>246.939033533762</v>
      </c>
      <c r="F2" s="17">
        <v>278.09899883859401</v>
      </c>
      <c r="G2" s="17">
        <v>601.20157010335004</v>
      </c>
      <c r="H2" s="17">
        <v>62.576572576386702</v>
      </c>
      <c r="I2" s="17">
        <v>135.279644449367</v>
      </c>
      <c r="J2" s="17">
        <v>40266.186889343</v>
      </c>
      <c r="K2" s="17">
        <v>87048.478710986295</v>
      </c>
      <c r="L2" s="17">
        <v>5.8167330677290803</v>
      </c>
      <c r="M2" s="17">
        <v>26.5423913203275</v>
      </c>
      <c r="N2" s="17">
        <v>11.6334661354582</v>
      </c>
      <c r="O2" s="17">
        <v>53.084782640655099</v>
      </c>
      <c r="P2" s="17">
        <v>20.358565737051801</v>
      </c>
      <c r="Q2" s="17">
        <v>92.898369621146401</v>
      </c>
      <c r="R2" s="17">
        <v>4.5806772908366504</v>
      </c>
      <c r="S2" s="17">
        <v>20.902133164757899</v>
      </c>
      <c r="T2" s="17">
        <v>2050.4565737051798</v>
      </c>
      <c r="U2" s="17">
        <v>9356.4583643286605</v>
      </c>
    </row>
    <row r="3" spans="1:21" s="7" customFormat="1" x14ac:dyDescent="0.2">
      <c r="A3" t="s">
        <v>19</v>
      </c>
      <c r="B3" t="s">
        <v>21</v>
      </c>
      <c r="C3" s="17">
        <v>0</v>
      </c>
      <c r="D3" s="17">
        <v>2531.00660090266</v>
      </c>
      <c r="E3" s="17">
        <v>67.777892121550707</v>
      </c>
      <c r="F3" s="17">
        <v>6162.0276091207097</v>
      </c>
      <c r="G3" s="17">
        <v>165.01309889592901</v>
      </c>
      <c r="H3" s="17">
        <v>1386.55144214898</v>
      </c>
      <c r="I3" s="17">
        <v>37.130497420843597</v>
      </c>
      <c r="J3" s="17">
        <v>892205.13688419794</v>
      </c>
      <c r="K3" s="17">
        <v>23892.3847517678</v>
      </c>
      <c r="L3" s="17">
        <v>256.57370517928302</v>
      </c>
      <c r="M3" s="17">
        <v>27.125740580115</v>
      </c>
      <c r="N3" s="17">
        <v>513.14741035856605</v>
      </c>
      <c r="O3" s="17">
        <v>54.251481160229901</v>
      </c>
      <c r="P3" s="17">
        <v>898.00796812749002</v>
      </c>
      <c r="Q3" s="17">
        <v>94.940092030402397</v>
      </c>
      <c r="R3" s="17">
        <v>202.051792828685</v>
      </c>
      <c r="S3" s="17">
        <v>21.361520706840501</v>
      </c>
      <c r="T3" s="17">
        <v>90444.796812749002</v>
      </c>
      <c r="U3" s="17">
        <v>9562.0948118963206</v>
      </c>
    </row>
    <row r="4" spans="1:21" s="7" customFormat="1" x14ac:dyDescent="0.2">
      <c r="A4" t="s">
        <v>19</v>
      </c>
      <c r="B4" t="s">
        <v>22</v>
      </c>
      <c r="C4" s="17">
        <v>0</v>
      </c>
      <c r="D4" s="17">
        <v>66.829949574396096</v>
      </c>
      <c r="E4" s="17">
        <v>342.207259522794</v>
      </c>
      <c r="F4" s="17">
        <v>162.705223386895</v>
      </c>
      <c r="G4" s="17">
        <v>833.14305876126502</v>
      </c>
      <c r="H4" s="17">
        <v>36.611189764608</v>
      </c>
      <c r="I4" s="17">
        <v>187.47006390104201</v>
      </c>
      <c r="J4" s="17">
        <v>23558.225524470399</v>
      </c>
      <c r="K4" s="17">
        <v>120631.48105438</v>
      </c>
      <c r="L4" s="17">
        <v>13.386454183266901</v>
      </c>
      <c r="M4" s="17">
        <v>91.148321841784096</v>
      </c>
      <c r="N4" s="17">
        <v>26.772908366533901</v>
      </c>
      <c r="O4" s="17">
        <v>182.29664368356799</v>
      </c>
      <c r="P4" s="17">
        <v>46.852589641434299</v>
      </c>
      <c r="Q4" s="17">
        <v>319.01912644624502</v>
      </c>
      <c r="R4" s="17">
        <v>10.5418326693227</v>
      </c>
      <c r="S4" s="17">
        <v>71.779303450404996</v>
      </c>
      <c r="T4" s="17">
        <v>4718.8589641434301</v>
      </c>
      <c r="U4" s="17">
        <v>32130.694932447299</v>
      </c>
    </row>
    <row r="5" spans="1:21" s="7" customFormat="1" x14ac:dyDescent="0.2">
      <c r="A5" t="s">
        <v>23</v>
      </c>
      <c r="B5" t="s">
        <v>20</v>
      </c>
      <c r="C5" s="17">
        <v>0</v>
      </c>
      <c r="D5" s="17">
        <v>249.78286117522501</v>
      </c>
      <c r="E5" s="17">
        <v>231.77195277928899</v>
      </c>
      <c r="F5" s="17">
        <v>608.12519663045202</v>
      </c>
      <c r="G5" s="17">
        <v>564.27556195880697</v>
      </c>
      <c r="H5" s="17">
        <v>136.837567418074</v>
      </c>
      <c r="I5" s="17">
        <v>126.970721949598</v>
      </c>
      <c r="J5" s="17">
        <v>88050.956392878696</v>
      </c>
      <c r="K5" s="17">
        <v>81701.931074227105</v>
      </c>
      <c r="L5" s="17">
        <v>13.466135458167299</v>
      </c>
      <c r="M5" s="17">
        <v>26.3965540053807</v>
      </c>
      <c r="N5" s="17">
        <v>26.932270916334701</v>
      </c>
      <c r="O5" s="17">
        <v>52.793108010761401</v>
      </c>
      <c r="P5" s="17">
        <v>47.131474103585603</v>
      </c>
      <c r="Q5" s="17">
        <v>92.387939018832398</v>
      </c>
      <c r="R5" s="17">
        <v>10.6045816733068</v>
      </c>
      <c r="S5" s="17">
        <v>20.7872862792373</v>
      </c>
      <c r="T5" s="17">
        <v>4746.9474103585599</v>
      </c>
      <c r="U5" s="17">
        <v>9305.0492524367492</v>
      </c>
    </row>
    <row r="6" spans="1:21" s="7" customFormat="1" x14ac:dyDescent="0.2">
      <c r="A6" t="s">
        <v>23</v>
      </c>
      <c r="B6" t="s">
        <v>21</v>
      </c>
      <c r="C6" s="17">
        <v>0</v>
      </c>
      <c r="D6" s="17">
        <v>5545.4639008541499</v>
      </c>
      <c r="E6" s="17">
        <v>253.10066009026599</v>
      </c>
      <c r="F6" s="17">
        <v>13501.071727848799</v>
      </c>
      <c r="G6" s="17">
        <v>616.20276091207097</v>
      </c>
      <c r="H6" s="17">
        <v>3037.9497889781101</v>
      </c>
      <c r="I6" s="17">
        <v>138.655144214898</v>
      </c>
      <c r="J6" s="17">
        <v>1954831.4796901001</v>
      </c>
      <c r="K6" s="17">
        <v>89220.5136884198</v>
      </c>
      <c r="L6" s="17">
        <v>523.50597609561703</v>
      </c>
      <c r="M6" s="17">
        <v>27.417415210008699</v>
      </c>
      <c r="N6" s="17">
        <v>1047.01195219123</v>
      </c>
      <c r="O6" s="17">
        <v>54.834830420017298</v>
      </c>
      <c r="P6" s="17">
        <v>1832.2709163346599</v>
      </c>
      <c r="Q6" s="17">
        <v>95.960953235030402</v>
      </c>
      <c r="R6" s="17">
        <v>412.26095617529899</v>
      </c>
      <c r="S6" s="17">
        <v>21.591214477881799</v>
      </c>
      <c r="T6" s="17">
        <v>184541.09163346601</v>
      </c>
      <c r="U6" s="17">
        <v>9664.9130356801597</v>
      </c>
    </row>
    <row r="7" spans="1:21" s="7" customFormat="1" x14ac:dyDescent="0.2">
      <c r="A7" t="s">
        <v>23</v>
      </c>
      <c r="B7" t="s">
        <v>22</v>
      </c>
      <c r="C7" s="17">
        <v>0</v>
      </c>
      <c r="D7" s="17">
        <v>81.049087781714505</v>
      </c>
      <c r="E7" s="17">
        <v>35.642639773011297</v>
      </c>
      <c r="F7" s="17">
        <v>197.32335602240499</v>
      </c>
      <c r="G7" s="17">
        <v>86.776119139677405</v>
      </c>
      <c r="H7" s="17">
        <v>44.400804608141598</v>
      </c>
      <c r="I7" s="17">
        <v>19.525967874457599</v>
      </c>
      <c r="J7" s="17">
        <v>28570.6139339322</v>
      </c>
      <c r="K7" s="17">
        <v>12564.3869463842</v>
      </c>
      <c r="L7" s="17">
        <v>20.717131474103599</v>
      </c>
      <c r="M7" s="17">
        <v>23.479807706443601</v>
      </c>
      <c r="N7" s="17">
        <v>41.434262948207198</v>
      </c>
      <c r="O7" s="17">
        <v>46.959615412887203</v>
      </c>
      <c r="P7" s="17">
        <v>72.509960159362507</v>
      </c>
      <c r="Q7" s="17">
        <v>82.179326972552602</v>
      </c>
      <c r="R7" s="17">
        <v>16.314741035856599</v>
      </c>
      <c r="S7" s="17">
        <v>18.490348568824299</v>
      </c>
      <c r="T7" s="17">
        <v>7302.9960159362499</v>
      </c>
      <c r="U7" s="17">
        <v>8276.8670145984306</v>
      </c>
    </row>
    <row r="8" spans="1:21" x14ac:dyDescent="0.2">
      <c r="A8" t="s">
        <v>24</v>
      </c>
      <c r="B8" t="s">
        <v>20</v>
      </c>
      <c r="C8" s="17">
        <v>0</v>
      </c>
      <c r="D8" s="17">
        <v>213.76104438335199</v>
      </c>
      <c r="E8" s="17">
        <v>213.76104438335199</v>
      </c>
      <c r="F8" s="17">
        <v>520.42592728716102</v>
      </c>
      <c r="G8" s="17">
        <v>520.42592728716102</v>
      </c>
      <c r="H8" s="17">
        <v>117.103876481122</v>
      </c>
      <c r="I8" s="17">
        <v>117.103876481122</v>
      </c>
      <c r="J8" s="17">
        <v>75352.905755575499</v>
      </c>
      <c r="K8" s="17">
        <v>75352.905755575499</v>
      </c>
      <c r="L8" s="17">
        <v>10.597609561753</v>
      </c>
      <c r="M8" s="17">
        <v>33.834257067670301</v>
      </c>
      <c r="N8" s="17">
        <v>21.195219123506</v>
      </c>
      <c r="O8" s="17">
        <v>67.668514135340502</v>
      </c>
      <c r="P8" s="17">
        <v>37.091633466135399</v>
      </c>
      <c r="Q8" s="17">
        <v>118.41989973684601</v>
      </c>
      <c r="R8" s="17">
        <v>8.3456175298804798</v>
      </c>
      <c r="S8" s="17">
        <v>26.6444774407903</v>
      </c>
      <c r="T8" s="17">
        <v>3735.7633466135399</v>
      </c>
      <c r="U8" s="17">
        <v>11926.913958924401</v>
      </c>
    </row>
    <row r="9" spans="1:21" x14ac:dyDescent="0.2">
      <c r="A9" t="s">
        <v>24</v>
      </c>
      <c r="B9" t="s">
        <v>21</v>
      </c>
      <c r="C9" s="17">
        <v>0</v>
      </c>
      <c r="D9" s="17">
        <v>2554.70516458153</v>
      </c>
      <c r="E9" s="17">
        <v>146.931094808956</v>
      </c>
      <c r="F9" s="17">
        <v>6219.7244968465602</v>
      </c>
      <c r="G9" s="17">
        <v>357.72070390026602</v>
      </c>
      <c r="H9" s="17">
        <v>1399.5341335548701</v>
      </c>
      <c r="I9" s="17">
        <v>80.492686716514001</v>
      </c>
      <c r="J9" s="17">
        <v>900559.11756663397</v>
      </c>
      <c r="K9" s="17">
        <v>51794.6802311051</v>
      </c>
      <c r="L9" s="17">
        <v>387.25099601593598</v>
      </c>
      <c r="M9" s="17">
        <v>56.584878199379602</v>
      </c>
      <c r="N9" s="17">
        <v>774.50199203187196</v>
      </c>
      <c r="O9" s="17">
        <v>113.16975639875901</v>
      </c>
      <c r="P9" s="17">
        <v>1355.3784860557801</v>
      </c>
      <c r="Q9" s="17">
        <v>198.04707369782901</v>
      </c>
      <c r="R9" s="17">
        <v>304.96015936254997</v>
      </c>
      <c r="S9" s="17">
        <v>44.560591582011398</v>
      </c>
      <c r="T9" s="17">
        <v>136509.84860557801</v>
      </c>
      <c r="U9" s="17">
        <v>19946.7354140633</v>
      </c>
    </row>
    <row r="10" spans="1:21" x14ac:dyDescent="0.2">
      <c r="A10" t="s">
        <v>24</v>
      </c>
      <c r="B10" t="s">
        <v>22</v>
      </c>
      <c r="C10" s="17">
        <v>0</v>
      </c>
      <c r="D10" s="17">
        <v>169.20774466708801</v>
      </c>
      <c r="E10" s="17">
        <v>274.42936740124401</v>
      </c>
      <c r="F10" s="17">
        <v>411.95577836256399</v>
      </c>
      <c r="G10" s="17">
        <v>668.12995986533599</v>
      </c>
      <c r="H10" s="17">
        <v>92.696416638049996</v>
      </c>
      <c r="I10" s="17">
        <v>150.33956648019901</v>
      </c>
      <c r="J10" s="17">
        <v>59647.422072595196</v>
      </c>
      <c r="K10" s="17">
        <v>96739.096302612394</v>
      </c>
      <c r="L10" s="17">
        <v>4</v>
      </c>
      <c r="M10" s="17">
        <v>75.689566457417598</v>
      </c>
      <c r="N10" s="17">
        <v>8</v>
      </c>
      <c r="O10" s="17">
        <v>151.379132914835</v>
      </c>
      <c r="P10" s="17">
        <v>14</v>
      </c>
      <c r="Q10" s="17">
        <v>264.913482600961</v>
      </c>
      <c r="R10" s="17">
        <v>3.15</v>
      </c>
      <c r="S10" s="17">
        <v>59.6055335852163</v>
      </c>
      <c r="T10" s="17">
        <v>1410.04</v>
      </c>
      <c r="U10" s="17">
        <v>26681.3290719043</v>
      </c>
    </row>
    <row r="12" spans="1:21" s="7" customFormat="1" x14ac:dyDescent="0.2">
      <c r="A12" s="7" t="s">
        <v>0</v>
      </c>
      <c r="B12" s="7" t="s">
        <v>19</v>
      </c>
      <c r="C12" s="7" t="s">
        <v>19</v>
      </c>
      <c r="D12" s="7" t="s">
        <v>19</v>
      </c>
      <c r="E12" s="7" t="s">
        <v>23</v>
      </c>
      <c r="F12" s="7" t="s">
        <v>23</v>
      </c>
      <c r="G12" s="7" t="s">
        <v>23</v>
      </c>
      <c r="H12" s="7" t="s">
        <v>24</v>
      </c>
      <c r="I12" s="7" t="s">
        <v>24</v>
      </c>
      <c r="J12" s="7" t="s">
        <v>24</v>
      </c>
    </row>
    <row r="13" spans="1:21" s="7" customFormat="1" x14ac:dyDescent="0.2">
      <c r="A13" s="7" t="s">
        <v>1</v>
      </c>
      <c r="B13" s="7" t="s">
        <v>20</v>
      </c>
      <c r="C13" s="7" t="s">
        <v>21</v>
      </c>
      <c r="D13" s="7" t="s">
        <v>22</v>
      </c>
      <c r="E13" s="7" t="s">
        <v>20</v>
      </c>
      <c r="F13" s="7" t="s">
        <v>21</v>
      </c>
      <c r="G13" s="7" t="s">
        <v>22</v>
      </c>
      <c r="H13" s="7" t="s">
        <v>20</v>
      </c>
      <c r="I13" s="7" t="s">
        <v>21</v>
      </c>
      <c r="J13" s="7" t="s">
        <v>22</v>
      </c>
    </row>
    <row r="14" spans="1:21" s="7" customFormat="1" x14ac:dyDescent="0.2">
      <c r="A14" s="7" t="s">
        <v>3</v>
      </c>
      <c r="B14" s="7">
        <f t="array" ref="B14:J31">TRANSPOSE(D2:U10)</f>
        <v>114.22707693212401</v>
      </c>
      <c r="C14" s="7">
        <v>2531.00660090266</v>
      </c>
      <c r="D14" s="7">
        <v>66.829949574396096</v>
      </c>
      <c r="E14" s="7">
        <v>249.78286117522501</v>
      </c>
      <c r="F14" s="7">
        <v>5545.4639008541499</v>
      </c>
      <c r="G14" s="7">
        <v>81.049087781714505</v>
      </c>
      <c r="H14" s="7">
        <v>213.76104438335199</v>
      </c>
      <c r="I14" s="7">
        <v>2554.70516458153</v>
      </c>
      <c r="J14" s="7">
        <v>169.20774466708801</v>
      </c>
    </row>
    <row r="15" spans="1:21" s="7" customFormat="1" x14ac:dyDescent="0.2">
      <c r="A15" s="7" t="s">
        <v>4</v>
      </c>
      <c r="B15" s="7">
        <v>246.939033533762</v>
      </c>
      <c r="C15" s="7">
        <v>67.777892121550707</v>
      </c>
      <c r="D15" s="7">
        <v>342.207259522794</v>
      </c>
      <c r="E15" s="7">
        <v>231.77195277928899</v>
      </c>
      <c r="F15" s="7">
        <v>253.10066009026599</v>
      </c>
      <c r="G15" s="7">
        <v>35.642639773011297</v>
      </c>
      <c r="H15" s="7">
        <v>213.76104438335199</v>
      </c>
      <c r="I15" s="7">
        <v>146.931094808956</v>
      </c>
      <c r="J15" s="7">
        <v>274.42936740124401</v>
      </c>
    </row>
    <row r="16" spans="1:21" s="7" customFormat="1" x14ac:dyDescent="0.2">
      <c r="A16" s="7" t="s">
        <v>31</v>
      </c>
      <c r="B16" s="7">
        <v>278.09899883859401</v>
      </c>
      <c r="C16" s="7">
        <v>6162.0276091207097</v>
      </c>
      <c r="D16" s="7">
        <v>162.705223386895</v>
      </c>
      <c r="E16" s="7">
        <v>608.12519663045202</v>
      </c>
      <c r="F16" s="7">
        <v>13501.071727848799</v>
      </c>
      <c r="G16" s="7">
        <v>197.32335602240499</v>
      </c>
      <c r="H16" s="7">
        <v>520.42592728716102</v>
      </c>
      <c r="I16" s="7">
        <v>6219.7244968465602</v>
      </c>
      <c r="J16" s="7">
        <v>411.95577836256399</v>
      </c>
    </row>
    <row r="17" spans="1:10" s="7" customFormat="1" x14ac:dyDescent="0.2">
      <c r="A17" s="7" t="s">
        <v>32</v>
      </c>
      <c r="B17" s="7">
        <v>601.20157010335004</v>
      </c>
      <c r="C17" s="7">
        <v>165.01309889592901</v>
      </c>
      <c r="D17" s="7">
        <v>833.14305876126502</v>
      </c>
      <c r="E17" s="7">
        <v>564.27556195880697</v>
      </c>
      <c r="F17" s="7">
        <v>616.20276091207097</v>
      </c>
      <c r="G17" s="7">
        <v>86.776119139677405</v>
      </c>
      <c r="H17" s="7">
        <v>520.42592728716102</v>
      </c>
      <c r="I17" s="7">
        <v>357.72070390026602</v>
      </c>
      <c r="J17" s="7">
        <v>668.12995986533599</v>
      </c>
    </row>
    <row r="18" spans="1:10" s="7" customFormat="1" x14ac:dyDescent="0.2">
      <c r="A18" s="7" t="s">
        <v>33</v>
      </c>
      <c r="B18" s="7">
        <v>62.576572576386702</v>
      </c>
      <c r="C18" s="7">
        <v>1386.55144214898</v>
      </c>
      <c r="D18" s="7">
        <v>36.611189764608</v>
      </c>
      <c r="E18" s="7">
        <v>136.837567418074</v>
      </c>
      <c r="F18" s="7">
        <v>3037.9497889781101</v>
      </c>
      <c r="G18" s="7">
        <v>44.400804608141598</v>
      </c>
      <c r="H18" s="7">
        <v>117.103876481122</v>
      </c>
      <c r="I18" s="7">
        <v>1399.5341335548701</v>
      </c>
      <c r="J18" s="7">
        <v>92.696416638049996</v>
      </c>
    </row>
    <row r="19" spans="1:10" s="7" customFormat="1" x14ac:dyDescent="0.2">
      <c r="A19" s="7" t="s">
        <v>34</v>
      </c>
      <c r="B19" s="7">
        <v>135.279644449367</v>
      </c>
      <c r="C19" s="7">
        <v>37.130497420843597</v>
      </c>
      <c r="D19" s="7">
        <v>187.47006390104201</v>
      </c>
      <c r="E19" s="7">
        <v>126.970721949598</v>
      </c>
      <c r="F19" s="7">
        <v>138.655144214898</v>
      </c>
      <c r="G19" s="7">
        <v>19.525967874457599</v>
      </c>
      <c r="H19" s="7">
        <v>117.103876481122</v>
      </c>
      <c r="I19" s="7">
        <v>80.492686716514001</v>
      </c>
      <c r="J19" s="7">
        <v>150.33956648019901</v>
      </c>
    </row>
    <row r="20" spans="1:10" s="7" customFormat="1" x14ac:dyDescent="0.2">
      <c r="A20" s="7" t="s">
        <v>35</v>
      </c>
      <c r="B20" s="7">
        <v>40266.186889343</v>
      </c>
      <c r="C20" s="7">
        <v>892205.13688419794</v>
      </c>
      <c r="D20" s="7">
        <v>23558.225524470399</v>
      </c>
      <c r="E20" s="7">
        <v>88050.956392878696</v>
      </c>
      <c r="F20" s="7">
        <v>1954831.4796901001</v>
      </c>
      <c r="G20" s="7">
        <v>28570.6139339322</v>
      </c>
      <c r="H20" s="7">
        <v>75352.905755575499</v>
      </c>
      <c r="I20" s="7">
        <v>900559.11756663397</v>
      </c>
      <c r="J20" s="7">
        <v>59647.422072595196</v>
      </c>
    </row>
    <row r="21" spans="1:10" s="7" customFormat="1" x14ac:dyDescent="0.2">
      <c r="A21" s="7" t="s">
        <v>36</v>
      </c>
      <c r="B21" s="7">
        <v>87048.478710986295</v>
      </c>
      <c r="C21" s="7">
        <v>23892.3847517678</v>
      </c>
      <c r="D21" s="7">
        <v>120631.48105438</v>
      </c>
      <c r="E21" s="7">
        <v>81701.931074227105</v>
      </c>
      <c r="F21" s="7">
        <v>89220.5136884198</v>
      </c>
      <c r="G21" s="7">
        <v>12564.3869463842</v>
      </c>
      <c r="H21" s="7">
        <v>75352.905755575499</v>
      </c>
      <c r="I21" s="7">
        <v>51794.6802311051</v>
      </c>
      <c r="J21" s="7">
        <v>96739.096302612394</v>
      </c>
    </row>
    <row r="22" spans="1:10" s="7" customFormat="1" x14ac:dyDescent="0.2">
      <c r="A22" s="7" t="s">
        <v>5</v>
      </c>
      <c r="B22" s="7">
        <v>5.8167330677290803</v>
      </c>
      <c r="C22" s="7">
        <v>256.57370517928302</v>
      </c>
      <c r="D22" s="7">
        <v>13.386454183266901</v>
      </c>
      <c r="E22" s="7">
        <v>13.466135458167299</v>
      </c>
      <c r="F22" s="7">
        <v>523.50597609561703</v>
      </c>
      <c r="G22" s="7">
        <v>20.717131474103599</v>
      </c>
      <c r="H22" s="7">
        <v>10.597609561753</v>
      </c>
      <c r="I22" s="7">
        <v>387.25099601593598</v>
      </c>
      <c r="J22" s="7">
        <v>4</v>
      </c>
    </row>
    <row r="23" spans="1:10" s="7" customFormat="1" x14ac:dyDescent="0.2">
      <c r="A23" s="7" t="s">
        <v>6</v>
      </c>
      <c r="B23" s="7">
        <v>26.5423913203275</v>
      </c>
      <c r="C23" s="7">
        <v>27.125740580115</v>
      </c>
      <c r="D23" s="7">
        <v>91.148321841784096</v>
      </c>
      <c r="E23" s="7">
        <v>26.3965540053807</v>
      </c>
      <c r="F23" s="7">
        <v>27.417415210008699</v>
      </c>
      <c r="G23" s="7">
        <v>23.479807706443601</v>
      </c>
      <c r="H23" s="7">
        <v>33.834257067670301</v>
      </c>
      <c r="I23" s="7">
        <v>56.584878199379602</v>
      </c>
      <c r="J23" s="7">
        <v>75.689566457417598</v>
      </c>
    </row>
    <row r="24" spans="1:10" s="7" customFormat="1" x14ac:dyDescent="0.2">
      <c r="A24" s="7" t="s">
        <v>7</v>
      </c>
      <c r="B24" s="7">
        <v>11.6334661354582</v>
      </c>
      <c r="C24" s="7">
        <v>513.14741035856605</v>
      </c>
      <c r="D24" s="7">
        <v>26.772908366533901</v>
      </c>
      <c r="E24" s="7">
        <v>26.932270916334701</v>
      </c>
      <c r="F24" s="7">
        <v>1047.01195219123</v>
      </c>
      <c r="G24" s="7">
        <v>41.434262948207198</v>
      </c>
      <c r="H24" s="7">
        <v>21.195219123506</v>
      </c>
      <c r="I24" s="7">
        <v>774.50199203187196</v>
      </c>
      <c r="J24" s="7">
        <v>8</v>
      </c>
    </row>
    <row r="25" spans="1:10" s="7" customFormat="1" x14ac:dyDescent="0.2">
      <c r="A25" s="7" t="s">
        <v>8</v>
      </c>
      <c r="B25" s="7">
        <v>53.084782640655099</v>
      </c>
      <c r="C25" s="7">
        <v>54.251481160229901</v>
      </c>
      <c r="D25" s="7">
        <v>182.29664368356799</v>
      </c>
      <c r="E25" s="7">
        <v>52.793108010761401</v>
      </c>
      <c r="F25" s="7">
        <v>54.834830420017298</v>
      </c>
      <c r="G25" s="7">
        <v>46.959615412887203</v>
      </c>
      <c r="H25" s="7">
        <v>67.668514135340502</v>
      </c>
      <c r="I25" s="7">
        <v>113.16975639875901</v>
      </c>
      <c r="J25" s="7">
        <v>151.379132914835</v>
      </c>
    </row>
    <row r="26" spans="1:10" s="7" customFormat="1" x14ac:dyDescent="0.2">
      <c r="A26" s="7" t="s">
        <v>37</v>
      </c>
      <c r="B26" s="7">
        <v>20.358565737051801</v>
      </c>
      <c r="C26" s="7">
        <v>898.00796812749002</v>
      </c>
      <c r="D26" s="7">
        <v>46.852589641434299</v>
      </c>
      <c r="E26" s="7">
        <v>47.131474103585603</v>
      </c>
      <c r="F26" s="7">
        <v>1832.2709163346599</v>
      </c>
      <c r="G26" s="7">
        <v>72.509960159362507</v>
      </c>
      <c r="H26" s="7">
        <v>37.091633466135399</v>
      </c>
      <c r="I26" s="7">
        <v>1355.3784860557801</v>
      </c>
      <c r="J26" s="7">
        <v>14</v>
      </c>
    </row>
    <row r="27" spans="1:10" s="7" customFormat="1" x14ac:dyDescent="0.2">
      <c r="A27" s="7" t="s">
        <v>38</v>
      </c>
      <c r="B27" s="7">
        <v>92.898369621146401</v>
      </c>
      <c r="C27" s="7">
        <v>94.940092030402397</v>
      </c>
      <c r="D27" s="7">
        <v>319.01912644624502</v>
      </c>
      <c r="E27" s="7">
        <v>92.387939018832398</v>
      </c>
      <c r="F27" s="7">
        <v>95.960953235030402</v>
      </c>
      <c r="G27" s="7">
        <v>82.179326972552602</v>
      </c>
      <c r="H27" s="7">
        <v>118.41989973684601</v>
      </c>
      <c r="I27" s="7">
        <v>198.04707369782901</v>
      </c>
      <c r="J27" s="7">
        <v>264.913482600961</v>
      </c>
    </row>
    <row r="28" spans="1:10" s="7" customFormat="1" x14ac:dyDescent="0.2">
      <c r="A28" s="7" t="s">
        <v>39</v>
      </c>
      <c r="B28" s="7">
        <v>4.5806772908366504</v>
      </c>
      <c r="C28" s="7">
        <v>202.051792828685</v>
      </c>
      <c r="D28" s="7">
        <v>10.5418326693227</v>
      </c>
      <c r="E28" s="7">
        <v>10.6045816733068</v>
      </c>
      <c r="F28" s="7">
        <v>412.26095617529899</v>
      </c>
      <c r="G28" s="7">
        <v>16.314741035856599</v>
      </c>
      <c r="H28" s="7">
        <v>8.3456175298804798</v>
      </c>
      <c r="I28" s="7">
        <v>304.96015936254997</v>
      </c>
      <c r="J28" s="7">
        <v>3.15</v>
      </c>
    </row>
    <row r="29" spans="1:10" s="7" customFormat="1" x14ac:dyDescent="0.2">
      <c r="A29" s="7" t="s">
        <v>40</v>
      </c>
      <c r="B29" s="7">
        <v>20.902133164757899</v>
      </c>
      <c r="C29" s="7">
        <v>21.361520706840501</v>
      </c>
      <c r="D29" s="7">
        <v>71.779303450404996</v>
      </c>
      <c r="E29" s="7">
        <v>20.7872862792373</v>
      </c>
      <c r="F29" s="7">
        <v>21.591214477881799</v>
      </c>
      <c r="G29" s="7">
        <v>18.490348568824299</v>
      </c>
      <c r="H29" s="7">
        <v>26.6444774407903</v>
      </c>
      <c r="I29" s="7">
        <v>44.560591582011398</v>
      </c>
      <c r="J29" s="7">
        <v>59.6055335852163</v>
      </c>
    </row>
    <row r="30" spans="1:10" s="7" customFormat="1" x14ac:dyDescent="0.2">
      <c r="A30" s="7" t="s">
        <v>41</v>
      </c>
      <c r="B30" s="7">
        <v>2050.4565737051798</v>
      </c>
      <c r="C30" s="7">
        <v>90444.796812749002</v>
      </c>
      <c r="D30" s="7">
        <v>4718.8589641434301</v>
      </c>
      <c r="E30" s="7">
        <v>4746.9474103585599</v>
      </c>
      <c r="F30" s="7">
        <v>184541.09163346601</v>
      </c>
      <c r="G30" s="7">
        <v>7302.9960159362499</v>
      </c>
      <c r="H30" s="7">
        <v>3735.7633466135399</v>
      </c>
      <c r="I30" s="7">
        <v>136509.84860557801</v>
      </c>
      <c r="J30" s="7">
        <v>1410.04</v>
      </c>
    </row>
    <row r="31" spans="1:10" s="7" customFormat="1" x14ac:dyDescent="0.2">
      <c r="A31" s="7" t="s">
        <v>42</v>
      </c>
      <c r="B31" s="7">
        <v>9356.4583643286605</v>
      </c>
      <c r="C31" s="7">
        <v>9562.0948118963206</v>
      </c>
      <c r="D31" s="7">
        <v>32130.694932447299</v>
      </c>
      <c r="E31" s="7">
        <v>9305.0492524367492</v>
      </c>
      <c r="F31" s="7">
        <v>9664.9130356801597</v>
      </c>
      <c r="G31" s="7">
        <v>8276.8670145984306</v>
      </c>
      <c r="H31" s="7">
        <v>11926.913958924401</v>
      </c>
      <c r="I31" s="7">
        <v>19946.7354140633</v>
      </c>
      <c r="J31" s="7">
        <v>26681.3290719043</v>
      </c>
    </row>
    <row r="32" spans="1:10" x14ac:dyDescent="0.2">
      <c r="B32" t="s">
        <v>56</v>
      </c>
      <c r="C32" t="s">
        <v>57</v>
      </c>
      <c r="D32" t="s">
        <v>58</v>
      </c>
      <c r="E32" t="s">
        <v>59</v>
      </c>
      <c r="F32" t="s">
        <v>60</v>
      </c>
      <c r="G32" t="s">
        <v>61</v>
      </c>
      <c r="H32" t="s">
        <v>62</v>
      </c>
      <c r="I32" t="s">
        <v>63</v>
      </c>
      <c r="J32" t="s">
        <v>64</v>
      </c>
    </row>
    <row r="33" spans="1:18" x14ac:dyDescent="0.2">
      <c r="B33" s="45" t="s">
        <v>48</v>
      </c>
      <c r="C33" s="45"/>
      <c r="D33" s="45"/>
      <c r="E33" s="45"/>
      <c r="F33" s="45"/>
      <c r="G33" s="45"/>
      <c r="H33" s="45"/>
      <c r="I33" s="45"/>
      <c r="J33" s="45"/>
      <c r="M33" s="45" t="s">
        <v>51</v>
      </c>
      <c r="N33" s="45"/>
      <c r="O33" s="45"/>
      <c r="P33" s="45"/>
      <c r="Q33" s="45"/>
      <c r="R33" s="45"/>
    </row>
    <row r="34" spans="1:18" x14ac:dyDescent="0.2">
      <c r="A34" s="7"/>
      <c r="B34" s="44" t="s">
        <v>20</v>
      </c>
      <c r="C34" s="44"/>
      <c r="D34" s="44"/>
      <c r="E34" s="44"/>
      <c r="F34" s="44"/>
      <c r="G34" s="44"/>
      <c r="H34" s="44"/>
      <c r="I34" s="44"/>
      <c r="J34" s="44"/>
      <c r="M34" s="41" t="s">
        <v>20</v>
      </c>
      <c r="N34" s="41"/>
      <c r="O34" s="41"/>
      <c r="P34" s="41"/>
      <c r="Q34" s="41"/>
      <c r="R34" s="41"/>
    </row>
    <row r="35" spans="1:18" x14ac:dyDescent="0.2">
      <c r="A35" s="7"/>
      <c r="B35" s="1" t="s">
        <v>44</v>
      </c>
      <c r="C35" s="1" t="s">
        <v>44</v>
      </c>
      <c r="D35" s="1" t="s">
        <v>44</v>
      </c>
      <c r="E35" s="1" t="s">
        <v>54</v>
      </c>
      <c r="F35" s="1" t="s">
        <v>54</v>
      </c>
      <c r="G35" s="1" t="s">
        <v>55</v>
      </c>
      <c r="H35" s="1" t="s">
        <v>55</v>
      </c>
      <c r="I35" s="1" t="s">
        <v>43</v>
      </c>
      <c r="J35" s="2" t="s">
        <v>43</v>
      </c>
      <c r="M35" s="1" t="s">
        <v>69</v>
      </c>
      <c r="N35" s="1" t="s">
        <v>70</v>
      </c>
      <c r="O35" s="1" t="s">
        <v>71</v>
      </c>
      <c r="P35" s="1" t="s">
        <v>72</v>
      </c>
      <c r="Q35" s="1" t="s">
        <v>73</v>
      </c>
      <c r="R35" s="1" t="s">
        <v>68</v>
      </c>
    </row>
    <row r="36" spans="1:18" x14ac:dyDescent="0.2">
      <c r="A36" s="7" t="s">
        <v>28</v>
      </c>
      <c r="B36">
        <f>B14</f>
        <v>114.22707693212401</v>
      </c>
      <c r="C36">
        <f>B22</f>
        <v>5.8167330677290803</v>
      </c>
      <c r="D36">
        <f>B24</f>
        <v>11.6334661354582</v>
      </c>
      <c r="E36">
        <f>B18</f>
        <v>62.576572576386702</v>
      </c>
      <c r="F36">
        <f>B28</f>
        <v>4.5806772908366504</v>
      </c>
      <c r="G36">
        <f>B16</f>
        <v>278.09899883859401</v>
      </c>
      <c r="H36">
        <f>B26</f>
        <v>20.358565737051801</v>
      </c>
      <c r="I36">
        <f>B20</f>
        <v>40266.186889343</v>
      </c>
      <c r="J36">
        <f>B30</f>
        <v>2050.4565737051798</v>
      </c>
      <c r="L36" t="s">
        <v>28</v>
      </c>
      <c r="M36" s="7">
        <f>B36/2.3</f>
        <v>49.663946492227829</v>
      </c>
      <c r="N36" s="7">
        <f>C36/1.6</f>
        <v>3.635458167330675</v>
      </c>
      <c r="O36" s="7">
        <f>D36/1.6-N36</f>
        <v>3.6354581673306998</v>
      </c>
      <c r="P36" s="7">
        <f>B36</f>
        <v>114.22707693212401</v>
      </c>
      <c r="Q36" s="7">
        <f>C36</f>
        <v>5.8167330677290803</v>
      </c>
      <c r="R36" s="7">
        <f>D36-Q36</f>
        <v>5.8167330677291194</v>
      </c>
    </row>
    <row r="37" spans="1:18" x14ac:dyDescent="0.2">
      <c r="A37" s="7" t="s">
        <v>29</v>
      </c>
      <c r="B37">
        <f>B15</f>
        <v>246.939033533762</v>
      </c>
      <c r="C37">
        <f>B23</f>
        <v>26.5423913203275</v>
      </c>
      <c r="D37">
        <f>B25</f>
        <v>53.084782640655099</v>
      </c>
      <c r="E37">
        <f>B19</f>
        <v>135.279644449367</v>
      </c>
      <c r="F37">
        <f>B29</f>
        <v>20.902133164757899</v>
      </c>
      <c r="G37">
        <f>B17</f>
        <v>601.20157010335004</v>
      </c>
      <c r="H37">
        <f>B27</f>
        <v>92.898369621146401</v>
      </c>
      <c r="I37">
        <f>B21</f>
        <v>87048.478710986295</v>
      </c>
      <c r="J37">
        <f>B31</f>
        <v>9356.4583643286605</v>
      </c>
      <c r="L37" t="s">
        <v>29</v>
      </c>
      <c r="M37" s="7">
        <f>B37/2.3</f>
        <v>107.36479718859218</v>
      </c>
      <c r="N37" s="7">
        <f>C37/1.6</f>
        <v>16.588994575204687</v>
      </c>
      <c r="O37" s="7">
        <f>D37/1.6-N37</f>
        <v>16.588994575204751</v>
      </c>
      <c r="P37" s="7">
        <f>B37</f>
        <v>246.939033533762</v>
      </c>
      <c r="Q37" s="7">
        <f>C37</f>
        <v>26.5423913203275</v>
      </c>
      <c r="R37" s="7">
        <f>D37-Q37</f>
        <v>26.542391320327599</v>
      </c>
    </row>
    <row r="39" spans="1:18" x14ac:dyDescent="0.2">
      <c r="B39" s="41" t="s">
        <v>21</v>
      </c>
      <c r="C39" s="41"/>
      <c r="D39" s="41"/>
      <c r="E39" s="41"/>
      <c r="F39" s="41"/>
      <c r="G39" s="41"/>
      <c r="H39" s="41"/>
      <c r="I39" s="41"/>
      <c r="J39" s="41"/>
      <c r="M39" s="41" t="s">
        <v>21</v>
      </c>
      <c r="N39" s="41"/>
      <c r="O39" s="41"/>
      <c r="P39" s="41"/>
      <c r="Q39" s="41"/>
      <c r="R39" s="41"/>
    </row>
    <row r="40" spans="1:18" x14ac:dyDescent="0.2">
      <c r="B40" t="str">
        <f t="shared" ref="B40:J40" si="0">B35</f>
        <v>NYC</v>
      </c>
      <c r="C40" t="str">
        <f t="shared" si="0"/>
        <v>NYC</v>
      </c>
      <c r="D40" t="str">
        <f t="shared" si="0"/>
        <v>NYC</v>
      </c>
      <c r="E40" t="str">
        <f t="shared" si="0"/>
        <v>ORNL</v>
      </c>
      <c r="F40" t="str">
        <f t="shared" si="0"/>
        <v>ORNL</v>
      </c>
      <c r="G40" t="str">
        <f t="shared" si="0"/>
        <v>LANL</v>
      </c>
      <c r="H40" t="str">
        <f t="shared" si="0"/>
        <v>LANL</v>
      </c>
      <c r="I40" t="str">
        <f t="shared" si="0"/>
        <v>Airplane</v>
      </c>
      <c r="J40" t="str">
        <f t="shared" si="0"/>
        <v>Airplane</v>
      </c>
      <c r="M40" s="1" t="s">
        <v>69</v>
      </c>
      <c r="N40" s="1" t="s">
        <v>70</v>
      </c>
      <c r="O40" s="1" t="s">
        <v>71</v>
      </c>
      <c r="P40" s="1" t="s">
        <v>72</v>
      </c>
      <c r="Q40" s="1" t="s">
        <v>73</v>
      </c>
      <c r="R40" s="1" t="s">
        <v>68</v>
      </c>
    </row>
    <row r="41" spans="1:18" x14ac:dyDescent="0.2">
      <c r="A41" s="7" t="s">
        <v>28</v>
      </c>
      <c r="B41">
        <f>C14</f>
        <v>2531.00660090266</v>
      </c>
      <c r="C41">
        <f>C22</f>
        <v>256.57370517928302</v>
      </c>
      <c r="D41">
        <f>C24</f>
        <v>513.14741035856605</v>
      </c>
      <c r="E41">
        <f>C18</f>
        <v>1386.55144214898</v>
      </c>
      <c r="F41">
        <f>C28</f>
        <v>202.051792828685</v>
      </c>
      <c r="G41">
        <f>C16</f>
        <v>6162.0276091207097</v>
      </c>
      <c r="H41">
        <f>C26</f>
        <v>898.00796812749002</v>
      </c>
      <c r="I41">
        <f>C20</f>
        <v>892205.13688419794</v>
      </c>
      <c r="J41">
        <f>C30</f>
        <v>90444.796812749002</v>
      </c>
      <c r="L41" t="s">
        <v>28</v>
      </c>
      <c r="M41" s="7">
        <f>B41/2.3</f>
        <v>1100.437652566374</v>
      </c>
      <c r="N41" s="7">
        <f>C41/1.6</f>
        <v>160.35856573705189</v>
      </c>
      <c r="O41" s="7">
        <f>D41/1.6-N41</f>
        <v>160.35856573705189</v>
      </c>
      <c r="P41" s="7">
        <f>B41</f>
        <v>2531.00660090266</v>
      </c>
      <c r="Q41" s="7">
        <f>C41</f>
        <v>256.57370517928302</v>
      </c>
      <c r="R41" s="7">
        <f>D41-Q41</f>
        <v>256.57370517928302</v>
      </c>
    </row>
    <row r="42" spans="1:18" x14ac:dyDescent="0.2">
      <c r="A42" s="7" t="s">
        <v>29</v>
      </c>
      <c r="B42">
        <f>C15</f>
        <v>67.777892121550707</v>
      </c>
      <c r="C42">
        <f>C23</f>
        <v>27.125740580115</v>
      </c>
      <c r="D42">
        <f>C25</f>
        <v>54.251481160229901</v>
      </c>
      <c r="E42">
        <f>D19</f>
        <v>187.47006390104201</v>
      </c>
      <c r="F42">
        <f>C29</f>
        <v>21.361520706840501</v>
      </c>
      <c r="G42">
        <f>C17</f>
        <v>165.01309889592901</v>
      </c>
      <c r="H42">
        <f>C27</f>
        <v>94.940092030402397</v>
      </c>
      <c r="I42">
        <f>C21</f>
        <v>23892.3847517678</v>
      </c>
      <c r="J42">
        <f>C31</f>
        <v>9562.0948118963206</v>
      </c>
      <c r="L42" t="s">
        <v>29</v>
      </c>
      <c r="M42" s="7">
        <f>B42/2.3</f>
        <v>29.468648748500311</v>
      </c>
      <c r="N42" s="7">
        <f>C42/1.6</f>
        <v>16.953587862571872</v>
      </c>
      <c r="O42" s="7">
        <f>D42/1.6-N42</f>
        <v>16.953587862571815</v>
      </c>
      <c r="P42" s="7">
        <f>B42</f>
        <v>67.777892121550707</v>
      </c>
      <c r="Q42" s="7">
        <f>C42</f>
        <v>27.125740580115</v>
      </c>
      <c r="R42" s="7">
        <f>D42-Q42</f>
        <v>27.125740580114901</v>
      </c>
    </row>
    <row r="44" spans="1:18" x14ac:dyDescent="0.2">
      <c r="B44" s="41" t="s">
        <v>22</v>
      </c>
      <c r="C44" s="41"/>
      <c r="D44" s="41"/>
      <c r="E44" s="41"/>
      <c r="F44" s="41"/>
      <c r="G44" s="41"/>
      <c r="H44" s="41"/>
      <c r="I44" s="41"/>
      <c r="J44" s="41"/>
      <c r="M44" s="41" t="s">
        <v>22</v>
      </c>
      <c r="N44" s="41"/>
      <c r="O44" s="41"/>
      <c r="P44" s="41"/>
      <c r="Q44" s="41"/>
      <c r="R44" s="41"/>
    </row>
    <row r="45" spans="1:18" x14ac:dyDescent="0.2">
      <c r="B45" t="str">
        <f>B40</f>
        <v>NYC</v>
      </c>
      <c r="C45" t="str">
        <f t="shared" ref="C45:J45" si="1">C40</f>
        <v>NYC</v>
      </c>
      <c r="D45" t="str">
        <f t="shared" si="1"/>
        <v>NYC</v>
      </c>
      <c r="E45" t="str">
        <f t="shared" si="1"/>
        <v>ORNL</v>
      </c>
      <c r="F45" t="str">
        <f t="shared" si="1"/>
        <v>ORNL</v>
      </c>
      <c r="G45" t="str">
        <f t="shared" si="1"/>
        <v>LANL</v>
      </c>
      <c r="H45" t="str">
        <f t="shared" si="1"/>
        <v>LANL</v>
      </c>
      <c r="I45" t="str">
        <f t="shared" si="1"/>
        <v>Airplane</v>
      </c>
      <c r="J45" t="str">
        <f t="shared" si="1"/>
        <v>Airplane</v>
      </c>
      <c r="M45" s="1" t="s">
        <v>69</v>
      </c>
      <c r="N45" s="1" t="s">
        <v>70</v>
      </c>
      <c r="O45" s="1" t="s">
        <v>71</v>
      </c>
      <c r="P45" s="1" t="s">
        <v>72</v>
      </c>
      <c r="Q45" s="1" t="s">
        <v>73</v>
      </c>
      <c r="R45" s="1" t="s">
        <v>68</v>
      </c>
    </row>
    <row r="46" spans="1:18" x14ac:dyDescent="0.2">
      <c r="A46" s="7" t="s">
        <v>28</v>
      </c>
      <c r="B46">
        <f>D14</f>
        <v>66.829949574396096</v>
      </c>
      <c r="C46">
        <f>D22</f>
        <v>13.386454183266901</v>
      </c>
      <c r="D46">
        <f>D24</f>
        <v>26.772908366533901</v>
      </c>
      <c r="E46">
        <f>D18</f>
        <v>36.611189764608</v>
      </c>
      <c r="F46">
        <f>D28</f>
        <v>10.5418326693227</v>
      </c>
      <c r="G46">
        <f>D16</f>
        <v>162.705223386895</v>
      </c>
      <c r="H46">
        <f>D26</f>
        <v>46.852589641434299</v>
      </c>
      <c r="I46">
        <f>D20</f>
        <v>23558.225524470399</v>
      </c>
      <c r="J46">
        <f>D30</f>
        <v>4718.8589641434301</v>
      </c>
      <c r="L46" t="s">
        <v>28</v>
      </c>
      <c r="M46" s="7">
        <f>B46/2.3</f>
        <v>29.056499814954826</v>
      </c>
      <c r="N46" s="7">
        <f>C46/1.6</f>
        <v>8.3665338645418128</v>
      </c>
      <c r="O46" s="7">
        <f>D46/1.6-N46</f>
        <v>8.3665338645418732</v>
      </c>
      <c r="P46" s="7">
        <f>B46</f>
        <v>66.829949574396096</v>
      </c>
      <c r="Q46" s="7">
        <f>C46</f>
        <v>13.386454183266901</v>
      </c>
      <c r="R46" s="7">
        <f>D46-Q46</f>
        <v>13.386454183267</v>
      </c>
    </row>
    <row r="47" spans="1:18" x14ac:dyDescent="0.2">
      <c r="A47" s="7" t="s">
        <v>29</v>
      </c>
      <c r="B47">
        <f>D15</f>
        <v>342.207259522794</v>
      </c>
      <c r="C47">
        <f>D23</f>
        <v>91.148321841784096</v>
      </c>
      <c r="D47">
        <f>D25</f>
        <v>182.29664368356799</v>
      </c>
      <c r="E47">
        <f>D19</f>
        <v>187.47006390104201</v>
      </c>
      <c r="F47">
        <f>D29</f>
        <v>71.779303450404996</v>
      </c>
      <c r="G47">
        <f>D17</f>
        <v>833.14305876126502</v>
      </c>
      <c r="H47">
        <f>D27</f>
        <v>319.01912644624502</v>
      </c>
      <c r="I47">
        <f>D21</f>
        <v>120631.48105438</v>
      </c>
      <c r="J47">
        <f>D31</f>
        <v>32130.694932447299</v>
      </c>
      <c r="L47" t="s">
        <v>29</v>
      </c>
      <c r="M47" s="7">
        <f>B47/2.3</f>
        <v>148.78576500991045</v>
      </c>
      <c r="N47" s="7">
        <f>C47/1.6</f>
        <v>56.967701151115058</v>
      </c>
      <c r="O47" s="7">
        <f>D47/1.6-N47</f>
        <v>56.96770115111493</v>
      </c>
      <c r="P47" s="7">
        <f>B47</f>
        <v>342.207259522794</v>
      </c>
      <c r="Q47" s="7">
        <f>C47</f>
        <v>91.148321841784096</v>
      </c>
      <c r="R47" s="7">
        <f>D47-Q47</f>
        <v>91.148321841783897</v>
      </c>
    </row>
    <row r="48" spans="1:18" x14ac:dyDescent="0.2">
      <c r="B48" s="45" t="s">
        <v>49</v>
      </c>
      <c r="C48" s="45"/>
      <c r="D48" s="45"/>
      <c r="E48" s="45"/>
      <c r="F48" s="45"/>
      <c r="G48" s="45"/>
      <c r="H48" s="45"/>
      <c r="I48" s="45"/>
      <c r="J48" s="45"/>
      <c r="M48" s="45" t="s">
        <v>23</v>
      </c>
      <c r="N48" s="45"/>
      <c r="O48" s="45"/>
      <c r="P48" s="45"/>
      <c r="Q48" s="45"/>
      <c r="R48" s="45"/>
    </row>
    <row r="49" spans="1:18" x14ac:dyDescent="0.2">
      <c r="A49" s="7"/>
      <c r="B49" s="44" t="s">
        <v>20</v>
      </c>
      <c r="C49" s="44"/>
      <c r="D49" s="44"/>
      <c r="E49" s="44"/>
      <c r="F49" s="44"/>
      <c r="G49" s="44"/>
      <c r="H49" s="44"/>
      <c r="I49" s="44"/>
      <c r="J49" s="44"/>
      <c r="M49" s="41" t="s">
        <v>20</v>
      </c>
      <c r="N49" s="41"/>
      <c r="O49" s="41"/>
      <c r="P49" s="41"/>
      <c r="Q49" s="41"/>
      <c r="R49" s="41"/>
    </row>
    <row r="50" spans="1:18" x14ac:dyDescent="0.2">
      <c r="A50" s="7"/>
      <c r="B50" t="str">
        <f>B45</f>
        <v>NYC</v>
      </c>
      <c r="C50" t="str">
        <f t="shared" ref="C50:J50" si="2">C45</f>
        <v>NYC</v>
      </c>
      <c r="D50" t="str">
        <f t="shared" si="2"/>
        <v>NYC</v>
      </c>
      <c r="E50" t="str">
        <f t="shared" si="2"/>
        <v>ORNL</v>
      </c>
      <c r="F50" t="str">
        <f t="shared" si="2"/>
        <v>ORNL</v>
      </c>
      <c r="G50" t="str">
        <f t="shared" si="2"/>
        <v>LANL</v>
      </c>
      <c r="H50" t="str">
        <f t="shared" si="2"/>
        <v>LANL</v>
      </c>
      <c r="I50" t="str">
        <f t="shared" si="2"/>
        <v>Airplane</v>
      </c>
      <c r="J50" t="str">
        <f t="shared" si="2"/>
        <v>Airplane</v>
      </c>
      <c r="M50" s="1" t="s">
        <v>69</v>
      </c>
      <c r="N50" s="1" t="s">
        <v>70</v>
      </c>
      <c r="O50" s="1" t="s">
        <v>71</v>
      </c>
      <c r="P50" s="1" t="s">
        <v>72</v>
      </c>
      <c r="Q50" s="1" t="s">
        <v>73</v>
      </c>
      <c r="R50" s="1" t="s">
        <v>68</v>
      </c>
    </row>
    <row r="51" spans="1:18" x14ac:dyDescent="0.2">
      <c r="A51" s="7" t="s">
        <v>28</v>
      </c>
      <c r="B51">
        <f>E14</f>
        <v>249.78286117522501</v>
      </c>
      <c r="C51">
        <f>E22</f>
        <v>13.466135458167299</v>
      </c>
      <c r="D51">
        <f>E24</f>
        <v>26.932270916334701</v>
      </c>
      <c r="E51">
        <f>E18</f>
        <v>136.837567418074</v>
      </c>
      <c r="F51">
        <f>E28</f>
        <v>10.6045816733068</v>
      </c>
      <c r="G51">
        <f>E16</f>
        <v>608.12519663045202</v>
      </c>
      <c r="H51">
        <f>E26</f>
        <v>47.131474103585603</v>
      </c>
      <c r="I51">
        <f>E20</f>
        <v>88050.956392878696</v>
      </c>
      <c r="J51">
        <f>E30</f>
        <v>4746.9474103585599</v>
      </c>
      <c r="L51" t="s">
        <v>28</v>
      </c>
      <c r="M51" s="7">
        <f>B51/2.3</f>
        <v>108.60124398922828</v>
      </c>
      <c r="N51" s="7">
        <f>C51/1.6</f>
        <v>8.4163346613545613</v>
      </c>
      <c r="O51" s="7">
        <f>D51/1.6-N51</f>
        <v>8.4163346613546253</v>
      </c>
      <c r="P51" s="7">
        <f>B51</f>
        <v>249.78286117522501</v>
      </c>
      <c r="Q51" s="7">
        <f>C51</f>
        <v>13.466135458167299</v>
      </c>
      <c r="R51" s="7">
        <f>D51-Q51</f>
        <v>13.466135458167402</v>
      </c>
    </row>
    <row r="52" spans="1:18" x14ac:dyDescent="0.2">
      <c r="A52" s="7" t="s">
        <v>29</v>
      </c>
      <c r="B52">
        <f>E15</f>
        <v>231.77195277928899</v>
      </c>
      <c r="C52">
        <f>E23</f>
        <v>26.3965540053807</v>
      </c>
      <c r="D52">
        <f>E25</f>
        <v>52.793108010761401</v>
      </c>
      <c r="E52">
        <f>E19</f>
        <v>126.970721949598</v>
      </c>
      <c r="F52">
        <f>E29</f>
        <v>20.7872862792373</v>
      </c>
      <c r="G52">
        <f>E17</f>
        <v>564.27556195880697</v>
      </c>
      <c r="H52">
        <f>E27</f>
        <v>92.387939018832398</v>
      </c>
      <c r="I52">
        <f>E21</f>
        <v>81701.931074227105</v>
      </c>
      <c r="J52">
        <f>E31</f>
        <v>9305.0492524367492</v>
      </c>
      <c r="L52" t="s">
        <v>29</v>
      </c>
      <c r="M52" s="7">
        <f>B52/2.3</f>
        <v>100.77041425186479</v>
      </c>
      <c r="N52" s="7">
        <f>C52/1.6</f>
        <v>16.497846253362937</v>
      </c>
      <c r="O52" s="7">
        <f>D52/1.6-N52</f>
        <v>16.497846253362937</v>
      </c>
      <c r="P52" s="7">
        <f>B52</f>
        <v>231.77195277928899</v>
      </c>
      <c r="Q52" s="7">
        <f>C52</f>
        <v>26.3965540053807</v>
      </c>
      <c r="R52" s="7">
        <f>D52-Q52</f>
        <v>26.3965540053807</v>
      </c>
    </row>
    <row r="54" spans="1:18" x14ac:dyDescent="0.2">
      <c r="B54" s="41" t="s">
        <v>21</v>
      </c>
      <c r="C54" s="41"/>
      <c r="D54" s="41"/>
      <c r="E54" s="41"/>
      <c r="F54" s="41"/>
      <c r="G54" s="41"/>
      <c r="H54" s="41"/>
      <c r="I54" s="41"/>
      <c r="J54" s="41"/>
      <c r="M54" s="41" t="s">
        <v>21</v>
      </c>
      <c r="N54" s="41"/>
      <c r="O54" s="41"/>
      <c r="P54" s="41"/>
      <c r="Q54" s="41"/>
      <c r="R54" s="41"/>
    </row>
    <row r="55" spans="1:18" x14ac:dyDescent="0.2">
      <c r="B55" t="str">
        <f t="shared" ref="B55:J55" si="3">B50</f>
        <v>NYC</v>
      </c>
      <c r="C55" t="str">
        <f t="shared" si="3"/>
        <v>NYC</v>
      </c>
      <c r="D55" t="str">
        <f t="shared" si="3"/>
        <v>NYC</v>
      </c>
      <c r="E55" t="str">
        <f t="shared" si="3"/>
        <v>ORNL</v>
      </c>
      <c r="F55" t="str">
        <f t="shared" si="3"/>
        <v>ORNL</v>
      </c>
      <c r="G55" t="str">
        <f t="shared" si="3"/>
        <v>LANL</v>
      </c>
      <c r="H55" t="str">
        <f t="shared" si="3"/>
        <v>LANL</v>
      </c>
      <c r="I55" t="str">
        <f t="shared" si="3"/>
        <v>Airplane</v>
      </c>
      <c r="J55" t="str">
        <f t="shared" si="3"/>
        <v>Airplane</v>
      </c>
      <c r="M55" s="1" t="s">
        <v>69</v>
      </c>
      <c r="N55" s="1" t="s">
        <v>70</v>
      </c>
      <c r="O55" s="1" t="s">
        <v>71</v>
      </c>
      <c r="P55" s="1" t="s">
        <v>72</v>
      </c>
      <c r="Q55" s="1" t="s">
        <v>73</v>
      </c>
      <c r="R55" s="1" t="s">
        <v>68</v>
      </c>
    </row>
    <row r="56" spans="1:18" x14ac:dyDescent="0.2">
      <c r="A56" s="7" t="s">
        <v>28</v>
      </c>
      <c r="B56">
        <f>F14</f>
        <v>5545.4639008541499</v>
      </c>
      <c r="C56">
        <f>F22</f>
        <v>523.50597609561703</v>
      </c>
      <c r="D56">
        <f>F24</f>
        <v>1047.01195219123</v>
      </c>
      <c r="E56">
        <f>F18</f>
        <v>3037.9497889781101</v>
      </c>
      <c r="F56">
        <f>F28</f>
        <v>412.26095617529899</v>
      </c>
      <c r="G56">
        <f>F16</f>
        <v>13501.071727848799</v>
      </c>
      <c r="H56">
        <f>F26</f>
        <v>1832.2709163346599</v>
      </c>
      <c r="I56">
        <f>F20</f>
        <v>1954831.4796901001</v>
      </c>
      <c r="J56">
        <f>F30</f>
        <v>184541.09163346601</v>
      </c>
      <c r="L56" t="s">
        <v>28</v>
      </c>
      <c r="M56" s="7">
        <f>B56/2.3</f>
        <v>2411.0712612409347</v>
      </c>
      <c r="N56" s="7">
        <f>C56/1.6</f>
        <v>327.19123505976063</v>
      </c>
      <c r="O56" s="7">
        <f>D56/1.6-N56</f>
        <v>327.19123505975801</v>
      </c>
      <c r="P56" s="7">
        <f>B56</f>
        <v>5545.4639008541499</v>
      </c>
      <c r="Q56" s="7">
        <f>C56</f>
        <v>523.50597609561703</v>
      </c>
      <c r="R56" s="7">
        <f>D56-Q56</f>
        <v>523.50597609561294</v>
      </c>
    </row>
    <row r="57" spans="1:18" x14ac:dyDescent="0.2">
      <c r="A57" s="7" t="s">
        <v>29</v>
      </c>
      <c r="B57">
        <f>F15</f>
        <v>253.10066009026599</v>
      </c>
      <c r="C57">
        <f>F23</f>
        <v>27.417415210008699</v>
      </c>
      <c r="D57">
        <f>F25</f>
        <v>54.834830420017298</v>
      </c>
      <c r="E57">
        <f>F19</f>
        <v>138.655144214898</v>
      </c>
      <c r="F57">
        <f>F29</f>
        <v>21.591214477881799</v>
      </c>
      <c r="G57">
        <f>F17</f>
        <v>616.20276091207097</v>
      </c>
      <c r="H57">
        <f>F27</f>
        <v>95.960953235030402</v>
      </c>
      <c r="I57">
        <f>F21</f>
        <v>89220.5136884198</v>
      </c>
      <c r="J57">
        <f>F31</f>
        <v>9664.9130356801597</v>
      </c>
      <c r="L57" t="s">
        <v>29</v>
      </c>
      <c r="M57" s="7">
        <f>B57/2.3</f>
        <v>110.0437652566374</v>
      </c>
      <c r="N57" s="7">
        <f>C57/1.6</f>
        <v>17.135884506255437</v>
      </c>
      <c r="O57" s="7">
        <f>D57/1.6-N57</f>
        <v>17.135884506255373</v>
      </c>
      <c r="P57" s="7">
        <f>B57</f>
        <v>253.10066009026599</v>
      </c>
      <c r="Q57" s="7">
        <f>C57</f>
        <v>27.417415210008699</v>
      </c>
      <c r="R57" s="7">
        <f>D57-Q57</f>
        <v>27.417415210008599</v>
      </c>
    </row>
    <row r="59" spans="1:18" x14ac:dyDescent="0.2">
      <c r="B59" s="41" t="s">
        <v>22</v>
      </c>
      <c r="C59" s="41"/>
      <c r="D59" s="41"/>
      <c r="E59" s="41"/>
      <c r="F59" s="41"/>
      <c r="G59" s="41"/>
      <c r="H59" s="41"/>
      <c r="I59" s="41"/>
      <c r="J59" s="41"/>
      <c r="M59" s="41" t="s">
        <v>22</v>
      </c>
      <c r="N59" s="41"/>
      <c r="O59" s="41"/>
      <c r="P59" s="41"/>
      <c r="Q59" s="41"/>
      <c r="R59" s="41"/>
    </row>
    <row r="60" spans="1:18" x14ac:dyDescent="0.2">
      <c r="B60" t="str">
        <f>B55</f>
        <v>NYC</v>
      </c>
      <c r="C60" t="str">
        <f t="shared" ref="C60:J60" si="4">C55</f>
        <v>NYC</v>
      </c>
      <c r="D60" t="str">
        <f t="shared" si="4"/>
        <v>NYC</v>
      </c>
      <c r="E60" t="str">
        <f t="shared" si="4"/>
        <v>ORNL</v>
      </c>
      <c r="F60" t="str">
        <f t="shared" si="4"/>
        <v>ORNL</v>
      </c>
      <c r="G60" t="str">
        <f t="shared" si="4"/>
        <v>LANL</v>
      </c>
      <c r="H60" t="str">
        <f t="shared" si="4"/>
        <v>LANL</v>
      </c>
      <c r="I60" t="str">
        <f t="shared" si="4"/>
        <v>Airplane</v>
      </c>
      <c r="J60" t="str">
        <f t="shared" si="4"/>
        <v>Airplane</v>
      </c>
      <c r="M60" s="1" t="s">
        <v>69</v>
      </c>
      <c r="N60" s="1" t="s">
        <v>70</v>
      </c>
      <c r="O60" s="1" t="s">
        <v>71</v>
      </c>
      <c r="P60" s="1" t="s">
        <v>72</v>
      </c>
      <c r="Q60" s="1" t="s">
        <v>73</v>
      </c>
      <c r="R60" s="1" t="s">
        <v>68</v>
      </c>
    </row>
    <row r="61" spans="1:18" x14ac:dyDescent="0.2">
      <c r="A61" s="7" t="s">
        <v>28</v>
      </c>
      <c r="B61">
        <f>G14</f>
        <v>81.049087781714505</v>
      </c>
      <c r="C61">
        <f>G22</f>
        <v>20.717131474103599</v>
      </c>
      <c r="D61">
        <f>G24</f>
        <v>41.434262948207198</v>
      </c>
      <c r="E61">
        <f>G18</f>
        <v>44.400804608141598</v>
      </c>
      <c r="F61">
        <f>G28</f>
        <v>16.314741035856599</v>
      </c>
      <c r="G61">
        <f>G16</f>
        <v>197.32335602240499</v>
      </c>
      <c r="H61">
        <f>G26</f>
        <v>72.509960159362507</v>
      </c>
      <c r="I61">
        <f>G20</f>
        <v>28570.6139339322</v>
      </c>
      <c r="J61">
        <f>G30</f>
        <v>7302.9960159362499</v>
      </c>
      <c r="L61" t="s">
        <v>28</v>
      </c>
      <c r="M61" s="7">
        <f>B61/2.3</f>
        <v>35.238733818136744</v>
      </c>
      <c r="N61" s="7">
        <f>C61/1.6</f>
        <v>12.948207171314749</v>
      </c>
      <c r="O61" s="7">
        <f>D61/1.6-N61</f>
        <v>12.948207171314749</v>
      </c>
      <c r="P61" s="7">
        <f>B61</f>
        <v>81.049087781714505</v>
      </c>
      <c r="Q61" s="7">
        <f>C61</f>
        <v>20.717131474103599</v>
      </c>
      <c r="R61" s="7">
        <f>D61-Q61</f>
        <v>20.717131474103599</v>
      </c>
    </row>
    <row r="62" spans="1:18" x14ac:dyDescent="0.2">
      <c r="A62" s="7" t="s">
        <v>29</v>
      </c>
      <c r="B62">
        <f>G15</f>
        <v>35.642639773011297</v>
      </c>
      <c r="C62">
        <f>G23</f>
        <v>23.479807706443601</v>
      </c>
      <c r="D62">
        <f>G25</f>
        <v>46.959615412887203</v>
      </c>
      <c r="E62">
        <f>G19</f>
        <v>19.525967874457599</v>
      </c>
      <c r="F62">
        <f>G29</f>
        <v>18.490348568824299</v>
      </c>
      <c r="G62">
        <f>G17</f>
        <v>86.776119139677405</v>
      </c>
      <c r="H62">
        <f>G27</f>
        <v>82.179326972552602</v>
      </c>
      <c r="I62">
        <f>G21</f>
        <v>12564.3869463842</v>
      </c>
      <c r="J62">
        <f>G31</f>
        <v>8276.8670145984306</v>
      </c>
      <c r="L62" t="s">
        <v>29</v>
      </c>
      <c r="M62" s="7">
        <f>B62/2.3</f>
        <v>15.496799901309261</v>
      </c>
      <c r="N62" s="7">
        <f>C62/1.6</f>
        <v>14.67487981652725</v>
      </c>
      <c r="O62" s="7">
        <f>D62/1.6-N62</f>
        <v>14.67487981652725</v>
      </c>
      <c r="P62" s="7">
        <f>B62</f>
        <v>35.642639773011297</v>
      </c>
      <c r="Q62" s="7">
        <f>C62</f>
        <v>23.479807706443601</v>
      </c>
      <c r="R62" s="7">
        <f>D62-Q62</f>
        <v>23.479807706443601</v>
      </c>
    </row>
    <row r="63" spans="1:18" x14ac:dyDescent="0.2">
      <c r="B63" s="45" t="s">
        <v>50</v>
      </c>
      <c r="C63" s="45"/>
      <c r="D63" s="45"/>
      <c r="E63" s="45"/>
      <c r="F63" s="45"/>
      <c r="G63" s="45"/>
      <c r="H63" s="45"/>
      <c r="I63" s="45"/>
      <c r="J63" s="45"/>
      <c r="M63" s="45" t="s">
        <v>106</v>
      </c>
      <c r="N63" s="45"/>
      <c r="O63" s="45"/>
      <c r="P63" s="45"/>
      <c r="Q63" s="45"/>
      <c r="R63" s="45"/>
    </row>
    <row r="64" spans="1:18" x14ac:dyDescent="0.2">
      <c r="A64" s="7"/>
      <c r="B64" s="44" t="s">
        <v>20</v>
      </c>
      <c r="C64" s="44"/>
      <c r="D64" s="44"/>
      <c r="E64" s="44"/>
      <c r="F64" s="44"/>
      <c r="G64" s="44"/>
      <c r="H64" s="44"/>
      <c r="I64" s="44"/>
      <c r="J64" s="44"/>
      <c r="M64" s="41" t="s">
        <v>20</v>
      </c>
      <c r="N64" s="41"/>
      <c r="O64" s="41"/>
      <c r="P64" s="41"/>
      <c r="Q64" s="41"/>
      <c r="R64" s="41"/>
    </row>
    <row r="65" spans="1:18" x14ac:dyDescent="0.2">
      <c r="A65" s="7"/>
      <c r="B65" t="str">
        <f>B60</f>
        <v>NYC</v>
      </c>
      <c r="C65" t="str">
        <f t="shared" ref="C65:J65" si="5">C60</f>
        <v>NYC</v>
      </c>
      <c r="D65" t="str">
        <f t="shared" si="5"/>
        <v>NYC</v>
      </c>
      <c r="E65" t="str">
        <f t="shared" si="5"/>
        <v>ORNL</v>
      </c>
      <c r="F65" t="str">
        <f t="shared" si="5"/>
        <v>ORNL</v>
      </c>
      <c r="G65" t="str">
        <f t="shared" si="5"/>
        <v>LANL</v>
      </c>
      <c r="H65" t="str">
        <f t="shared" si="5"/>
        <v>LANL</v>
      </c>
      <c r="I65" t="str">
        <f t="shared" si="5"/>
        <v>Airplane</v>
      </c>
      <c r="J65" t="str">
        <f t="shared" si="5"/>
        <v>Airplane</v>
      </c>
      <c r="M65" s="1" t="s">
        <v>69</v>
      </c>
      <c r="N65" s="1" t="s">
        <v>70</v>
      </c>
      <c r="O65" s="1" t="s">
        <v>71</v>
      </c>
      <c r="P65" s="1" t="s">
        <v>72</v>
      </c>
      <c r="Q65" s="1" t="s">
        <v>73</v>
      </c>
      <c r="R65" s="1" t="s">
        <v>68</v>
      </c>
    </row>
    <row r="66" spans="1:18" x14ac:dyDescent="0.2">
      <c r="A66" s="7" t="s">
        <v>28</v>
      </c>
      <c r="B66">
        <f>H14</f>
        <v>213.76104438335199</v>
      </c>
      <c r="C66">
        <f>H22</f>
        <v>10.597609561753</v>
      </c>
      <c r="D66">
        <f>H24</f>
        <v>21.195219123506</v>
      </c>
      <c r="E66">
        <f>H18</f>
        <v>117.103876481122</v>
      </c>
      <c r="F66">
        <f>H28</f>
        <v>8.3456175298804798</v>
      </c>
      <c r="G66">
        <f>H16</f>
        <v>520.42592728716102</v>
      </c>
      <c r="H66">
        <f>H26</f>
        <v>37.091633466135399</v>
      </c>
      <c r="I66">
        <f>H20</f>
        <v>75352.905755575499</v>
      </c>
      <c r="J66">
        <f>H30</f>
        <v>3735.7633466135399</v>
      </c>
      <c r="L66" t="s">
        <v>28</v>
      </c>
      <c r="M66" s="7">
        <f>B66/2.3</f>
        <v>92.939584514500865</v>
      </c>
      <c r="N66" s="7">
        <f>C66/1.6</f>
        <v>6.6235059760956245</v>
      </c>
      <c r="O66" s="7">
        <f>D66/1.6-N66</f>
        <v>6.6235059760956245</v>
      </c>
      <c r="P66" s="7">
        <f>B66</f>
        <v>213.76104438335199</v>
      </c>
      <c r="Q66" s="7">
        <f>C66</f>
        <v>10.597609561753</v>
      </c>
      <c r="R66" s="7">
        <f>D66-Q66</f>
        <v>10.597609561753</v>
      </c>
    </row>
    <row r="67" spans="1:18" x14ac:dyDescent="0.2">
      <c r="A67" s="7" t="s">
        <v>29</v>
      </c>
      <c r="B67">
        <f>H15</f>
        <v>213.76104438335199</v>
      </c>
      <c r="C67">
        <f>H23</f>
        <v>33.834257067670301</v>
      </c>
      <c r="D67">
        <f>H25</f>
        <v>67.668514135340502</v>
      </c>
      <c r="E67">
        <f>H19</f>
        <v>117.103876481122</v>
      </c>
      <c r="F67">
        <f>H29</f>
        <v>26.6444774407903</v>
      </c>
      <c r="G67">
        <f>H17</f>
        <v>520.42592728716102</v>
      </c>
      <c r="H67">
        <f>H27</f>
        <v>118.41989973684601</v>
      </c>
      <c r="I67">
        <f>H21</f>
        <v>75352.905755575499</v>
      </c>
      <c r="J67">
        <f>H31</f>
        <v>11926.913958924401</v>
      </c>
      <c r="L67" t="s">
        <v>29</v>
      </c>
      <c r="M67" s="7">
        <f>B67/2.3</f>
        <v>92.939584514500865</v>
      </c>
      <c r="N67" s="7">
        <f>C67/1.6</f>
        <v>21.146410667293935</v>
      </c>
      <c r="O67" s="7">
        <f>D67/1.6-N67</f>
        <v>21.146410667293878</v>
      </c>
      <c r="P67" s="7">
        <f>B67</f>
        <v>213.76104438335199</v>
      </c>
      <c r="Q67" s="7">
        <f>C67</f>
        <v>33.834257067670301</v>
      </c>
      <c r="R67" s="7">
        <f>D67-Q67</f>
        <v>33.834257067670201</v>
      </c>
    </row>
    <row r="69" spans="1:18" x14ac:dyDescent="0.2">
      <c r="B69" s="41" t="s">
        <v>21</v>
      </c>
      <c r="C69" s="41"/>
      <c r="D69" s="41"/>
      <c r="E69" s="41"/>
      <c r="F69" s="41"/>
      <c r="G69" s="41"/>
      <c r="H69" s="41"/>
      <c r="I69" s="41"/>
      <c r="J69" s="41"/>
      <c r="M69" s="41" t="s">
        <v>21</v>
      </c>
      <c r="N69" s="41"/>
      <c r="O69" s="41"/>
      <c r="P69" s="41"/>
      <c r="Q69" s="41"/>
      <c r="R69" s="41"/>
    </row>
    <row r="70" spans="1:18" x14ac:dyDescent="0.2">
      <c r="B70" t="str">
        <f t="shared" ref="B70:J70" si="6">B65</f>
        <v>NYC</v>
      </c>
      <c r="C70" t="str">
        <f t="shared" si="6"/>
        <v>NYC</v>
      </c>
      <c r="D70" t="str">
        <f t="shared" si="6"/>
        <v>NYC</v>
      </c>
      <c r="E70" t="str">
        <f t="shared" si="6"/>
        <v>ORNL</v>
      </c>
      <c r="F70" t="str">
        <f t="shared" si="6"/>
        <v>ORNL</v>
      </c>
      <c r="G70" t="str">
        <f t="shared" si="6"/>
        <v>LANL</v>
      </c>
      <c r="H70" t="str">
        <f t="shared" si="6"/>
        <v>LANL</v>
      </c>
      <c r="I70" t="str">
        <f t="shared" si="6"/>
        <v>Airplane</v>
      </c>
      <c r="J70" t="str">
        <f t="shared" si="6"/>
        <v>Airplane</v>
      </c>
      <c r="M70" s="1" t="s">
        <v>69</v>
      </c>
      <c r="N70" s="1" t="s">
        <v>70</v>
      </c>
      <c r="O70" s="1" t="s">
        <v>71</v>
      </c>
      <c r="P70" s="1" t="s">
        <v>72</v>
      </c>
      <c r="Q70" s="1" t="s">
        <v>73</v>
      </c>
      <c r="R70" s="1" t="s">
        <v>68</v>
      </c>
    </row>
    <row r="71" spans="1:18" x14ac:dyDescent="0.2">
      <c r="A71" s="7" t="s">
        <v>28</v>
      </c>
      <c r="B71">
        <f>I14</f>
        <v>2554.70516458153</v>
      </c>
      <c r="C71">
        <f>I22</f>
        <v>387.25099601593598</v>
      </c>
      <c r="D71">
        <f>I24</f>
        <v>774.50199203187196</v>
      </c>
      <c r="E71">
        <f>I18</f>
        <v>1399.5341335548701</v>
      </c>
      <c r="F71">
        <f>I28</f>
        <v>304.96015936254997</v>
      </c>
      <c r="G71">
        <f>I16</f>
        <v>6219.7244968465602</v>
      </c>
      <c r="H71">
        <f>I26</f>
        <v>1355.3784860557801</v>
      </c>
      <c r="I71">
        <f>I20</f>
        <v>900559.11756663397</v>
      </c>
      <c r="J71">
        <f>I30</f>
        <v>136509.84860557801</v>
      </c>
      <c r="L71" t="s">
        <v>28</v>
      </c>
      <c r="M71" s="7">
        <f>B71/2.3</f>
        <v>1110.7413759050132</v>
      </c>
      <c r="N71" s="7">
        <f>C71/1.6</f>
        <v>242.03187250995998</v>
      </c>
      <c r="O71" s="7">
        <f>D71/1.6-N71</f>
        <v>242.03187250995998</v>
      </c>
      <c r="P71" s="7">
        <f>B71</f>
        <v>2554.70516458153</v>
      </c>
      <c r="Q71" s="7">
        <f>C71</f>
        <v>387.25099601593598</v>
      </c>
      <c r="R71" s="7">
        <f>D71-Q71</f>
        <v>387.25099601593598</v>
      </c>
    </row>
    <row r="72" spans="1:18" x14ac:dyDescent="0.2">
      <c r="A72" s="7" t="s">
        <v>29</v>
      </c>
      <c r="B72">
        <f>I15</f>
        <v>146.931094808956</v>
      </c>
      <c r="C72">
        <f>I23</f>
        <v>56.584878199379602</v>
      </c>
      <c r="D72">
        <f>I25</f>
        <v>113.16975639875901</v>
      </c>
      <c r="E72">
        <f>I19</f>
        <v>80.492686716514001</v>
      </c>
      <c r="F72">
        <f>I29</f>
        <v>44.560591582011398</v>
      </c>
      <c r="G72">
        <f>I17</f>
        <v>357.72070390026602</v>
      </c>
      <c r="H72">
        <f>I27</f>
        <v>198.04707369782901</v>
      </c>
      <c r="I72">
        <f>I21</f>
        <v>51794.6802311051</v>
      </c>
      <c r="J72">
        <f>I31</f>
        <v>19946.7354140633</v>
      </c>
      <c r="L72" t="s">
        <v>29</v>
      </c>
      <c r="M72" s="7">
        <f>B72/2.3</f>
        <v>63.883084699546096</v>
      </c>
      <c r="N72" s="7">
        <f>C72/1.6</f>
        <v>35.365548874612251</v>
      </c>
      <c r="O72" s="7">
        <f>D72/1.6-N72</f>
        <v>35.365548874612124</v>
      </c>
      <c r="P72" s="7">
        <f>B72</f>
        <v>146.931094808956</v>
      </c>
      <c r="Q72" s="7">
        <f>C72</f>
        <v>56.584878199379602</v>
      </c>
      <c r="R72" s="7">
        <f>D72-Q72</f>
        <v>56.584878199379403</v>
      </c>
    </row>
    <row r="74" spans="1:18" x14ac:dyDescent="0.2">
      <c r="B74" s="41" t="s">
        <v>22</v>
      </c>
      <c r="C74" s="41"/>
      <c r="D74" s="41"/>
      <c r="E74" s="41"/>
      <c r="F74" s="41"/>
      <c r="G74" s="41"/>
      <c r="H74" s="41"/>
      <c r="I74" s="41"/>
      <c r="J74" s="41"/>
      <c r="M74" s="41" t="s">
        <v>22</v>
      </c>
      <c r="N74" s="41"/>
      <c r="O74" s="41"/>
      <c r="P74" s="41"/>
      <c r="Q74" s="41"/>
      <c r="R74" s="41"/>
    </row>
    <row r="75" spans="1:18" x14ac:dyDescent="0.2">
      <c r="B75" t="str">
        <f>B70</f>
        <v>NYC</v>
      </c>
      <c r="C75" t="str">
        <f t="shared" ref="C75:J75" si="7">C70</f>
        <v>NYC</v>
      </c>
      <c r="D75" t="str">
        <f t="shared" si="7"/>
        <v>NYC</v>
      </c>
      <c r="E75" t="str">
        <f t="shared" si="7"/>
        <v>ORNL</v>
      </c>
      <c r="F75" t="str">
        <f t="shared" si="7"/>
        <v>ORNL</v>
      </c>
      <c r="G75" t="str">
        <f t="shared" si="7"/>
        <v>LANL</v>
      </c>
      <c r="H75" t="str">
        <f t="shared" si="7"/>
        <v>LANL</v>
      </c>
      <c r="I75" t="str">
        <f t="shared" si="7"/>
        <v>Airplane</v>
      </c>
      <c r="J75" t="str">
        <f t="shared" si="7"/>
        <v>Airplane</v>
      </c>
      <c r="M75" s="1" t="s">
        <v>69</v>
      </c>
      <c r="N75" s="1" t="s">
        <v>70</v>
      </c>
      <c r="O75" s="1" t="s">
        <v>71</v>
      </c>
      <c r="P75" s="1" t="s">
        <v>72</v>
      </c>
      <c r="Q75" s="1" t="s">
        <v>73</v>
      </c>
      <c r="R75" s="1" t="s">
        <v>68</v>
      </c>
    </row>
    <row r="76" spans="1:18" x14ac:dyDescent="0.2">
      <c r="A76" s="7" t="s">
        <v>28</v>
      </c>
      <c r="B76">
        <f>J14</f>
        <v>169.20774466708801</v>
      </c>
      <c r="C76">
        <f>J22</f>
        <v>4</v>
      </c>
      <c r="D76">
        <f>J24</f>
        <v>8</v>
      </c>
      <c r="E76">
        <f>J18</f>
        <v>92.696416638049996</v>
      </c>
      <c r="F76">
        <f>J28</f>
        <v>3.15</v>
      </c>
      <c r="G76">
        <f>J16</f>
        <v>411.95577836256399</v>
      </c>
      <c r="H76">
        <f>J26</f>
        <v>14</v>
      </c>
      <c r="I76">
        <f>J20</f>
        <v>59647.422072595196</v>
      </c>
      <c r="J76">
        <f>J30</f>
        <v>1410.04</v>
      </c>
      <c r="L76" t="s">
        <v>28</v>
      </c>
      <c r="M76" s="7">
        <f>B76/2.3</f>
        <v>73.568584637864362</v>
      </c>
      <c r="N76" s="7">
        <f>C76/1.6</f>
        <v>2.5</v>
      </c>
      <c r="O76" s="7">
        <f>D76/1.6-N76</f>
        <v>2.5</v>
      </c>
      <c r="P76" s="7">
        <f>B76</f>
        <v>169.20774466708801</v>
      </c>
      <c r="Q76" s="7">
        <f>C76</f>
        <v>4</v>
      </c>
      <c r="R76" s="7">
        <f>D76-Q76</f>
        <v>4</v>
      </c>
    </row>
    <row r="77" spans="1:18" x14ac:dyDescent="0.2">
      <c r="A77" s="7" t="s">
        <v>29</v>
      </c>
      <c r="B77">
        <f>J15</f>
        <v>274.42936740124401</v>
      </c>
      <c r="C77">
        <f>J23</f>
        <v>75.689566457417598</v>
      </c>
      <c r="D77">
        <f>J25</f>
        <v>151.379132914835</v>
      </c>
      <c r="E77">
        <f>J19</f>
        <v>150.33956648019901</v>
      </c>
      <c r="F77">
        <f>J29</f>
        <v>59.6055335852163</v>
      </c>
      <c r="G77">
        <f>J17</f>
        <v>668.12995986533599</v>
      </c>
      <c r="H77">
        <f>J27</f>
        <v>264.913482600961</v>
      </c>
      <c r="I77">
        <f>J21</f>
        <v>96739.096302612394</v>
      </c>
      <c r="J77">
        <f>J31</f>
        <v>26681.3290719043</v>
      </c>
      <c r="L77" t="s">
        <v>29</v>
      </c>
      <c r="M77" s="7">
        <f>B77/2.3</f>
        <v>119.31711626141045</v>
      </c>
      <c r="N77" s="7">
        <f>C77/1.6</f>
        <v>47.305979035885997</v>
      </c>
      <c r="O77" s="7">
        <f>D77/1.6-N77</f>
        <v>47.305979035885869</v>
      </c>
      <c r="P77" s="7">
        <f>B77</f>
        <v>274.42936740124401</v>
      </c>
      <c r="Q77" s="7">
        <f>C77</f>
        <v>75.689566457417598</v>
      </c>
      <c r="R77" s="7">
        <f>D77-Q77</f>
        <v>75.689566457417399</v>
      </c>
    </row>
    <row r="83" spans="1:37" x14ac:dyDescent="0.2">
      <c r="A83" s="43" t="s">
        <v>93</v>
      </c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</row>
    <row r="84" spans="1:37" x14ac:dyDescent="0.2">
      <c r="A84" s="3"/>
      <c r="B84" s="42" t="s">
        <v>51</v>
      </c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56" t="s">
        <v>23</v>
      </c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42" t="s">
        <v>106</v>
      </c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</row>
    <row r="85" spans="1:37" x14ac:dyDescent="0.2">
      <c r="A85" s="3"/>
      <c r="B85" s="3" t="s">
        <v>20</v>
      </c>
      <c r="C85" s="3" t="s">
        <v>20</v>
      </c>
      <c r="D85" s="3" t="s">
        <v>20</v>
      </c>
      <c r="E85" s="3" t="s">
        <v>20</v>
      </c>
      <c r="F85" s="52" t="s">
        <v>107</v>
      </c>
      <c r="G85" s="54"/>
      <c r="H85" s="3" t="s">
        <v>22</v>
      </c>
      <c r="I85" s="3" t="s">
        <v>22</v>
      </c>
      <c r="J85" s="57" t="s">
        <v>108</v>
      </c>
      <c r="K85" s="58"/>
      <c r="L85" s="3" t="str">
        <f>" "</f>
        <v xml:space="preserve"> </v>
      </c>
      <c r="M85" s="3" t="str">
        <f>" "</f>
        <v xml:space="preserve"> </v>
      </c>
      <c r="N85" s="38" t="s">
        <v>20</v>
      </c>
      <c r="O85" s="38" t="s">
        <v>20</v>
      </c>
      <c r="P85" s="38" t="s">
        <v>20</v>
      </c>
      <c r="Q85" s="38" t="s">
        <v>20</v>
      </c>
      <c r="R85" s="59" t="s">
        <v>107</v>
      </c>
      <c r="S85" s="60"/>
      <c r="T85" s="38" t="s">
        <v>22</v>
      </c>
      <c r="U85" s="38" t="s">
        <v>22</v>
      </c>
      <c r="V85" s="59" t="s">
        <v>108</v>
      </c>
      <c r="W85" s="60"/>
      <c r="X85" s="38" t="str">
        <f>" "</f>
        <v xml:space="preserve"> </v>
      </c>
      <c r="Y85" s="38" t="str">
        <f>" "</f>
        <v xml:space="preserve"> </v>
      </c>
      <c r="Z85" s="3" t="s">
        <v>20</v>
      </c>
      <c r="AA85" s="3" t="s">
        <v>20</v>
      </c>
      <c r="AB85" s="3" t="s">
        <v>20</v>
      </c>
      <c r="AC85" s="3" t="s">
        <v>20</v>
      </c>
      <c r="AD85" s="52" t="s">
        <v>107</v>
      </c>
      <c r="AE85" s="54"/>
      <c r="AF85" s="3" t="s">
        <v>22</v>
      </c>
      <c r="AG85" s="3" t="s">
        <v>22</v>
      </c>
      <c r="AH85" s="57" t="s">
        <v>108</v>
      </c>
      <c r="AI85" s="58"/>
      <c r="AJ85" s="37" t="str">
        <f>" "</f>
        <v xml:space="preserve"> </v>
      </c>
      <c r="AK85" s="3" t="str">
        <f>" "</f>
        <v xml:space="preserve"> </v>
      </c>
    </row>
    <row r="86" spans="1:37" x14ac:dyDescent="0.2">
      <c r="A86" s="3"/>
      <c r="B86" s="3" t="s">
        <v>92</v>
      </c>
      <c r="C86" s="3" t="s">
        <v>76</v>
      </c>
      <c r="D86" s="3" t="s">
        <v>89</v>
      </c>
      <c r="E86" s="3" t="s">
        <v>90</v>
      </c>
      <c r="F86" s="3" t="s">
        <v>92</v>
      </c>
      <c r="G86" s="3" t="s">
        <v>76</v>
      </c>
      <c r="H86" s="3" t="s">
        <v>89</v>
      </c>
      <c r="I86" s="3" t="s">
        <v>90</v>
      </c>
      <c r="J86" s="3" t="s">
        <v>92</v>
      </c>
      <c r="K86" s="3" t="s">
        <v>76</v>
      </c>
      <c r="L86" s="3" t="s">
        <v>89</v>
      </c>
      <c r="M86" s="3" t="s">
        <v>90</v>
      </c>
      <c r="N86" s="38" t="s">
        <v>92</v>
      </c>
      <c r="O86" s="38" t="s">
        <v>76</v>
      </c>
      <c r="P86" s="38" t="s">
        <v>89</v>
      </c>
      <c r="Q86" s="38" t="s">
        <v>90</v>
      </c>
      <c r="R86" s="38" t="s">
        <v>92</v>
      </c>
      <c r="S86" s="38" t="s">
        <v>76</v>
      </c>
      <c r="T86" s="38" t="s">
        <v>89</v>
      </c>
      <c r="U86" s="38" t="s">
        <v>90</v>
      </c>
      <c r="V86" s="38" t="s">
        <v>92</v>
      </c>
      <c r="W86" s="38" t="s">
        <v>76</v>
      </c>
      <c r="X86" s="38" t="s">
        <v>89</v>
      </c>
      <c r="Y86" s="38" t="s">
        <v>90</v>
      </c>
      <c r="Z86" s="3" t="s">
        <v>92</v>
      </c>
      <c r="AA86" s="3" t="s">
        <v>76</v>
      </c>
      <c r="AB86" s="3" t="s">
        <v>89</v>
      </c>
      <c r="AC86" s="3" t="s">
        <v>90</v>
      </c>
      <c r="AD86" s="3" t="s">
        <v>92</v>
      </c>
      <c r="AE86" s="3" t="s">
        <v>76</v>
      </c>
      <c r="AF86" s="3" t="s">
        <v>89</v>
      </c>
      <c r="AG86" s="3" t="s">
        <v>90</v>
      </c>
      <c r="AH86" s="3" t="s">
        <v>92</v>
      </c>
      <c r="AI86" s="3" t="s">
        <v>76</v>
      </c>
      <c r="AJ86" s="3" t="s">
        <v>89</v>
      </c>
      <c r="AK86" s="3" t="s">
        <v>90</v>
      </c>
    </row>
    <row r="87" spans="1:37" x14ac:dyDescent="0.2">
      <c r="A87" s="4" t="s">
        <v>91</v>
      </c>
      <c r="B87" s="3">
        <f t="array" ref="B87:B89">TRANSPOSE(M36:O36)</f>
        <v>49.663946492227829</v>
      </c>
      <c r="C87" s="3">
        <f t="array" ref="C87:C89">TRANSPOSE(P36:R36)</f>
        <v>114.22707693212401</v>
      </c>
      <c r="D87" s="3"/>
      <c r="E87" s="3"/>
      <c r="F87" s="3">
        <f t="array" ref="F87:F89">TRANSPOSE(M46:O46)</f>
        <v>29.056499814954826</v>
      </c>
      <c r="G87" s="3">
        <f t="array" ref="G87:G89">TRANSPOSE(P46:R46)</f>
        <v>66.829949574396096</v>
      </c>
      <c r="H87" s="3"/>
      <c r="I87" s="3"/>
      <c r="J87" s="3">
        <f t="array" ref="J87:J89">TRANSPOSE(M41:O41)</f>
        <v>1100.437652566374</v>
      </c>
      <c r="K87" s="3">
        <f t="array" ref="K87:K89">TRANSPOSE(P41:R41)</f>
        <v>2531.00660090266</v>
      </c>
      <c r="L87" s="3">
        <f>AVERAGE(J87:K87,F87:G87,B87:C87)</f>
        <v>648.53695438045611</v>
      </c>
      <c r="M87" s="3">
        <f>C87</f>
        <v>114.22707693212401</v>
      </c>
      <c r="N87" s="38">
        <f t="array" ref="N87:N89">TRANSPOSE(M51:O51)</f>
        <v>108.60124398922828</v>
      </c>
      <c r="O87" s="38">
        <f t="array" ref="O87:O89">TRANSPOSE(P51:R51)</f>
        <v>249.78286117522501</v>
      </c>
      <c r="P87" s="38"/>
      <c r="Q87" s="38"/>
      <c r="R87" s="38">
        <f t="array" ref="R87:R89">TRANSPOSE(M61:O61)</f>
        <v>35.238733818136744</v>
      </c>
      <c r="S87" s="38">
        <f t="array" ref="S87:S89">TRANSPOSE(P61:R61)</f>
        <v>81.049087781714505</v>
      </c>
      <c r="T87" s="38"/>
      <c r="U87" s="38"/>
      <c r="V87" s="38">
        <f t="array" ref="V87:V89">TRANSPOSE(M56:O56)</f>
        <v>2411.0712612409347</v>
      </c>
      <c r="W87" s="38">
        <f t="array" ref="W87:W89">TRANSPOSE(P56:R56)</f>
        <v>5545.4639008541499</v>
      </c>
      <c r="X87" s="38">
        <f>AVERAGE(V87:W87,R87:S87,N87:O87)</f>
        <v>1405.2011814765649</v>
      </c>
      <c r="Y87" s="38">
        <f>O87</f>
        <v>249.78286117522501</v>
      </c>
      <c r="Z87" s="3">
        <f t="array" ref="Z87:Z89">TRANSPOSE(M66:O66)</f>
        <v>92.939584514500865</v>
      </c>
      <c r="AA87" s="3">
        <f t="array" ref="AA87:AA89">TRANSPOSE(P66:R66)</f>
        <v>213.76104438335199</v>
      </c>
      <c r="AB87" s="3"/>
      <c r="AC87" s="3"/>
      <c r="AD87" s="3">
        <f t="array" ref="AD87:AD89">TRANSPOSE(M76:O76)</f>
        <v>73.568584637864362</v>
      </c>
      <c r="AE87" s="3">
        <f t="array" ref="AE87:AE89">TRANSPOSE(P76:R76)</f>
        <v>169.20774466708801</v>
      </c>
      <c r="AF87" s="3"/>
      <c r="AG87" s="3"/>
      <c r="AH87" s="3">
        <f t="array" ref="AH87:AH89">TRANSPOSE(M71:O71)</f>
        <v>1110.7413759050132</v>
      </c>
      <c r="AI87" s="3">
        <f t="array" ref="AI87:AI89">TRANSPOSE(P66:R66)</f>
        <v>213.76104438335199</v>
      </c>
      <c r="AJ87" s="3">
        <f>AVERAGE(AH87:AI87,AD87:AE87,Z87:AA87)</f>
        <v>312.32989641519504</v>
      </c>
      <c r="AK87" s="3">
        <f>AE87</f>
        <v>169.20774466708801</v>
      </c>
    </row>
    <row r="88" spans="1:37" x14ac:dyDescent="0.2">
      <c r="A88" s="4" t="s">
        <v>101</v>
      </c>
      <c r="B88" s="3">
        <v>3.635458167330675</v>
      </c>
      <c r="C88" s="3">
        <v>5.8167330677290803</v>
      </c>
      <c r="D88" s="3"/>
      <c r="E88" s="3"/>
      <c r="F88" s="3">
        <v>8.3665338645418128</v>
      </c>
      <c r="G88" s="3">
        <v>13.386454183266901</v>
      </c>
      <c r="H88" s="3"/>
      <c r="I88" s="3"/>
      <c r="J88" s="3">
        <v>160.35856573705189</v>
      </c>
      <c r="K88" s="3">
        <v>256.57370517928302</v>
      </c>
      <c r="L88" s="3">
        <f t="shared" ref="L88:L89" si="8">AVERAGE(J88:K88,F88:G88,B88:C88)</f>
        <v>74.689575033200569</v>
      </c>
      <c r="M88" s="3"/>
      <c r="N88" s="38">
        <v>8.4163346613545613</v>
      </c>
      <c r="O88" s="38">
        <v>13.466135458167299</v>
      </c>
      <c r="P88" s="38"/>
      <c r="Q88" s="38"/>
      <c r="R88" s="38">
        <v>12.948207171314749</v>
      </c>
      <c r="S88" s="38">
        <v>20.717131474103599</v>
      </c>
      <c r="T88" s="38"/>
      <c r="U88" s="38"/>
      <c r="V88" s="38">
        <v>327.19123505976063</v>
      </c>
      <c r="W88" s="38">
        <v>523.50597609561703</v>
      </c>
      <c r="X88" s="38">
        <f t="shared" ref="X88:X89" si="9">AVERAGE(V88:W88,R88:S88,N88:O88)</f>
        <v>151.04083665338629</v>
      </c>
      <c r="Y88" s="38">
        <f t="shared" ref="Y88:Y89" si="10">O88</f>
        <v>13.466135458167299</v>
      </c>
      <c r="Z88" s="3">
        <v>6.6235059760956245</v>
      </c>
      <c r="AA88" s="3">
        <v>10.597609561753</v>
      </c>
      <c r="AB88" s="3"/>
      <c r="AC88" s="3"/>
      <c r="AD88" s="3">
        <v>2.5</v>
      </c>
      <c r="AE88" s="3">
        <v>4</v>
      </c>
      <c r="AF88" s="3"/>
      <c r="AG88" s="3"/>
      <c r="AH88" s="3">
        <v>242.03187250995998</v>
      </c>
      <c r="AI88" s="3">
        <v>10.597609561753</v>
      </c>
      <c r="AJ88" s="3">
        <f t="shared" ref="AJ88:AJ89" si="11">AVERAGE(AH88:AI88,AD88:AE88,Z88:AA88)</f>
        <v>46.058432934926934</v>
      </c>
      <c r="AK88" s="3">
        <f t="shared" ref="AK88:AK89" si="12">AE88</f>
        <v>4</v>
      </c>
    </row>
    <row r="89" spans="1:37" x14ac:dyDescent="0.2">
      <c r="A89" s="4" t="s">
        <v>102</v>
      </c>
      <c r="B89" s="3">
        <v>3.6354581673306998</v>
      </c>
      <c r="C89" s="3">
        <v>5.8167330677291194</v>
      </c>
      <c r="D89" s="3"/>
      <c r="E89" s="3"/>
      <c r="F89" s="3">
        <v>8.3665338645418732</v>
      </c>
      <c r="G89" s="3">
        <v>13.386454183267</v>
      </c>
      <c r="H89" s="3"/>
      <c r="I89" s="3"/>
      <c r="J89" s="3">
        <v>160.35856573705189</v>
      </c>
      <c r="K89" s="3">
        <v>256.57370517928302</v>
      </c>
      <c r="L89" s="3">
        <f t="shared" si="8"/>
        <v>74.689575033200597</v>
      </c>
      <c r="M89" s="3"/>
      <c r="N89" s="38">
        <v>8.4163346613546253</v>
      </c>
      <c r="O89" s="38">
        <v>13.466135458167402</v>
      </c>
      <c r="P89" s="38"/>
      <c r="Q89" s="38"/>
      <c r="R89" s="38">
        <v>12.948207171314749</v>
      </c>
      <c r="S89" s="38">
        <v>20.717131474103599</v>
      </c>
      <c r="T89" s="38"/>
      <c r="U89" s="38"/>
      <c r="V89" s="38">
        <v>327.19123505975801</v>
      </c>
      <c r="W89" s="38">
        <v>523.50597609561294</v>
      </c>
      <c r="X89" s="38">
        <f t="shared" si="9"/>
        <v>151.04083665338521</v>
      </c>
      <c r="Y89" s="38">
        <f t="shared" si="10"/>
        <v>13.466135458167402</v>
      </c>
      <c r="Z89" s="3">
        <v>6.6235059760956245</v>
      </c>
      <c r="AA89" s="3">
        <v>10.597609561753</v>
      </c>
      <c r="AB89" s="3"/>
      <c r="AC89" s="3"/>
      <c r="AD89" s="3">
        <v>2.5</v>
      </c>
      <c r="AE89" s="3">
        <v>4</v>
      </c>
      <c r="AF89" s="3"/>
      <c r="AG89" s="3"/>
      <c r="AH89" s="3">
        <v>242.03187250995998</v>
      </c>
      <c r="AI89" s="3">
        <v>10.597609561753</v>
      </c>
      <c r="AJ89" s="3">
        <f t="shared" si="11"/>
        <v>46.058432934926934</v>
      </c>
      <c r="AK89" s="3">
        <f t="shared" si="12"/>
        <v>4</v>
      </c>
    </row>
    <row r="90" spans="1:37" x14ac:dyDescent="0.2">
      <c r="A90" s="8"/>
      <c r="B90">
        <f>B87/B88</f>
        <v>13.660986925533363</v>
      </c>
      <c r="C90">
        <f>C87/C88</f>
        <v>19.637668705454207</v>
      </c>
      <c r="F90">
        <f>F87/F88</f>
        <v>3.4729435493112755</v>
      </c>
      <c r="G90">
        <f>G87/G88</f>
        <v>4.9923563521349585</v>
      </c>
      <c r="J90">
        <f>J87/J88</f>
        <v>6.8623565414698069</v>
      </c>
      <c r="K90">
        <f>K87/K88</f>
        <v>9.8646375283628451</v>
      </c>
      <c r="N90">
        <f>N87/N88</f>
        <v>12.903627096471652</v>
      </c>
      <c r="O90">
        <f>O87/O88</f>
        <v>18.548963951177996</v>
      </c>
      <c r="R90">
        <f>R87/R88</f>
        <v>2.7215145194930206</v>
      </c>
      <c r="S90">
        <f>S87/S88</f>
        <v>3.9121771217712169</v>
      </c>
      <c r="V90">
        <f>V87/V88</f>
        <v>7.368997096760733</v>
      </c>
      <c r="W90">
        <f>W87/W88</f>
        <v>10.592933326593554</v>
      </c>
      <c r="Z90">
        <f>Z87/Z88</f>
        <v>14.031780880084025</v>
      </c>
      <c r="AA90">
        <f>AA87/AA88</f>
        <v>20.170685015120785</v>
      </c>
      <c r="AD90">
        <f>AD87/AD88</f>
        <v>29.427433855145743</v>
      </c>
      <c r="AE90">
        <f>AE87/AE88</f>
        <v>42.301936166772002</v>
      </c>
      <c r="AH90">
        <f>AH87/AH88</f>
        <v>4.5892359728750378</v>
      </c>
      <c r="AI90">
        <f>AI87/AI88</f>
        <v>20.170685015120785</v>
      </c>
    </row>
    <row r="91" spans="1:37" x14ac:dyDescent="0.2">
      <c r="A91" s="8"/>
      <c r="B91">
        <f>MAX(B90:L90)</f>
        <v>19.637668705454207</v>
      </c>
      <c r="N91">
        <f>MAX(N90:X90)</f>
        <v>18.548963951177996</v>
      </c>
      <c r="Z91">
        <f>MAX(Z90:AJ90)</f>
        <v>42.301936166772002</v>
      </c>
    </row>
    <row r="92" spans="1:37" x14ac:dyDescent="0.2">
      <c r="A92" s="55" t="s">
        <v>94</v>
      </c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</row>
    <row r="93" spans="1:37" x14ac:dyDescent="0.2">
      <c r="A93" s="3"/>
      <c r="B93" s="42" t="s">
        <v>51</v>
      </c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56" t="s">
        <v>23</v>
      </c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42" t="s">
        <v>106</v>
      </c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</row>
    <row r="94" spans="1:37" x14ac:dyDescent="0.2">
      <c r="A94" s="3"/>
      <c r="B94" s="3" t="s">
        <v>20</v>
      </c>
      <c r="C94" s="3" t="s">
        <v>20</v>
      </c>
      <c r="D94" s="3" t="s">
        <v>20</v>
      </c>
      <c r="E94" s="3" t="s">
        <v>20</v>
      </c>
      <c r="F94" s="57" t="s">
        <v>109</v>
      </c>
      <c r="G94" s="58"/>
      <c r="H94" s="37" t="s">
        <v>21</v>
      </c>
      <c r="I94" s="3" t="s">
        <v>21</v>
      </c>
      <c r="J94" s="52" t="s">
        <v>110</v>
      </c>
      <c r="K94" s="54"/>
      <c r="L94" s="3" t="str">
        <f>" "</f>
        <v xml:space="preserve"> </v>
      </c>
      <c r="M94" s="3" t="str">
        <f>" "</f>
        <v xml:space="preserve"> </v>
      </c>
      <c r="N94" s="38" t="s">
        <v>20</v>
      </c>
      <c r="O94" s="38" t="s">
        <v>20</v>
      </c>
      <c r="P94" s="38" t="s">
        <v>20</v>
      </c>
      <c r="Q94" s="38" t="s">
        <v>20</v>
      </c>
      <c r="R94" s="59" t="s">
        <v>107</v>
      </c>
      <c r="S94" s="60"/>
      <c r="T94" s="38" t="s">
        <v>22</v>
      </c>
      <c r="U94" s="38" t="s">
        <v>22</v>
      </c>
      <c r="V94" s="59" t="s">
        <v>108</v>
      </c>
      <c r="W94" s="60"/>
      <c r="X94" s="38" t="str">
        <f>" "</f>
        <v xml:space="preserve"> </v>
      </c>
      <c r="Y94" s="38" t="str">
        <f>" "</f>
        <v xml:space="preserve"> </v>
      </c>
      <c r="Z94" s="3" t="s">
        <v>20</v>
      </c>
      <c r="AA94" s="3" t="s">
        <v>20</v>
      </c>
      <c r="AB94" s="3" t="s">
        <v>20</v>
      </c>
      <c r="AC94" s="3" t="s">
        <v>20</v>
      </c>
      <c r="AD94" s="37" t="s">
        <v>21</v>
      </c>
      <c r="AE94" s="37" t="s">
        <v>21</v>
      </c>
      <c r="AF94" s="37" t="s">
        <v>21</v>
      </c>
      <c r="AG94" s="3" t="s">
        <v>21</v>
      </c>
      <c r="AH94" s="3" t="s">
        <v>22</v>
      </c>
      <c r="AI94" s="3" t="s">
        <v>22</v>
      </c>
      <c r="AJ94" s="3" t="str">
        <f>" "</f>
        <v xml:space="preserve"> </v>
      </c>
      <c r="AK94" s="3" t="str">
        <f>" "</f>
        <v xml:space="preserve"> </v>
      </c>
    </row>
    <row r="95" spans="1:37" x14ac:dyDescent="0.2">
      <c r="A95" s="3"/>
      <c r="B95" s="3" t="s">
        <v>92</v>
      </c>
      <c r="C95" s="3" t="s">
        <v>76</v>
      </c>
      <c r="D95" s="3" t="s">
        <v>89</v>
      </c>
      <c r="E95" s="3" t="s">
        <v>90</v>
      </c>
      <c r="F95" s="3" t="s">
        <v>92</v>
      </c>
      <c r="G95" s="3" t="s">
        <v>76</v>
      </c>
      <c r="H95" s="3" t="s">
        <v>89</v>
      </c>
      <c r="I95" s="3" t="s">
        <v>90</v>
      </c>
      <c r="J95" s="3" t="s">
        <v>92</v>
      </c>
      <c r="K95" s="3" t="s">
        <v>76</v>
      </c>
      <c r="L95" s="3" t="s">
        <v>89</v>
      </c>
      <c r="M95" s="3" t="s">
        <v>90</v>
      </c>
      <c r="N95" s="38" t="s">
        <v>92</v>
      </c>
      <c r="O95" s="38" t="s">
        <v>76</v>
      </c>
      <c r="P95" s="38" t="s">
        <v>89</v>
      </c>
      <c r="Q95" s="38" t="s">
        <v>90</v>
      </c>
      <c r="R95" s="38" t="s">
        <v>92</v>
      </c>
      <c r="S95" s="38" t="s">
        <v>76</v>
      </c>
      <c r="T95" s="38" t="s">
        <v>89</v>
      </c>
      <c r="U95" s="38" t="s">
        <v>90</v>
      </c>
      <c r="V95" s="38" t="s">
        <v>92</v>
      </c>
      <c r="W95" s="38" t="s">
        <v>76</v>
      </c>
      <c r="X95" s="38" t="s">
        <v>89</v>
      </c>
      <c r="Y95" s="38" t="s">
        <v>90</v>
      </c>
      <c r="Z95" s="3" t="s">
        <v>92</v>
      </c>
      <c r="AA95" s="3" t="s">
        <v>76</v>
      </c>
      <c r="AB95" s="3" t="s">
        <v>89</v>
      </c>
      <c r="AC95" s="3" t="s">
        <v>90</v>
      </c>
      <c r="AD95" s="3" t="s">
        <v>92</v>
      </c>
      <c r="AE95" s="3" t="s">
        <v>76</v>
      </c>
      <c r="AF95" s="3" t="s">
        <v>89</v>
      </c>
      <c r="AG95" s="3" t="s">
        <v>90</v>
      </c>
      <c r="AH95" s="3" t="s">
        <v>92</v>
      </c>
      <c r="AI95" s="3" t="s">
        <v>76</v>
      </c>
      <c r="AJ95" s="3" t="s">
        <v>89</v>
      </c>
      <c r="AK95" s="3" t="s">
        <v>90</v>
      </c>
    </row>
    <row r="96" spans="1:37" x14ac:dyDescent="0.2">
      <c r="A96" s="4" t="s">
        <v>91</v>
      </c>
      <c r="B96" s="3">
        <f t="array" ref="B96:B98">TRANSPOSE(M37:O37)</f>
        <v>107.36479718859218</v>
      </c>
      <c r="C96" s="3">
        <f t="array" ref="C96:C98">TRANSPOSE(P37:R37)</f>
        <v>246.939033533762</v>
      </c>
      <c r="D96" s="3"/>
      <c r="E96" s="3"/>
      <c r="F96">
        <f t="array" ref="F96:F98">TRANSPOSE(M42:O42)</f>
        <v>29.468648748500311</v>
      </c>
      <c r="G96" s="3">
        <f t="array" ref="G96:G98">TRANSPOSE(P42:R42)</f>
        <v>67.777892121550707</v>
      </c>
      <c r="H96" s="3"/>
      <c r="I96" s="3"/>
      <c r="J96" s="3">
        <f t="array" ref="J96:J98">TRANSPOSE(M47:O47)</f>
        <v>148.78576500991045</v>
      </c>
      <c r="K96" s="3">
        <f t="array" ref="K96:K98">TRANSPOSE(P47:R47)</f>
        <v>342.207259522794</v>
      </c>
      <c r="L96" s="3">
        <f>AVERAGE(J96:K96,F96:G96,B96:C96,)</f>
        <v>134.64905658930138</v>
      </c>
      <c r="M96" s="3">
        <f>C96</f>
        <v>246.939033533762</v>
      </c>
      <c r="N96" s="38">
        <f t="array" ref="N96:N98">TRANSPOSE(M52:O52)</f>
        <v>100.77041425186479</v>
      </c>
      <c r="O96" s="38">
        <f t="array" ref="O96:O98">TRANSPOSE(P52:R52)</f>
        <v>231.77195277928899</v>
      </c>
      <c r="P96" s="38"/>
      <c r="Q96" s="38"/>
      <c r="R96" s="38">
        <f t="array" ref="R96:R98">TRANSPOSE(M62:O62)</f>
        <v>15.496799901309261</v>
      </c>
      <c r="S96" s="38">
        <f t="array" ref="S96:S98">TRANSPOSE(P62:R62)</f>
        <v>35.642639773011297</v>
      </c>
      <c r="T96" s="38"/>
      <c r="U96" s="38"/>
      <c r="V96" s="38">
        <f t="array" ref="V96:V98">TRANSPOSE(M57:O57)</f>
        <v>110.0437652566374</v>
      </c>
      <c r="W96" s="38">
        <f t="array" ref="W96:W98">TRANSPOSE(P57:R57)</f>
        <v>253.10066009026599</v>
      </c>
      <c r="X96" s="38">
        <f>AVERAGE(V96:W96,R96:S96,N96:O96)</f>
        <v>124.47103867539629</v>
      </c>
      <c r="Y96" s="38">
        <f>W96</f>
        <v>253.10066009026599</v>
      </c>
      <c r="Z96" s="3">
        <f t="array" ref="Z96:Z98">TRANSPOSE(M67:O67)</f>
        <v>92.939584514500865</v>
      </c>
      <c r="AA96" s="3">
        <f t="array" ref="AA96:AA98">TRANSPOSE(P67:R67)</f>
        <v>213.76104438335199</v>
      </c>
      <c r="AB96" s="3"/>
      <c r="AC96" s="3"/>
      <c r="AD96" s="3">
        <f t="array" ref="AD96:AD98">TRANSPOSE(M72:O72)</f>
        <v>63.883084699546096</v>
      </c>
      <c r="AE96" s="3">
        <f t="array" ref="AE96:AE98">TRANSPOSE(P72:R72)</f>
        <v>146.931094808956</v>
      </c>
      <c r="AF96" s="3"/>
      <c r="AG96" s="3"/>
      <c r="AH96" s="3">
        <f t="array" ref="AH96:AH98">TRANSPOSE(M77:O77)</f>
        <v>119.31711626141045</v>
      </c>
      <c r="AI96" s="3">
        <f t="array" ref="AI96:AI98">TRANSPOSE(P77:R77)</f>
        <v>274.42936740124401</v>
      </c>
      <c r="AJ96" s="3">
        <f>AVERAGE(AI96,AH96,AE96,AD96,Z96:AA96)</f>
        <v>151.87688201150158</v>
      </c>
      <c r="AK96" s="3">
        <f>AA96</f>
        <v>213.76104438335199</v>
      </c>
    </row>
    <row r="97" spans="1:37" x14ac:dyDescent="0.2">
      <c r="A97" s="4" t="s">
        <v>101</v>
      </c>
      <c r="B97" s="3">
        <v>16.588994575204687</v>
      </c>
      <c r="C97" s="3">
        <v>26.5423913203275</v>
      </c>
      <c r="D97" s="3"/>
      <c r="E97" s="3"/>
      <c r="F97">
        <v>16.953587862571872</v>
      </c>
      <c r="G97" s="3">
        <v>27.125740580115</v>
      </c>
      <c r="H97" s="3"/>
      <c r="I97" s="3"/>
      <c r="J97" s="3">
        <v>56.967701151115058</v>
      </c>
      <c r="K97" s="3">
        <v>91.148321841784096</v>
      </c>
      <c r="L97" s="3">
        <f t="shared" ref="L97:L98" si="13">AVERAGE(J97:K97,F97:G97,B97:C97,)</f>
        <v>33.618105333016892</v>
      </c>
      <c r="M97" s="3">
        <f t="shared" ref="M97:M98" si="14">C97</f>
        <v>26.5423913203275</v>
      </c>
      <c r="N97" s="38">
        <v>16.497846253362937</v>
      </c>
      <c r="O97" s="38">
        <v>26.3965540053807</v>
      </c>
      <c r="P97" s="38"/>
      <c r="Q97" s="38"/>
      <c r="R97" s="38">
        <v>14.67487981652725</v>
      </c>
      <c r="S97" s="38">
        <v>23.479807706443601</v>
      </c>
      <c r="T97" s="38"/>
      <c r="U97" s="38"/>
      <c r="V97" s="38">
        <v>17.135884506255437</v>
      </c>
      <c r="W97" s="38">
        <v>27.417415210008699</v>
      </c>
      <c r="X97" s="38">
        <f t="shared" ref="X97:X98" si="15">AVERAGE(V97:W97,R97:S97,N97:O97)</f>
        <v>20.933731249663108</v>
      </c>
      <c r="Y97" s="38">
        <f t="shared" ref="Y97:Y98" si="16">W97</f>
        <v>27.417415210008699</v>
      </c>
      <c r="Z97" s="3">
        <v>21.146410667293935</v>
      </c>
      <c r="AA97" s="3">
        <v>33.834257067670301</v>
      </c>
      <c r="AB97" s="3"/>
      <c r="AC97" s="3"/>
      <c r="AD97" s="3">
        <v>35.365548874612251</v>
      </c>
      <c r="AE97" s="3">
        <v>56.584878199379602</v>
      </c>
      <c r="AF97" s="3"/>
      <c r="AG97" s="3"/>
      <c r="AH97" s="3">
        <v>47.305979035885997</v>
      </c>
      <c r="AI97" s="3">
        <v>75.689566457417598</v>
      </c>
      <c r="AJ97" s="3">
        <f t="shared" ref="AJ97:AJ98" si="17">AVERAGE(AI97,AH97,AE97,AD97,Z97:AA97)</f>
        <v>44.987773383709943</v>
      </c>
      <c r="AK97" s="3">
        <f t="shared" ref="AK97:AK98" si="18">AA97</f>
        <v>33.834257067670301</v>
      </c>
    </row>
    <row r="98" spans="1:37" x14ac:dyDescent="0.2">
      <c r="A98" s="4" t="s">
        <v>102</v>
      </c>
      <c r="B98" s="3">
        <v>16.588994575204751</v>
      </c>
      <c r="C98" s="3">
        <v>26.542391320327599</v>
      </c>
      <c r="D98" s="3"/>
      <c r="E98" s="3"/>
      <c r="F98">
        <v>16.953587862571815</v>
      </c>
      <c r="G98" s="3">
        <v>27.125740580114901</v>
      </c>
      <c r="H98" s="3"/>
      <c r="I98" s="3"/>
      <c r="J98" s="3">
        <v>56.96770115111493</v>
      </c>
      <c r="K98" s="3">
        <v>91.148321841783897</v>
      </c>
      <c r="L98" s="3">
        <f t="shared" si="13"/>
        <v>33.618105333016835</v>
      </c>
      <c r="M98" s="3">
        <f t="shared" si="14"/>
        <v>26.542391320327599</v>
      </c>
      <c r="N98" s="38">
        <v>16.497846253362937</v>
      </c>
      <c r="O98" s="38">
        <v>26.3965540053807</v>
      </c>
      <c r="P98" s="38"/>
      <c r="Q98" s="38"/>
      <c r="R98" s="38">
        <v>14.67487981652725</v>
      </c>
      <c r="S98" s="38">
        <v>23.479807706443601</v>
      </c>
      <c r="T98" s="38"/>
      <c r="U98" s="38"/>
      <c r="V98" s="38">
        <v>17.135884506255373</v>
      </c>
      <c r="W98" s="38">
        <v>27.417415210008599</v>
      </c>
      <c r="X98" s="38">
        <f t="shared" si="15"/>
        <v>20.933731249663079</v>
      </c>
      <c r="Y98" s="38">
        <f t="shared" si="16"/>
        <v>27.417415210008599</v>
      </c>
      <c r="Z98" s="3">
        <v>21.146410667293878</v>
      </c>
      <c r="AA98" s="3">
        <v>33.834257067670201</v>
      </c>
      <c r="AB98" s="3"/>
      <c r="AC98" s="3"/>
      <c r="AD98" s="3">
        <v>35.365548874612124</v>
      </c>
      <c r="AE98" s="3">
        <v>56.584878199379403</v>
      </c>
      <c r="AF98" s="3"/>
      <c r="AG98" s="3"/>
      <c r="AH98" s="3">
        <v>47.305979035885869</v>
      </c>
      <c r="AI98" s="3">
        <v>75.689566457417399</v>
      </c>
      <c r="AJ98" s="3">
        <f t="shared" si="17"/>
        <v>44.987773383709815</v>
      </c>
      <c r="AK98" s="3">
        <f t="shared" si="18"/>
        <v>33.834257067670201</v>
      </c>
    </row>
    <row r="99" spans="1:37" x14ac:dyDescent="0.2">
      <c r="B99">
        <f>B96/B97</f>
        <v>6.4720496894410147</v>
      </c>
      <c r="C99">
        <f>C96/C97</f>
        <v>9.303571428571459</v>
      </c>
      <c r="F99">
        <f>F96/F97</f>
        <v>1.7381954184198207</v>
      </c>
      <c r="G99">
        <f>G96/G97</f>
        <v>2.4986559139784918</v>
      </c>
      <c r="J99">
        <f>J96/J97</f>
        <v>2.611756521739129</v>
      </c>
      <c r="K99">
        <f>K96/K97</f>
        <v>3.7543999999999977</v>
      </c>
      <c r="N99">
        <f>N96/N97</f>
        <v>6.1080951237088694</v>
      </c>
      <c r="O99">
        <f>O96/O97</f>
        <v>8.7803867403314975</v>
      </c>
      <c r="R99">
        <f>R96/R97</f>
        <v>1.0560086416419125</v>
      </c>
      <c r="S99">
        <f>S96/S97</f>
        <v>1.5180124223602491</v>
      </c>
      <c r="V99">
        <f>V96/V97</f>
        <v>6.4218316373727919</v>
      </c>
      <c r="W99">
        <f>W96/W97</f>
        <v>9.2313829787233868</v>
      </c>
      <c r="Z99">
        <f>Z96/Z97</f>
        <v>4.395052473763112</v>
      </c>
      <c r="AA99">
        <f>AA96/AA97</f>
        <v>6.3178879310344724</v>
      </c>
      <c r="AD99">
        <f>AD96/AD97</f>
        <v>1.806364858807709</v>
      </c>
      <c r="AE99">
        <f>AE96/AE97</f>
        <v>2.5966494845360817</v>
      </c>
      <c r="AH99">
        <f>AH96/AH97</f>
        <v>2.5222417692887675</v>
      </c>
      <c r="AI99">
        <f>AI96/AI97</f>
        <v>3.625722543352603</v>
      </c>
    </row>
    <row r="100" spans="1:37" x14ac:dyDescent="0.2">
      <c r="B100">
        <f>MAX(B99:L99)</f>
        <v>9.303571428571459</v>
      </c>
      <c r="N100">
        <f>MAX(N99:X99)</f>
        <v>9.2313829787233868</v>
      </c>
      <c r="Z100">
        <f>MAX(Z99:AJ99)</f>
        <v>6.3178879310344724</v>
      </c>
    </row>
  </sheetData>
  <mergeCells count="42">
    <mergeCell ref="B49:J49"/>
    <mergeCell ref="B33:J33"/>
    <mergeCell ref="B34:J34"/>
    <mergeCell ref="B39:J39"/>
    <mergeCell ref="B44:J44"/>
    <mergeCell ref="B48:J48"/>
    <mergeCell ref="B54:J54"/>
    <mergeCell ref="B59:J59"/>
    <mergeCell ref="B63:J63"/>
    <mergeCell ref="B64:J64"/>
    <mergeCell ref="B69:J69"/>
    <mergeCell ref="M69:R69"/>
    <mergeCell ref="M33:R33"/>
    <mergeCell ref="M34:R34"/>
    <mergeCell ref="M39:R39"/>
    <mergeCell ref="M44:R44"/>
    <mergeCell ref="M48:R48"/>
    <mergeCell ref="M49:R49"/>
    <mergeCell ref="M54:R54"/>
    <mergeCell ref="M59:R59"/>
    <mergeCell ref="M63:R63"/>
    <mergeCell ref="M64:R64"/>
    <mergeCell ref="M74:R74"/>
    <mergeCell ref="B84:M84"/>
    <mergeCell ref="N84:Y84"/>
    <mergeCell ref="A83:AK83"/>
    <mergeCell ref="F85:G85"/>
    <mergeCell ref="J85:K85"/>
    <mergeCell ref="Z84:AK84"/>
    <mergeCell ref="R85:S85"/>
    <mergeCell ref="B74:J74"/>
    <mergeCell ref="AD85:AE85"/>
    <mergeCell ref="AH85:AI85"/>
    <mergeCell ref="V85:W85"/>
    <mergeCell ref="A92:AK92"/>
    <mergeCell ref="B93:M93"/>
    <mergeCell ref="N93:Y93"/>
    <mergeCell ref="Z93:AK93"/>
    <mergeCell ref="F94:G94"/>
    <mergeCell ref="J94:K94"/>
    <mergeCell ref="R94:S94"/>
    <mergeCell ref="V94:W94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opLeftCell="A54" zoomScale="70" zoomScaleNormal="70" workbookViewId="0">
      <selection activeCell="C67" sqref="C67"/>
    </sheetView>
  </sheetViews>
  <sheetFormatPr defaultRowHeight="12.75" x14ac:dyDescent="0.2"/>
  <cols>
    <col min="1" max="1" width="37.85546875" bestFit="1" customWidth="1"/>
    <col min="2" max="2" width="20.7109375" bestFit="1" customWidth="1"/>
    <col min="3" max="3" width="24" bestFit="1" customWidth="1"/>
    <col min="4" max="4" width="23" bestFit="1" customWidth="1"/>
    <col min="5" max="6" width="21.42578125" bestFit="1" customWidth="1"/>
    <col min="7" max="7" width="25.140625" bestFit="1" customWidth="1"/>
    <col min="8" max="9" width="23.7109375" bestFit="1" customWidth="1"/>
    <col min="10" max="10" width="20.7109375" bestFit="1" customWidth="1"/>
    <col min="11" max="11" width="24" bestFit="1" customWidth="1"/>
    <col min="12" max="12" width="23" bestFit="1" customWidth="1"/>
    <col min="13" max="13" width="28" bestFit="1" customWidth="1"/>
    <col min="14" max="14" width="27.7109375" bestFit="1" customWidth="1"/>
    <col min="15" max="15" width="25.140625" bestFit="1" customWidth="1"/>
    <col min="16" max="16" width="20.140625" bestFit="1" customWidth="1"/>
    <col min="17" max="17" width="23.7109375" bestFit="1" customWidth="1"/>
    <col min="18" max="18" width="20.42578125" bestFit="1" customWidth="1"/>
    <col min="19" max="19" width="23.7109375" bestFit="1" customWidth="1"/>
    <col min="20" max="20" width="22.7109375" bestFit="1" customWidth="1"/>
    <col min="21" max="22" width="21.140625" bestFit="1" customWidth="1"/>
    <col min="23" max="23" width="24.85546875" bestFit="1" customWidth="1"/>
    <col min="24" max="24" width="19.85546875" bestFit="1" customWidth="1"/>
    <col min="25" max="25" width="23.5703125" bestFit="1" customWidth="1"/>
    <col min="26" max="26" width="16.7109375" bestFit="1" customWidth="1"/>
    <col min="27" max="27" width="20.140625" bestFit="1" customWidth="1"/>
    <col min="28" max="28" width="19.5703125" bestFit="1" customWidth="1"/>
    <col min="29" max="29" width="17.5703125" bestFit="1" customWidth="1"/>
    <col min="30" max="30" width="17.7109375" bestFit="1" customWidth="1"/>
    <col min="31" max="31" width="21.140625" bestFit="1" customWidth="1"/>
    <col min="32" max="32" width="16.28515625" bestFit="1" customWidth="1"/>
    <col min="33" max="33" width="19.85546875" bestFit="1" customWidth="1"/>
    <col min="37" max="37" width="15.8554687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5</v>
      </c>
      <c r="M1" t="s">
        <v>6</v>
      </c>
      <c r="N1" t="s">
        <v>7</v>
      </c>
      <c r="O1" t="s">
        <v>8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s="7"/>
      <c r="W1" s="7"/>
    </row>
    <row r="2" spans="1:23" x14ac:dyDescent="0.2">
      <c r="A2" t="s">
        <v>9</v>
      </c>
      <c r="B2" t="s">
        <v>10</v>
      </c>
      <c r="C2" s="17">
        <v>4096</v>
      </c>
      <c r="D2" s="17">
        <v>356.37223974763401</v>
      </c>
      <c r="E2" s="17">
        <v>61.924290220820197</v>
      </c>
      <c r="F2" s="17">
        <v>867.62933753943196</v>
      </c>
      <c r="G2" s="17">
        <v>150.76182965299699</v>
      </c>
      <c r="H2" s="17">
        <v>195.23000958895901</v>
      </c>
      <c r="I2" s="17">
        <v>33.923741597160898</v>
      </c>
      <c r="J2" s="17">
        <v>125624.778233438</v>
      </c>
      <c r="K2" s="17">
        <v>21828.931545741299</v>
      </c>
      <c r="L2" s="17">
        <v>13.0991146840338</v>
      </c>
      <c r="M2" s="17">
        <v>4</v>
      </c>
      <c r="N2" s="17">
        <v>26.198229368067601</v>
      </c>
      <c r="O2" s="17">
        <v>8</v>
      </c>
      <c r="P2" s="17">
        <v>45.846901394118198</v>
      </c>
      <c r="Q2" s="17">
        <v>14</v>
      </c>
      <c r="R2" s="17">
        <v>10.3155528136766</v>
      </c>
      <c r="S2" s="17">
        <v>3.15</v>
      </c>
      <c r="T2" s="17">
        <v>4617.5689172687498</v>
      </c>
      <c r="U2" s="17">
        <v>1410.04</v>
      </c>
      <c r="V2" s="7"/>
      <c r="W2" s="7"/>
    </row>
    <row r="3" spans="1:23" x14ac:dyDescent="0.2">
      <c r="A3" t="s">
        <v>9</v>
      </c>
      <c r="B3" t="s">
        <v>11</v>
      </c>
      <c r="C3" s="17">
        <v>1024</v>
      </c>
      <c r="D3" s="17">
        <v>574.13249211356504</v>
      </c>
      <c r="E3" s="17">
        <v>623.343848580442</v>
      </c>
      <c r="F3" s="17">
        <v>1397.7917981072601</v>
      </c>
      <c r="G3" s="17">
        <v>1517.60252365931</v>
      </c>
      <c r="H3" s="17">
        <v>314.52475652996799</v>
      </c>
      <c r="I3" s="17">
        <v>341.48402137539398</v>
      </c>
      <c r="J3" s="17">
        <v>202387.44479495299</v>
      </c>
      <c r="K3" s="17">
        <v>219734.94006309099</v>
      </c>
      <c r="L3" s="17">
        <v>15.8568230385672</v>
      </c>
      <c r="M3" s="17">
        <v>33.186119873816999</v>
      </c>
      <c r="N3" s="17">
        <v>31.713646077134399</v>
      </c>
      <c r="O3" s="17">
        <v>66.372239747634097</v>
      </c>
      <c r="P3" s="17">
        <v>55.498880634985198</v>
      </c>
      <c r="Q3" s="17">
        <v>116.15141955836</v>
      </c>
      <c r="R3" s="17">
        <v>12.487248142871699</v>
      </c>
      <c r="S3" s="17">
        <v>26.134069400630899</v>
      </c>
      <c r="T3" s="17">
        <v>5589.6886893253304</v>
      </c>
      <c r="U3" s="17">
        <v>11698.439116719201</v>
      </c>
      <c r="V3" s="7"/>
      <c r="W3" s="7"/>
    </row>
    <row r="4" spans="1:23" x14ac:dyDescent="0.2">
      <c r="A4" t="s">
        <v>9</v>
      </c>
      <c r="B4" t="s">
        <v>12</v>
      </c>
      <c r="C4" s="17">
        <v>15</v>
      </c>
      <c r="D4" s="17">
        <v>282.96529968454303</v>
      </c>
      <c r="E4" s="17">
        <v>139.84227129337501</v>
      </c>
      <c r="F4" s="17">
        <v>688.91167192428998</v>
      </c>
      <c r="G4" s="17">
        <v>340.46214511041001</v>
      </c>
      <c r="H4" s="17">
        <v>155.015772861199</v>
      </c>
      <c r="I4" s="17">
        <v>76.609244269085195</v>
      </c>
      <c r="J4" s="17">
        <v>99748.097791798107</v>
      </c>
      <c r="K4" s="17">
        <v>49295.799053627801</v>
      </c>
      <c r="L4" s="17">
        <v>15.029510532207199</v>
      </c>
      <c r="M4" s="17">
        <v>4.6687697160883301</v>
      </c>
      <c r="N4" s="17">
        <v>30.059021064414399</v>
      </c>
      <c r="O4" s="17">
        <v>9.3375394321766603</v>
      </c>
      <c r="P4" s="17">
        <v>52.603286862725099</v>
      </c>
      <c r="Q4" s="17">
        <v>16.3406940063091</v>
      </c>
      <c r="R4" s="17">
        <v>11.835739544113199</v>
      </c>
      <c r="S4" s="17">
        <v>3.6766561514195599</v>
      </c>
      <c r="T4" s="17">
        <v>5298.0527577083503</v>
      </c>
      <c r="U4" s="17">
        <v>1645.7880126182999</v>
      </c>
      <c r="V4" s="7"/>
      <c r="W4" s="7"/>
    </row>
    <row r="5" spans="1:23" x14ac:dyDescent="0.2">
      <c r="A5" t="s">
        <v>9</v>
      </c>
      <c r="B5" t="s">
        <v>13</v>
      </c>
      <c r="C5" s="17">
        <v>4096</v>
      </c>
      <c r="D5" s="17">
        <v>611.04100946372205</v>
      </c>
      <c r="E5" s="17">
        <v>139.84227129337501</v>
      </c>
      <c r="F5" s="17">
        <v>1487.64984227129</v>
      </c>
      <c r="G5" s="17">
        <v>340.46214511041001</v>
      </c>
      <c r="H5" s="17">
        <v>334.74420516403802</v>
      </c>
      <c r="I5" s="17">
        <v>76.609244269085195</v>
      </c>
      <c r="J5" s="17">
        <v>215398.06624605699</v>
      </c>
      <c r="K5" s="17">
        <v>49295.799053627801</v>
      </c>
      <c r="L5" s="17">
        <v>11.3755469624504</v>
      </c>
      <c r="M5" s="17">
        <v>4.7570977917981097</v>
      </c>
      <c r="N5" s="17">
        <v>22.7510939249008</v>
      </c>
      <c r="O5" s="17">
        <v>9.5141955835962104</v>
      </c>
      <c r="P5" s="17">
        <v>39.814414368576401</v>
      </c>
      <c r="Q5" s="17">
        <v>16.649842271293402</v>
      </c>
      <c r="R5" s="17">
        <v>8.9582432329296804</v>
      </c>
      <c r="S5" s="17">
        <v>3.7462145110410101</v>
      </c>
      <c r="T5" s="17">
        <v>4009.9940597333898</v>
      </c>
      <c r="U5" s="17">
        <v>1676.92454258675</v>
      </c>
      <c r="V5" s="7"/>
      <c r="W5" s="7"/>
    </row>
    <row r="6" spans="1:23" x14ac:dyDescent="0.2">
      <c r="A6" s="7"/>
      <c r="B6" s="7"/>
      <c r="C6" s="7"/>
      <c r="D6" s="7"/>
      <c r="E6" s="7"/>
      <c r="F6" s="7"/>
      <c r="G6" s="7"/>
      <c r="H6" s="7"/>
      <c r="I6" s="8"/>
      <c r="J6" s="8"/>
      <c r="K6" s="8"/>
      <c r="L6" s="8"/>
      <c r="M6" s="8"/>
      <c r="N6" s="8"/>
      <c r="O6" s="7"/>
      <c r="P6" s="7"/>
      <c r="Q6" s="7"/>
      <c r="R6" s="7"/>
      <c r="S6" s="7"/>
      <c r="T6" s="7"/>
      <c r="U6" s="7"/>
      <c r="V6" s="7"/>
      <c r="W6" s="7"/>
    </row>
    <row r="7" spans="1:23" x14ac:dyDescent="0.2">
      <c r="A7" s="7"/>
      <c r="B7" s="7"/>
      <c r="C7" s="7"/>
      <c r="D7" s="7"/>
      <c r="E7" s="7"/>
      <c r="F7" s="7"/>
      <c r="G7" s="7"/>
      <c r="H7" s="7"/>
      <c r="I7" s="8"/>
      <c r="J7" s="8"/>
      <c r="K7" s="8"/>
      <c r="L7" s="8"/>
      <c r="M7" s="8"/>
      <c r="N7" s="8"/>
      <c r="O7" s="7"/>
      <c r="P7" s="7"/>
      <c r="Q7" s="7"/>
      <c r="R7" s="7"/>
      <c r="S7" s="7"/>
      <c r="T7" s="7"/>
      <c r="U7" s="7"/>
      <c r="V7" s="7"/>
      <c r="W7" s="7"/>
    </row>
    <row r="8" spans="1:23" x14ac:dyDescent="0.2">
      <c r="A8" s="7" t="s">
        <v>0</v>
      </c>
      <c r="B8" s="7" t="s">
        <v>9</v>
      </c>
      <c r="C8" s="7" t="s">
        <v>9</v>
      </c>
      <c r="D8" s="7" t="s">
        <v>9</v>
      </c>
      <c r="E8" s="7" t="s">
        <v>9</v>
      </c>
      <c r="F8" s="7"/>
      <c r="G8" s="7"/>
      <c r="H8" s="7"/>
      <c r="I8" s="8"/>
      <c r="J8" s="8"/>
      <c r="K8" s="8"/>
      <c r="L8" s="8"/>
      <c r="M8" s="8"/>
      <c r="N8" s="8"/>
      <c r="O8" s="7"/>
      <c r="P8" s="7"/>
      <c r="Q8" s="7"/>
      <c r="R8" s="7"/>
      <c r="S8" s="7"/>
      <c r="T8" s="7"/>
      <c r="U8" s="7"/>
      <c r="V8" s="7"/>
      <c r="W8" s="7"/>
    </row>
    <row r="9" spans="1:23" x14ac:dyDescent="0.2">
      <c r="A9" s="7" t="s">
        <v>1</v>
      </c>
      <c r="B9" s="7" t="s">
        <v>10</v>
      </c>
      <c r="C9" s="7" t="s">
        <v>11</v>
      </c>
      <c r="D9" s="7" t="s">
        <v>12</v>
      </c>
      <c r="E9" s="7" t="s">
        <v>13</v>
      </c>
      <c r="F9" s="7"/>
      <c r="G9" s="7"/>
      <c r="H9" s="7"/>
      <c r="I9" s="8"/>
      <c r="J9" s="8"/>
      <c r="K9" s="8"/>
      <c r="L9" s="8"/>
      <c r="M9" s="8"/>
      <c r="N9" s="8"/>
      <c r="O9" s="7"/>
      <c r="P9" s="7"/>
      <c r="Q9" s="7"/>
      <c r="R9" s="7"/>
      <c r="S9" s="7"/>
      <c r="T9" s="7"/>
      <c r="U9" s="7"/>
      <c r="V9" s="7"/>
      <c r="W9" s="7"/>
    </row>
    <row r="10" spans="1:23" x14ac:dyDescent="0.2">
      <c r="A10" s="10" t="s">
        <v>3</v>
      </c>
      <c r="B10" s="10">
        <f t="array" ref="B10:E27">TRANSPOSE(D2:U5)</f>
        <v>356.37223974763401</v>
      </c>
      <c r="C10" s="10">
        <v>574.13249211356504</v>
      </c>
      <c r="D10" s="10">
        <v>282.96529968454303</v>
      </c>
      <c r="E10" s="10">
        <v>611.04100946372205</v>
      </c>
      <c r="F10" s="7"/>
      <c r="G10" s="7"/>
      <c r="H10" s="7"/>
      <c r="I10" s="8"/>
      <c r="J10" s="8"/>
      <c r="K10" s="8"/>
      <c r="L10" s="8"/>
      <c r="M10" s="8"/>
      <c r="N10" s="8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">
      <c r="A11" s="12" t="s">
        <v>4</v>
      </c>
      <c r="B11" s="12">
        <v>61.924290220820197</v>
      </c>
      <c r="C11" s="12">
        <v>623.343848580442</v>
      </c>
      <c r="D11" s="12">
        <v>139.84227129337501</v>
      </c>
      <c r="E11" s="12">
        <v>139.84227129337501</v>
      </c>
      <c r="F11" s="7"/>
      <c r="G11" s="7"/>
      <c r="H11" s="7"/>
      <c r="I11" s="8"/>
      <c r="J11" s="8"/>
      <c r="K11" s="8"/>
      <c r="L11" s="8"/>
      <c r="M11" s="8"/>
      <c r="N11" s="8"/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2">
      <c r="A12" s="14" t="s">
        <v>31</v>
      </c>
      <c r="B12" s="14">
        <v>867.62933753943196</v>
      </c>
      <c r="C12" s="14">
        <v>1397.7917981072601</v>
      </c>
      <c r="D12" s="14">
        <v>688.91167192428998</v>
      </c>
      <c r="E12" s="14">
        <v>1487.64984227129</v>
      </c>
      <c r="F12" s="7"/>
      <c r="G12" s="7"/>
      <c r="H12" s="7"/>
      <c r="I12" s="8"/>
      <c r="J12" s="8"/>
      <c r="K12" s="8"/>
      <c r="L12" s="8"/>
      <c r="M12" s="8"/>
      <c r="N12" s="8"/>
      <c r="O12" s="7"/>
      <c r="P12" s="7"/>
      <c r="Q12" s="7"/>
      <c r="R12" s="7"/>
      <c r="S12" s="7"/>
      <c r="T12" s="7"/>
      <c r="U12" s="7"/>
      <c r="V12" s="7"/>
      <c r="W12" s="7"/>
    </row>
    <row r="13" spans="1:23" x14ac:dyDescent="0.2">
      <c r="A13" s="15" t="s">
        <v>32</v>
      </c>
      <c r="B13" s="15">
        <v>150.76182965299699</v>
      </c>
      <c r="C13" s="15">
        <v>1517.60252365931</v>
      </c>
      <c r="D13" s="15">
        <v>340.46214511041001</v>
      </c>
      <c r="E13" s="15">
        <v>340.46214511041001</v>
      </c>
      <c r="F13" s="7"/>
      <c r="G13" s="7"/>
      <c r="H13" s="7"/>
      <c r="I13" s="8"/>
      <c r="J13" s="8"/>
      <c r="K13" s="8"/>
      <c r="L13" s="8"/>
      <c r="M13" s="8"/>
      <c r="N13" s="8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">
      <c r="A14" s="11" t="s">
        <v>33</v>
      </c>
      <c r="B14" s="11">
        <v>195.23000958895901</v>
      </c>
      <c r="C14" s="11">
        <v>314.52475652996799</v>
      </c>
      <c r="D14" s="11">
        <v>155.015772861199</v>
      </c>
      <c r="E14" s="11">
        <v>334.74420516403802</v>
      </c>
      <c r="F14" s="7"/>
      <c r="G14" s="7"/>
      <c r="H14" s="7"/>
      <c r="I14" s="8"/>
      <c r="J14" s="8"/>
      <c r="K14" s="8"/>
      <c r="L14" s="8"/>
      <c r="M14" s="8"/>
      <c r="N14" s="8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2">
      <c r="A15" s="16" t="s">
        <v>34</v>
      </c>
      <c r="B15" s="16">
        <v>33.923741597160898</v>
      </c>
      <c r="C15" s="16">
        <v>341.48402137539398</v>
      </c>
      <c r="D15" s="16">
        <v>76.609244269085195</v>
      </c>
      <c r="E15" s="16">
        <v>76.609244269085195</v>
      </c>
      <c r="F15" s="7"/>
      <c r="G15" s="7"/>
      <c r="H15" s="7"/>
      <c r="I15" s="8"/>
      <c r="J15" s="8"/>
      <c r="K15" s="8"/>
      <c r="L15" s="8"/>
      <c r="M15" s="8"/>
      <c r="N15" s="8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2">
      <c r="A16" s="13" t="s">
        <v>35</v>
      </c>
      <c r="B16" s="13">
        <v>125624.778233438</v>
      </c>
      <c r="C16" s="13">
        <v>202387.44479495299</v>
      </c>
      <c r="D16" s="13">
        <v>99748.097791798107</v>
      </c>
      <c r="E16" s="13">
        <v>215398.06624605699</v>
      </c>
      <c r="F16" s="7"/>
      <c r="G16" s="7"/>
      <c r="H16" s="7"/>
      <c r="I16" s="8"/>
      <c r="J16" s="8"/>
      <c r="K16" s="8"/>
      <c r="L16" s="8"/>
      <c r="M16" s="8"/>
      <c r="N16" s="8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2">
      <c r="A17" s="7" t="s">
        <v>36</v>
      </c>
      <c r="B17" s="7">
        <v>21828.931545741299</v>
      </c>
      <c r="C17" s="7">
        <v>219734.94006309099</v>
      </c>
      <c r="D17" s="7">
        <v>49295.799053627801</v>
      </c>
      <c r="E17" s="7">
        <v>49295.799053627801</v>
      </c>
      <c r="F17" s="7"/>
      <c r="G17" s="7"/>
      <c r="H17" s="7"/>
      <c r="I17" s="8"/>
      <c r="J17" s="8"/>
      <c r="K17" s="8"/>
      <c r="L17" s="8"/>
      <c r="M17" s="8"/>
      <c r="N17" s="8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2">
      <c r="A18" s="10" t="s">
        <v>5</v>
      </c>
      <c r="B18" s="10">
        <v>13.0991146840338</v>
      </c>
      <c r="C18" s="10">
        <v>15.8568230385672</v>
      </c>
      <c r="D18" s="10">
        <v>15.029510532207199</v>
      </c>
      <c r="E18" s="10">
        <v>11.3755469624504</v>
      </c>
      <c r="F18" s="7"/>
      <c r="G18" s="7"/>
      <c r="H18" s="7"/>
      <c r="I18" s="8"/>
      <c r="J18" s="8"/>
      <c r="K18" s="8"/>
      <c r="L18" s="8"/>
      <c r="M18" s="8"/>
      <c r="N18" s="8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">
      <c r="A19" s="12" t="s">
        <v>6</v>
      </c>
      <c r="B19" s="12">
        <v>4</v>
      </c>
      <c r="C19" s="12">
        <v>33.186119873816999</v>
      </c>
      <c r="D19" s="12">
        <v>4.6687697160883301</v>
      </c>
      <c r="E19" s="12">
        <v>4.7570977917981097</v>
      </c>
      <c r="F19" s="7"/>
      <c r="G19" s="7"/>
      <c r="H19" s="7"/>
      <c r="I19" s="8"/>
      <c r="J19" s="8"/>
      <c r="K19" s="8"/>
      <c r="L19" s="8"/>
      <c r="M19" s="8"/>
      <c r="N19" s="8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">
      <c r="A20" s="14" t="s">
        <v>7</v>
      </c>
      <c r="B20" s="14">
        <v>26.198229368067601</v>
      </c>
      <c r="C20" s="14">
        <v>31.713646077134399</v>
      </c>
      <c r="D20" s="14">
        <v>30.059021064414399</v>
      </c>
      <c r="E20" s="14">
        <v>22.7510939249008</v>
      </c>
      <c r="F20" s="7"/>
      <c r="G20" s="7"/>
      <c r="H20" s="7"/>
      <c r="I20" s="8"/>
      <c r="J20" s="8"/>
      <c r="K20" s="8"/>
      <c r="L20" s="8"/>
      <c r="M20" s="8"/>
      <c r="N20" s="8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">
      <c r="A21" s="15" t="s">
        <v>8</v>
      </c>
      <c r="B21" s="15">
        <v>8</v>
      </c>
      <c r="C21" s="15">
        <v>66.372239747634097</v>
      </c>
      <c r="D21" s="15">
        <v>9.3375394321766603</v>
      </c>
      <c r="E21" s="15">
        <v>9.5141955835962104</v>
      </c>
      <c r="F21" s="7"/>
      <c r="G21" s="7"/>
      <c r="H21" s="7"/>
      <c r="I21" s="8"/>
      <c r="J21" s="8"/>
      <c r="K21" s="8"/>
      <c r="L21" s="8"/>
      <c r="M21" s="8"/>
      <c r="N21" s="8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">
      <c r="A22" s="11" t="s">
        <v>37</v>
      </c>
      <c r="B22" s="11">
        <v>45.846901394118198</v>
      </c>
      <c r="C22" s="11">
        <v>55.498880634985198</v>
      </c>
      <c r="D22" s="11">
        <v>52.603286862725099</v>
      </c>
      <c r="E22" s="11">
        <v>39.814414368576401</v>
      </c>
      <c r="F22" s="7"/>
      <c r="G22" s="7"/>
      <c r="H22" s="7"/>
      <c r="I22" s="8"/>
      <c r="J22" s="8"/>
      <c r="K22" s="8"/>
      <c r="L22" s="8"/>
      <c r="M22" s="8"/>
      <c r="N22" s="8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">
      <c r="A23" s="16" t="s">
        <v>38</v>
      </c>
      <c r="B23" s="16">
        <v>14</v>
      </c>
      <c r="C23" s="16">
        <v>116.15141955836</v>
      </c>
      <c r="D23" s="16">
        <v>16.3406940063091</v>
      </c>
      <c r="E23" s="16">
        <v>16.649842271293402</v>
      </c>
      <c r="F23" s="7"/>
      <c r="G23" s="7"/>
      <c r="H23" s="7"/>
      <c r="I23" s="8"/>
      <c r="J23" s="8"/>
      <c r="K23" s="8"/>
      <c r="L23" s="8"/>
      <c r="M23" s="8"/>
      <c r="N23" s="8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">
      <c r="A24" s="13" t="s">
        <v>39</v>
      </c>
      <c r="B24" s="13">
        <v>10.3155528136766</v>
      </c>
      <c r="C24" s="13">
        <v>12.487248142871699</v>
      </c>
      <c r="D24" s="13">
        <v>11.835739544113199</v>
      </c>
      <c r="E24" s="13">
        <v>8.9582432329296804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">
      <c r="A25" s="10" t="s">
        <v>40</v>
      </c>
      <c r="B25" s="10">
        <v>3.15</v>
      </c>
      <c r="C25" s="10">
        <v>26.134069400630899</v>
      </c>
      <c r="D25" s="10">
        <v>3.6766561514195599</v>
      </c>
      <c r="E25" s="10">
        <v>3.7462145110410101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">
      <c r="A26" s="12" t="s">
        <v>41</v>
      </c>
      <c r="B26" s="12">
        <v>4617.5689172687498</v>
      </c>
      <c r="C26" s="12">
        <v>5589.6886893253304</v>
      </c>
      <c r="D26" s="12">
        <v>5298.0527577083503</v>
      </c>
      <c r="E26" s="12">
        <v>4009.9940597333898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">
      <c r="A27" s="14" t="s">
        <v>42</v>
      </c>
      <c r="B27" s="14">
        <v>1410.04</v>
      </c>
      <c r="C27" s="14">
        <v>11698.439116719201</v>
      </c>
      <c r="D27" s="14">
        <v>1645.7880126182999</v>
      </c>
      <c r="E27" s="14">
        <v>1676.92454258675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">
      <c r="B29" s="41" t="s">
        <v>9</v>
      </c>
      <c r="C29" s="41"/>
      <c r="D29" s="41"/>
      <c r="E29" s="41"/>
      <c r="F29" s="41"/>
      <c r="G29" s="41"/>
      <c r="H29" s="41"/>
      <c r="I29" s="41"/>
      <c r="J29" s="41"/>
      <c r="M29" s="45" t="s">
        <v>9</v>
      </c>
      <c r="N29" s="45"/>
      <c r="O29" s="45"/>
      <c r="P29" s="45"/>
      <c r="Q29" s="45"/>
      <c r="R29" s="45"/>
    </row>
    <row r="30" spans="1:23" x14ac:dyDescent="0.2">
      <c r="A30" s="7"/>
      <c r="B30" s="44" t="s">
        <v>10</v>
      </c>
      <c r="C30" s="44"/>
      <c r="D30" s="44"/>
      <c r="E30" s="44"/>
      <c r="F30" s="44"/>
      <c r="G30" s="44"/>
      <c r="H30" s="44"/>
      <c r="I30" s="44"/>
      <c r="J30" s="44"/>
      <c r="M30" s="41" t="s">
        <v>10</v>
      </c>
      <c r="N30" s="41"/>
      <c r="O30" s="41"/>
      <c r="P30" s="41"/>
      <c r="Q30" s="41"/>
      <c r="R30" s="41"/>
    </row>
    <row r="31" spans="1:23" x14ac:dyDescent="0.2">
      <c r="A31" s="7"/>
      <c r="B31" s="1" t="s">
        <v>44</v>
      </c>
      <c r="C31" s="1" t="s">
        <v>44</v>
      </c>
      <c r="D31" s="1" t="s">
        <v>45</v>
      </c>
      <c r="E31" s="1" t="s">
        <v>53</v>
      </c>
      <c r="F31" s="1" t="s">
        <v>53</v>
      </c>
      <c r="G31" s="1" t="s">
        <v>54</v>
      </c>
      <c r="H31" s="1" t="s">
        <v>54</v>
      </c>
      <c r="I31" s="1" t="s">
        <v>43</v>
      </c>
      <c r="J31" s="2" t="s">
        <v>43</v>
      </c>
      <c r="M31" s="1" t="s">
        <v>69</v>
      </c>
      <c r="N31" s="1" t="s">
        <v>70</v>
      </c>
      <c r="O31" s="1" t="s">
        <v>71</v>
      </c>
      <c r="P31" s="1" t="s">
        <v>72</v>
      </c>
      <c r="Q31" s="1" t="s">
        <v>73</v>
      </c>
      <c r="R31" s="1" t="s">
        <v>68</v>
      </c>
    </row>
    <row r="32" spans="1:23" x14ac:dyDescent="0.2">
      <c r="A32" s="7" t="s">
        <v>28</v>
      </c>
      <c r="B32" s="8">
        <f>B10</f>
        <v>356.37223974763401</v>
      </c>
      <c r="C32" s="8">
        <f>B18</f>
        <v>13.0991146840338</v>
      </c>
      <c r="D32" s="8">
        <f>B20</f>
        <v>26.198229368067601</v>
      </c>
      <c r="E32" s="8">
        <f>B12</f>
        <v>867.62933753943196</v>
      </c>
      <c r="F32" s="8">
        <f>B22</f>
        <v>45.846901394118198</v>
      </c>
      <c r="G32" s="8">
        <f>B14</f>
        <v>195.23000958895901</v>
      </c>
      <c r="H32" s="8">
        <f>B24</f>
        <v>10.3155528136766</v>
      </c>
      <c r="I32" s="5">
        <f>B16</f>
        <v>125624.778233438</v>
      </c>
      <c r="J32" s="18">
        <f>B26</f>
        <v>4617.5689172687498</v>
      </c>
      <c r="L32" t="s">
        <v>28</v>
      </c>
      <c r="M32" s="7">
        <f>B32/2.3</f>
        <v>154.94445206418871</v>
      </c>
      <c r="N32" s="7">
        <f>C32/1.6</f>
        <v>8.1869466775211244</v>
      </c>
      <c r="O32" s="7">
        <f>D32/1.6-N32</f>
        <v>8.1869466775211244</v>
      </c>
      <c r="P32" s="7">
        <f>B32</f>
        <v>356.37223974763401</v>
      </c>
      <c r="Q32" s="7">
        <f>C32</f>
        <v>13.0991146840338</v>
      </c>
      <c r="R32" s="7">
        <f>D32-Q32</f>
        <v>13.0991146840338</v>
      </c>
    </row>
    <row r="33" spans="1:18" x14ac:dyDescent="0.2">
      <c r="A33" s="7" t="s">
        <v>29</v>
      </c>
      <c r="B33" s="8">
        <f>B11</f>
        <v>61.924290220820197</v>
      </c>
      <c r="C33" s="8">
        <f>B19</f>
        <v>4</v>
      </c>
      <c r="D33" s="8">
        <f>B21</f>
        <v>8</v>
      </c>
      <c r="E33" s="8">
        <f>B13</f>
        <v>150.76182965299699</v>
      </c>
      <c r="F33" s="8">
        <f>B23</f>
        <v>14</v>
      </c>
      <c r="G33" s="8">
        <f>B15</f>
        <v>33.923741597160898</v>
      </c>
      <c r="H33" s="8">
        <f>B25</f>
        <v>3.15</v>
      </c>
      <c r="I33" s="5">
        <f>B17</f>
        <v>21828.931545741299</v>
      </c>
      <c r="J33" s="18">
        <f>B27</f>
        <v>1410.04</v>
      </c>
      <c r="L33" t="s">
        <v>29</v>
      </c>
      <c r="M33" s="7">
        <f>B33/2.3</f>
        <v>26.923604443834869</v>
      </c>
      <c r="N33" s="7">
        <f>C33/1.6</f>
        <v>2.5</v>
      </c>
      <c r="O33" s="7">
        <f>D33/1.6-N33</f>
        <v>2.5</v>
      </c>
      <c r="P33" s="7">
        <f>B33</f>
        <v>61.924290220820197</v>
      </c>
      <c r="Q33" s="7">
        <f>C33</f>
        <v>4</v>
      </c>
      <c r="R33" s="7">
        <f>D33-Q33</f>
        <v>4</v>
      </c>
    </row>
    <row r="34" spans="1:18" x14ac:dyDescent="0.2">
      <c r="A34" s="7"/>
      <c r="B34" s="44" t="s">
        <v>11</v>
      </c>
      <c r="C34" s="44"/>
      <c r="D34" s="44"/>
      <c r="E34" s="44"/>
      <c r="F34" s="44"/>
      <c r="G34" s="44"/>
      <c r="H34" s="44"/>
      <c r="I34" s="44"/>
      <c r="J34" s="44"/>
      <c r="M34" s="41" t="s">
        <v>11</v>
      </c>
      <c r="N34" s="41"/>
      <c r="O34" s="41"/>
      <c r="P34" s="41"/>
      <c r="Q34" s="41"/>
      <c r="R34" s="41"/>
    </row>
    <row r="35" spans="1:18" x14ac:dyDescent="0.2">
      <c r="A35" s="7"/>
      <c r="B35" s="8" t="str">
        <f>B31</f>
        <v>NYC</v>
      </c>
      <c r="C35" s="8" t="str">
        <f t="shared" ref="C35:J35" si="0">C31</f>
        <v>NYC</v>
      </c>
      <c r="D35" s="8" t="str">
        <f t="shared" si="0"/>
        <v>Storm NYC</v>
      </c>
      <c r="E35" s="8" t="str">
        <f t="shared" si="0"/>
        <v>Los Alamos</v>
      </c>
      <c r="F35" s="8" t="str">
        <f t="shared" si="0"/>
        <v>Los Alamos</v>
      </c>
      <c r="G35" s="8" t="str">
        <f t="shared" si="0"/>
        <v>ORNL</v>
      </c>
      <c r="H35" s="8" t="str">
        <f t="shared" si="0"/>
        <v>ORNL</v>
      </c>
      <c r="I35" s="8" t="str">
        <f t="shared" si="0"/>
        <v>Airplane</v>
      </c>
      <c r="J35" s="8" t="str">
        <f t="shared" si="0"/>
        <v>Airplane</v>
      </c>
      <c r="M35" s="1" t="s">
        <v>69</v>
      </c>
      <c r="N35" s="1" t="s">
        <v>70</v>
      </c>
      <c r="O35" s="1" t="s">
        <v>71</v>
      </c>
      <c r="P35" s="1" t="s">
        <v>72</v>
      </c>
      <c r="Q35" s="1" t="s">
        <v>73</v>
      </c>
      <c r="R35" s="1" t="s">
        <v>68</v>
      </c>
    </row>
    <row r="36" spans="1:18" x14ac:dyDescent="0.2">
      <c r="A36" s="7" t="s">
        <v>28</v>
      </c>
      <c r="B36" s="8">
        <f>C10</f>
        <v>574.13249211356504</v>
      </c>
      <c r="C36" s="8">
        <f>C18</f>
        <v>15.8568230385672</v>
      </c>
      <c r="D36" s="8">
        <f>C20</f>
        <v>31.713646077134399</v>
      </c>
      <c r="E36" s="8">
        <f>C12</f>
        <v>1397.7917981072601</v>
      </c>
      <c r="F36" s="8">
        <f>C22</f>
        <v>55.498880634985198</v>
      </c>
      <c r="G36" s="8">
        <f>C14</f>
        <v>314.52475652996799</v>
      </c>
      <c r="H36" s="8">
        <f>C24</f>
        <v>12.487248142871699</v>
      </c>
      <c r="I36" s="5">
        <f>C16</f>
        <v>202387.44479495299</v>
      </c>
      <c r="J36" s="18">
        <f>C26</f>
        <v>5589.6886893253304</v>
      </c>
      <c r="L36" t="s">
        <v>28</v>
      </c>
      <c r="M36" s="7">
        <f>B36/2.3</f>
        <v>249.62282265807178</v>
      </c>
      <c r="N36" s="7">
        <f>C36/1.6</f>
        <v>9.9105143991044997</v>
      </c>
      <c r="O36" s="7">
        <f>D36/1.6-N36</f>
        <v>9.9105143991044997</v>
      </c>
      <c r="P36" s="7">
        <f>B36</f>
        <v>574.13249211356504</v>
      </c>
      <c r="Q36" s="7">
        <f>C36</f>
        <v>15.8568230385672</v>
      </c>
      <c r="R36" s="7">
        <f>D36-Q36</f>
        <v>15.8568230385672</v>
      </c>
    </row>
    <row r="37" spans="1:18" x14ac:dyDescent="0.2">
      <c r="A37" s="7" t="s">
        <v>29</v>
      </c>
      <c r="B37" s="8">
        <f>C11</f>
        <v>623.343848580442</v>
      </c>
      <c r="C37" s="8">
        <f>C19</f>
        <v>33.186119873816999</v>
      </c>
      <c r="D37" s="8">
        <f>C21</f>
        <v>66.372239747634097</v>
      </c>
      <c r="E37" s="8">
        <f>C13</f>
        <v>1517.60252365931</v>
      </c>
      <c r="F37" s="8">
        <f>C23</f>
        <v>116.15141955836</v>
      </c>
      <c r="G37" s="8">
        <f>C15</f>
        <v>341.48402137539398</v>
      </c>
      <c r="H37" s="8">
        <f>C25</f>
        <v>26.134069400630899</v>
      </c>
      <c r="I37" s="5">
        <f>C17</f>
        <v>219734.94006309099</v>
      </c>
      <c r="J37" s="18">
        <f>C27</f>
        <v>11698.439116719201</v>
      </c>
      <c r="L37" t="s">
        <v>29</v>
      </c>
      <c r="M37" s="7">
        <f>B37/2.3</f>
        <v>271.01906460019217</v>
      </c>
      <c r="N37" s="7">
        <f>C37/1.6</f>
        <v>20.741324921135622</v>
      </c>
      <c r="O37" s="7">
        <f>D37/1.6-N37</f>
        <v>20.741324921135686</v>
      </c>
      <c r="P37" s="7">
        <f>B37</f>
        <v>623.343848580442</v>
      </c>
      <c r="Q37" s="7">
        <f>C37</f>
        <v>33.186119873816999</v>
      </c>
      <c r="R37" s="7">
        <f>D37-Q37</f>
        <v>33.186119873817098</v>
      </c>
    </row>
    <row r="38" spans="1:18" x14ac:dyDescent="0.2">
      <c r="A38" s="7"/>
      <c r="B38" s="44" t="s">
        <v>12</v>
      </c>
      <c r="C38" s="44"/>
      <c r="D38" s="44"/>
      <c r="E38" s="44"/>
      <c r="F38" s="44"/>
      <c r="G38" s="44"/>
      <c r="H38" s="44"/>
      <c r="I38" s="44"/>
      <c r="J38" s="44"/>
      <c r="M38" s="41" t="s">
        <v>12</v>
      </c>
      <c r="N38" s="41"/>
      <c r="O38" s="41"/>
      <c r="P38" s="41"/>
      <c r="Q38" s="41"/>
      <c r="R38" s="41"/>
    </row>
    <row r="39" spans="1:18" x14ac:dyDescent="0.2">
      <c r="A39" s="7"/>
      <c r="B39" s="8" t="str">
        <f>B35</f>
        <v>NYC</v>
      </c>
      <c r="C39" s="8" t="str">
        <f t="shared" ref="C39:J39" si="1">C35</f>
        <v>NYC</v>
      </c>
      <c r="D39" s="8" t="str">
        <f t="shared" si="1"/>
        <v>Storm NYC</v>
      </c>
      <c r="E39" s="8" t="str">
        <f t="shared" si="1"/>
        <v>Los Alamos</v>
      </c>
      <c r="F39" s="8" t="str">
        <f t="shared" si="1"/>
        <v>Los Alamos</v>
      </c>
      <c r="G39" s="8" t="str">
        <f t="shared" si="1"/>
        <v>ORNL</v>
      </c>
      <c r="H39" s="8" t="str">
        <f t="shared" si="1"/>
        <v>ORNL</v>
      </c>
      <c r="I39" s="8" t="str">
        <f t="shared" si="1"/>
        <v>Airplane</v>
      </c>
      <c r="J39" s="8" t="str">
        <f t="shared" si="1"/>
        <v>Airplane</v>
      </c>
      <c r="M39" s="1" t="s">
        <v>69</v>
      </c>
      <c r="N39" s="1" t="s">
        <v>70</v>
      </c>
      <c r="O39" s="1" t="s">
        <v>71</v>
      </c>
      <c r="P39" s="1" t="s">
        <v>72</v>
      </c>
      <c r="Q39" s="1" t="s">
        <v>73</v>
      </c>
      <c r="R39" s="1" t="s">
        <v>68</v>
      </c>
    </row>
    <row r="40" spans="1:18" x14ac:dyDescent="0.2">
      <c r="A40" s="7" t="s">
        <v>28</v>
      </c>
      <c r="B40" s="8">
        <f>D10</f>
        <v>282.96529968454303</v>
      </c>
      <c r="C40" s="8">
        <f>D18</f>
        <v>15.029510532207199</v>
      </c>
      <c r="D40" s="8">
        <f>D20</f>
        <v>30.059021064414399</v>
      </c>
      <c r="E40" s="8">
        <f>D12</f>
        <v>688.91167192428998</v>
      </c>
      <c r="F40" s="8">
        <f>D22</f>
        <v>52.603286862725099</v>
      </c>
      <c r="G40" s="8">
        <f>D14</f>
        <v>155.015772861199</v>
      </c>
      <c r="H40" s="8">
        <f>D24</f>
        <v>11.835739544113199</v>
      </c>
      <c r="I40" s="5">
        <f>D16</f>
        <v>99748.097791798107</v>
      </c>
      <c r="J40" s="18">
        <f>D26</f>
        <v>5298.0527577083503</v>
      </c>
      <c r="L40" t="s">
        <v>28</v>
      </c>
      <c r="M40" s="7">
        <f>B40/2.3</f>
        <v>123.02839116719262</v>
      </c>
      <c r="N40" s="7">
        <f>C40/1.6</f>
        <v>9.3934440826294985</v>
      </c>
      <c r="O40" s="7">
        <f>D40/1.6-N40</f>
        <v>9.3934440826294985</v>
      </c>
      <c r="P40" s="7">
        <f>B40</f>
        <v>282.96529968454303</v>
      </c>
      <c r="Q40" s="7">
        <f>C40</f>
        <v>15.029510532207199</v>
      </c>
      <c r="R40" s="7">
        <f>D40-Q40</f>
        <v>15.029510532207199</v>
      </c>
    </row>
    <row r="41" spans="1:18" x14ac:dyDescent="0.2">
      <c r="A41" s="7" t="s">
        <v>29</v>
      </c>
      <c r="B41" s="8">
        <f>D11</f>
        <v>139.84227129337501</v>
      </c>
      <c r="C41" s="8">
        <f>D19</f>
        <v>4.6687697160883301</v>
      </c>
      <c r="D41" s="8">
        <f>D21</f>
        <v>9.3375394321766603</v>
      </c>
      <c r="E41" s="8">
        <f>D13</f>
        <v>340.46214511041001</v>
      </c>
      <c r="F41" s="8">
        <f>D23</f>
        <v>16.3406940063091</v>
      </c>
      <c r="G41" s="8">
        <f>D15</f>
        <v>76.609244269085195</v>
      </c>
      <c r="H41" s="8">
        <f>D25</f>
        <v>3.6766561514195599</v>
      </c>
      <c r="I41" s="5">
        <f>D17</f>
        <v>49295.799053627801</v>
      </c>
      <c r="J41" s="18">
        <f>D27</f>
        <v>1645.7880126182999</v>
      </c>
      <c r="L41" t="s">
        <v>29</v>
      </c>
      <c r="M41" s="7">
        <f>B41/2.3</f>
        <v>60.800987518858705</v>
      </c>
      <c r="N41" s="7">
        <f>C41/1.6</f>
        <v>2.917981072555206</v>
      </c>
      <c r="O41" s="7">
        <f>D41/1.6-N41</f>
        <v>2.917981072555206</v>
      </c>
      <c r="P41" s="7">
        <f>B41</f>
        <v>139.84227129337501</v>
      </c>
      <c r="Q41" s="7">
        <f>C41</f>
        <v>4.6687697160883301</v>
      </c>
      <c r="R41" s="7">
        <f>D41-Q41</f>
        <v>4.6687697160883301</v>
      </c>
    </row>
    <row r="42" spans="1:18" x14ac:dyDescent="0.2">
      <c r="A42" s="7"/>
      <c r="B42" s="44" t="s">
        <v>13</v>
      </c>
      <c r="C42" s="44"/>
      <c r="D42" s="44"/>
      <c r="E42" s="44"/>
      <c r="F42" s="44"/>
      <c r="G42" s="44"/>
      <c r="H42" s="44"/>
      <c r="I42" s="44"/>
      <c r="J42" s="44"/>
      <c r="M42" s="41" t="s">
        <v>13</v>
      </c>
      <c r="N42" s="41"/>
      <c r="O42" s="41"/>
      <c r="P42" s="41"/>
      <c r="Q42" s="41"/>
      <c r="R42" s="41"/>
    </row>
    <row r="43" spans="1:18" x14ac:dyDescent="0.2">
      <c r="A43" s="7"/>
      <c r="B43" s="8" t="str">
        <f>B39</f>
        <v>NYC</v>
      </c>
      <c r="C43" s="8" t="str">
        <f t="shared" ref="C43:J43" si="2">C39</f>
        <v>NYC</v>
      </c>
      <c r="D43" s="8" t="str">
        <f t="shared" si="2"/>
        <v>Storm NYC</v>
      </c>
      <c r="E43" s="8" t="str">
        <f t="shared" si="2"/>
        <v>Los Alamos</v>
      </c>
      <c r="F43" s="8" t="str">
        <f t="shared" si="2"/>
        <v>Los Alamos</v>
      </c>
      <c r="G43" s="8" t="str">
        <f t="shared" si="2"/>
        <v>ORNL</v>
      </c>
      <c r="H43" s="8" t="str">
        <f t="shared" si="2"/>
        <v>ORNL</v>
      </c>
      <c r="I43" s="8" t="str">
        <f t="shared" si="2"/>
        <v>Airplane</v>
      </c>
      <c r="J43" s="8" t="str">
        <f t="shared" si="2"/>
        <v>Airplane</v>
      </c>
      <c r="M43" s="1" t="s">
        <v>69</v>
      </c>
      <c r="N43" s="1" t="s">
        <v>70</v>
      </c>
      <c r="O43" s="1" t="s">
        <v>71</v>
      </c>
      <c r="P43" s="1" t="s">
        <v>72</v>
      </c>
      <c r="Q43" s="1" t="s">
        <v>73</v>
      </c>
      <c r="R43" s="1" t="s">
        <v>68</v>
      </c>
    </row>
    <row r="44" spans="1:18" x14ac:dyDescent="0.2">
      <c r="A44" s="7" t="s">
        <v>28</v>
      </c>
      <c r="B44" s="8">
        <f>E10</f>
        <v>611.04100946372205</v>
      </c>
      <c r="C44" s="8">
        <f>E18</f>
        <v>11.3755469624504</v>
      </c>
      <c r="D44" s="8">
        <f>E20</f>
        <v>22.7510939249008</v>
      </c>
      <c r="E44" s="8">
        <f>E12</f>
        <v>1487.64984227129</v>
      </c>
      <c r="F44" s="8">
        <f>E22</f>
        <v>39.814414368576401</v>
      </c>
      <c r="G44" s="8">
        <f>E14</f>
        <v>334.74420516403802</v>
      </c>
      <c r="H44" s="8">
        <f>E24</f>
        <v>8.9582432329296804</v>
      </c>
      <c r="I44" s="5">
        <f>E16</f>
        <v>215398.06624605699</v>
      </c>
      <c r="J44" s="18">
        <f>E26</f>
        <v>4009.9940597333898</v>
      </c>
      <c r="L44" t="s">
        <v>28</v>
      </c>
      <c r="M44" s="7">
        <f>B44/2.3</f>
        <v>265.67000411466177</v>
      </c>
      <c r="N44" s="7">
        <f>C44/1.6</f>
        <v>7.1097168515315001</v>
      </c>
      <c r="O44" s="7">
        <f>D44/1.6-N44</f>
        <v>7.1097168515315001</v>
      </c>
      <c r="P44" s="7">
        <f>B44</f>
        <v>611.04100946372205</v>
      </c>
      <c r="Q44" s="7">
        <f>C44</f>
        <v>11.3755469624504</v>
      </c>
      <c r="R44" s="7">
        <f>D44-Q44</f>
        <v>11.3755469624504</v>
      </c>
    </row>
    <row r="45" spans="1:18" x14ac:dyDescent="0.2">
      <c r="A45" s="7" t="s">
        <v>29</v>
      </c>
      <c r="B45" s="8">
        <f>E11</f>
        <v>139.84227129337501</v>
      </c>
      <c r="C45" s="8">
        <f>E19</f>
        <v>4.7570977917981097</v>
      </c>
      <c r="D45" s="8">
        <f>E21</f>
        <v>9.5141955835962104</v>
      </c>
      <c r="E45" s="8">
        <f>E13</f>
        <v>340.46214511041001</v>
      </c>
      <c r="F45" s="8">
        <f>E23</f>
        <v>16.649842271293402</v>
      </c>
      <c r="G45" s="8">
        <f>E15</f>
        <v>76.609244269085195</v>
      </c>
      <c r="H45" s="8">
        <f>E25</f>
        <v>3.7462145110410101</v>
      </c>
      <c r="I45" s="5">
        <f>E17</f>
        <v>49295.799053627801</v>
      </c>
      <c r="J45" s="18">
        <f>E27</f>
        <v>1676.92454258675</v>
      </c>
      <c r="L45" t="s">
        <v>29</v>
      </c>
      <c r="M45" s="7">
        <f>B45/2.3</f>
        <v>60.800987518858705</v>
      </c>
      <c r="N45" s="7">
        <f>C45/1.6</f>
        <v>2.9731861198738185</v>
      </c>
      <c r="O45" s="7">
        <f>D45/1.6-N45</f>
        <v>2.9731861198738123</v>
      </c>
      <c r="P45" s="7">
        <f>B45</f>
        <v>139.84227129337501</v>
      </c>
      <c r="Q45" s="7">
        <f>C45</f>
        <v>4.7570977917981097</v>
      </c>
      <c r="R45" s="7">
        <f>D45-Q45</f>
        <v>4.7570977917981008</v>
      </c>
    </row>
    <row r="47" spans="1:18" x14ac:dyDescent="0.2">
      <c r="B47" s="61" t="s">
        <v>93</v>
      </c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</row>
    <row r="48" spans="1:18" x14ac:dyDescent="0.2"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11</v>
      </c>
      <c r="G48" s="3" t="s">
        <v>11</v>
      </c>
      <c r="H48" s="3" t="s">
        <v>11</v>
      </c>
      <c r="I48" s="3" t="s">
        <v>11</v>
      </c>
      <c r="J48" s="52" t="s">
        <v>105</v>
      </c>
      <c r="K48" s="54"/>
      <c r="L48" s="3" t="s">
        <v>12</v>
      </c>
      <c r="M48" s="3" t="s">
        <v>12</v>
      </c>
      <c r="N48" s="52" t="s">
        <v>111</v>
      </c>
      <c r="O48" s="53"/>
      <c r="P48" s="39" t="str">
        <f>" "</f>
        <v xml:space="preserve"> </v>
      </c>
      <c r="Q48" s="3" t="str">
        <f>" "</f>
        <v xml:space="preserve"> </v>
      </c>
    </row>
    <row r="49" spans="1:17" x14ac:dyDescent="0.2">
      <c r="B49" s="3" t="s">
        <v>92</v>
      </c>
      <c r="C49" s="3" t="s">
        <v>76</v>
      </c>
      <c r="D49" s="3" t="s">
        <v>89</v>
      </c>
      <c r="E49" s="3" t="s">
        <v>90</v>
      </c>
      <c r="F49" s="3" t="s">
        <v>92</v>
      </c>
      <c r="G49" s="3" t="s">
        <v>76</v>
      </c>
      <c r="H49" s="3" t="s">
        <v>89</v>
      </c>
      <c r="I49" s="3" t="s">
        <v>90</v>
      </c>
      <c r="J49" s="3" t="s">
        <v>92</v>
      </c>
      <c r="K49" s="3" t="s">
        <v>76</v>
      </c>
      <c r="L49" s="3" t="s">
        <v>89</v>
      </c>
      <c r="M49" s="3" t="s">
        <v>90</v>
      </c>
      <c r="N49" s="3" t="s">
        <v>92</v>
      </c>
      <c r="O49" s="3" t="s">
        <v>76</v>
      </c>
      <c r="P49" s="3" t="s">
        <v>89</v>
      </c>
      <c r="Q49" s="3" t="s">
        <v>90</v>
      </c>
    </row>
    <row r="50" spans="1:17" x14ac:dyDescent="0.2">
      <c r="A50" s="4" t="s">
        <v>91</v>
      </c>
      <c r="B50">
        <f t="array" ref="B50:B52">TRANSPOSE(M32:O32)</f>
        <v>154.94445206418871</v>
      </c>
      <c r="C50">
        <f t="array" ref="C50:C52">TRANSPOSE(P32:R32)</f>
        <v>356.37223974763401</v>
      </c>
      <c r="F50">
        <f t="array" ref="F50:F52">TRANSPOSE(M36:O36)</f>
        <v>249.62282265807178</v>
      </c>
      <c r="G50">
        <f t="array" ref="G50:G52">TRANSPOSE(P36:R36)</f>
        <v>574.13249211356504</v>
      </c>
      <c r="J50">
        <f t="array" ref="J50:J52">TRANSPOSE(M40:O40)</f>
        <v>123.02839116719262</v>
      </c>
      <c r="K50">
        <f t="array" ref="K50:K52">TRANSPOSE(P40:R40)</f>
        <v>282.96529968454303</v>
      </c>
      <c r="N50">
        <f t="array" ref="N50:N52">TRANSPOSE(M44:O44)</f>
        <v>265.67000411466177</v>
      </c>
      <c r="O50">
        <f t="array" ref="O50:O52">TRANSPOSE(P44:R44)</f>
        <v>611.04100946372205</v>
      </c>
      <c r="P50">
        <f>AVERAGE(N50:O50,J50:K50,F50:G50,B50:C50)</f>
        <v>327.22208887669734</v>
      </c>
      <c r="Q50">
        <f>O50</f>
        <v>611.04100946372205</v>
      </c>
    </row>
    <row r="51" spans="1:17" x14ac:dyDescent="0.2">
      <c r="A51" s="4" t="s">
        <v>101</v>
      </c>
      <c r="B51">
        <v>8.1869466775211244</v>
      </c>
      <c r="C51">
        <v>13.0991146840338</v>
      </c>
      <c r="F51">
        <v>9.9105143991044997</v>
      </c>
      <c r="G51">
        <v>15.8568230385672</v>
      </c>
      <c r="J51">
        <v>9.3934440826294985</v>
      </c>
      <c r="K51">
        <v>15.029510532207199</v>
      </c>
      <c r="N51">
        <v>7.1097168515315001</v>
      </c>
      <c r="O51">
        <v>11.3755469624504</v>
      </c>
      <c r="P51">
        <f t="shared" ref="P51:P52" si="3">AVERAGE(N51:O51,J51:K51,F51:G51,B51:C51)</f>
        <v>11.245202153505652</v>
      </c>
      <c r="Q51">
        <f t="shared" ref="Q51:Q52" si="4">O51</f>
        <v>11.3755469624504</v>
      </c>
    </row>
    <row r="52" spans="1:17" x14ac:dyDescent="0.2">
      <c r="A52" s="4" t="s">
        <v>102</v>
      </c>
      <c r="B52">
        <v>8.1869466775211244</v>
      </c>
      <c r="C52">
        <v>13.0991146840338</v>
      </c>
      <c r="F52">
        <v>9.9105143991044997</v>
      </c>
      <c r="G52">
        <v>15.8568230385672</v>
      </c>
      <c r="J52">
        <v>9.3934440826294985</v>
      </c>
      <c r="K52">
        <v>15.029510532207199</v>
      </c>
      <c r="N52">
        <v>7.1097168515315001</v>
      </c>
      <c r="O52">
        <v>11.3755469624504</v>
      </c>
      <c r="P52">
        <f t="shared" si="3"/>
        <v>11.245202153505652</v>
      </c>
      <c r="Q52">
        <f t="shared" si="4"/>
        <v>11.3755469624504</v>
      </c>
    </row>
    <row r="53" spans="1:17" x14ac:dyDescent="0.2">
      <c r="B53">
        <f>B50/B51</f>
        <v>18.925792260210908</v>
      </c>
      <c r="C53">
        <f>C50/C51</f>
        <v>27.205826374053178</v>
      </c>
      <c r="F53">
        <f>F50/F51</f>
        <v>25.187675695282511</v>
      </c>
      <c r="G53">
        <f>G50/G51</f>
        <v>36.207283811968608</v>
      </c>
      <c r="J53">
        <f>J50/J51</f>
        <v>13.097261247841846</v>
      </c>
      <c r="K53">
        <f>K50/K51</f>
        <v>18.827313043772651</v>
      </c>
      <c r="N53">
        <f>N50/N51</f>
        <v>37.367170825858409</v>
      </c>
      <c r="O53">
        <f>O50/O51</f>
        <v>53.715308062171459</v>
      </c>
    </row>
    <row r="54" spans="1:17" x14ac:dyDescent="0.2">
      <c r="O54">
        <f>MAX(B53:O53)</f>
        <v>53.715308062171459</v>
      </c>
    </row>
    <row r="56" spans="1:17" x14ac:dyDescent="0.2">
      <c r="B56" s="61" t="s">
        <v>94</v>
      </c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</row>
    <row r="57" spans="1:17" x14ac:dyDescent="0.2">
      <c r="B57" s="52" t="s">
        <v>112</v>
      </c>
      <c r="C57" s="54"/>
      <c r="D57" s="3" t="s">
        <v>10</v>
      </c>
      <c r="E57" s="3" t="s">
        <v>10</v>
      </c>
      <c r="F57" s="52" t="s">
        <v>98</v>
      </c>
      <c r="G57" s="54"/>
      <c r="H57" s="3" t="str">
        <f>" "</f>
        <v xml:space="preserve"> </v>
      </c>
      <c r="I57" s="3" t="str">
        <f>" "</f>
        <v xml:space="preserve"> 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13</v>
      </c>
      <c r="O57" s="3" t="s">
        <v>13</v>
      </c>
      <c r="P57" s="3" t="s">
        <v>13</v>
      </c>
      <c r="Q57" s="3" t="s">
        <v>13</v>
      </c>
    </row>
    <row r="58" spans="1:17" x14ac:dyDescent="0.2">
      <c r="B58" s="3" t="s">
        <v>92</v>
      </c>
      <c r="C58" s="3" t="s">
        <v>76</v>
      </c>
      <c r="D58" s="3" t="s">
        <v>89</v>
      </c>
      <c r="E58" s="3" t="s">
        <v>90</v>
      </c>
      <c r="F58" s="3" t="s">
        <v>92</v>
      </c>
      <c r="G58" s="3" t="s">
        <v>76</v>
      </c>
      <c r="H58" s="3" t="s">
        <v>89</v>
      </c>
      <c r="I58" s="3" t="s">
        <v>90</v>
      </c>
      <c r="J58" s="3" t="s">
        <v>92</v>
      </c>
      <c r="K58" s="3" t="s">
        <v>76</v>
      </c>
      <c r="L58" s="3" t="s">
        <v>89</v>
      </c>
      <c r="M58" s="3" t="s">
        <v>90</v>
      </c>
      <c r="N58" s="3" t="s">
        <v>92</v>
      </c>
      <c r="O58" s="3" t="s">
        <v>76</v>
      </c>
      <c r="P58" s="3" t="s">
        <v>89</v>
      </c>
      <c r="Q58" s="3" t="s">
        <v>90</v>
      </c>
    </row>
    <row r="59" spans="1:17" x14ac:dyDescent="0.2">
      <c r="A59" s="4" t="s">
        <v>91</v>
      </c>
      <c r="B59">
        <f t="array" ref="B59:B61">TRANSPOSE(M33:O33)</f>
        <v>26.923604443834869</v>
      </c>
      <c r="C59">
        <f t="array" ref="C59:C61">TRANSPOSE(P33:R33)</f>
        <v>61.924290220820197</v>
      </c>
      <c r="F59">
        <f t="array" ref="F59:F61">TRANSPOSE(M37:O37)</f>
        <v>271.01906460019217</v>
      </c>
      <c r="G59">
        <f t="array" ref="G59:G61">TRANSPOSE(P37:R37)</f>
        <v>623.343848580442</v>
      </c>
      <c r="H59">
        <f>AVERAGE(G59,F59,C59,B59,J59,K59,N59,O59,)</f>
        <v>153.83303616330628</v>
      </c>
      <c r="I59">
        <f>K59</f>
        <v>139.84227129337501</v>
      </c>
      <c r="J59">
        <f t="array" ref="J59:J61">TRANSPOSE(M41:O41)</f>
        <v>60.800987518858705</v>
      </c>
      <c r="K59">
        <f t="array" ref="K59:K61">TRANSPOSE(P41:R41)</f>
        <v>139.84227129337501</v>
      </c>
      <c r="N59">
        <f t="array" ref="N59:N61">TRANSPOSE(M45:P45)</f>
        <v>60.800987518858705</v>
      </c>
      <c r="O59">
        <f t="array" ref="O59:O61">TRANSPOSE(P45:R45)</f>
        <v>139.84227129337501</v>
      </c>
    </row>
    <row r="60" spans="1:17" x14ac:dyDescent="0.2">
      <c r="A60" s="4" t="s">
        <v>101</v>
      </c>
      <c r="B60">
        <v>2.5</v>
      </c>
      <c r="C60">
        <v>4</v>
      </c>
      <c r="F60">
        <v>20.741324921135622</v>
      </c>
      <c r="G60">
        <v>33.186119873816999</v>
      </c>
      <c r="H60">
        <f t="shared" ref="H60:H61" si="5">AVERAGE(G60,F60,C60,B60,J60,K60,N60,O60,)</f>
        <v>8.4160532772520096</v>
      </c>
      <c r="I60">
        <f t="shared" ref="I60:I61" si="6">K60</f>
        <v>4.6687697160883301</v>
      </c>
      <c r="J60">
        <v>2.917981072555206</v>
      </c>
      <c r="K60">
        <v>4.6687697160883301</v>
      </c>
      <c r="N60">
        <v>2.9731861198738185</v>
      </c>
      <c r="O60">
        <v>4.7570977917981097</v>
      </c>
    </row>
    <row r="61" spans="1:17" x14ac:dyDescent="0.2">
      <c r="A61" s="4" t="s">
        <v>102</v>
      </c>
      <c r="B61">
        <v>2.5</v>
      </c>
      <c r="C61">
        <v>4</v>
      </c>
      <c r="F61">
        <v>20.741324921135686</v>
      </c>
      <c r="G61">
        <v>33.186119873817098</v>
      </c>
      <c r="H61">
        <f t="shared" si="5"/>
        <v>8.4160532772520256</v>
      </c>
      <c r="I61">
        <f t="shared" si="6"/>
        <v>4.6687697160883301</v>
      </c>
      <c r="J61">
        <v>2.917981072555206</v>
      </c>
      <c r="K61">
        <v>4.6687697160883301</v>
      </c>
      <c r="N61">
        <v>2.9731861198738123</v>
      </c>
      <c r="O61">
        <v>4.7570977917981008</v>
      </c>
    </row>
    <row r="62" spans="1:17" x14ac:dyDescent="0.2">
      <c r="B62">
        <f>B59/B60</f>
        <v>10.769441777533947</v>
      </c>
      <c r="C62">
        <f>C59/C60</f>
        <v>15.481072555205049</v>
      </c>
      <c r="F62">
        <f>F59/F60</f>
        <v>13.066622582245023</v>
      </c>
      <c r="G62">
        <f>G59/G60</f>
        <v>18.783269961977219</v>
      </c>
      <c r="J62">
        <f>J59/J60</f>
        <v>20.836662749706164</v>
      </c>
      <c r="K62">
        <f>K59/K60</f>
        <v>29.952702702702606</v>
      </c>
      <c r="N62">
        <f>N59/N60</f>
        <v>20.449775112443714</v>
      </c>
      <c r="O62">
        <f>O59/O60</f>
        <v>29.396551724137833</v>
      </c>
    </row>
    <row r="63" spans="1:17" x14ac:dyDescent="0.2">
      <c r="O63">
        <f>MAX(B62:O62)</f>
        <v>29.952702702702606</v>
      </c>
    </row>
  </sheetData>
  <mergeCells count="16">
    <mergeCell ref="J48:K48"/>
    <mergeCell ref="B57:C57"/>
    <mergeCell ref="F57:G57"/>
    <mergeCell ref="M29:R29"/>
    <mergeCell ref="M34:R34"/>
    <mergeCell ref="M38:R38"/>
    <mergeCell ref="M42:R42"/>
    <mergeCell ref="B47:Q47"/>
    <mergeCell ref="B56:Q56"/>
    <mergeCell ref="M30:R30"/>
    <mergeCell ref="N48:O48"/>
    <mergeCell ref="B29:J29"/>
    <mergeCell ref="B30:J30"/>
    <mergeCell ref="B34:J34"/>
    <mergeCell ref="B38:J38"/>
    <mergeCell ref="B42:J42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opLeftCell="C40" zoomScale="70" zoomScaleNormal="70" workbookViewId="0">
      <selection activeCell="M58" sqref="M58"/>
    </sheetView>
  </sheetViews>
  <sheetFormatPr defaultRowHeight="12.75" x14ac:dyDescent="0.2"/>
  <cols>
    <col min="1" max="1" width="27.85546875" bestFit="1" customWidth="1"/>
    <col min="2" max="2" width="14.28515625" bestFit="1" customWidth="1"/>
    <col min="3" max="4" width="16.7109375" bestFit="1" customWidth="1"/>
    <col min="5" max="5" width="18.140625" bestFit="1" customWidth="1"/>
    <col min="6" max="6" width="17.7109375" bestFit="1" customWidth="1"/>
    <col min="7" max="7" width="24.42578125" bestFit="1" customWidth="1"/>
    <col min="8" max="8" width="24.28515625" bestFit="1" customWidth="1"/>
    <col min="9" max="9" width="17.28515625" bestFit="1" customWidth="1"/>
    <col min="10" max="10" width="17.140625" bestFit="1" customWidth="1"/>
    <col min="11" max="11" width="21.140625" bestFit="1" customWidth="1"/>
    <col min="12" max="12" width="21.42578125" bestFit="1" customWidth="1"/>
    <col min="13" max="13" width="27.85546875" bestFit="1" customWidth="1"/>
    <col min="14" max="14" width="27.7109375" bestFit="1" customWidth="1"/>
    <col min="15" max="15" width="17.42578125" bestFit="1" customWidth="1"/>
    <col min="16" max="16" width="12.5703125" bestFit="1" customWidth="1"/>
    <col min="17" max="17" width="15.85546875" bestFit="1" customWidth="1"/>
    <col min="18" max="18" width="13.42578125" bestFit="1" customWidth="1"/>
    <col min="19" max="20" width="16.7109375" bestFit="1" customWidth="1"/>
    <col min="21" max="21" width="14.42578125" bestFit="1" customWidth="1"/>
    <col min="22" max="22" width="14.28515625" bestFit="1" customWidth="1"/>
    <col min="23" max="23" width="17.42578125" bestFit="1" customWidth="1"/>
    <col min="24" max="24" width="12.140625" bestFit="1" customWidth="1"/>
    <col min="25" max="25" width="15.85546875" bestFit="1" customWidth="1"/>
    <col min="26" max="26" width="13.42578125" bestFit="1" customWidth="1"/>
    <col min="27" max="28" width="16.7109375" bestFit="1" customWidth="1"/>
    <col min="29" max="29" width="14.42578125" bestFit="1" customWidth="1"/>
    <col min="30" max="30" width="14.28515625" bestFit="1" customWidth="1"/>
    <col min="31" max="31" width="17.42578125" bestFit="1" customWidth="1"/>
    <col min="32" max="32" width="12.140625" bestFit="1" customWidth="1"/>
    <col min="33" max="33" width="15.85546875" bestFit="1" customWidth="1"/>
    <col min="34" max="34" width="13.42578125" bestFit="1" customWidth="1"/>
    <col min="35" max="36" width="16.7109375" bestFit="1" customWidth="1"/>
    <col min="37" max="37" width="14.42578125" bestFit="1" customWidth="1"/>
    <col min="38" max="38" width="14.28515625" bestFit="1" customWidth="1"/>
    <col min="39" max="39" width="17.42578125" bestFit="1" customWidth="1"/>
    <col min="40" max="40" width="12.140625" bestFit="1" customWidth="1"/>
    <col min="41" max="41" width="15.85546875" bestFit="1" customWidth="1"/>
    <col min="42" max="42" width="13.42578125" bestFit="1" customWidth="1"/>
    <col min="43" max="44" width="16.7109375" bestFit="1" customWidth="1"/>
    <col min="45" max="45" width="14.42578125" bestFit="1" customWidth="1"/>
    <col min="46" max="46" width="14.28515625" bestFit="1" customWidth="1"/>
    <col min="47" max="47" width="17.42578125" bestFit="1" customWidth="1"/>
    <col min="48" max="48" width="12.140625" bestFit="1" customWidth="1"/>
    <col min="49" max="49" width="15.8554687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5</v>
      </c>
      <c r="M1" t="s">
        <v>6</v>
      </c>
      <c r="N1" t="s">
        <v>7</v>
      </c>
      <c r="O1" t="s">
        <v>8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</row>
    <row r="2" spans="1:21" x14ac:dyDescent="0.2">
      <c r="A2" t="s">
        <v>25</v>
      </c>
      <c r="B2" t="s">
        <v>26</v>
      </c>
      <c r="C2" s="17">
        <v>0</v>
      </c>
      <c r="D2" s="17">
        <v>101.457564575646</v>
      </c>
      <c r="E2" s="17" t="s">
        <v>18</v>
      </c>
      <c r="F2" s="17">
        <v>247.01014760147601</v>
      </c>
      <c r="G2" s="17" t="s">
        <v>18</v>
      </c>
      <c r="H2" s="17">
        <v>55.581100590221403</v>
      </c>
      <c r="I2" s="17" t="s">
        <v>18</v>
      </c>
      <c r="J2" s="17">
        <v>35764.806088560901</v>
      </c>
      <c r="K2" s="17" t="s">
        <v>18</v>
      </c>
      <c r="L2" s="17">
        <v>15.1209677419355</v>
      </c>
      <c r="M2" s="17" t="s">
        <v>18</v>
      </c>
      <c r="N2" s="17">
        <v>30.241935483871</v>
      </c>
      <c r="O2" s="17" t="s">
        <v>18</v>
      </c>
      <c r="P2" s="17">
        <v>52.923387096774199</v>
      </c>
      <c r="Q2" s="17" t="s">
        <v>18</v>
      </c>
      <c r="R2" s="17">
        <v>11.907762096774199</v>
      </c>
      <c r="S2" s="17" t="s">
        <v>18</v>
      </c>
      <c r="T2" s="17">
        <v>5330.2923387096798</v>
      </c>
      <c r="U2" s="17" t="s">
        <v>18</v>
      </c>
    </row>
    <row r="3" spans="1:21" x14ac:dyDescent="0.2">
      <c r="A3" t="s">
        <v>25</v>
      </c>
      <c r="B3" t="s">
        <v>27</v>
      </c>
      <c r="C3" s="17">
        <v>0</v>
      </c>
      <c r="D3" s="17">
        <v>43.413284132841298</v>
      </c>
      <c r="E3" s="17" t="s">
        <v>18</v>
      </c>
      <c r="F3" s="17">
        <v>105.694649446494</v>
      </c>
      <c r="G3" s="17" t="s">
        <v>18</v>
      </c>
      <c r="H3" s="17">
        <v>23.7829295669742</v>
      </c>
      <c r="I3" s="17" t="s">
        <v>18</v>
      </c>
      <c r="J3" s="17">
        <v>15303.6167896679</v>
      </c>
      <c r="K3" s="17" t="s">
        <v>18</v>
      </c>
      <c r="L3" s="17">
        <v>4</v>
      </c>
      <c r="M3" s="17" t="s">
        <v>18</v>
      </c>
      <c r="N3" s="17">
        <v>8</v>
      </c>
      <c r="O3" s="17" t="s">
        <v>18</v>
      </c>
      <c r="P3" s="17">
        <v>14</v>
      </c>
      <c r="Q3" s="17" t="s">
        <v>18</v>
      </c>
      <c r="R3" s="17">
        <v>3.15</v>
      </c>
      <c r="S3" s="17" t="s">
        <v>18</v>
      </c>
      <c r="T3" s="17">
        <v>1410.04</v>
      </c>
      <c r="U3" s="17" t="s">
        <v>18</v>
      </c>
    </row>
    <row r="5" spans="1:21" x14ac:dyDescent="0.2">
      <c r="A5" t="s">
        <v>0</v>
      </c>
      <c r="B5" t="s">
        <v>25</v>
      </c>
      <c r="C5" t="s">
        <v>25</v>
      </c>
    </row>
    <row r="6" spans="1:21" x14ac:dyDescent="0.2">
      <c r="A6" t="s">
        <v>1</v>
      </c>
      <c r="B6" t="s">
        <v>26</v>
      </c>
      <c r="C6" t="s">
        <v>27</v>
      </c>
    </row>
    <row r="7" spans="1:21" x14ac:dyDescent="0.2">
      <c r="A7" t="s">
        <v>3</v>
      </c>
      <c r="B7" s="17">
        <f t="array" ref="B7:C24">TRANSPOSE(D2:U3)</f>
        <v>101.457564575646</v>
      </c>
      <c r="C7" s="17">
        <v>43.413284132841298</v>
      </c>
    </row>
    <row r="8" spans="1:21" x14ac:dyDescent="0.2">
      <c r="A8" t="s">
        <v>4</v>
      </c>
      <c r="B8" s="17" t="str">
        <v>NA</v>
      </c>
      <c r="C8" s="17" t="str">
        <v>NA</v>
      </c>
    </row>
    <row r="9" spans="1:21" x14ac:dyDescent="0.2">
      <c r="A9" t="s">
        <v>31</v>
      </c>
      <c r="B9" s="17">
        <v>247.01014760147601</v>
      </c>
      <c r="C9" s="17">
        <v>105.694649446494</v>
      </c>
    </row>
    <row r="10" spans="1:21" x14ac:dyDescent="0.2">
      <c r="A10" t="s">
        <v>32</v>
      </c>
      <c r="B10" s="17" t="str">
        <v>NA</v>
      </c>
      <c r="C10" s="17" t="str">
        <v>NA</v>
      </c>
    </row>
    <row r="11" spans="1:21" x14ac:dyDescent="0.2">
      <c r="A11" t="s">
        <v>33</v>
      </c>
      <c r="B11" s="17">
        <v>55.581100590221403</v>
      </c>
      <c r="C11" s="17">
        <v>23.7829295669742</v>
      </c>
    </row>
    <row r="12" spans="1:21" x14ac:dyDescent="0.2">
      <c r="A12" t="s">
        <v>34</v>
      </c>
      <c r="B12" s="17" t="str">
        <v>NA</v>
      </c>
      <c r="C12" s="17" t="str">
        <v>NA</v>
      </c>
    </row>
    <row r="13" spans="1:21" x14ac:dyDescent="0.2">
      <c r="A13" t="s">
        <v>35</v>
      </c>
      <c r="B13" s="17">
        <v>35764.806088560901</v>
      </c>
      <c r="C13" s="17">
        <v>15303.6167896679</v>
      </c>
    </row>
    <row r="14" spans="1:21" x14ac:dyDescent="0.2">
      <c r="A14" t="s">
        <v>36</v>
      </c>
      <c r="B14" s="17" t="str">
        <v>NA</v>
      </c>
      <c r="C14" s="17" t="str">
        <v>NA</v>
      </c>
    </row>
    <row r="15" spans="1:21" x14ac:dyDescent="0.2">
      <c r="A15" t="s">
        <v>5</v>
      </c>
      <c r="B15" s="17">
        <v>15.1209677419355</v>
      </c>
      <c r="C15" s="17">
        <v>4</v>
      </c>
    </row>
    <row r="16" spans="1:21" x14ac:dyDescent="0.2">
      <c r="A16" t="s">
        <v>6</v>
      </c>
      <c r="B16" s="17" t="str">
        <v>NA</v>
      </c>
      <c r="C16" s="17" t="str">
        <v>NA</v>
      </c>
    </row>
    <row r="17" spans="1:23" x14ac:dyDescent="0.2">
      <c r="A17" t="s">
        <v>7</v>
      </c>
      <c r="B17" s="17">
        <v>30.241935483871</v>
      </c>
      <c r="C17" s="17">
        <v>8</v>
      </c>
    </row>
    <row r="18" spans="1:23" x14ac:dyDescent="0.2">
      <c r="A18" t="s">
        <v>8</v>
      </c>
      <c r="B18" s="17" t="str">
        <v>NA</v>
      </c>
      <c r="C18" s="17" t="str">
        <v>NA</v>
      </c>
    </row>
    <row r="19" spans="1:23" x14ac:dyDescent="0.2">
      <c r="A19" t="s">
        <v>37</v>
      </c>
      <c r="B19" s="17">
        <v>52.923387096774199</v>
      </c>
      <c r="C19" s="17">
        <v>14</v>
      </c>
    </row>
    <row r="20" spans="1:23" x14ac:dyDescent="0.2">
      <c r="A20" t="s">
        <v>38</v>
      </c>
      <c r="B20" s="17" t="str">
        <v>NA</v>
      </c>
      <c r="C20" s="17" t="str">
        <v>NA</v>
      </c>
    </row>
    <row r="21" spans="1:23" x14ac:dyDescent="0.2">
      <c r="A21" t="s">
        <v>39</v>
      </c>
      <c r="B21" s="17">
        <v>11.907762096774199</v>
      </c>
      <c r="C21" s="17">
        <v>3.15</v>
      </c>
      <c r="M21">
        <v>11.6334661354582</v>
      </c>
      <c r="N21">
        <v>513.14741035856605</v>
      </c>
      <c r="O21">
        <v>26.772908366533901</v>
      </c>
      <c r="P21">
        <v>26.932270916334701</v>
      </c>
      <c r="Q21">
        <v>1047.01195219123</v>
      </c>
      <c r="R21">
        <v>41.434262948207198</v>
      </c>
      <c r="S21">
        <v>21.195219123506</v>
      </c>
      <c r="T21">
        <v>774.50199203187196</v>
      </c>
      <c r="U21">
        <v>8</v>
      </c>
      <c r="V21">
        <v>30.241935483871</v>
      </c>
      <c r="W21">
        <v>8</v>
      </c>
    </row>
    <row r="22" spans="1:23" x14ac:dyDescent="0.2">
      <c r="A22" t="s">
        <v>40</v>
      </c>
      <c r="B22" s="17" t="str">
        <v>NA</v>
      </c>
      <c r="C22" s="17" t="str">
        <v>NA</v>
      </c>
      <c r="M22">
        <v>53.084782640655099</v>
      </c>
      <c r="N22">
        <v>54.251481160229901</v>
      </c>
      <c r="O22">
        <v>182.29664368356799</v>
      </c>
      <c r="P22">
        <v>52.793108010761401</v>
      </c>
      <c r="Q22">
        <v>54.834830420017298</v>
      </c>
      <c r="R22">
        <v>46.959615412887203</v>
      </c>
      <c r="S22">
        <v>67.668514135340502</v>
      </c>
      <c r="T22">
        <v>113.16975639875901</v>
      </c>
      <c r="U22">
        <v>151.379132914835</v>
      </c>
      <c r="V22" t="s">
        <v>18</v>
      </c>
      <c r="W22" t="s">
        <v>18</v>
      </c>
    </row>
    <row r="23" spans="1:23" x14ac:dyDescent="0.2">
      <c r="A23" t="s">
        <v>41</v>
      </c>
      <c r="B23" s="17">
        <v>5330.2923387096798</v>
      </c>
      <c r="C23" s="17">
        <v>1410.04</v>
      </c>
    </row>
    <row r="24" spans="1:23" x14ac:dyDescent="0.2">
      <c r="A24" t="s">
        <v>42</v>
      </c>
      <c r="B24" s="17" t="str">
        <v>NA</v>
      </c>
      <c r="C24" s="17" t="str">
        <v>NA</v>
      </c>
      <c r="D24" s="19"/>
      <c r="E24" s="19"/>
      <c r="F24" s="19"/>
      <c r="G24" s="19"/>
      <c r="H24" s="19"/>
      <c r="I24" s="19"/>
    </row>
    <row r="25" spans="1:23" x14ac:dyDescent="0.2">
      <c r="B25" s="52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4"/>
    </row>
    <row r="26" spans="1:23" x14ac:dyDescent="0.2">
      <c r="B26" s="52" t="s">
        <v>66</v>
      </c>
      <c r="C26" s="53"/>
      <c r="D26" s="53"/>
      <c r="E26" s="53"/>
      <c r="F26" s="53"/>
      <c r="G26" s="53"/>
      <c r="H26" s="53"/>
      <c r="I26" s="53"/>
      <c r="J26" s="54"/>
      <c r="K26" s="52" t="s">
        <v>67</v>
      </c>
      <c r="L26" s="53"/>
      <c r="M26" s="53"/>
      <c r="N26" s="53"/>
      <c r="O26" s="53"/>
      <c r="P26" s="53"/>
      <c r="Q26" s="53"/>
      <c r="R26" s="53"/>
      <c r="S26" s="54"/>
    </row>
    <row r="27" spans="1:23" x14ac:dyDescent="0.2">
      <c r="B27" t="s">
        <v>56</v>
      </c>
      <c r="C27" t="s">
        <v>57</v>
      </c>
      <c r="D27" t="s">
        <v>58</v>
      </c>
      <c r="E27" t="s">
        <v>59</v>
      </c>
      <c r="F27" t="s">
        <v>60</v>
      </c>
      <c r="G27" t="s">
        <v>61</v>
      </c>
      <c r="H27" t="s">
        <v>62</v>
      </c>
      <c r="I27" t="s">
        <v>63</v>
      </c>
      <c r="J27" t="s">
        <v>64</v>
      </c>
      <c r="K27" t="s">
        <v>56</v>
      </c>
      <c r="L27" t="s">
        <v>57</v>
      </c>
      <c r="M27" t="s">
        <v>58</v>
      </c>
      <c r="N27" t="s">
        <v>59</v>
      </c>
      <c r="O27" t="s">
        <v>60</v>
      </c>
      <c r="P27" t="s">
        <v>61</v>
      </c>
      <c r="Q27" t="s">
        <v>62</v>
      </c>
      <c r="R27" t="s">
        <v>63</v>
      </c>
      <c r="S27" t="s">
        <v>64</v>
      </c>
    </row>
    <row r="28" spans="1:23" x14ac:dyDescent="0.2">
      <c r="B28" s="26">
        <f>B7</f>
        <v>101.457564575646</v>
      </c>
      <c r="C28" s="26">
        <f>B15</f>
        <v>15.1209677419355</v>
      </c>
      <c r="D28" s="27">
        <f>B17</f>
        <v>30.241935483871</v>
      </c>
      <c r="E28" s="27">
        <f>B11</f>
        <v>55.581100590221403</v>
      </c>
      <c r="F28" s="27">
        <f>B21</f>
        <v>11.907762096774199</v>
      </c>
      <c r="G28" s="26">
        <f>B9</f>
        <v>247.01014760147601</v>
      </c>
      <c r="H28" s="27">
        <f>B19</f>
        <v>52.923387096774199</v>
      </c>
      <c r="I28" s="27">
        <f>B13</f>
        <v>35764.806088560901</v>
      </c>
      <c r="J28" s="28">
        <f>B23</f>
        <v>5330.2923387096798</v>
      </c>
      <c r="K28" s="28">
        <f>C7</f>
        <v>43.413284132841298</v>
      </c>
      <c r="L28" s="28">
        <f>C15</f>
        <v>4</v>
      </c>
      <c r="M28" s="28">
        <f>C17</f>
        <v>8</v>
      </c>
      <c r="N28" s="28">
        <f>C11</f>
        <v>23.7829295669742</v>
      </c>
      <c r="O28" s="28">
        <f>C21</f>
        <v>3.15</v>
      </c>
      <c r="P28" s="28">
        <f>C9</f>
        <v>105.694649446494</v>
      </c>
      <c r="Q28" s="28">
        <f>C19</f>
        <v>14</v>
      </c>
      <c r="R28" s="28">
        <f>C13</f>
        <v>15303.6167896679</v>
      </c>
      <c r="S28" s="28">
        <f>C23</f>
        <v>1410.04</v>
      </c>
    </row>
    <row r="31" spans="1:23" x14ac:dyDescent="0.2">
      <c r="B31" s="45" t="s">
        <v>9</v>
      </c>
      <c r="C31" s="45"/>
      <c r="D31" s="45"/>
      <c r="E31" s="45"/>
      <c r="F31" s="45"/>
      <c r="G31" s="45"/>
    </row>
    <row r="32" spans="1:23" x14ac:dyDescent="0.2">
      <c r="B32" s="41" t="s">
        <v>66</v>
      </c>
      <c r="C32" s="41"/>
      <c r="D32" s="41"/>
      <c r="E32" s="41"/>
      <c r="F32" s="41"/>
      <c r="G32" s="41"/>
    </row>
    <row r="33" spans="1:9" x14ac:dyDescent="0.2">
      <c r="B33" s="1" t="s">
        <v>69</v>
      </c>
      <c r="C33" s="1" t="s">
        <v>70</v>
      </c>
      <c r="D33" s="1" t="s">
        <v>71</v>
      </c>
      <c r="E33" s="1" t="s">
        <v>72</v>
      </c>
      <c r="F33" s="1" t="s">
        <v>73</v>
      </c>
      <c r="G33" s="1" t="s">
        <v>68</v>
      </c>
    </row>
    <row r="34" spans="1:9" x14ac:dyDescent="0.2">
      <c r="B34" s="40">
        <f>B28/2.3</f>
        <v>44.111984598106964</v>
      </c>
      <c r="C34" s="40">
        <f>C28/1.6</f>
        <v>9.4506048387096868</v>
      </c>
      <c r="D34" s="40">
        <f>D28/1.6-C34</f>
        <v>9.4506048387096868</v>
      </c>
      <c r="E34" s="40">
        <f>B28</f>
        <v>101.457564575646</v>
      </c>
      <c r="F34" s="40">
        <f>C28</f>
        <v>15.1209677419355</v>
      </c>
      <c r="G34" s="40">
        <f>D28-F34</f>
        <v>15.1209677419355</v>
      </c>
    </row>
    <row r="36" spans="1:9" x14ac:dyDescent="0.2">
      <c r="B36" s="41" t="s">
        <v>67</v>
      </c>
      <c r="C36" s="41"/>
      <c r="D36" s="41"/>
      <c r="E36" s="41"/>
      <c r="F36" s="41"/>
      <c r="G36" s="41"/>
    </row>
    <row r="37" spans="1:9" x14ac:dyDescent="0.2">
      <c r="B37" s="1" t="s">
        <v>69</v>
      </c>
      <c r="C37" s="1" t="s">
        <v>70</v>
      </c>
      <c r="D37" s="1" t="s">
        <v>71</v>
      </c>
      <c r="E37" s="1" t="s">
        <v>72</v>
      </c>
      <c r="F37" s="1" t="s">
        <v>73</v>
      </c>
      <c r="G37" s="1" t="s">
        <v>68</v>
      </c>
    </row>
    <row r="38" spans="1:9" x14ac:dyDescent="0.2">
      <c r="B38" s="17">
        <f>K28/2.3</f>
        <v>18.875340927322306</v>
      </c>
      <c r="C38" s="17">
        <f>L28/1.6</f>
        <v>2.5</v>
      </c>
      <c r="D38" s="17">
        <f>M28/1.6 - C38</f>
        <v>2.5</v>
      </c>
      <c r="E38" s="17">
        <f>K28</f>
        <v>43.413284132841298</v>
      </c>
      <c r="F38" s="17">
        <f>L28</f>
        <v>4</v>
      </c>
      <c r="G38" s="40">
        <f>M28-F38</f>
        <v>4</v>
      </c>
    </row>
    <row r="42" spans="1:9" x14ac:dyDescent="0.2">
      <c r="B42" s="52" t="s">
        <v>115</v>
      </c>
      <c r="C42" s="54"/>
      <c r="D42" s="3" t="s">
        <v>67</v>
      </c>
      <c r="E42" s="3" t="s">
        <v>67</v>
      </c>
      <c r="F42" s="52" t="s">
        <v>114</v>
      </c>
      <c r="G42" s="54"/>
      <c r="H42" s="3" t="str">
        <f>" "</f>
        <v xml:space="preserve"> </v>
      </c>
      <c r="I42" s="3" t="str">
        <f xml:space="preserve"> " "</f>
        <v xml:space="preserve"> </v>
      </c>
    </row>
    <row r="43" spans="1:9" x14ac:dyDescent="0.2">
      <c r="B43" s="3" t="s">
        <v>92</v>
      </c>
      <c r="C43" s="3" t="s">
        <v>76</v>
      </c>
      <c r="D43" s="3" t="s">
        <v>89</v>
      </c>
      <c r="E43" s="3" t="s">
        <v>90</v>
      </c>
      <c r="F43" s="3" t="s">
        <v>92</v>
      </c>
      <c r="G43" s="3" t="s">
        <v>76</v>
      </c>
      <c r="H43" s="3" t="s">
        <v>89</v>
      </c>
      <c r="I43" s="3" t="s">
        <v>90</v>
      </c>
    </row>
    <row r="44" spans="1:9" x14ac:dyDescent="0.2">
      <c r="A44" s="4" t="s">
        <v>91</v>
      </c>
      <c r="B44">
        <f t="array" ref="B44:B46">TRANSPOSE(B38:D38)</f>
        <v>18.875340927322306</v>
      </c>
      <c r="C44">
        <f t="array" ref="C44:C46">TRANSPOSE(E38:G38)</f>
        <v>43.413284132841298</v>
      </c>
      <c r="F44">
        <f t="array" ref="F44:F46">TRANSPOSE(B34:D34)</f>
        <v>44.111984598106964</v>
      </c>
      <c r="G44">
        <f t="array" ref="G44:G46">TRANSPOSE(E34:G34)</f>
        <v>101.457564575646</v>
      </c>
      <c r="H44">
        <f>AVERAGE(F44:G44,B44:C44)</f>
        <v>51.964543558479136</v>
      </c>
      <c r="I44">
        <f>C44</f>
        <v>43.413284132841298</v>
      </c>
    </row>
    <row r="45" spans="1:9" x14ac:dyDescent="0.2">
      <c r="A45" s="4" t="s">
        <v>101</v>
      </c>
      <c r="B45">
        <v>2.5</v>
      </c>
      <c r="C45">
        <v>4</v>
      </c>
      <c r="F45">
        <v>9.4506048387096868</v>
      </c>
      <c r="G45">
        <v>15.1209677419355</v>
      </c>
      <c r="H45">
        <f t="shared" ref="H45:H46" si="0">AVERAGE(F45:G45,B45:C45)</f>
        <v>7.7678931451612971</v>
      </c>
      <c r="I45">
        <f t="shared" ref="I45:I46" si="1">C45</f>
        <v>4</v>
      </c>
    </row>
    <row r="46" spans="1:9" x14ac:dyDescent="0.2">
      <c r="A46" s="4" t="s">
        <v>102</v>
      </c>
      <c r="B46">
        <v>2.5</v>
      </c>
      <c r="C46">
        <v>4</v>
      </c>
      <c r="F46">
        <v>9.4506048387096868</v>
      </c>
      <c r="G46">
        <v>15.1209677419355</v>
      </c>
      <c r="H46">
        <f t="shared" si="0"/>
        <v>7.7678931451612971</v>
      </c>
      <c r="I46">
        <f t="shared" si="1"/>
        <v>4</v>
      </c>
    </row>
    <row r="47" spans="1:9" x14ac:dyDescent="0.2">
      <c r="B47">
        <f>B44/B45</f>
        <v>7.5501363709289224</v>
      </c>
      <c r="C47">
        <f>C44/C45</f>
        <v>10.853321033210324</v>
      </c>
      <c r="F47">
        <f>F44/F45</f>
        <v>4.6676361302743539</v>
      </c>
      <c r="G47">
        <f>G44/G45</f>
        <v>6.709726937269382</v>
      </c>
    </row>
    <row r="48" spans="1:9" x14ac:dyDescent="0.2">
      <c r="B48">
        <f>MAX(B47:G47)</f>
        <v>10.853321033210324</v>
      </c>
    </row>
  </sheetData>
  <mergeCells count="8">
    <mergeCell ref="B42:C42"/>
    <mergeCell ref="F42:G42"/>
    <mergeCell ref="B31:G31"/>
    <mergeCell ref="B25:S25"/>
    <mergeCell ref="B26:J26"/>
    <mergeCell ref="K26:S26"/>
    <mergeCell ref="B32:G32"/>
    <mergeCell ref="B36:G36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GPU</vt:lpstr>
      <vt:lpstr>Xeon</vt:lpstr>
      <vt:lpstr>FPGA</vt:lpstr>
      <vt:lpstr>APU</vt:lpstr>
      <vt:lpstr>GPUNEW</vt:lpstr>
      <vt:lpstr>APUNEW</vt:lpstr>
      <vt:lpstr>XEONNEW</vt:lpstr>
      <vt:lpstr>FPGANEW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FFsantos</dc:creator>
  <dc:description/>
  <cp:lastModifiedBy>Fernando</cp:lastModifiedBy>
  <cp:revision>1</cp:revision>
  <dcterms:created xsi:type="dcterms:W3CDTF">2018-12-04T13:37:54Z</dcterms:created>
  <dcterms:modified xsi:type="dcterms:W3CDTF">2018-12-08T03:27:09Z</dcterms:modified>
  <dc:language>pt-BR</dc:language>
</cp:coreProperties>
</file>