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4055" windowHeight="5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6" i="1" l="1"/>
  <c r="C38" i="1"/>
  <c r="B35" i="1"/>
  <c r="B33" i="1"/>
  <c r="C32" i="1"/>
  <c r="B38" i="1" l="1"/>
  <c r="N8" i="1"/>
  <c r="B36" i="1"/>
  <c r="N6" i="1"/>
  <c r="N7" i="1"/>
  <c r="N9" i="1"/>
  <c r="N10" i="1"/>
  <c r="N11" i="1"/>
  <c r="N12" i="1"/>
  <c r="N13" i="1"/>
  <c r="N5" i="1"/>
  <c r="N4" i="1"/>
  <c r="N3" i="1"/>
  <c r="L15" i="1" l="1"/>
  <c r="K16" i="1"/>
  <c r="J17" i="1"/>
  <c r="K19" i="1"/>
  <c r="M16" i="1"/>
  <c r="M4" i="1"/>
  <c r="M5" i="1"/>
  <c r="M6" i="1"/>
  <c r="M7" i="1"/>
  <c r="M8" i="1"/>
  <c r="M9" i="1"/>
  <c r="M10" i="1"/>
  <c r="M11" i="1"/>
  <c r="M12" i="1"/>
  <c r="M13" i="1"/>
  <c r="M3" i="1"/>
  <c r="C55" i="1"/>
  <c r="B32" i="1"/>
  <c r="E18" i="1"/>
  <c r="E19" i="1"/>
  <c r="E20" i="1"/>
  <c r="E21" i="1"/>
  <c r="E22" i="1"/>
  <c r="E23" i="1"/>
  <c r="E24" i="1"/>
  <c r="E25" i="1"/>
  <c r="E26" i="1"/>
  <c r="E17" i="1"/>
  <c r="C18" i="1"/>
  <c r="D18" i="1" s="1"/>
  <c r="C33" i="1" s="1"/>
  <c r="C20" i="1"/>
  <c r="D20" i="1" s="1"/>
  <c r="C35" i="1" s="1"/>
  <c r="C22" i="1"/>
  <c r="D22" i="1" s="1"/>
  <c r="C37" i="1" s="1"/>
  <c r="C24" i="1"/>
  <c r="D24" i="1" s="1"/>
  <c r="C39" i="1" s="1"/>
  <c r="C26" i="1"/>
  <c r="D26" i="1" s="1"/>
  <c r="C41" i="1" s="1"/>
  <c r="B18" i="1"/>
  <c r="B19" i="1"/>
  <c r="B20" i="1"/>
  <c r="B21" i="1"/>
  <c r="B22" i="1"/>
  <c r="B37" i="1" s="1"/>
  <c r="B23" i="1"/>
  <c r="B24" i="1"/>
  <c r="B39" i="1" s="1"/>
  <c r="B25" i="1"/>
  <c r="B26" i="1"/>
  <c r="B41" i="1" s="1"/>
  <c r="B17" i="1"/>
  <c r="C17" i="1" l="1"/>
  <c r="D17" i="1" s="1"/>
  <c r="C25" i="1"/>
  <c r="D25" i="1" s="1"/>
  <c r="C40" i="1" s="1"/>
  <c r="C21" i="1"/>
  <c r="D21" i="1" s="1"/>
  <c r="C36" i="1" s="1"/>
  <c r="C23" i="1"/>
  <c r="D23" i="1" s="1"/>
  <c r="C19" i="1"/>
  <c r="D19" i="1" s="1"/>
  <c r="C34" i="1" s="1"/>
  <c r="B34" i="1" l="1"/>
  <c r="B40" i="1"/>
</calcChain>
</file>

<file path=xl/sharedStrings.xml><?xml version="1.0" encoding="utf-8"?>
<sst xmlns="http://schemas.openxmlformats.org/spreadsheetml/2006/main" count="79" uniqueCount="55">
  <si>
    <t>Sol</t>
  </si>
  <si>
    <t>Mercurio</t>
  </si>
  <si>
    <t>Venus</t>
  </si>
  <si>
    <t xml:space="preserve">Tierra </t>
  </si>
  <si>
    <t xml:space="preserve">Marte </t>
  </si>
  <si>
    <t>Júpiter</t>
  </si>
  <si>
    <t>Saturno</t>
  </si>
  <si>
    <t xml:space="preserve">Urano </t>
  </si>
  <si>
    <t xml:space="preserve">Neptuno </t>
  </si>
  <si>
    <t>Plutón</t>
  </si>
  <si>
    <t>Luna</t>
  </si>
  <si>
    <t>Ubicación</t>
  </si>
  <si>
    <t>x</t>
  </si>
  <si>
    <t>y</t>
  </si>
  <si>
    <t>Radio (no. De Tierras)</t>
  </si>
  <si>
    <t>Afelio (a+c)</t>
  </si>
  <si>
    <t>Perihelio (a-c)</t>
  </si>
  <si>
    <t>Excentricidad</t>
  </si>
  <si>
    <t>Km</t>
  </si>
  <si>
    <t>AU</t>
  </si>
  <si>
    <t>Con la eclíptica</t>
  </si>
  <si>
    <t>Con el ecuador solar</t>
  </si>
  <si>
    <t>Oblicuidad del eje</t>
  </si>
  <si>
    <t>Inclinación (°)</t>
  </si>
  <si>
    <t>2.11′</t>
  </si>
  <si>
    <t>(años) Período Orbital (traslación) (años)</t>
  </si>
  <si>
    <t>3.394 71°</t>
  </si>
  <si>
    <t>177.3°</t>
  </si>
  <si>
    <t>23.439281°</t>
  </si>
  <si>
    <t>405696 ( apogeo)</t>
  </si>
  <si>
    <t>363104 (Perigeo)</t>
  </si>
  <si>
    <t>5.145°</t>
  </si>
  <si>
    <t>18.29° (ec. Terrestre)</t>
  </si>
  <si>
    <t>1.542 4° (de la eclíptica) 6.687° (del plano de la órbita)</t>
  </si>
  <si>
    <t>1.850°</t>
  </si>
  <si>
    <t xml:space="preserve">5.65° </t>
  </si>
  <si>
    <t>25.19°</t>
  </si>
  <si>
    <t>26.73°</t>
  </si>
  <si>
    <t>97.77°</t>
  </si>
  <si>
    <t xml:space="preserve"> 4,452,940,833 km</t>
  </si>
  <si>
    <t>28.32°</t>
  </si>
  <si>
    <t>c</t>
  </si>
  <si>
    <t>a</t>
  </si>
  <si>
    <t>b</t>
  </si>
  <si>
    <t>Centro = h,k=(c,0)</t>
  </si>
  <si>
    <t>x = h + a cos t</t>
  </si>
  <si>
    <t>y = k + b sin t</t>
  </si>
  <si>
    <t>Vel Traslación</t>
  </si>
  <si>
    <t>Esta es la verdadera ecuación de la Luna</t>
  </si>
  <si>
    <t>x=0.0169+0.0036*cos(t/0.075)</t>
  </si>
  <si>
    <t>y=0+0.0036*sin(t/0.075)</t>
  </si>
  <si>
    <t>Período de rotación sideral (dias)</t>
  </si>
  <si>
    <t>ROTACIÓN</t>
  </si>
  <si>
    <t>Rotacion</t>
  </si>
  <si>
    <t>Escala 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</si>
</sst>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000"/>
    <numFmt numFmtId="166" formatCode="0.00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3" xfId="0" applyBorder="1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165" fontId="0" fillId="0" borderId="1" xfId="0" applyNumberFormat="1" applyBorder="1"/>
    <xf numFmtId="164" fontId="0" fillId="0" borderId="1" xfId="0" applyNumberFormat="1" applyBorder="1"/>
    <xf numFmtId="0" fontId="0" fillId="3" borderId="2" xfId="0" applyFill="1" applyBorder="1"/>
    <xf numFmtId="0" fontId="0" fillId="4" borderId="1" xfId="0" applyFill="1" applyBorder="1"/>
    <xf numFmtId="165" fontId="0" fillId="0" borderId="3" xfId="0" applyNumberFormat="1" applyBorder="1"/>
    <xf numFmtId="164" fontId="0" fillId="0" borderId="3" xfId="0" applyNumberFormat="1" applyBorder="1"/>
    <xf numFmtId="0" fontId="0" fillId="2" borderId="3" xfId="0" applyFill="1" applyBorder="1"/>
    <xf numFmtId="0" fontId="0" fillId="5" borderId="0" xfId="0" applyFill="1"/>
    <xf numFmtId="11" fontId="0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18</xdr:row>
      <xdr:rowOff>88826</xdr:rowOff>
    </xdr:from>
    <xdr:to>
      <xdr:col>7</xdr:col>
      <xdr:colOff>723900</xdr:colOff>
      <xdr:row>29</xdr:row>
      <xdr:rowOff>13389</xdr:rowOff>
    </xdr:to>
    <xdr:pic>
      <xdr:nvPicPr>
        <xdr:cNvPr id="1025" name="Picture 1" descr="http://www.mathwarehouse.com/ellipse/images/formul-focus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48325" y="3717851"/>
          <a:ext cx="2333625" cy="20200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200025</xdr:colOff>
      <xdr:row>14</xdr:row>
      <xdr:rowOff>123825</xdr:rowOff>
    </xdr:from>
    <xdr:to>
      <xdr:col>6</xdr:col>
      <xdr:colOff>704850</xdr:colOff>
      <xdr:row>16</xdr:row>
      <xdr:rowOff>114300</xdr:rowOff>
    </xdr:to>
    <xdr:pic>
      <xdr:nvPicPr>
        <xdr:cNvPr id="1027" name="Picture 3" descr="http://maralboran.org/wikipedia/images/math/4/a/4/4a44d856123b5ccb0e0e6a4fbf23088b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410325" y="2800350"/>
          <a:ext cx="504825" cy="381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D1" zoomScale="70" zoomScaleNormal="70" workbookViewId="0">
      <selection activeCell="O10" sqref="O10"/>
    </sheetView>
  </sheetViews>
  <sheetFormatPr baseColWidth="10" defaultRowHeight="15" x14ac:dyDescent="0.25"/>
  <cols>
    <col min="1" max="1" width="9.42578125" customWidth="1"/>
    <col min="2" max="2" width="28.42578125" customWidth="1"/>
    <col min="3" max="3" width="34.140625" customWidth="1"/>
    <col min="4" max="4" width="18.42578125" customWidth="1"/>
    <col min="5" max="5" width="16.85546875" customWidth="1"/>
    <col min="6" max="6" width="13.140625" customWidth="1"/>
    <col min="7" max="7" width="15.7109375" customWidth="1"/>
    <col min="8" max="8" width="12.5703125" customWidth="1"/>
    <col min="13" max="13" width="22.28515625" customWidth="1"/>
    <col min="14" max="14" width="16.7109375" customWidth="1"/>
  </cols>
  <sheetData>
    <row r="1" spans="1:15" x14ac:dyDescent="0.25">
      <c r="A1" s="19"/>
      <c r="B1" s="20"/>
      <c r="C1" s="20"/>
      <c r="D1" s="21"/>
      <c r="E1" s="18" t="s">
        <v>15</v>
      </c>
      <c r="F1" s="18"/>
      <c r="G1" s="18" t="s">
        <v>16</v>
      </c>
      <c r="H1" s="18"/>
      <c r="I1" s="10"/>
      <c r="J1" s="18" t="s">
        <v>23</v>
      </c>
      <c r="K1" s="18"/>
      <c r="L1" s="10"/>
      <c r="N1" t="s">
        <v>53</v>
      </c>
    </row>
    <row r="2" spans="1:15" ht="15.75" thickBot="1" x14ac:dyDescent="0.3">
      <c r="A2" s="9"/>
      <c r="B2" s="9" t="s">
        <v>14</v>
      </c>
      <c r="C2" s="9" t="s">
        <v>51</v>
      </c>
      <c r="D2" s="9" t="s">
        <v>25</v>
      </c>
      <c r="E2" s="9" t="s">
        <v>18</v>
      </c>
      <c r="F2" s="9" t="s">
        <v>19</v>
      </c>
      <c r="G2" s="9" t="s">
        <v>18</v>
      </c>
      <c r="H2" s="9" t="s">
        <v>19</v>
      </c>
      <c r="I2" s="9" t="s">
        <v>17</v>
      </c>
      <c r="J2" s="9" t="s">
        <v>20</v>
      </c>
      <c r="K2" s="9" t="s">
        <v>21</v>
      </c>
      <c r="L2" s="9" t="s">
        <v>22</v>
      </c>
      <c r="N2" s="15"/>
    </row>
    <row r="3" spans="1:15" x14ac:dyDescent="0.25">
      <c r="A3" s="3" t="s">
        <v>0</v>
      </c>
      <c r="B3" s="3">
        <v>109</v>
      </c>
      <c r="C3" s="3">
        <v>25.05</v>
      </c>
      <c r="D3" s="3">
        <v>0</v>
      </c>
      <c r="E3" s="3"/>
      <c r="F3" s="3"/>
      <c r="G3" s="3"/>
      <c r="H3" s="3"/>
      <c r="I3" s="3"/>
      <c r="J3" s="3"/>
      <c r="K3" s="3"/>
      <c r="L3" s="3"/>
      <c r="M3" s="17">
        <f>B3*0.000085175</f>
        <v>9.2840749999999993E-3</v>
      </c>
      <c r="N3" s="16">
        <f>2*1/C3</f>
        <v>7.9840319361277445E-2</v>
      </c>
    </row>
    <row r="4" spans="1:15" x14ac:dyDescent="0.25">
      <c r="A4" s="1" t="s">
        <v>1</v>
      </c>
      <c r="B4" s="1">
        <v>0.38290000000000002</v>
      </c>
      <c r="C4" s="1">
        <v>58.646000000000001</v>
      </c>
      <c r="D4" s="1">
        <v>0.240846</v>
      </c>
      <c r="E4" s="2">
        <v>69816900</v>
      </c>
      <c r="F4" s="1">
        <v>0.46669699999999997</v>
      </c>
      <c r="G4" s="2">
        <v>46001200</v>
      </c>
      <c r="H4" s="1">
        <v>0.30749900000000002</v>
      </c>
      <c r="I4" s="1">
        <v>0.20563000000000001</v>
      </c>
      <c r="J4" s="1">
        <v>7.0049999999999999</v>
      </c>
      <c r="K4" s="1">
        <v>3.38</v>
      </c>
      <c r="L4" s="1" t="s">
        <v>24</v>
      </c>
      <c r="M4" s="17">
        <f t="shared" ref="M4:M13" si="0">B4*0.000085175</f>
        <v>3.2613507499999999E-5</v>
      </c>
      <c r="N4" s="16">
        <f>2/C4</f>
        <v>3.4102922620468573E-2</v>
      </c>
    </row>
    <row r="5" spans="1:15" x14ac:dyDescent="0.25">
      <c r="A5" s="1" t="s">
        <v>2</v>
      </c>
      <c r="B5" s="1">
        <v>0.94989999999999997</v>
      </c>
      <c r="C5" s="1">
        <v>243.01849999999999</v>
      </c>
      <c r="D5" s="1">
        <v>0.61519699999999999</v>
      </c>
      <c r="E5" s="2">
        <v>108942109</v>
      </c>
      <c r="F5" s="1">
        <v>0.72823128000000004</v>
      </c>
      <c r="G5" s="2">
        <v>107476259</v>
      </c>
      <c r="H5" s="1">
        <v>0.71843270000000004</v>
      </c>
      <c r="I5" s="1">
        <v>6.7999999999999996E-3</v>
      </c>
      <c r="J5" s="1" t="s">
        <v>26</v>
      </c>
      <c r="K5" s="1">
        <v>3.86</v>
      </c>
      <c r="L5" s="1" t="s">
        <v>27</v>
      </c>
      <c r="M5" s="17">
        <f t="shared" si="0"/>
        <v>8.090773249999999E-5</v>
      </c>
      <c r="N5" s="16">
        <f>2/C5</f>
        <v>8.2298261243485583E-3</v>
      </c>
      <c r="O5" t="s">
        <v>54</v>
      </c>
    </row>
    <row r="6" spans="1:15" x14ac:dyDescent="0.25">
      <c r="A6" s="1" t="s">
        <v>3</v>
      </c>
      <c r="B6" s="1">
        <v>0.5</v>
      </c>
      <c r="C6" s="1">
        <v>0.99726968000000005</v>
      </c>
      <c r="D6" s="1">
        <v>1</v>
      </c>
      <c r="E6" s="2">
        <v>152097701</v>
      </c>
      <c r="F6" s="1">
        <v>1.0167103335000001</v>
      </c>
      <c r="G6" s="2">
        <v>147098074</v>
      </c>
      <c r="H6" s="1">
        <v>0.98328989119999999</v>
      </c>
      <c r="I6" s="1">
        <v>1.6710218999999998E-2</v>
      </c>
      <c r="J6" s="1">
        <v>0</v>
      </c>
      <c r="K6" s="1">
        <v>0</v>
      </c>
      <c r="L6" s="1" t="s">
        <v>28</v>
      </c>
      <c r="M6" s="17">
        <f t="shared" si="0"/>
        <v>4.2587499999999998E-5</v>
      </c>
      <c r="N6" s="16">
        <f t="shared" ref="N6:N13" si="1">2/C6</f>
        <v>2.005475590113198</v>
      </c>
      <c r="O6">
        <f>1674.4/N6</f>
        <v>834.91417609600001</v>
      </c>
    </row>
    <row r="7" spans="1:15" x14ac:dyDescent="0.25">
      <c r="A7" s="1" t="s">
        <v>10</v>
      </c>
      <c r="B7" s="1">
        <v>0.27300000000000002</v>
      </c>
      <c r="C7" s="1">
        <v>27.321999999999999</v>
      </c>
      <c r="D7" s="1">
        <v>7.4855000000000005E-2</v>
      </c>
      <c r="E7" s="2" t="s">
        <v>29</v>
      </c>
      <c r="F7" s="1">
        <v>2.7000000000000001E-3</v>
      </c>
      <c r="G7" s="2" t="s">
        <v>30</v>
      </c>
      <c r="H7" s="1">
        <v>2.3999999999999998E-3</v>
      </c>
      <c r="I7" s="1">
        <v>5.4899999999999997E-2</v>
      </c>
      <c r="J7" s="1" t="s">
        <v>31</v>
      </c>
      <c r="K7" s="1" t="s">
        <v>32</v>
      </c>
      <c r="L7" s="1" t="s">
        <v>33</v>
      </c>
      <c r="M7" s="17">
        <f t="shared" si="0"/>
        <v>2.3252775E-5</v>
      </c>
      <c r="N7" s="16">
        <f t="shared" si="1"/>
        <v>7.3201083376033968E-2</v>
      </c>
    </row>
    <row r="8" spans="1:15" x14ac:dyDescent="0.25">
      <c r="A8" s="1" t="s">
        <v>4</v>
      </c>
      <c r="B8" s="1">
        <v>0.53</v>
      </c>
      <c r="C8" s="1">
        <v>1.025957</v>
      </c>
      <c r="D8" s="1">
        <v>1.8808</v>
      </c>
      <c r="E8" s="2">
        <v>249209300</v>
      </c>
      <c r="F8" s="1">
        <v>1.665861</v>
      </c>
      <c r="G8" s="2">
        <v>206669000</v>
      </c>
      <c r="H8" s="1">
        <v>1.381497</v>
      </c>
      <c r="I8" s="1">
        <v>9.3314999999999995E-2</v>
      </c>
      <c r="J8" s="1" t="s">
        <v>34</v>
      </c>
      <c r="K8" s="1" t="s">
        <v>35</v>
      </c>
      <c r="L8" s="1" t="s">
        <v>36</v>
      </c>
      <c r="M8" s="17">
        <f t="shared" si="0"/>
        <v>4.5142750000000001E-5</v>
      </c>
      <c r="N8" s="16">
        <f>2/C8</f>
        <v>1.9493994387679017</v>
      </c>
    </row>
    <row r="9" spans="1:15" x14ac:dyDescent="0.25">
      <c r="A9" s="1" t="s">
        <v>5</v>
      </c>
      <c r="B9" s="1">
        <v>11.209</v>
      </c>
      <c r="C9" s="1">
        <v>0.41349999999999998</v>
      </c>
      <c r="D9" s="1">
        <v>11.8592</v>
      </c>
      <c r="E9" s="2">
        <v>816520800</v>
      </c>
      <c r="F9" s="1">
        <v>5.4581039999999996</v>
      </c>
      <c r="G9" s="2">
        <v>740573600</v>
      </c>
      <c r="H9" s="1">
        <v>4.9504289999999997</v>
      </c>
      <c r="I9" s="1">
        <v>4.8774999999999999E-2</v>
      </c>
      <c r="J9" s="1"/>
      <c r="K9" s="1"/>
      <c r="L9" s="1">
        <v>3.13</v>
      </c>
      <c r="M9" s="17">
        <f t="shared" si="0"/>
        <v>9.547265749999999E-4</v>
      </c>
      <c r="N9" s="16">
        <f t="shared" si="1"/>
        <v>4.836759371221282</v>
      </c>
    </row>
    <row r="10" spans="1:15" x14ac:dyDescent="0.25">
      <c r="A10" s="1" t="s">
        <v>6</v>
      </c>
      <c r="B10" s="1">
        <v>9.4491999999999994</v>
      </c>
      <c r="C10" s="1">
        <v>0.439</v>
      </c>
      <c r="D10" s="1">
        <v>29.657295999999999</v>
      </c>
      <c r="E10" s="2">
        <v>1513325783</v>
      </c>
      <c r="F10" s="1">
        <v>10.115958040000001</v>
      </c>
      <c r="G10" s="2">
        <v>1353572956</v>
      </c>
      <c r="H10" s="1">
        <v>9.0480763500000005</v>
      </c>
      <c r="I10" s="1">
        <v>5.5723218999999997E-2</v>
      </c>
      <c r="J10" s="1"/>
      <c r="K10" s="1"/>
      <c r="L10" s="1" t="s">
        <v>37</v>
      </c>
      <c r="M10" s="17">
        <f t="shared" si="0"/>
        <v>8.0483560999999989E-4</v>
      </c>
      <c r="N10" s="16">
        <f t="shared" si="1"/>
        <v>4.5558086560364464</v>
      </c>
    </row>
    <row r="11" spans="1:15" x14ac:dyDescent="0.25">
      <c r="A11" s="1" t="s">
        <v>7</v>
      </c>
      <c r="B11" s="1">
        <v>4.0069999999999997</v>
      </c>
      <c r="C11" s="1">
        <v>0.71833000000000002</v>
      </c>
      <c r="D11" s="1">
        <v>84.323325999999994</v>
      </c>
      <c r="E11" s="2">
        <v>3004419704</v>
      </c>
      <c r="F11" s="1">
        <v>20.083305259999999</v>
      </c>
      <c r="G11" s="2">
        <v>2748938461</v>
      </c>
      <c r="H11" s="1">
        <v>18.375518629999998</v>
      </c>
      <c r="I11" s="1">
        <v>4.4405585999999997E-2</v>
      </c>
      <c r="J11" s="1"/>
      <c r="K11" s="1"/>
      <c r="L11" s="1" t="s">
        <v>38</v>
      </c>
      <c r="M11" s="17">
        <f t="shared" si="0"/>
        <v>3.4129622499999996E-4</v>
      </c>
      <c r="N11" s="16">
        <f t="shared" si="1"/>
        <v>2.7842356577060681</v>
      </c>
    </row>
    <row r="12" spans="1:15" x14ac:dyDescent="0.25">
      <c r="A12" s="1" t="s">
        <v>8</v>
      </c>
      <c r="B12" s="1">
        <v>3.883</v>
      </c>
      <c r="C12" s="1">
        <v>0.67130000000000001</v>
      </c>
      <c r="D12" s="1">
        <v>164.79</v>
      </c>
      <c r="E12" s="2">
        <v>4553946490</v>
      </c>
      <c r="F12" s="1">
        <v>30.44125206</v>
      </c>
      <c r="G12" s="1" t="s">
        <v>39</v>
      </c>
      <c r="H12" s="1">
        <v>29.76607095</v>
      </c>
      <c r="I12" s="1">
        <v>1.1214269000000001E-2</v>
      </c>
      <c r="J12" s="1"/>
      <c r="K12" s="1"/>
      <c r="L12" s="1" t="s">
        <v>40</v>
      </c>
      <c r="M12" s="17">
        <f t="shared" si="0"/>
        <v>3.3073452499999997E-4</v>
      </c>
      <c r="N12" s="16">
        <f t="shared" si="1"/>
        <v>2.9792939073439593</v>
      </c>
    </row>
    <row r="13" spans="1:15" x14ac:dyDescent="0.25">
      <c r="A13" s="1" t="s">
        <v>9</v>
      </c>
      <c r="B13" s="1">
        <v>0.18</v>
      </c>
      <c r="C13" s="1">
        <v>6.3872299999999997</v>
      </c>
      <c r="D13" s="1">
        <v>248.09</v>
      </c>
      <c r="E13" s="2">
        <v>7375927931</v>
      </c>
      <c r="F13" s="1">
        <v>49.305032869999998</v>
      </c>
      <c r="G13" s="2">
        <v>4436824613</v>
      </c>
      <c r="H13" s="1">
        <v>29.658340670000001</v>
      </c>
      <c r="I13" s="1">
        <v>0.24880766000000001</v>
      </c>
      <c r="J13" s="1"/>
      <c r="K13" s="1"/>
      <c r="L13" s="1">
        <v>119.59099999999999</v>
      </c>
      <c r="M13" s="17">
        <f t="shared" si="0"/>
        <v>1.5331500000000001E-5</v>
      </c>
      <c r="N13" s="16">
        <f t="shared" si="1"/>
        <v>0.31312478179116771</v>
      </c>
    </row>
    <row r="15" spans="1:15" x14ac:dyDescent="0.25">
      <c r="L15">
        <f>A15*0.000085175</f>
        <v>0</v>
      </c>
    </row>
    <row r="16" spans="1:15" ht="15.75" thickBot="1" x14ac:dyDescent="0.3">
      <c r="A16" s="9"/>
      <c r="B16" s="9" t="s">
        <v>41</v>
      </c>
      <c r="C16" s="9" t="s">
        <v>42</v>
      </c>
      <c r="D16" s="9" t="s">
        <v>43</v>
      </c>
      <c r="E16" s="9" t="s">
        <v>47</v>
      </c>
      <c r="K16" t="e">
        <f>#REF!*0.000085175</f>
        <v>#REF!</v>
      </c>
      <c r="M16" t="e">
        <f>B16*0.000085175</f>
        <v>#VALUE!</v>
      </c>
    </row>
    <row r="17" spans="1:13" x14ac:dyDescent="0.25">
      <c r="A17" s="3" t="s">
        <v>1</v>
      </c>
      <c r="B17" s="11" t="str">
        <f>FIXED((F4-H4)/2,4)</f>
        <v>0.0796</v>
      </c>
      <c r="C17" s="11" t="str">
        <f>FIXED(B17/I4,4)</f>
        <v>0.3871</v>
      </c>
      <c r="D17" s="12" t="str">
        <f>FIXED(SQRT(C17^2-B17^2),4)</f>
        <v>0.3788</v>
      </c>
      <c r="E17" s="3" t="str">
        <f>FIXED(D4,3)</f>
        <v>0.241</v>
      </c>
      <c r="J17" t="e">
        <f>#REF!*0.000085175</f>
        <v>#REF!</v>
      </c>
    </row>
    <row r="18" spans="1:13" x14ac:dyDescent="0.25">
      <c r="A18" s="1" t="s">
        <v>2</v>
      </c>
      <c r="B18" s="7" t="str">
        <f t="shared" ref="B18:B26" si="2">FIXED((F5-H5)/2,4)</f>
        <v>0.0049</v>
      </c>
      <c r="C18" s="7" t="str">
        <f t="shared" ref="C18:C26" si="3">FIXED(B18/I5,4)</f>
        <v>0.7206</v>
      </c>
      <c r="D18" s="8" t="str">
        <f t="shared" ref="D18:D26" si="4">FIXED(SQRT(C18^2-B18^2),4)</f>
        <v>0.7206</v>
      </c>
      <c r="E18" s="1" t="str">
        <f t="shared" ref="E18:E26" si="5">FIXED(D5,3)</f>
        <v>0.615</v>
      </c>
    </row>
    <row r="19" spans="1:13" x14ac:dyDescent="0.25">
      <c r="A19" s="1" t="s">
        <v>3</v>
      </c>
      <c r="B19" s="7" t="str">
        <f t="shared" si="2"/>
        <v>0.0167</v>
      </c>
      <c r="C19" s="7" t="str">
        <f t="shared" si="3"/>
        <v>0.9994</v>
      </c>
      <c r="D19" s="8" t="str">
        <f t="shared" si="4"/>
        <v>0.9993</v>
      </c>
      <c r="E19" s="1" t="str">
        <f t="shared" si="5"/>
        <v>1.000</v>
      </c>
      <c r="K19" t="e">
        <f>#REF!*0.000085175</f>
        <v>#REF!</v>
      </c>
    </row>
    <row r="20" spans="1:13" x14ac:dyDescent="0.25">
      <c r="A20" s="1" t="s">
        <v>10</v>
      </c>
      <c r="B20" s="7" t="str">
        <f t="shared" si="2"/>
        <v>0.0002</v>
      </c>
      <c r="C20" s="7" t="str">
        <f t="shared" si="3"/>
        <v>0.0036</v>
      </c>
      <c r="D20" s="8" t="str">
        <f t="shared" si="4"/>
        <v>0.0036</v>
      </c>
      <c r="E20" s="1" t="str">
        <f t="shared" si="5"/>
        <v>0.075</v>
      </c>
      <c r="M20" s="14" t="s">
        <v>52</v>
      </c>
    </row>
    <row r="21" spans="1:13" x14ac:dyDescent="0.25">
      <c r="A21" s="1" t="s">
        <v>4</v>
      </c>
      <c r="B21" s="7" t="str">
        <f t="shared" si="2"/>
        <v>0.1422</v>
      </c>
      <c r="C21" s="7" t="str">
        <f t="shared" si="3"/>
        <v>1.5239</v>
      </c>
      <c r="D21" s="8" t="str">
        <f t="shared" si="4"/>
        <v>1.5173</v>
      </c>
      <c r="E21" s="1" t="str">
        <f t="shared" si="5"/>
        <v>1.881</v>
      </c>
      <c r="K21" t="s">
        <v>0</v>
      </c>
    </row>
    <row r="22" spans="1:13" x14ac:dyDescent="0.25">
      <c r="A22" s="1" t="s">
        <v>5</v>
      </c>
      <c r="B22" s="7" t="str">
        <f t="shared" si="2"/>
        <v>0.2538</v>
      </c>
      <c r="C22" s="7" t="str">
        <f t="shared" si="3"/>
        <v>5.2035</v>
      </c>
      <c r="D22" s="8" t="str">
        <f t="shared" si="4"/>
        <v>5.1973</v>
      </c>
      <c r="E22" s="1" t="str">
        <f t="shared" si="5"/>
        <v>11.859</v>
      </c>
    </row>
    <row r="23" spans="1:13" x14ac:dyDescent="0.25">
      <c r="A23" s="1" t="s">
        <v>6</v>
      </c>
      <c r="B23" s="7" t="str">
        <f t="shared" si="2"/>
        <v>0.5339</v>
      </c>
      <c r="C23" s="7" t="str">
        <f t="shared" si="3"/>
        <v>9.5813</v>
      </c>
      <c r="D23" s="8" t="str">
        <f t="shared" si="4"/>
        <v>9.5664</v>
      </c>
      <c r="E23" s="1" t="str">
        <f t="shared" si="5"/>
        <v>29.657</v>
      </c>
    </row>
    <row r="24" spans="1:13" x14ac:dyDescent="0.25">
      <c r="A24" s="1" t="s">
        <v>7</v>
      </c>
      <c r="B24" s="7" t="str">
        <f t="shared" si="2"/>
        <v>0.8539</v>
      </c>
      <c r="C24" s="7" t="str">
        <f t="shared" si="3"/>
        <v>19.2296</v>
      </c>
      <c r="D24" s="8" t="str">
        <f t="shared" si="4"/>
        <v>19.2106</v>
      </c>
      <c r="E24" s="1" t="str">
        <f t="shared" si="5"/>
        <v>84.323</v>
      </c>
    </row>
    <row r="25" spans="1:13" x14ac:dyDescent="0.25">
      <c r="A25" s="1" t="s">
        <v>8</v>
      </c>
      <c r="B25" s="7" t="str">
        <f t="shared" si="2"/>
        <v>0.3376</v>
      </c>
      <c r="C25" s="7" t="str">
        <f t="shared" si="3"/>
        <v>30.1045</v>
      </c>
      <c r="D25" s="8" t="str">
        <f t="shared" si="4"/>
        <v>30.1026</v>
      </c>
      <c r="E25" s="1" t="str">
        <f t="shared" si="5"/>
        <v>164.790</v>
      </c>
    </row>
    <row r="26" spans="1:13" x14ac:dyDescent="0.25">
      <c r="A26" s="1" t="s">
        <v>9</v>
      </c>
      <c r="B26" s="7" t="str">
        <f t="shared" si="2"/>
        <v>9.8233</v>
      </c>
      <c r="C26" s="7" t="str">
        <f t="shared" si="3"/>
        <v>39.4815</v>
      </c>
      <c r="D26" s="8" t="str">
        <f t="shared" si="4"/>
        <v>38.2399</v>
      </c>
      <c r="E26" s="1" t="str">
        <f t="shared" si="5"/>
        <v>248.090</v>
      </c>
    </row>
    <row r="28" spans="1:13" x14ac:dyDescent="0.25">
      <c r="B28" t="s">
        <v>44</v>
      </c>
      <c r="D28" s="4" t="s">
        <v>45</v>
      </c>
    </row>
    <row r="29" spans="1:13" x14ac:dyDescent="0.25">
      <c r="D29" s="4" t="s">
        <v>46</v>
      </c>
    </row>
    <row r="30" spans="1:13" x14ac:dyDescent="0.25">
      <c r="A30" s="18" t="s">
        <v>11</v>
      </c>
      <c r="B30" s="18"/>
      <c r="C30" s="18"/>
    </row>
    <row r="31" spans="1:13" ht="15.75" thickBot="1" x14ac:dyDescent="0.3">
      <c r="A31" s="9"/>
      <c r="B31" s="9" t="s">
        <v>12</v>
      </c>
      <c r="C31" s="9" t="s">
        <v>13</v>
      </c>
    </row>
    <row r="32" spans="1:13" x14ac:dyDescent="0.25">
      <c r="A32" s="3" t="s">
        <v>1</v>
      </c>
      <c r="B32" s="3" t="str">
        <f>CONCATENATE($B$17,"+",C17,"*cos(t/",$E$17,")")</f>
        <v>0.0796+0.3871*cos(t/0.241)</v>
      </c>
      <c r="C32" s="3" t="str">
        <f>CONCATENATE("0","+",D17,"*sin(t/",$E17,")")</f>
        <v>0+0.3788*sin(t/0.241)</v>
      </c>
    </row>
    <row r="33" spans="1:3" x14ac:dyDescent="0.25">
      <c r="A33" s="1" t="s">
        <v>2</v>
      </c>
      <c r="B33" s="1" t="str">
        <f>CONCATENATE(B18,"+",C18,"*cos(t/",E18,")")</f>
        <v>0.0049+0.7206*cos(t/0.615)</v>
      </c>
      <c r="C33" s="3" t="str">
        <f t="shared" ref="C33:C41" si="6">CONCATENATE("0","+",D18,"*sin(t/",$E18,")")</f>
        <v>0+0.7206*sin(t/0.615)</v>
      </c>
    </row>
    <row r="34" spans="1:3" x14ac:dyDescent="0.25">
      <c r="A34" s="1" t="s">
        <v>3</v>
      </c>
      <c r="B34" s="1" t="str">
        <f t="shared" ref="B33:B41" si="7">CONCATENATE(B19,"+",C19,"*cos(t/",E19,")")</f>
        <v>0.0167+0.9994*cos(t/1.000)</v>
      </c>
      <c r="C34" s="3" t="str">
        <f t="shared" si="6"/>
        <v>0+0.9993*sin(t/1.000)</v>
      </c>
    </row>
    <row r="35" spans="1:3" x14ac:dyDescent="0.25">
      <c r="A35" s="5" t="s">
        <v>10</v>
      </c>
      <c r="B35" s="5" t="str">
        <f>CONCATENATE(B20,"+",C20,"*cos(t/",E20,")")</f>
        <v>0.0002+0.0036*cos(t/0.075)</v>
      </c>
      <c r="C35" s="13" t="str">
        <f t="shared" si="6"/>
        <v>0+0.0036*sin(t/0.075)</v>
      </c>
    </row>
    <row r="36" spans="1:3" x14ac:dyDescent="0.25">
      <c r="A36" s="1" t="s">
        <v>4</v>
      </c>
      <c r="B36" s="1" t="str">
        <f>CONCATENATE(B21,"+",C21,"*cos(t/",E21,")")</f>
        <v>0.1422+1.5239*cos(t/1.881)</v>
      </c>
      <c r="C36" s="3" t="str">
        <f t="shared" si="6"/>
        <v>0+1.5173*sin(t/1.881)</v>
      </c>
    </row>
    <row r="37" spans="1:3" x14ac:dyDescent="0.25">
      <c r="A37" s="1" t="s">
        <v>5</v>
      </c>
      <c r="B37" s="1" t="str">
        <f t="shared" si="7"/>
        <v>0.2538+5.2035*cos(t/11.859)</v>
      </c>
      <c r="C37" s="3" t="str">
        <f t="shared" si="6"/>
        <v>0+5.1973*sin(t/11.859)</v>
      </c>
    </row>
    <row r="38" spans="1:3" x14ac:dyDescent="0.25">
      <c r="A38" s="1" t="s">
        <v>6</v>
      </c>
      <c r="B38" s="1" t="str">
        <f>CONCATENATE(B23,"+",C23,"*cos(t/",E23,")")</f>
        <v>0.5339+9.5813*cos(t/29.657)</v>
      </c>
      <c r="C38" s="3" t="str">
        <f>CONCATENATE("0","+",D23,"*sin(t/",$E23,")")</f>
        <v>0+9.5664*sin(t/29.657)</v>
      </c>
    </row>
    <row r="39" spans="1:3" x14ac:dyDescent="0.25">
      <c r="A39" s="1" t="s">
        <v>7</v>
      </c>
      <c r="B39" s="1" t="str">
        <f t="shared" si="7"/>
        <v>0.8539+19.2296*cos(t/84.323)</v>
      </c>
      <c r="C39" s="3" t="str">
        <f t="shared" si="6"/>
        <v>0+19.2106*sin(t/84.323)</v>
      </c>
    </row>
    <row r="40" spans="1:3" x14ac:dyDescent="0.25">
      <c r="A40" s="1" t="s">
        <v>8</v>
      </c>
      <c r="B40" s="1" t="str">
        <f t="shared" si="7"/>
        <v>0.3376+30.1045*cos(t/164.790)</v>
      </c>
      <c r="C40" s="3" t="str">
        <f t="shared" si="6"/>
        <v>0+30.1026*sin(t/164.790)</v>
      </c>
    </row>
    <row r="41" spans="1:3" x14ac:dyDescent="0.25">
      <c r="A41" s="1" t="s">
        <v>9</v>
      </c>
      <c r="B41" s="1" t="str">
        <f t="shared" si="7"/>
        <v>9.8233+39.4815*cos(t/248.090)</v>
      </c>
      <c r="C41" s="3" t="str">
        <f t="shared" si="6"/>
        <v>0+38.2399*sin(t/248.090)</v>
      </c>
    </row>
    <row r="44" spans="1:3" x14ac:dyDescent="0.25">
      <c r="A44" s="6" t="s">
        <v>48</v>
      </c>
      <c r="B44" s="6"/>
      <c r="C44" s="6"/>
    </row>
    <row r="45" spans="1:3" x14ac:dyDescent="0.25">
      <c r="A45" s="6" t="s">
        <v>10</v>
      </c>
      <c r="B45" s="6" t="s">
        <v>49</v>
      </c>
      <c r="C45" s="6" t="s">
        <v>50</v>
      </c>
    </row>
    <row r="54" spans="2:3" x14ac:dyDescent="0.25">
      <c r="B54" s="3">
        <v>0.5</v>
      </c>
      <c r="C54">
        <v>6370</v>
      </c>
    </row>
    <row r="55" spans="2:3" x14ac:dyDescent="0.25">
      <c r="C55">
        <f>149597870700/1000</f>
        <v>149597870.69999999</v>
      </c>
    </row>
  </sheetData>
  <mergeCells count="5">
    <mergeCell ref="E1:F1"/>
    <mergeCell ref="G1:H1"/>
    <mergeCell ref="J1:K1"/>
    <mergeCell ref="A1:D1"/>
    <mergeCell ref="A30:C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AbiXM</dc:creator>
  <cp:lastModifiedBy>Daniel</cp:lastModifiedBy>
  <dcterms:created xsi:type="dcterms:W3CDTF">2014-06-26T23:52:06Z</dcterms:created>
  <dcterms:modified xsi:type="dcterms:W3CDTF">2014-07-17T04:08:47Z</dcterms:modified>
</cp:coreProperties>
</file>