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ropbox\FINAN3050\Spring 2021\"/>
    </mc:Choice>
  </mc:AlternateContent>
  <bookViews>
    <workbookView xWindow="0" yWindow="0" windowWidth="25200" windowHeight="11850"/>
  </bookViews>
  <sheets>
    <sheet name="Optimizer" sheetId="6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olver_adj" localSheetId="0" hidden="1">Optimizer!$G$8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Optimizer!$G$8</definedName>
    <definedName name="solver_lhs2" localSheetId="0" hidden="1">Optimizer!$G$8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Optimizer!$G$10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3" i="6"/>
  <c r="H13" i="6" l="1"/>
  <c r="J13" i="6" s="1"/>
  <c r="H19" i="6" s="1"/>
  <c r="G18" i="6"/>
  <c r="K6" i="6"/>
  <c r="K7" i="6" s="1"/>
  <c r="L5" i="6"/>
  <c r="M5" i="6" s="1"/>
  <c r="D5" i="6" s="1"/>
  <c r="L4" i="6"/>
  <c r="M4" i="6" s="1"/>
  <c r="D4" i="6" s="1"/>
  <c r="H8" i="6"/>
  <c r="I8" i="6" s="1"/>
  <c r="I13" i="6" l="1"/>
  <c r="J8" i="6"/>
  <c r="G10" i="6" s="1"/>
  <c r="L7" i="6"/>
  <c r="M7" i="6" s="1"/>
  <c r="D7" i="6" s="1"/>
  <c r="K8" i="6"/>
  <c r="L6" i="6"/>
  <c r="M6" i="6" s="1"/>
  <c r="D6" i="6" s="1"/>
  <c r="G19" i="6" l="1"/>
  <c r="G27" i="6"/>
  <c r="G21" i="6" s="1"/>
  <c r="H21" i="6"/>
  <c r="L8" i="6"/>
  <c r="M8" i="6" s="1"/>
  <c r="D8" i="6" s="1"/>
  <c r="K9" i="6"/>
  <c r="A6" i="6"/>
  <c r="A7" i="6" s="1"/>
  <c r="B5" i="6"/>
  <c r="C5" i="6" s="1"/>
  <c r="E5" i="6" s="1"/>
  <c r="B4" i="6"/>
  <c r="C4" i="6" s="1"/>
  <c r="E4" i="6" s="1"/>
  <c r="K10" i="6" l="1"/>
  <c r="L9" i="6"/>
  <c r="M9" i="6" s="1"/>
  <c r="D9" i="6" s="1"/>
  <c r="A8" i="6"/>
  <c r="B7" i="6"/>
  <c r="C7" i="6" s="1"/>
  <c r="E7" i="6" s="1"/>
  <c r="B6" i="6"/>
  <c r="C6" i="6"/>
  <c r="E6" i="6" s="1"/>
  <c r="K11" i="6" l="1"/>
  <c r="L10" i="6"/>
  <c r="M10" i="6" s="1"/>
  <c r="D10" i="6" s="1"/>
  <c r="B8" i="6"/>
  <c r="C8" i="6" s="1"/>
  <c r="E8" i="6" s="1"/>
  <c r="A9" i="6"/>
  <c r="L11" i="6" l="1"/>
  <c r="M11" i="6" s="1"/>
  <c r="D11" i="6" s="1"/>
  <c r="K12" i="6"/>
  <c r="B9" i="6"/>
  <c r="C9" i="6" s="1"/>
  <c r="E9" i="6" s="1"/>
  <c r="A10" i="6"/>
  <c r="L12" i="6" l="1"/>
  <c r="M12" i="6" s="1"/>
  <c r="D12" i="6" s="1"/>
  <c r="K13" i="6"/>
  <c r="A11" i="6"/>
  <c r="B10" i="6"/>
  <c r="C10" i="6"/>
  <c r="E10" i="6" s="1"/>
  <c r="L13" i="6" l="1"/>
  <c r="M13" i="6" s="1"/>
  <c r="D13" i="6" s="1"/>
  <c r="K14" i="6"/>
  <c r="A12" i="6"/>
  <c r="B11" i="6"/>
  <c r="C11" i="6"/>
  <c r="E11" i="6" s="1"/>
  <c r="K15" i="6" l="1"/>
  <c r="L14" i="6"/>
  <c r="M14" i="6" s="1"/>
  <c r="D14" i="6" s="1"/>
  <c r="B12" i="6"/>
  <c r="A13" i="6"/>
  <c r="C12" i="6"/>
  <c r="E12" i="6" s="1"/>
  <c r="K16" i="6" l="1"/>
  <c r="L15" i="6"/>
  <c r="M15" i="6" s="1"/>
  <c r="D15" i="6" s="1"/>
  <c r="A14" i="6"/>
  <c r="B13" i="6"/>
  <c r="C13" i="6" s="1"/>
  <c r="E13" i="6" s="1"/>
  <c r="L16" i="6" l="1"/>
  <c r="M16" i="6" s="1"/>
  <c r="D16" i="6" s="1"/>
  <c r="K17" i="6"/>
  <c r="A15" i="6"/>
  <c r="B14" i="6"/>
  <c r="C14" i="6" s="1"/>
  <c r="E14" i="6" s="1"/>
  <c r="K18" i="6" l="1"/>
  <c r="L17" i="6"/>
  <c r="M17" i="6" s="1"/>
  <c r="D17" i="6" s="1"/>
  <c r="A16" i="6"/>
  <c r="B15" i="6"/>
  <c r="C15" i="6" s="1"/>
  <c r="E15" i="6" s="1"/>
  <c r="K19" i="6" l="1"/>
  <c r="L18" i="6"/>
  <c r="M18" i="6" s="1"/>
  <c r="D18" i="6" s="1"/>
  <c r="B16" i="6"/>
  <c r="C16" i="6" s="1"/>
  <c r="E16" i="6" s="1"/>
  <c r="A17" i="6"/>
  <c r="L19" i="6" l="1"/>
  <c r="M19" i="6" s="1"/>
  <c r="D19" i="6" s="1"/>
  <c r="K20" i="6"/>
  <c r="B17" i="6"/>
  <c r="C17" i="6" s="1"/>
  <c r="E17" i="6" s="1"/>
  <c r="A18" i="6"/>
  <c r="L20" i="6" l="1"/>
  <c r="M20" i="6" s="1"/>
  <c r="D20" i="6" s="1"/>
  <c r="K21" i="6"/>
  <c r="A19" i="6"/>
  <c r="B18" i="6"/>
  <c r="C18" i="6" s="1"/>
  <c r="E18" i="6" s="1"/>
  <c r="K22" i="6" l="1"/>
  <c r="L21" i="6"/>
  <c r="M21" i="6" s="1"/>
  <c r="D21" i="6" s="1"/>
  <c r="A20" i="6"/>
  <c r="B19" i="6"/>
  <c r="C19" i="6" s="1"/>
  <c r="E19" i="6" s="1"/>
  <c r="K23" i="6" l="1"/>
  <c r="L22" i="6"/>
  <c r="M22" i="6" s="1"/>
  <c r="D22" i="6" s="1"/>
  <c r="B20" i="6"/>
  <c r="A21" i="6"/>
  <c r="C20" i="6"/>
  <c r="E20" i="6" s="1"/>
  <c r="L23" i="6" l="1"/>
  <c r="M23" i="6" s="1"/>
  <c r="D23" i="6" s="1"/>
  <c r="K24" i="6"/>
  <c r="B21" i="6"/>
  <c r="C21" i="6" s="1"/>
  <c r="E21" i="6" s="1"/>
  <c r="A22" i="6"/>
  <c r="L24" i="6" l="1"/>
  <c r="M24" i="6" s="1"/>
  <c r="D24" i="6" s="1"/>
  <c r="K25" i="6"/>
  <c r="A23" i="6"/>
  <c r="B22" i="6"/>
  <c r="C22" i="6" s="1"/>
  <c r="E22" i="6" s="1"/>
  <c r="K26" i="6" l="1"/>
  <c r="L25" i="6"/>
  <c r="M25" i="6" s="1"/>
  <c r="D25" i="6" s="1"/>
  <c r="A24" i="6"/>
  <c r="B23" i="6"/>
  <c r="C23" i="6" s="1"/>
  <c r="E23" i="6" s="1"/>
  <c r="K27" i="6" l="1"/>
  <c r="L26" i="6"/>
  <c r="M26" i="6" s="1"/>
  <c r="D26" i="6" s="1"/>
  <c r="B24" i="6"/>
  <c r="A25" i="6"/>
  <c r="C24" i="6"/>
  <c r="E24" i="6" s="1"/>
  <c r="K28" i="6" l="1"/>
  <c r="L27" i="6"/>
  <c r="M27" i="6" s="1"/>
  <c r="D27" i="6" s="1"/>
  <c r="A26" i="6"/>
  <c r="B25" i="6"/>
  <c r="C25" i="6" s="1"/>
  <c r="E25" i="6" s="1"/>
  <c r="L28" i="6" l="1"/>
  <c r="M28" i="6" s="1"/>
  <c r="D28" i="6" s="1"/>
  <c r="K29" i="6"/>
  <c r="A27" i="6"/>
  <c r="B26" i="6"/>
  <c r="C26" i="6" s="1"/>
  <c r="E26" i="6" s="1"/>
  <c r="L29" i="6" l="1"/>
  <c r="M29" i="6" s="1"/>
  <c r="D29" i="6" s="1"/>
  <c r="A28" i="6"/>
  <c r="B27" i="6"/>
  <c r="C27" i="6" s="1"/>
  <c r="E27" i="6" s="1"/>
  <c r="B28" i="6" l="1"/>
  <c r="C28" i="6" s="1"/>
  <c r="E28" i="6" s="1"/>
  <c r="A29" i="6"/>
  <c r="B29" i="6" l="1"/>
  <c r="C29" i="6" s="1"/>
  <c r="G20" i="6" l="1"/>
  <c r="H20" i="6" s="1"/>
  <c r="E29" i="6"/>
</calcChain>
</file>

<file path=xl/sharedStrings.xml><?xml version="1.0" encoding="utf-8"?>
<sst xmlns="http://schemas.openxmlformats.org/spreadsheetml/2006/main" count="26" uniqueCount="14">
  <si>
    <t>Stock</t>
  </si>
  <si>
    <t>Bond</t>
  </si>
  <si>
    <t>Correlation</t>
  </si>
  <si>
    <t>Return</t>
  </si>
  <si>
    <t>Standard Deviation</t>
  </si>
  <si>
    <t>Rf</t>
  </si>
  <si>
    <t>Sharpe</t>
  </si>
  <si>
    <t>Expected Return</t>
  </si>
  <si>
    <t xml:space="preserve">Solver: </t>
  </si>
  <si>
    <t>CML</t>
  </si>
  <si>
    <t>Sharpe Ratio</t>
  </si>
  <si>
    <t>Coeff of Risk Aversion</t>
  </si>
  <si>
    <t>Optimal weight of risky portfolio</t>
  </si>
  <si>
    <t xml:space="preserve">Formula: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</si>
</sst>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1" fillId="0" borderId="0" xfId="1" applyFont="1"/>
    <xf numFmtId="0" fontId="0" fillId="0" borderId="0" xfId="0" applyNumberFormat="1"/>
    <xf numFmtId="10" fontId="1" fillId="0" borderId="0" xfId="0" applyNumberFormat="1" applyFont="1"/>
    <xf numFmtId="2" fontId="1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Markowitz Bullet</c:v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Optimizer!$D$4:$D$29</c:f>
              <c:numCache>
                <c:formatCode>General</c:formatCode>
                <c:ptCount val="26"/>
                <c:pt idx="0">
                  <c:v>0.27290108097990379</c:v>
                </c:pt>
                <c:pt idx="1">
                  <c:v>0.25314027731674782</c:v>
                </c:pt>
                <c:pt idx="2">
                  <c:v>0.23382685902179845</c:v>
                </c:pt>
                <c:pt idx="3">
                  <c:v>0.21508137994721904</c:v>
                </c:pt>
                <c:pt idx="4">
                  <c:v>0.19706597879897994</c:v>
                </c:pt>
                <c:pt idx="5">
                  <c:v>0.18</c:v>
                </c:pt>
                <c:pt idx="6">
                  <c:v>0.16417977951014553</c:v>
                </c:pt>
                <c:pt idx="7">
                  <c:v>0.15000000000000002</c:v>
                </c:pt>
                <c:pt idx="8">
                  <c:v>0.137967387450803</c:v>
                </c:pt>
                <c:pt idx="9">
                  <c:v>0.12868566353716329</c:v>
                </c:pt>
                <c:pt idx="10">
                  <c:v>0.12278029157808674</c:v>
                </c:pt>
                <c:pt idx="11">
                  <c:v>0.12074767078498864</c:v>
                </c:pt>
                <c:pt idx="12">
                  <c:v>0.12278029157808674</c:v>
                </c:pt>
                <c:pt idx="13">
                  <c:v>0.12868566353716329</c:v>
                </c:pt>
                <c:pt idx="14">
                  <c:v>0.137967387450803</c:v>
                </c:pt>
                <c:pt idx="15">
                  <c:v>0.15</c:v>
                </c:pt>
                <c:pt idx="16">
                  <c:v>0.16417977951014548</c:v>
                </c:pt>
                <c:pt idx="17">
                  <c:v>0.18</c:v>
                </c:pt>
                <c:pt idx="18">
                  <c:v>0.19706597879897994</c:v>
                </c:pt>
                <c:pt idx="19">
                  <c:v>0.21508137994721907</c:v>
                </c:pt>
                <c:pt idx="20">
                  <c:v>0.23382685902179848</c:v>
                </c:pt>
                <c:pt idx="21">
                  <c:v>0.25314027731674787</c:v>
                </c:pt>
                <c:pt idx="22">
                  <c:v>0.27290108097990384</c:v>
                </c:pt>
                <c:pt idx="23">
                  <c:v>0.29301877072979482</c:v>
                </c:pt>
                <c:pt idx="24">
                  <c:v>0.31342463208880067</c:v>
                </c:pt>
                <c:pt idx="25">
                  <c:v>0.33406586176980141</c:v>
                </c:pt>
              </c:numCache>
            </c:numRef>
          </c:xVal>
          <c:yVal>
            <c:numRef>
              <c:f>Optimizer!$C$4:$C$29</c:f>
              <c:numCache>
                <c:formatCode>General</c:formatCode>
                <c:ptCount val="26"/>
                <c:pt idx="0">
                  <c:v>0.1125</c:v>
                </c:pt>
                <c:pt idx="1">
                  <c:v>0.11499999999999999</c:v>
                </c:pt>
                <c:pt idx="2">
                  <c:v>0.11749999999999999</c:v>
                </c:pt>
                <c:pt idx="3">
                  <c:v>0.12</c:v>
                </c:pt>
                <c:pt idx="4">
                  <c:v>0.12250000000000001</c:v>
                </c:pt>
                <c:pt idx="5">
                  <c:v>0.125</c:v>
                </c:pt>
                <c:pt idx="6">
                  <c:v>0.1275</c:v>
                </c:pt>
                <c:pt idx="7">
                  <c:v>0.13</c:v>
                </c:pt>
                <c:pt idx="8">
                  <c:v>0.13250000000000001</c:v>
                </c:pt>
                <c:pt idx="9">
                  <c:v>0.13500000000000001</c:v>
                </c:pt>
                <c:pt idx="10">
                  <c:v>0.13750000000000001</c:v>
                </c:pt>
                <c:pt idx="11">
                  <c:v>0.14000000000000001</c:v>
                </c:pt>
                <c:pt idx="12">
                  <c:v>0.14250000000000002</c:v>
                </c:pt>
                <c:pt idx="13">
                  <c:v>0.14499999999999999</c:v>
                </c:pt>
                <c:pt idx="14">
                  <c:v>0.14749999999999999</c:v>
                </c:pt>
                <c:pt idx="15">
                  <c:v>0.14999999999999997</c:v>
                </c:pt>
                <c:pt idx="16">
                  <c:v>0.1525</c:v>
                </c:pt>
                <c:pt idx="17">
                  <c:v>0.155</c:v>
                </c:pt>
                <c:pt idx="18">
                  <c:v>0.1575</c:v>
                </c:pt>
                <c:pt idx="19">
                  <c:v>0.16</c:v>
                </c:pt>
                <c:pt idx="20">
                  <c:v>0.16250000000000001</c:v>
                </c:pt>
                <c:pt idx="21">
                  <c:v>0.16500000000000001</c:v>
                </c:pt>
                <c:pt idx="22">
                  <c:v>0.16750000000000001</c:v>
                </c:pt>
                <c:pt idx="23">
                  <c:v>0.17</c:v>
                </c:pt>
                <c:pt idx="24">
                  <c:v>0.17250000000000001</c:v>
                </c:pt>
                <c:pt idx="25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1-4209-BC05-1FE6B10F95F2}"/>
            </c:ext>
          </c:extLst>
        </c:ser>
        <c:ser>
          <c:idx val="1"/>
          <c:order val="1"/>
          <c:tx>
            <c:v>CML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D741-4209-BC05-1FE6B10F95F2}"/>
              </c:ext>
            </c:extLst>
          </c:dPt>
          <c:dPt>
            <c:idx val="3"/>
            <c:marker>
              <c:symbol val="circle"/>
              <c:size val="7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D65-4F97-85B7-5ABBB1D8666B}"/>
              </c:ext>
            </c:extLst>
          </c:dPt>
          <c:xVal>
            <c:numRef>
              <c:f>Optimizer!$H$18:$H$21</c:f>
              <c:numCache>
                <c:formatCode>General</c:formatCode>
                <c:ptCount val="4"/>
                <c:pt idx="0">
                  <c:v>0</c:v>
                </c:pt>
                <c:pt idx="1">
                  <c:v>0.12750501327042363</c:v>
                </c:pt>
                <c:pt idx="2">
                  <c:v>0.21440333441650855</c:v>
                </c:pt>
                <c:pt idx="3">
                  <c:v>4.3725999063931272E-2</c:v>
                </c:pt>
              </c:numCache>
            </c:numRef>
          </c:xVal>
          <c:yVal>
            <c:numRef>
              <c:f>Optimizer!$G$18:$G$21</c:f>
              <c:numCache>
                <c:formatCode>General</c:formatCode>
                <c:ptCount val="4"/>
                <c:pt idx="0">
                  <c:v>0.1</c:v>
                </c:pt>
                <c:pt idx="1">
                  <c:v>0.14460227272727272</c:v>
                </c:pt>
                <c:pt idx="2">
                  <c:v>0.17499999999999999</c:v>
                </c:pt>
                <c:pt idx="3">
                  <c:v>0.11529570395311137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741-4209-BC05-1FE6B10F9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753160"/>
        <c:axId val="1235905688"/>
      </c:scatterChart>
      <c:valAx>
        <c:axId val="106375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05688"/>
        <c:crosses val="autoZero"/>
        <c:crossBetween val="midCat"/>
      </c:valAx>
      <c:valAx>
        <c:axId val="12359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Expected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75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0</xdr:row>
      <xdr:rowOff>76200</xdr:rowOff>
    </xdr:from>
    <xdr:to>
      <xdr:col>26</xdr:col>
      <xdr:colOff>209550</xdr:colOff>
      <xdr:row>34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tabSelected="1" zoomScaleNormal="100" workbookViewId="0">
      <selection activeCell="G16" sqref="G16"/>
    </sheetView>
  </sheetViews>
  <sheetFormatPr defaultRowHeight="15" x14ac:dyDescent="0.25"/>
  <sheetData>
    <row r="2" spans="1:13" x14ac:dyDescent="0.25">
      <c r="A2" s="1" t="s">
        <v>0</v>
      </c>
      <c r="B2" s="1" t="s">
        <v>1</v>
      </c>
      <c r="K2" s="1" t="s">
        <v>0</v>
      </c>
      <c r="L2" s="1" t="s">
        <v>1</v>
      </c>
      <c r="M2" s="1" t="s">
        <v>2</v>
      </c>
    </row>
    <row r="3" spans="1:13" x14ac:dyDescent="0.25">
      <c r="A3" s="4">
        <v>0.15</v>
      </c>
      <c r="B3" s="4">
        <v>0.125</v>
      </c>
      <c r="C3" s="1" t="s">
        <v>7</v>
      </c>
      <c r="D3" s="1" t="s">
        <v>4</v>
      </c>
      <c r="E3" s="1" t="s">
        <v>10</v>
      </c>
      <c r="F3" s="1"/>
      <c r="G3" s="1" t="s">
        <v>5</v>
      </c>
      <c r="K3" s="4">
        <v>0.15</v>
      </c>
      <c r="L3" s="4">
        <v>0.18</v>
      </c>
      <c r="M3" s="5">
        <v>0.1</v>
      </c>
    </row>
    <row r="4" spans="1:13" x14ac:dyDescent="0.25">
      <c r="A4">
        <v>-0.5</v>
      </c>
      <c r="B4">
        <f>1-A4</f>
        <v>1.5</v>
      </c>
      <c r="C4">
        <f>$A$3*A4+$B$3*B4</f>
        <v>0.1125</v>
      </c>
      <c r="D4">
        <f>M4</f>
        <v>0.27290108097990379</v>
      </c>
      <c r="E4">
        <f>(C4-$G$4)/D4</f>
        <v>4.5804142494109384E-2</v>
      </c>
      <c r="G4" s="2">
        <v>0.1</v>
      </c>
      <c r="K4">
        <v>-0.5</v>
      </c>
      <c r="L4">
        <f>1-K4</f>
        <v>1.5</v>
      </c>
      <c r="M4">
        <f>SQRT(($K$3^2)*(K4^2)+($L$3^2)*(L4^2)+(2*K4*L4*$M$3*$K$3*$L$3))</f>
        <v>0.27290108097990379</v>
      </c>
    </row>
    <row r="5" spans="1:13" x14ac:dyDescent="0.25">
      <c r="A5">
        <v>-0.4</v>
      </c>
      <c r="B5">
        <f t="shared" ref="B5:B29" si="0">1-A5</f>
        <v>1.4</v>
      </c>
      <c r="C5">
        <f t="shared" ref="C5:C29" si="1">$A$3*A5+$B$3*B5</f>
        <v>0.11499999999999999</v>
      </c>
      <c r="D5">
        <f t="shared" ref="D5:D29" si="2">M5</f>
        <v>0.25314027731674782</v>
      </c>
      <c r="E5">
        <f t="shared" ref="E5:E29" si="3">(C5-$G$4)/D5</f>
        <v>5.9255682892497101E-2</v>
      </c>
      <c r="K5">
        <v>-0.4</v>
      </c>
      <c r="L5">
        <f t="shared" ref="L5:L29" si="4">1-K5</f>
        <v>1.4</v>
      </c>
      <c r="M5">
        <f t="shared" ref="M5:M29" si="5">SQRT(($K$3^2)*(K5^2)+($L$3^2)*(L5^2)+(2*K5*L5*$M$3*$K$3*$L$3))</f>
        <v>0.25314027731674782</v>
      </c>
    </row>
    <row r="6" spans="1:13" x14ac:dyDescent="0.25">
      <c r="A6">
        <f>A5+0.1</f>
        <v>-0.30000000000000004</v>
      </c>
      <c r="B6">
        <f t="shared" si="0"/>
        <v>1.3</v>
      </c>
      <c r="C6">
        <f t="shared" si="1"/>
        <v>0.11749999999999999</v>
      </c>
      <c r="D6">
        <f t="shared" si="2"/>
        <v>0.23382685902179845</v>
      </c>
      <c r="E6">
        <f t="shared" si="3"/>
        <v>7.4841701561618096E-2</v>
      </c>
      <c r="G6" t="s">
        <v>8</v>
      </c>
      <c r="K6">
        <f>K5+0.1</f>
        <v>-0.30000000000000004</v>
      </c>
      <c r="L6">
        <f t="shared" si="4"/>
        <v>1.3</v>
      </c>
      <c r="M6">
        <f t="shared" si="5"/>
        <v>0.23382685902179845</v>
      </c>
    </row>
    <row r="7" spans="1:13" x14ac:dyDescent="0.25">
      <c r="A7">
        <f t="shared" ref="A7:A29" si="6">A6+0.1</f>
        <v>-0.20000000000000004</v>
      </c>
      <c r="B7">
        <f t="shared" si="0"/>
        <v>1.2</v>
      </c>
      <c r="C7">
        <f t="shared" si="1"/>
        <v>0.12</v>
      </c>
      <c r="D7">
        <f t="shared" si="2"/>
        <v>0.21508137994721904</v>
      </c>
      <c r="E7">
        <f t="shared" si="3"/>
        <v>9.2988058775278409E-2</v>
      </c>
      <c r="G7" t="s">
        <v>0</v>
      </c>
      <c r="H7" t="s">
        <v>1</v>
      </c>
      <c r="I7" t="s">
        <v>3</v>
      </c>
      <c r="J7" t="s">
        <v>4</v>
      </c>
      <c r="K7">
        <f t="shared" ref="K7:K29" si="7">K6+0.1</f>
        <v>-0.20000000000000004</v>
      </c>
      <c r="L7">
        <f t="shared" si="4"/>
        <v>1.2</v>
      </c>
      <c r="M7">
        <f t="shared" si="5"/>
        <v>0.21508137994721904</v>
      </c>
    </row>
    <row r="8" spans="1:13" x14ac:dyDescent="0.25">
      <c r="A8">
        <f t="shared" si="6"/>
        <v>-0.10000000000000003</v>
      </c>
      <c r="B8">
        <f t="shared" si="0"/>
        <v>1.1000000000000001</v>
      </c>
      <c r="C8">
        <f>$A$3*A8+$B$3*B8</f>
        <v>0.12250000000000001</v>
      </c>
      <c r="D8">
        <f t="shared" si="2"/>
        <v>0.19706597879897994</v>
      </c>
      <c r="E8">
        <f t="shared" si="3"/>
        <v>0.11417495874796056</v>
      </c>
      <c r="G8">
        <v>0.78409090858533326</v>
      </c>
      <c r="H8">
        <f>1-G8</f>
        <v>0.21590909141466674</v>
      </c>
      <c r="I8">
        <f>G8*A3+H8*B3</f>
        <v>0.14460227271463333</v>
      </c>
      <c r="J8">
        <f>SQRT(($K$3^2)*(G8^2)+($L$3^2)*(H8^2)+(2*G8*H8*$M$3*$K$3*$L$3))</f>
        <v>0.12750501323429128</v>
      </c>
      <c r="K8">
        <f t="shared" si="7"/>
        <v>-0.10000000000000003</v>
      </c>
      <c r="L8">
        <f t="shared" si="4"/>
        <v>1.1000000000000001</v>
      </c>
      <c r="M8">
        <f t="shared" si="5"/>
        <v>0.19706597879897994</v>
      </c>
    </row>
    <row r="9" spans="1:13" x14ac:dyDescent="0.25">
      <c r="A9">
        <f t="shared" si="6"/>
        <v>0</v>
      </c>
      <c r="B9">
        <f t="shared" si="0"/>
        <v>1</v>
      </c>
      <c r="C9">
        <f t="shared" si="1"/>
        <v>0.125</v>
      </c>
      <c r="D9">
        <f t="shared" si="2"/>
        <v>0.18</v>
      </c>
      <c r="E9">
        <f t="shared" si="3"/>
        <v>0.13888888888888887</v>
      </c>
      <c r="G9" t="s">
        <v>6</v>
      </c>
      <c r="K9">
        <f t="shared" si="7"/>
        <v>0</v>
      </c>
      <c r="L9">
        <f t="shared" si="4"/>
        <v>1</v>
      </c>
      <c r="M9">
        <f t="shared" si="5"/>
        <v>0.18</v>
      </c>
    </row>
    <row r="10" spans="1:13" x14ac:dyDescent="0.25">
      <c r="A10">
        <f t="shared" si="6"/>
        <v>0.1</v>
      </c>
      <c r="B10">
        <f t="shared" si="0"/>
        <v>0.9</v>
      </c>
      <c r="C10">
        <f t="shared" si="1"/>
        <v>0.1275</v>
      </c>
      <c r="D10">
        <f t="shared" si="2"/>
        <v>0.16417977951014553</v>
      </c>
      <c r="E10">
        <f t="shared" si="3"/>
        <v>0.1674993113162308</v>
      </c>
      <c r="G10">
        <f>(I8-G4)/J8</f>
        <v>0.34980799251145017</v>
      </c>
      <c r="K10">
        <f t="shared" si="7"/>
        <v>0.1</v>
      </c>
      <c r="L10">
        <f t="shared" si="4"/>
        <v>0.9</v>
      </c>
      <c r="M10">
        <f t="shared" si="5"/>
        <v>0.16417977951014553</v>
      </c>
    </row>
    <row r="11" spans="1:13" x14ac:dyDescent="0.25">
      <c r="A11">
        <f t="shared" si="6"/>
        <v>0.2</v>
      </c>
      <c r="B11">
        <f t="shared" si="0"/>
        <v>0.8</v>
      </c>
      <c r="C11">
        <f t="shared" si="1"/>
        <v>0.13</v>
      </c>
      <c r="D11">
        <f t="shared" si="2"/>
        <v>0.15000000000000002</v>
      </c>
      <c r="E11">
        <f t="shared" si="3"/>
        <v>0.19999999999999996</v>
      </c>
      <c r="G11" t="s">
        <v>13</v>
      </c>
      <c r="K11">
        <f t="shared" si="7"/>
        <v>0.2</v>
      </c>
      <c r="L11">
        <f t="shared" si="4"/>
        <v>0.8</v>
      </c>
      <c r="M11">
        <f t="shared" si="5"/>
        <v>0.15000000000000002</v>
      </c>
    </row>
    <row r="12" spans="1:13" x14ac:dyDescent="0.25">
      <c r="A12">
        <f t="shared" si="6"/>
        <v>0.30000000000000004</v>
      </c>
      <c r="B12">
        <f t="shared" si="0"/>
        <v>0.7</v>
      </c>
      <c r="C12">
        <f t="shared" si="1"/>
        <v>0.13250000000000001</v>
      </c>
      <c r="D12">
        <f t="shared" si="2"/>
        <v>0.137967387450803</v>
      </c>
      <c r="E12">
        <f t="shared" si="3"/>
        <v>0.23556291526929862</v>
      </c>
      <c r="G12" t="s">
        <v>0</v>
      </c>
      <c r="H12" t="s">
        <v>1</v>
      </c>
      <c r="I12" t="s">
        <v>3</v>
      </c>
      <c r="J12" t="s">
        <v>4</v>
      </c>
      <c r="K12">
        <f>K11+0.1</f>
        <v>0.30000000000000004</v>
      </c>
      <c r="L12">
        <f t="shared" si="4"/>
        <v>0.7</v>
      </c>
      <c r="M12">
        <f t="shared" si="5"/>
        <v>0.137967387450803</v>
      </c>
    </row>
    <row r="13" spans="1:13" x14ac:dyDescent="0.25">
      <c r="A13">
        <f t="shared" si="6"/>
        <v>0.4</v>
      </c>
      <c r="B13">
        <f t="shared" si="0"/>
        <v>0.6</v>
      </c>
      <c r="C13">
        <f t="shared" si="1"/>
        <v>0.13500000000000001</v>
      </c>
      <c r="D13">
        <f t="shared" si="2"/>
        <v>0.12868566353716329</v>
      </c>
      <c r="E13">
        <f t="shared" si="3"/>
        <v>0.27198056907009155</v>
      </c>
      <c r="G13">
        <f>((A3-G4)*L3^2-(B3-G4)*K3*L3*M3)/((A3-G4)*L3^2+(B3-G4)*K3^2-(A3+B3-G4-G4)*K3*L3*M3)</f>
        <v>0.78409090909090895</v>
      </c>
      <c r="H13">
        <f>1-G13</f>
        <v>0.21590909090909105</v>
      </c>
      <c r="I13">
        <f>G13*A3+H13*B3</f>
        <v>0.14460227272727272</v>
      </c>
      <c r="J13">
        <f>SQRT(($K$3^2)*(G13^2)+($L$3^2)*(H13^2)+(2*G13*H13*$M$3*$K$3*$L$3))</f>
        <v>0.12750501327042363</v>
      </c>
      <c r="K13">
        <f>K12+0.1</f>
        <v>0.4</v>
      </c>
      <c r="L13">
        <f t="shared" si="4"/>
        <v>0.6</v>
      </c>
      <c r="M13">
        <f t="shared" si="5"/>
        <v>0.12868566353716329</v>
      </c>
    </row>
    <row r="14" spans="1:13" x14ac:dyDescent="0.25">
      <c r="A14">
        <f t="shared" si="6"/>
        <v>0.5</v>
      </c>
      <c r="B14">
        <f t="shared" si="0"/>
        <v>0.5</v>
      </c>
      <c r="C14">
        <f t="shared" si="1"/>
        <v>0.13750000000000001</v>
      </c>
      <c r="D14">
        <f t="shared" si="2"/>
        <v>0.12278029157808674</v>
      </c>
      <c r="E14">
        <f t="shared" si="3"/>
        <v>0.30542361089076314</v>
      </c>
      <c r="G14" t="s">
        <v>6</v>
      </c>
      <c r="K14">
        <f t="shared" si="7"/>
        <v>0.5</v>
      </c>
      <c r="L14">
        <f t="shared" si="4"/>
        <v>0.5</v>
      </c>
      <c r="M14">
        <f t="shared" si="5"/>
        <v>0.12278029157808674</v>
      </c>
    </row>
    <row r="15" spans="1:13" x14ac:dyDescent="0.25">
      <c r="A15">
        <f t="shared" si="6"/>
        <v>0.6</v>
      </c>
      <c r="B15">
        <f t="shared" si="0"/>
        <v>0.4</v>
      </c>
      <c r="C15">
        <f t="shared" si="1"/>
        <v>0.14000000000000001</v>
      </c>
      <c r="D15">
        <f t="shared" si="2"/>
        <v>0.12074767078498864</v>
      </c>
      <c r="E15">
        <f t="shared" si="3"/>
        <v>0.33126932999996889</v>
      </c>
      <c r="G15">
        <f>(I13-G4)/J13</f>
        <v>0.34980799251145023</v>
      </c>
      <c r="K15">
        <f t="shared" si="7"/>
        <v>0.6</v>
      </c>
      <c r="L15">
        <f t="shared" si="4"/>
        <v>0.4</v>
      </c>
      <c r="M15">
        <f t="shared" si="5"/>
        <v>0.12074767078498864</v>
      </c>
    </row>
    <row r="16" spans="1:13" x14ac:dyDescent="0.25">
      <c r="A16">
        <f t="shared" si="6"/>
        <v>0.7</v>
      </c>
      <c r="B16">
        <f t="shared" si="0"/>
        <v>0.30000000000000004</v>
      </c>
      <c r="C16">
        <f t="shared" si="1"/>
        <v>0.14250000000000002</v>
      </c>
      <c r="D16">
        <f t="shared" si="2"/>
        <v>0.12278029157808674</v>
      </c>
      <c r="E16">
        <f t="shared" si="3"/>
        <v>0.34614675900953157</v>
      </c>
      <c r="G16" t="s">
        <v>9</v>
      </c>
      <c r="K16">
        <f t="shared" si="7"/>
        <v>0.7</v>
      </c>
      <c r="L16">
        <f t="shared" si="4"/>
        <v>0.30000000000000004</v>
      </c>
      <c r="M16">
        <f t="shared" si="5"/>
        <v>0.12278029157808674</v>
      </c>
    </row>
    <row r="17" spans="1:13" x14ac:dyDescent="0.25">
      <c r="A17">
        <f t="shared" si="6"/>
        <v>0.79999999999999993</v>
      </c>
      <c r="B17">
        <f t="shared" si="0"/>
        <v>0.20000000000000007</v>
      </c>
      <c r="C17">
        <f t="shared" si="1"/>
        <v>0.14499999999999999</v>
      </c>
      <c r="D17">
        <f t="shared" si="2"/>
        <v>0.12868566353716329</v>
      </c>
      <c r="E17">
        <f t="shared" si="3"/>
        <v>0.34968930309011759</v>
      </c>
      <c r="G17" t="s">
        <v>7</v>
      </c>
      <c r="H17" t="s">
        <v>4</v>
      </c>
      <c r="K17">
        <f t="shared" si="7"/>
        <v>0.79999999999999993</v>
      </c>
      <c r="L17">
        <f t="shared" si="4"/>
        <v>0.20000000000000007</v>
      </c>
      <c r="M17">
        <f t="shared" si="5"/>
        <v>0.12868566353716329</v>
      </c>
    </row>
    <row r="18" spans="1:13" x14ac:dyDescent="0.25">
      <c r="A18">
        <f t="shared" si="6"/>
        <v>0.89999999999999991</v>
      </c>
      <c r="B18">
        <f t="shared" si="0"/>
        <v>0.10000000000000009</v>
      </c>
      <c r="C18">
        <f t="shared" si="1"/>
        <v>0.14749999999999999</v>
      </c>
      <c r="D18">
        <f t="shared" si="2"/>
        <v>0.137967387450803</v>
      </c>
      <c r="E18">
        <f t="shared" si="3"/>
        <v>0.34428426077820556</v>
      </c>
      <c r="G18" s="3">
        <f>G4</f>
        <v>0.1</v>
      </c>
      <c r="H18" s="3">
        <v>0</v>
      </c>
      <c r="K18">
        <f t="shared" si="7"/>
        <v>0.89999999999999991</v>
      </c>
      <c r="L18">
        <f t="shared" si="4"/>
        <v>0.10000000000000009</v>
      </c>
      <c r="M18">
        <f t="shared" si="5"/>
        <v>0.137967387450803</v>
      </c>
    </row>
    <row r="19" spans="1:13" x14ac:dyDescent="0.25">
      <c r="A19">
        <f t="shared" si="6"/>
        <v>0.99999999999999989</v>
      </c>
      <c r="B19">
        <f t="shared" si="0"/>
        <v>0</v>
      </c>
      <c r="C19">
        <f t="shared" si="1"/>
        <v>0.14999999999999997</v>
      </c>
      <c r="D19">
        <f t="shared" si="2"/>
        <v>0.15</v>
      </c>
      <c r="E19">
        <f t="shared" si="3"/>
        <v>0.33333333333333309</v>
      </c>
      <c r="G19">
        <f>I13</f>
        <v>0.14460227272727272</v>
      </c>
      <c r="H19">
        <f>J13</f>
        <v>0.12750501327042363</v>
      </c>
      <c r="K19">
        <f t="shared" si="7"/>
        <v>0.99999999999999989</v>
      </c>
      <c r="L19">
        <f t="shared" si="4"/>
        <v>0</v>
      </c>
      <c r="M19">
        <f t="shared" si="5"/>
        <v>0.15</v>
      </c>
    </row>
    <row r="20" spans="1:13" x14ac:dyDescent="0.25">
      <c r="A20">
        <f t="shared" si="6"/>
        <v>1.0999999999999999</v>
      </c>
      <c r="B20">
        <f t="shared" si="0"/>
        <v>-9.9999999999999867E-2</v>
      </c>
      <c r="C20">
        <f t="shared" si="1"/>
        <v>0.1525</v>
      </c>
      <c r="D20">
        <f t="shared" si="2"/>
        <v>0.16417977951014548</v>
      </c>
      <c r="E20">
        <f t="shared" si="3"/>
        <v>0.31977141251280433</v>
      </c>
      <c r="G20">
        <f>C29</f>
        <v>0.17499999999999999</v>
      </c>
      <c r="H20">
        <f>H19*(G20-G18)/(G19-G18)</f>
        <v>0.21440333441650855</v>
      </c>
      <c r="K20">
        <f t="shared" si="7"/>
        <v>1.0999999999999999</v>
      </c>
      <c r="L20">
        <f t="shared" si="4"/>
        <v>-9.9999999999999867E-2</v>
      </c>
      <c r="M20">
        <f t="shared" si="5"/>
        <v>0.16417977951014548</v>
      </c>
    </row>
    <row r="21" spans="1:13" x14ac:dyDescent="0.25">
      <c r="A21">
        <f t="shared" si="6"/>
        <v>1.2</v>
      </c>
      <c r="B21">
        <f t="shared" si="0"/>
        <v>-0.19999999999999996</v>
      </c>
      <c r="C21">
        <f t="shared" si="1"/>
        <v>0.155</v>
      </c>
      <c r="D21">
        <f t="shared" si="2"/>
        <v>0.18</v>
      </c>
      <c r="E21">
        <f t="shared" si="3"/>
        <v>0.30555555555555552</v>
      </c>
      <c r="G21">
        <f>G19*G27+G18*(1-G27)</f>
        <v>0.11529570395311137</v>
      </c>
      <c r="H21">
        <f>H19*G27</f>
        <v>4.3725999063931272E-2</v>
      </c>
      <c r="K21">
        <f t="shared" si="7"/>
        <v>1.2</v>
      </c>
      <c r="L21">
        <f t="shared" si="4"/>
        <v>-0.19999999999999996</v>
      </c>
      <c r="M21">
        <f t="shared" si="5"/>
        <v>0.18</v>
      </c>
    </row>
    <row r="22" spans="1:13" x14ac:dyDescent="0.25">
      <c r="A22">
        <f t="shared" si="6"/>
        <v>1.3</v>
      </c>
      <c r="B22">
        <f t="shared" si="0"/>
        <v>-0.30000000000000004</v>
      </c>
      <c r="C22">
        <f t="shared" si="1"/>
        <v>0.1575</v>
      </c>
      <c r="D22">
        <f t="shared" si="2"/>
        <v>0.19706597879897994</v>
      </c>
      <c r="E22">
        <f t="shared" si="3"/>
        <v>0.29178045013367687</v>
      </c>
      <c r="K22">
        <f t="shared" si="7"/>
        <v>1.3</v>
      </c>
      <c r="L22">
        <f t="shared" si="4"/>
        <v>-0.30000000000000004</v>
      </c>
      <c r="M22">
        <f t="shared" si="5"/>
        <v>0.19706597879897994</v>
      </c>
    </row>
    <row r="23" spans="1:13" x14ac:dyDescent="0.25">
      <c r="A23">
        <f t="shared" si="6"/>
        <v>1.4000000000000001</v>
      </c>
      <c r="B23">
        <f t="shared" si="0"/>
        <v>-0.40000000000000013</v>
      </c>
      <c r="C23">
        <f t="shared" si="1"/>
        <v>0.16</v>
      </c>
      <c r="D23">
        <f t="shared" si="2"/>
        <v>0.21508137994721907</v>
      </c>
      <c r="E23">
        <f t="shared" si="3"/>
        <v>0.27896417632583531</v>
      </c>
      <c r="K23">
        <f t="shared" si="7"/>
        <v>1.4000000000000001</v>
      </c>
      <c r="L23">
        <f t="shared" si="4"/>
        <v>-0.40000000000000013</v>
      </c>
      <c r="M23">
        <f t="shared" si="5"/>
        <v>0.21508137994721907</v>
      </c>
    </row>
    <row r="24" spans="1:13" x14ac:dyDescent="0.25">
      <c r="A24">
        <f t="shared" si="6"/>
        <v>1.5000000000000002</v>
      </c>
      <c r="B24">
        <f t="shared" si="0"/>
        <v>-0.50000000000000022</v>
      </c>
      <c r="C24">
        <f t="shared" si="1"/>
        <v>0.16250000000000001</v>
      </c>
      <c r="D24">
        <f t="shared" si="2"/>
        <v>0.23382685902179848</v>
      </c>
      <c r="E24">
        <f t="shared" si="3"/>
        <v>0.26729179129149339</v>
      </c>
      <c r="G24" s="1" t="s">
        <v>11</v>
      </c>
      <c r="K24">
        <f t="shared" si="7"/>
        <v>1.5000000000000002</v>
      </c>
      <c r="L24">
        <f t="shared" si="4"/>
        <v>-0.50000000000000022</v>
      </c>
      <c r="M24">
        <f t="shared" si="5"/>
        <v>0.23382685902179848</v>
      </c>
    </row>
    <row r="25" spans="1:13" x14ac:dyDescent="0.25">
      <c r="A25">
        <f t="shared" si="6"/>
        <v>1.6000000000000003</v>
      </c>
      <c r="B25">
        <f t="shared" si="0"/>
        <v>-0.60000000000000031</v>
      </c>
      <c r="C25">
        <f t="shared" si="1"/>
        <v>0.16500000000000001</v>
      </c>
      <c r="D25">
        <f t="shared" si="2"/>
        <v>0.25314027731674787</v>
      </c>
      <c r="E25">
        <f t="shared" si="3"/>
        <v>0.25677462586748762</v>
      </c>
      <c r="G25">
        <v>8</v>
      </c>
      <c r="K25">
        <f t="shared" si="7"/>
        <v>1.6000000000000003</v>
      </c>
      <c r="L25">
        <f t="shared" si="4"/>
        <v>-0.60000000000000031</v>
      </c>
      <c r="M25">
        <f t="shared" si="5"/>
        <v>0.25314027731674787</v>
      </c>
    </row>
    <row r="26" spans="1:13" x14ac:dyDescent="0.25">
      <c r="A26">
        <f t="shared" si="6"/>
        <v>1.7000000000000004</v>
      </c>
      <c r="B26">
        <f t="shared" si="0"/>
        <v>-0.7000000000000004</v>
      </c>
      <c r="C26">
        <f t="shared" si="1"/>
        <v>0.16750000000000001</v>
      </c>
      <c r="D26">
        <f t="shared" si="2"/>
        <v>0.27290108097990384</v>
      </c>
      <c r="E26">
        <f t="shared" si="3"/>
        <v>0.24734236946819069</v>
      </c>
      <c r="G26" t="s">
        <v>12</v>
      </c>
      <c r="K26">
        <f t="shared" si="7"/>
        <v>1.7000000000000004</v>
      </c>
      <c r="L26">
        <f t="shared" si="4"/>
        <v>-0.7000000000000004</v>
      </c>
      <c r="M26">
        <f t="shared" si="5"/>
        <v>0.27290108097990384</v>
      </c>
    </row>
    <row r="27" spans="1:13" x14ac:dyDescent="0.25">
      <c r="A27">
        <f t="shared" si="6"/>
        <v>1.8000000000000005</v>
      </c>
      <c r="B27">
        <f t="shared" si="0"/>
        <v>-0.80000000000000049</v>
      </c>
      <c r="C27">
        <f t="shared" si="1"/>
        <v>0.17</v>
      </c>
      <c r="D27">
        <f t="shared" si="2"/>
        <v>0.29301877072979482</v>
      </c>
      <c r="E27">
        <f t="shared" si="3"/>
        <v>0.2388925454354254</v>
      </c>
      <c r="G27">
        <f>(I13-G4)/J13^2/G25</f>
        <v>0.34293552812071321</v>
      </c>
      <c r="K27">
        <f t="shared" si="7"/>
        <v>1.8000000000000005</v>
      </c>
      <c r="L27">
        <f t="shared" si="4"/>
        <v>-0.80000000000000049</v>
      </c>
      <c r="M27">
        <f t="shared" si="5"/>
        <v>0.29301877072979482</v>
      </c>
    </row>
    <row r="28" spans="1:13" x14ac:dyDescent="0.25">
      <c r="A28">
        <f t="shared" si="6"/>
        <v>1.9000000000000006</v>
      </c>
      <c r="B28">
        <f t="shared" si="0"/>
        <v>-0.90000000000000058</v>
      </c>
      <c r="C28">
        <f t="shared" si="1"/>
        <v>0.17250000000000001</v>
      </c>
      <c r="D28">
        <f t="shared" si="2"/>
        <v>0.31342463208880067</v>
      </c>
      <c r="E28">
        <f t="shared" si="3"/>
        <v>0.23131557821996271</v>
      </c>
      <c r="K28">
        <f t="shared" si="7"/>
        <v>1.9000000000000006</v>
      </c>
      <c r="L28">
        <f t="shared" si="4"/>
        <v>-0.90000000000000058</v>
      </c>
      <c r="M28">
        <f t="shared" si="5"/>
        <v>0.31342463208880067</v>
      </c>
    </row>
    <row r="29" spans="1:13" x14ac:dyDescent="0.25">
      <c r="A29">
        <f t="shared" si="6"/>
        <v>2.0000000000000004</v>
      </c>
      <c r="B29">
        <f t="shared" si="0"/>
        <v>-1.0000000000000004</v>
      </c>
      <c r="C29">
        <f t="shared" si="1"/>
        <v>0.17499999999999999</v>
      </c>
      <c r="D29">
        <f t="shared" si="2"/>
        <v>0.33406586176980141</v>
      </c>
      <c r="E29">
        <f t="shared" si="3"/>
        <v>0.22450662753346851</v>
      </c>
      <c r="K29">
        <f t="shared" si="7"/>
        <v>2.0000000000000004</v>
      </c>
      <c r="L29">
        <f t="shared" si="4"/>
        <v>-1.0000000000000004</v>
      </c>
      <c r="M29">
        <f t="shared" si="5"/>
        <v>0.33406586176980141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Optimizer</vt:lpstr>
    </vt:vector>
  </TitlesOfParts>
  <Company>David Eccles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Eccles</dc:creator>
  <cp:lastModifiedBy>Eccles</cp:lastModifiedBy>
  <dcterms:created xsi:type="dcterms:W3CDTF">2016-09-26T22:42:08Z</dcterms:created>
  <dcterms:modified xsi:type="dcterms:W3CDTF">2021-04-06T14:57:13Z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{6E9801AD-70FC-425A-AA03-46BBE5CA6677}</vt:lpwstr>
  </property>
</Properties>
</file>