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45" windowWidth="28035" windowHeight="13230"/>
  </bookViews>
  <sheets>
    <sheet name="Sheet1" sheetId="1" r:id="rId1"/>
    <sheet name="Sheet2" sheetId="2" r:id="rId2"/>
    <sheet name="Sheet3" sheetId="3" r:id="rId3"/>
    <sheet name="DV-IDENTITY-0" sheetId="4" state="veryHidden" r:id="rId4"/>
  </sheets>
  <calcPr calcId="145621"/>
</workbook>
</file>

<file path=xl/calcChain.xml><?xml version="1.0" encoding="utf-8"?>
<calcChain xmlns="http://schemas.openxmlformats.org/spreadsheetml/2006/main">
  <c r="A4" i="4" l="1"/>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A3" i="4"/>
  <c r="B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alcChain>
</file>

<file path=xl/sharedStrings.xml><?xml version="1.0" encoding="utf-8"?>
<sst xmlns="http://schemas.openxmlformats.org/spreadsheetml/2006/main" count="15" uniqueCount="15">
  <si>
    <t>最初にソリューションを右クリックし、追加→既存のプロジェクトをクリック</t>
    <rPh sb="0" eb="2">
      <t>サイショ</t>
    </rPh>
    <rPh sb="11" eb="12">
      <t>ミギ</t>
    </rPh>
    <rPh sb="18" eb="20">
      <t>ツイカ</t>
    </rPh>
    <rPh sb="21" eb="23">
      <t>キゾン</t>
    </rPh>
    <phoneticPr fontId="2"/>
  </si>
  <si>
    <t>OpenCVSharpの使い方</t>
    <rPh sb="12" eb="13">
      <t>ツカ</t>
    </rPh>
    <rPh sb="14" eb="15">
      <t>カタ</t>
    </rPh>
    <phoneticPr fontId="2"/>
  </si>
  <si>
    <t>前回ダウンロード＆解凍してもらったCvUtilフォルダの中のCvUtil.csprojファイルを選択して開く</t>
    <rPh sb="0" eb="2">
      <t>ゼンカイ</t>
    </rPh>
    <rPh sb="9" eb="11">
      <t>カイトウ</t>
    </rPh>
    <rPh sb="28" eb="29">
      <t>ナカ</t>
    </rPh>
    <rPh sb="48" eb="50">
      <t>センタク</t>
    </rPh>
    <rPh sb="52" eb="53">
      <t>ヒラ</t>
    </rPh>
    <phoneticPr fontId="2"/>
  </si>
  <si>
    <t>CvUtilプロジェクトが追加されているのを確認できたら、AKMTSample1の参照設定を右クリック→参照の追加をクリック</t>
    <rPh sb="13" eb="15">
      <t>ツイカ</t>
    </rPh>
    <rPh sb="22" eb="24">
      <t>カクニン</t>
    </rPh>
    <rPh sb="41" eb="43">
      <t>サンショウ</t>
    </rPh>
    <rPh sb="43" eb="45">
      <t>セッテイ</t>
    </rPh>
    <rPh sb="46" eb="47">
      <t>ミギ</t>
    </rPh>
    <rPh sb="52" eb="54">
      <t>サンショウ</t>
    </rPh>
    <rPh sb="55" eb="57">
      <t>ツイカ</t>
    </rPh>
    <phoneticPr fontId="2"/>
  </si>
  <si>
    <t>プロジェクトのCvUtilを選択してOK</t>
    <rPh sb="14" eb="16">
      <t>センタク</t>
    </rPh>
    <phoneticPr fontId="2"/>
  </si>
  <si>
    <t>参照設定にCvUtilが入っていることを確認</t>
    <rPh sb="0" eb="2">
      <t>サンショウ</t>
    </rPh>
    <rPh sb="2" eb="4">
      <t>セッテイ</t>
    </rPh>
    <rPh sb="12" eb="13">
      <t>ハイ</t>
    </rPh>
    <rPh sb="20" eb="22">
      <t>カクニン</t>
    </rPh>
    <phoneticPr fontId="2"/>
  </si>
  <si>
    <t>更に参照設定を右クリック→参照の追加をクリック</t>
    <rPh sb="0" eb="1">
      <t>サラ</t>
    </rPh>
    <rPh sb="2" eb="4">
      <t>サンショウ</t>
    </rPh>
    <rPh sb="4" eb="6">
      <t>セッテイ</t>
    </rPh>
    <rPh sb="7" eb="8">
      <t>ミギ</t>
    </rPh>
    <rPh sb="13" eb="15">
      <t>サンショウ</t>
    </rPh>
    <rPh sb="16" eb="18">
      <t>ツイカ</t>
    </rPh>
    <phoneticPr fontId="2"/>
  </si>
  <si>
    <t>参照タブを選択し、ファイルの場所をCvUtilフォルダに選択</t>
    <rPh sb="0" eb="2">
      <t>サンショウ</t>
    </rPh>
    <rPh sb="5" eb="7">
      <t>センタク</t>
    </rPh>
    <rPh sb="14" eb="16">
      <t>バショ</t>
    </rPh>
    <rPh sb="28" eb="30">
      <t>センタク</t>
    </rPh>
    <phoneticPr fontId="2"/>
  </si>
  <si>
    <t>CvUtilフォルダ内のOpenCvSharp.Blob.dll～OpenCvSharp.UserInterface.dllを全て選択してOKボタンを押下</t>
    <rPh sb="10" eb="11">
      <t>ナイ</t>
    </rPh>
    <rPh sb="63" eb="64">
      <t>スベ</t>
    </rPh>
    <rPh sb="65" eb="67">
      <t>センタク</t>
    </rPh>
    <rPh sb="75" eb="77">
      <t>オウカ</t>
    </rPh>
    <phoneticPr fontId="2"/>
  </si>
  <si>
    <t>（OpenCvSharpExtern.dllは選択しないこと）</t>
    <rPh sb="23" eb="25">
      <t>センタク</t>
    </rPh>
    <phoneticPr fontId="2"/>
  </si>
  <si>
    <t>参照設定にOpenCvSharp等が追加されているのを確認</t>
    <rPh sb="0" eb="2">
      <t>サンショウ</t>
    </rPh>
    <rPh sb="2" eb="4">
      <t>セッテイ</t>
    </rPh>
    <rPh sb="16" eb="17">
      <t>ナド</t>
    </rPh>
    <rPh sb="18" eb="20">
      <t>ツイカ</t>
    </rPh>
    <rPh sb="27" eb="29">
      <t>カクニン</t>
    </rPh>
    <phoneticPr fontId="2"/>
  </si>
  <si>
    <t xml:space="preserve">            //いつも通りの画像ファイル名取得方法
            OpenFileDialog ofd = new OpenFileDialog();
            ofd.Filter = "画像ファイル(*.jpg; *.png; *.bmp)|*.jpg; *.png; *.bmp)";
            if (ofd.ShowDialog() != System.Windows.Forms.DialogResult.OK)
                return;
            //OpenCvライブラリ内のCvMatクラス（画像や行列を扱うクラス）を作成
            //指定したファイルから画像を読み込んで、ImageMatに保持
            OpenCvSharp.CvMat ImageMat = new OpenCvSharp.CvMat(ofd.FileName);
            //グレースケールの画像を保持する為の変数を宣言だけしておく
            OpenCvSharp.CvMat WorkMat;
            //OpenCVの機能を使って作ったCvUtilライブラリの中の画像をグレースケール化するメソッドを呼び出す
            //WorkMatにグレースケールの画像が入ります
            CvUtil.CvUtility.GetU8GrayImage(ImageMat, out WorkMat);
            //CvMatクラスから画像を扱うIplImageクラスに変換(`・ω・')
            OpenCvSharp.IplImage MainImage = OpenCvSharp.Cv.GetImage(ImageMat);
            OpenCvSharp.IplImage WorkImage = OpenCvSharp.Cv.GetImage(WorkMat);
            //IplImageクラスからBitmapを取得し、PictureBoxに描画
            pbxMain.Image = MainImage.ToBitmap();
            pbxAfter.Image = WorkImage.ToBitmap();
            //CvMatクラスやIplImageクラスのインスタンスは自動で破棄されないので
            //手動で破棄（Dispose）する必要があります
            //※ちょっと癖があるので講習会で追加の説明をします
            MainImage.Dispose();
            WorkImage.Dispose();
            return;</t>
    <phoneticPr fontId="2"/>
  </si>
  <si>
    <t>↓のプログラムをこの間のサンプルプログラムのボタンを押したときのメソッドに記載する</t>
    <rPh sb="10" eb="11">
      <t>アイダ</t>
    </rPh>
    <rPh sb="26" eb="27">
      <t>オ</t>
    </rPh>
    <rPh sb="37" eb="39">
      <t>キサイ</t>
    </rPh>
    <phoneticPr fontId="2"/>
  </si>
  <si>
    <t>画像モノクロ化のボタンにさっきのプログラムを記載して実行した結果</t>
    <rPh sb="0" eb="2">
      <t>ガゾウ</t>
    </rPh>
    <rPh sb="6" eb="7">
      <t>カ</t>
    </rPh>
    <rPh sb="22" eb="24">
      <t>キサイ</t>
    </rPh>
    <rPh sb="26" eb="28">
      <t>ジッコウ</t>
    </rPh>
    <rPh sb="30" eb="32">
      <t>ケッカ</t>
    </rPh>
    <phoneticPr fontId="2"/>
  </si>
  <si>
    <t>最初のGetPixel、SetPixelを使った処理よりも遙かに早いことを確認すること。</t>
    <rPh sb="0" eb="2">
      <t>サイショ</t>
    </rPh>
    <rPh sb="21" eb="22">
      <t>ツカ</t>
    </rPh>
    <rPh sb="24" eb="26">
      <t>ショリ</t>
    </rPh>
    <rPh sb="29" eb="30">
      <t>ハル</t>
    </rPh>
    <rPh sb="32" eb="33">
      <t>ハヤ</t>
    </rPh>
    <rPh sb="37" eb="39">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</si>
</sst>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11"/>
      <color rgb="FFFF00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20"/>
      <color rgb="FFFF0000"/>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lignment vertical="center"/>
    </xf>
    <xf numFmtId="0" fontId="1" fillId="0" borderId="0" xfId="0" applyFont="1">
      <alignment vertical="center"/>
    </xf>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3</xdr:row>
      <xdr:rowOff>38100</xdr:rowOff>
    </xdr:from>
    <xdr:to>
      <xdr:col>0</xdr:col>
      <xdr:colOff>7680250</xdr:colOff>
      <xdr:row>17</xdr:row>
      <xdr:rowOff>955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381000"/>
          <a:ext cx="7670725" cy="2363155"/>
        </a:xfrm>
        <a:prstGeom prst="rect">
          <a:avLst/>
        </a:prstGeom>
      </xdr:spPr>
    </xdr:pic>
    <xdr:clientData/>
  </xdr:twoCellAnchor>
  <xdr:twoCellAnchor editAs="oneCell">
    <xdr:from>
      <xdr:col>0</xdr:col>
      <xdr:colOff>0</xdr:colOff>
      <xdr:row>19</xdr:row>
      <xdr:rowOff>0</xdr:rowOff>
    </xdr:from>
    <xdr:to>
      <xdr:col>0</xdr:col>
      <xdr:colOff>7411485</xdr:colOff>
      <xdr:row>46</xdr:row>
      <xdr:rowOff>76857</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3810000"/>
          <a:ext cx="7411485" cy="4706007"/>
        </a:xfrm>
        <a:prstGeom prst="rect">
          <a:avLst/>
        </a:prstGeom>
      </xdr:spPr>
    </xdr:pic>
    <xdr:clientData/>
  </xdr:twoCellAnchor>
  <xdr:twoCellAnchor editAs="oneCell">
    <xdr:from>
      <xdr:col>0</xdr:col>
      <xdr:colOff>19050</xdr:colOff>
      <xdr:row>49</xdr:row>
      <xdr:rowOff>38100</xdr:rowOff>
    </xdr:from>
    <xdr:to>
      <xdr:col>0</xdr:col>
      <xdr:colOff>3162739</xdr:colOff>
      <xdr:row>67</xdr:row>
      <xdr:rowOff>143321</xdr:rowOff>
    </xdr:to>
    <xdr:pic>
      <xdr:nvPicPr>
        <xdr:cNvPr id="5" name="図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9163050"/>
          <a:ext cx="3143689" cy="3191321"/>
        </a:xfrm>
        <a:prstGeom prst="rect">
          <a:avLst/>
        </a:prstGeom>
      </xdr:spPr>
    </xdr:pic>
    <xdr:clientData/>
  </xdr:twoCellAnchor>
  <xdr:twoCellAnchor editAs="oneCell">
    <xdr:from>
      <xdr:col>0</xdr:col>
      <xdr:colOff>0</xdr:colOff>
      <xdr:row>70</xdr:row>
      <xdr:rowOff>0</xdr:rowOff>
    </xdr:from>
    <xdr:to>
      <xdr:col>0</xdr:col>
      <xdr:colOff>5344271</xdr:colOff>
      <xdr:row>92</xdr:row>
      <xdr:rowOff>527</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2725400"/>
          <a:ext cx="5344271" cy="3772427"/>
        </a:xfrm>
        <a:prstGeom prst="rect">
          <a:avLst/>
        </a:prstGeom>
      </xdr:spPr>
    </xdr:pic>
    <xdr:clientData/>
  </xdr:twoCellAnchor>
  <xdr:twoCellAnchor editAs="oneCell">
    <xdr:from>
      <xdr:col>0</xdr:col>
      <xdr:colOff>19050</xdr:colOff>
      <xdr:row>94</xdr:row>
      <xdr:rowOff>161925</xdr:rowOff>
    </xdr:from>
    <xdr:to>
      <xdr:col>0</xdr:col>
      <xdr:colOff>2876949</xdr:colOff>
      <xdr:row>122</xdr:row>
      <xdr:rowOff>29227</xdr:rowOff>
    </xdr:to>
    <xdr:pic>
      <xdr:nvPicPr>
        <xdr:cNvPr id="7" name="図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50" y="17002125"/>
          <a:ext cx="2857899" cy="4667902"/>
        </a:xfrm>
        <a:prstGeom prst="rect">
          <a:avLst/>
        </a:prstGeom>
      </xdr:spPr>
    </xdr:pic>
    <xdr:clientData/>
  </xdr:twoCellAnchor>
  <xdr:twoCellAnchor editAs="oneCell">
    <xdr:from>
      <xdr:col>0</xdr:col>
      <xdr:colOff>0</xdr:colOff>
      <xdr:row>125</xdr:row>
      <xdr:rowOff>0</xdr:rowOff>
    </xdr:from>
    <xdr:to>
      <xdr:col>0</xdr:col>
      <xdr:colOff>3267531</xdr:colOff>
      <xdr:row>154</xdr:row>
      <xdr:rowOff>29273</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2155150"/>
          <a:ext cx="3267531" cy="5001323"/>
        </a:xfrm>
        <a:prstGeom prst="rect">
          <a:avLst/>
        </a:prstGeom>
      </xdr:spPr>
    </xdr:pic>
    <xdr:clientData/>
  </xdr:twoCellAnchor>
  <xdr:twoCellAnchor editAs="oneCell">
    <xdr:from>
      <xdr:col>0</xdr:col>
      <xdr:colOff>0</xdr:colOff>
      <xdr:row>158</xdr:row>
      <xdr:rowOff>0</xdr:rowOff>
    </xdr:from>
    <xdr:to>
      <xdr:col>0</xdr:col>
      <xdr:colOff>6992326</xdr:colOff>
      <xdr:row>194</xdr:row>
      <xdr:rowOff>10388</xdr:rowOff>
    </xdr:to>
    <xdr:pic>
      <xdr:nvPicPr>
        <xdr:cNvPr id="9" name="図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7813000"/>
          <a:ext cx="6992326" cy="6182588"/>
        </a:xfrm>
        <a:prstGeom prst="rect">
          <a:avLst/>
        </a:prstGeom>
      </xdr:spPr>
    </xdr:pic>
    <xdr:clientData/>
  </xdr:twoCellAnchor>
  <xdr:twoCellAnchor editAs="oneCell">
    <xdr:from>
      <xdr:col>0</xdr:col>
      <xdr:colOff>0</xdr:colOff>
      <xdr:row>198</xdr:row>
      <xdr:rowOff>0</xdr:rowOff>
    </xdr:from>
    <xdr:to>
      <xdr:col>0</xdr:col>
      <xdr:colOff>6992326</xdr:colOff>
      <xdr:row>234</xdr:row>
      <xdr:rowOff>10388</xdr:rowOff>
    </xdr:to>
    <xdr:pic>
      <xdr:nvPicPr>
        <xdr:cNvPr id="12" name="図 1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34499550"/>
          <a:ext cx="6992326" cy="6182588"/>
        </a:xfrm>
        <a:prstGeom prst="rect">
          <a:avLst/>
        </a:prstGeom>
      </xdr:spPr>
    </xdr:pic>
    <xdr:clientData/>
  </xdr:twoCellAnchor>
  <xdr:twoCellAnchor editAs="oneCell">
    <xdr:from>
      <xdr:col>0</xdr:col>
      <xdr:colOff>0</xdr:colOff>
      <xdr:row>237</xdr:row>
      <xdr:rowOff>0</xdr:rowOff>
    </xdr:from>
    <xdr:to>
      <xdr:col>0</xdr:col>
      <xdr:colOff>2848373</xdr:colOff>
      <xdr:row>270</xdr:row>
      <xdr:rowOff>10316</xdr:rowOff>
    </xdr:to>
    <xdr:pic>
      <xdr:nvPicPr>
        <xdr:cNvPr id="13" name="図 1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41357550"/>
          <a:ext cx="2848373" cy="5668166"/>
        </a:xfrm>
        <a:prstGeom prst="rect">
          <a:avLst/>
        </a:prstGeom>
      </xdr:spPr>
    </xdr:pic>
    <xdr:clientData/>
  </xdr:twoCellAnchor>
  <xdr:twoCellAnchor editAs="oneCell">
    <xdr:from>
      <xdr:col>0</xdr:col>
      <xdr:colOff>0</xdr:colOff>
      <xdr:row>276</xdr:row>
      <xdr:rowOff>0</xdr:rowOff>
    </xdr:from>
    <xdr:to>
      <xdr:col>0</xdr:col>
      <xdr:colOff>5649114</xdr:colOff>
      <xdr:row>303</xdr:row>
      <xdr:rowOff>10173</xdr:rowOff>
    </xdr:to>
    <xdr:pic>
      <xdr:nvPicPr>
        <xdr:cNvPr id="14" name="図 1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53073300"/>
          <a:ext cx="5649114" cy="463932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05"/>
  <sheetViews>
    <sheetView tabSelected="1" topLeftCell="A276" workbookViewId="0">
      <selection activeCell="B312" sqref="B312"/>
    </sheetView>
  </sheetViews>
  <sheetFormatPr defaultRowHeight="13.5" x14ac:dyDescent="0.15"/>
  <cols>
    <col min="1" max="1" width="101.375" bestFit="1" customWidth="1"/>
  </cols>
  <sheetData>
    <row r="1" spans="1:1" ht="42" x14ac:dyDescent="0.15">
      <c r="A1" s="1" t="s">
        <v>1</v>
      </c>
    </row>
    <row r="2" spans="1:1" ht="42" x14ac:dyDescent="0.15">
      <c r="A2" s="1"/>
    </row>
    <row r="3" spans="1:1" x14ac:dyDescent="0.15">
      <c r="A3" t="s">
        <v>0</v>
      </c>
    </row>
    <row r="19" spans="1:1" x14ac:dyDescent="0.15">
      <c r="A19" t="s">
        <v>2</v>
      </c>
    </row>
    <row r="49" spans="1:1" x14ac:dyDescent="0.15">
      <c r="A49" t="s">
        <v>3</v>
      </c>
    </row>
    <row r="70" spans="1:1" x14ac:dyDescent="0.15">
      <c r="A70" t="s">
        <v>4</v>
      </c>
    </row>
    <row r="95" spans="1:1" x14ac:dyDescent="0.15">
      <c r="A95" t="s">
        <v>5</v>
      </c>
    </row>
    <row r="125" spans="1:1" x14ac:dyDescent="0.15">
      <c r="A125" t="s">
        <v>6</v>
      </c>
    </row>
    <row r="158" spans="1:1" x14ac:dyDescent="0.15">
      <c r="A158" t="s">
        <v>7</v>
      </c>
    </row>
    <row r="197" spans="1:1" x14ac:dyDescent="0.15">
      <c r="A197" t="s">
        <v>8</v>
      </c>
    </row>
    <row r="198" spans="1:1" x14ac:dyDescent="0.15">
      <c r="A198" s="2" t="s">
        <v>9</v>
      </c>
    </row>
    <row r="237" spans="1:1" x14ac:dyDescent="0.15">
      <c r="A237" t="s">
        <v>10</v>
      </c>
    </row>
    <row r="273" spans="1:1" x14ac:dyDescent="0.15">
      <c r="A273" t="s">
        <v>12</v>
      </c>
    </row>
    <row r="274" spans="1:1" ht="409.5" x14ac:dyDescent="0.15">
      <c r="A274" s="3" t="s">
        <v>11</v>
      </c>
    </row>
    <row r="276" spans="1:1" x14ac:dyDescent="0.15">
      <c r="A276" t="s">
        <v>13</v>
      </c>
    </row>
    <row r="305" spans="1:1" s="4" customFormat="1" ht="24" x14ac:dyDescent="0.15">
      <c r="A305" s="4" t="s">
        <v>14</v>
      </c>
    </row>
  </sheetData>
  <phoneticPr fontId="2"/>
  <pageMargins left="0.7" right="0.7" top="0.75" bottom="0.75" header="0.3" footer="0.3"/>
  <pageSetup paperSize="9" orientation="portrait" horizontalDpi="4294967293" verticalDpi="0" r:id="rId1"/>
  <customProperties>
    <customPr name="DVSECTION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2"/>
  <pageMargins left="0.7" right="0.7" top="0.75" bottom="0.75" header="0.3" footer="0.3"/>
  <customProperties>
    <customPr name="DVSECTION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2"/>
  <pageMargins left="0.7" right="0.7" top="0.75" bottom="0.75" header="0.3" footer="0.3"/>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V4"/>
  <sheetViews>
    <sheetView workbookViewId="0"/>
  </sheetViews>
  <sheetFormatPr defaultRowHeight="13.5" x14ac:dyDescent="0.15"/>
  <sheetData>
    <row r="1" spans="1:256" x14ac:dyDescent="0.15">
      <c r="A1" t="e">
        <f>IF(Sheet1!1:1,"AAAAAH5/rQA=",0)</f>
        <v>#VALUE!</v>
      </c>
      <c r="B1" t="e">
        <f>AND(Sheet1!A1,"AAAAAH5/rQE=")</f>
        <v>#VALUE!</v>
      </c>
      <c r="C1">
        <f>IF(Sheet1!2:2,"AAAAAH5/rQI=",0)</f>
        <v>0</v>
      </c>
      <c r="D1" t="e">
        <f>AND(Sheet1!A2,"AAAAAH5/rQM=")</f>
        <v>#VALUE!</v>
      </c>
      <c r="E1">
        <f>IF(Sheet1!3:3,"AAAAAH5/rQQ=",0)</f>
        <v>0</v>
      </c>
      <c r="F1" t="e">
        <f>AND(Sheet1!A3,"AAAAAH5/rQU=")</f>
        <v>#VALUE!</v>
      </c>
      <c r="G1">
        <f>IF(Sheet1!4:4,"AAAAAH5/rQY=",0)</f>
        <v>0</v>
      </c>
      <c r="H1" t="e">
        <f>AND(Sheet1!A4,"AAAAAH5/rQc=")</f>
        <v>#VALUE!</v>
      </c>
      <c r="I1">
        <f>IF(Sheet1!5:5,"AAAAAH5/rQg=",0)</f>
        <v>0</v>
      </c>
      <c r="J1" t="e">
        <f>AND(Sheet1!A5,"AAAAAH5/rQk=")</f>
        <v>#VALUE!</v>
      </c>
      <c r="K1">
        <f>IF(Sheet1!6:6,"AAAAAH5/rQo=",0)</f>
        <v>0</v>
      </c>
      <c r="L1" t="e">
        <f>AND(Sheet1!A6,"AAAAAH5/rQs=")</f>
        <v>#VALUE!</v>
      </c>
      <c r="M1">
        <f>IF(Sheet1!7:7,"AAAAAH5/rQw=",0)</f>
        <v>0</v>
      </c>
      <c r="N1" t="e">
        <f>AND(Sheet1!A7,"AAAAAH5/rQ0=")</f>
        <v>#VALUE!</v>
      </c>
      <c r="O1">
        <f>IF(Sheet1!8:8,"AAAAAH5/rQ4=",0)</f>
        <v>0</v>
      </c>
      <c r="P1" t="e">
        <f>AND(Sheet1!A8,"AAAAAH5/rQ8=")</f>
        <v>#VALUE!</v>
      </c>
      <c r="Q1">
        <f>IF(Sheet1!9:9,"AAAAAH5/rRA=",0)</f>
        <v>0</v>
      </c>
      <c r="R1" t="e">
        <f>AND(Sheet1!A9,"AAAAAH5/rRE=")</f>
        <v>#VALUE!</v>
      </c>
      <c r="S1">
        <f>IF(Sheet1!10:10,"AAAAAH5/rRI=",0)</f>
        <v>0</v>
      </c>
      <c r="T1" t="e">
        <f>AND(Sheet1!A10,"AAAAAH5/rRM=")</f>
        <v>#VALUE!</v>
      </c>
      <c r="U1">
        <f>IF(Sheet1!11:11,"AAAAAH5/rRQ=",0)</f>
        <v>0</v>
      </c>
      <c r="V1" t="e">
        <f>AND(Sheet1!A11,"AAAAAH5/rRU=")</f>
        <v>#VALUE!</v>
      </c>
      <c r="W1">
        <f>IF(Sheet1!12:12,"AAAAAH5/rRY=",0)</f>
        <v>0</v>
      </c>
      <c r="X1" t="e">
        <f>AND(Sheet1!A12,"AAAAAH5/rRc=")</f>
        <v>#VALUE!</v>
      </c>
      <c r="Y1">
        <f>IF(Sheet1!13:13,"AAAAAH5/rRg=",0)</f>
        <v>0</v>
      </c>
      <c r="Z1" t="e">
        <f>AND(Sheet1!A13,"AAAAAH5/rRk=")</f>
        <v>#VALUE!</v>
      </c>
      <c r="AA1">
        <f>IF(Sheet1!14:14,"AAAAAH5/rRo=",0)</f>
        <v>0</v>
      </c>
      <c r="AB1" t="e">
        <f>AND(Sheet1!A14,"AAAAAH5/rRs=")</f>
        <v>#VALUE!</v>
      </c>
      <c r="AC1">
        <f>IF(Sheet1!15:15,"AAAAAH5/rRw=",0)</f>
        <v>0</v>
      </c>
      <c r="AD1" t="e">
        <f>AND(Sheet1!A15,"AAAAAH5/rR0=")</f>
        <v>#VALUE!</v>
      </c>
      <c r="AE1">
        <f>IF(Sheet1!16:16,"AAAAAH5/rR4=",0)</f>
        <v>0</v>
      </c>
      <c r="AF1" t="e">
        <f>AND(Sheet1!A16,"AAAAAH5/rR8=")</f>
        <v>#VALUE!</v>
      </c>
      <c r="AG1">
        <f>IF(Sheet1!17:17,"AAAAAH5/rSA=",0)</f>
        <v>0</v>
      </c>
      <c r="AH1" t="e">
        <f>AND(Sheet1!A17,"AAAAAH5/rSE=")</f>
        <v>#VALUE!</v>
      </c>
      <c r="AI1">
        <f>IF(Sheet1!18:18,"AAAAAH5/rSI=",0)</f>
        <v>0</v>
      </c>
      <c r="AJ1" t="e">
        <f>AND(Sheet1!A18,"AAAAAH5/rSM=")</f>
        <v>#VALUE!</v>
      </c>
      <c r="AK1">
        <f>IF(Sheet1!19:19,"AAAAAH5/rSQ=",0)</f>
        <v>0</v>
      </c>
      <c r="AL1" t="e">
        <f>AND(Sheet1!A19,"AAAAAH5/rSU=")</f>
        <v>#VALUE!</v>
      </c>
      <c r="AM1">
        <f>IF(Sheet1!20:20,"AAAAAH5/rSY=",0)</f>
        <v>0</v>
      </c>
      <c r="AN1" t="e">
        <f>AND(Sheet1!A20,"AAAAAH5/rSc=")</f>
        <v>#VALUE!</v>
      </c>
      <c r="AO1">
        <f>IF(Sheet1!21:21,"AAAAAH5/rSg=",0)</f>
        <v>0</v>
      </c>
      <c r="AP1" t="e">
        <f>AND(Sheet1!A21,"AAAAAH5/rSk=")</f>
        <v>#VALUE!</v>
      </c>
      <c r="AQ1">
        <f>IF(Sheet1!22:22,"AAAAAH5/rSo=",0)</f>
        <v>0</v>
      </c>
      <c r="AR1" t="e">
        <f>AND(Sheet1!A22,"AAAAAH5/rSs=")</f>
        <v>#VALUE!</v>
      </c>
      <c r="AS1">
        <f>IF(Sheet1!23:23,"AAAAAH5/rSw=",0)</f>
        <v>0</v>
      </c>
      <c r="AT1" t="e">
        <f>AND(Sheet1!A23,"AAAAAH5/rS0=")</f>
        <v>#VALUE!</v>
      </c>
      <c r="AU1">
        <f>IF(Sheet1!24:24,"AAAAAH5/rS4=",0)</f>
        <v>0</v>
      </c>
      <c r="AV1" t="e">
        <f>AND(Sheet1!A24,"AAAAAH5/rS8=")</f>
        <v>#VALUE!</v>
      </c>
      <c r="AW1">
        <f>IF(Sheet1!25:25,"AAAAAH5/rTA=",0)</f>
        <v>0</v>
      </c>
      <c r="AX1" t="e">
        <f>AND(Sheet1!A25,"AAAAAH5/rTE=")</f>
        <v>#VALUE!</v>
      </c>
      <c r="AY1">
        <f>IF(Sheet1!26:26,"AAAAAH5/rTI=",0)</f>
        <v>0</v>
      </c>
      <c r="AZ1" t="e">
        <f>AND(Sheet1!A26,"AAAAAH5/rTM=")</f>
        <v>#VALUE!</v>
      </c>
      <c r="BA1">
        <f>IF(Sheet1!27:27,"AAAAAH5/rTQ=",0)</f>
        <v>0</v>
      </c>
      <c r="BB1" t="e">
        <f>AND(Sheet1!A27,"AAAAAH5/rTU=")</f>
        <v>#VALUE!</v>
      </c>
      <c r="BC1">
        <f>IF(Sheet1!28:28,"AAAAAH5/rTY=",0)</f>
        <v>0</v>
      </c>
      <c r="BD1" t="e">
        <f>AND(Sheet1!A28,"AAAAAH5/rTc=")</f>
        <v>#VALUE!</v>
      </c>
      <c r="BE1">
        <f>IF(Sheet1!29:29,"AAAAAH5/rTg=",0)</f>
        <v>0</v>
      </c>
      <c r="BF1" t="e">
        <f>AND(Sheet1!A29,"AAAAAH5/rTk=")</f>
        <v>#VALUE!</v>
      </c>
      <c r="BG1">
        <f>IF(Sheet1!30:30,"AAAAAH5/rTo=",0)</f>
        <v>0</v>
      </c>
      <c r="BH1" t="e">
        <f>AND(Sheet1!A30,"AAAAAH5/rTs=")</f>
        <v>#VALUE!</v>
      </c>
      <c r="BI1">
        <f>IF(Sheet1!31:31,"AAAAAH5/rTw=",0)</f>
        <v>0</v>
      </c>
      <c r="BJ1" t="e">
        <f>AND(Sheet1!A31,"AAAAAH5/rT0=")</f>
        <v>#VALUE!</v>
      </c>
      <c r="BK1">
        <f>IF(Sheet1!32:32,"AAAAAH5/rT4=",0)</f>
        <v>0</v>
      </c>
      <c r="BL1" t="e">
        <f>AND(Sheet1!A32,"AAAAAH5/rT8=")</f>
        <v>#VALUE!</v>
      </c>
      <c r="BM1">
        <f>IF(Sheet1!33:33,"AAAAAH5/rUA=",0)</f>
        <v>0</v>
      </c>
      <c r="BN1" t="e">
        <f>AND(Sheet1!A33,"AAAAAH5/rUE=")</f>
        <v>#VALUE!</v>
      </c>
      <c r="BO1">
        <f>IF(Sheet1!34:34,"AAAAAH5/rUI=",0)</f>
        <v>0</v>
      </c>
      <c r="BP1" t="e">
        <f>AND(Sheet1!A34,"AAAAAH5/rUM=")</f>
        <v>#VALUE!</v>
      </c>
      <c r="BQ1">
        <f>IF(Sheet1!35:35,"AAAAAH5/rUQ=",0)</f>
        <v>0</v>
      </c>
      <c r="BR1" t="e">
        <f>AND(Sheet1!A35,"AAAAAH5/rUU=")</f>
        <v>#VALUE!</v>
      </c>
      <c r="BS1">
        <f>IF(Sheet1!36:36,"AAAAAH5/rUY=",0)</f>
        <v>0</v>
      </c>
      <c r="BT1" t="e">
        <f>AND(Sheet1!A36,"AAAAAH5/rUc=")</f>
        <v>#VALUE!</v>
      </c>
      <c r="BU1">
        <f>IF(Sheet1!37:37,"AAAAAH5/rUg=",0)</f>
        <v>0</v>
      </c>
      <c r="BV1" t="e">
        <f>AND(Sheet1!A37,"AAAAAH5/rUk=")</f>
        <v>#VALUE!</v>
      </c>
      <c r="BW1">
        <f>IF(Sheet1!38:38,"AAAAAH5/rUo=",0)</f>
        <v>0</v>
      </c>
      <c r="BX1" t="e">
        <f>AND(Sheet1!A38,"AAAAAH5/rUs=")</f>
        <v>#VALUE!</v>
      </c>
      <c r="BY1">
        <f>IF(Sheet1!39:39,"AAAAAH5/rUw=",0)</f>
        <v>0</v>
      </c>
      <c r="BZ1" t="e">
        <f>AND(Sheet1!A39,"AAAAAH5/rU0=")</f>
        <v>#VALUE!</v>
      </c>
      <c r="CA1">
        <f>IF(Sheet1!40:40,"AAAAAH5/rU4=",0)</f>
        <v>0</v>
      </c>
      <c r="CB1" t="e">
        <f>AND(Sheet1!A40,"AAAAAH5/rU8=")</f>
        <v>#VALUE!</v>
      </c>
      <c r="CC1">
        <f>IF(Sheet1!41:41,"AAAAAH5/rVA=",0)</f>
        <v>0</v>
      </c>
      <c r="CD1" t="e">
        <f>AND(Sheet1!A41,"AAAAAH5/rVE=")</f>
        <v>#VALUE!</v>
      </c>
      <c r="CE1">
        <f>IF(Sheet1!42:42,"AAAAAH5/rVI=",0)</f>
        <v>0</v>
      </c>
      <c r="CF1" t="e">
        <f>AND(Sheet1!A42,"AAAAAH5/rVM=")</f>
        <v>#VALUE!</v>
      </c>
      <c r="CG1">
        <f>IF(Sheet1!43:43,"AAAAAH5/rVQ=",0)</f>
        <v>0</v>
      </c>
      <c r="CH1" t="e">
        <f>AND(Sheet1!A43,"AAAAAH5/rVU=")</f>
        <v>#VALUE!</v>
      </c>
      <c r="CI1">
        <f>IF(Sheet1!44:44,"AAAAAH5/rVY=",0)</f>
        <v>0</v>
      </c>
      <c r="CJ1" t="e">
        <f>AND(Sheet1!A44,"AAAAAH5/rVc=")</f>
        <v>#VALUE!</v>
      </c>
      <c r="CK1">
        <f>IF(Sheet1!45:45,"AAAAAH5/rVg=",0)</f>
        <v>0</v>
      </c>
      <c r="CL1" t="e">
        <f>AND(Sheet1!A45,"AAAAAH5/rVk=")</f>
        <v>#VALUE!</v>
      </c>
      <c r="CM1">
        <f>IF(Sheet1!46:46,"AAAAAH5/rVo=",0)</f>
        <v>0</v>
      </c>
      <c r="CN1" t="e">
        <f>AND(Sheet1!A46,"AAAAAH5/rVs=")</f>
        <v>#VALUE!</v>
      </c>
      <c r="CO1">
        <f>IF(Sheet1!47:47,"AAAAAH5/rVw=",0)</f>
        <v>0</v>
      </c>
      <c r="CP1" t="e">
        <f>AND(Sheet1!A47,"AAAAAH5/rV0=")</f>
        <v>#VALUE!</v>
      </c>
      <c r="CQ1">
        <f>IF(Sheet1!48:48,"AAAAAH5/rV4=",0)</f>
        <v>0</v>
      </c>
      <c r="CR1" t="e">
        <f>AND(Sheet1!A48,"AAAAAH5/rV8=")</f>
        <v>#VALUE!</v>
      </c>
      <c r="CS1">
        <f>IF(Sheet1!49:49,"AAAAAH5/rWA=",0)</f>
        <v>0</v>
      </c>
      <c r="CT1" t="e">
        <f>AND(Sheet1!A49,"AAAAAH5/rWE=")</f>
        <v>#VALUE!</v>
      </c>
      <c r="CU1">
        <f>IF(Sheet1!50:50,"AAAAAH5/rWI=",0)</f>
        <v>0</v>
      </c>
      <c r="CV1" t="e">
        <f>AND(Sheet1!A50,"AAAAAH5/rWM=")</f>
        <v>#VALUE!</v>
      </c>
      <c r="CW1">
        <f>IF(Sheet1!51:51,"AAAAAH5/rWQ=",0)</f>
        <v>0</v>
      </c>
      <c r="CX1" t="e">
        <f>AND(Sheet1!A51,"AAAAAH5/rWU=")</f>
        <v>#VALUE!</v>
      </c>
      <c r="CY1">
        <f>IF(Sheet1!52:52,"AAAAAH5/rWY=",0)</f>
        <v>0</v>
      </c>
      <c r="CZ1" t="e">
        <f>AND(Sheet1!A52,"AAAAAH5/rWc=")</f>
        <v>#VALUE!</v>
      </c>
      <c r="DA1">
        <f>IF(Sheet1!53:53,"AAAAAH5/rWg=",0)</f>
        <v>0</v>
      </c>
      <c r="DB1" t="e">
        <f>AND(Sheet1!A53,"AAAAAH5/rWk=")</f>
        <v>#VALUE!</v>
      </c>
      <c r="DC1">
        <f>IF(Sheet1!54:54,"AAAAAH5/rWo=",0)</f>
        <v>0</v>
      </c>
      <c r="DD1" t="e">
        <f>AND(Sheet1!A54,"AAAAAH5/rWs=")</f>
        <v>#VALUE!</v>
      </c>
      <c r="DE1">
        <f>IF(Sheet1!55:55,"AAAAAH5/rWw=",0)</f>
        <v>0</v>
      </c>
      <c r="DF1" t="e">
        <f>AND(Sheet1!A55,"AAAAAH5/rW0=")</f>
        <v>#VALUE!</v>
      </c>
      <c r="DG1">
        <f>IF(Sheet1!56:56,"AAAAAH5/rW4=",0)</f>
        <v>0</v>
      </c>
      <c r="DH1" t="e">
        <f>AND(Sheet1!A56,"AAAAAH5/rW8=")</f>
        <v>#VALUE!</v>
      </c>
      <c r="DI1">
        <f>IF(Sheet1!57:57,"AAAAAH5/rXA=",0)</f>
        <v>0</v>
      </c>
      <c r="DJ1" t="e">
        <f>AND(Sheet1!A57,"AAAAAH5/rXE=")</f>
        <v>#VALUE!</v>
      </c>
      <c r="DK1">
        <f>IF(Sheet1!58:58,"AAAAAH5/rXI=",0)</f>
        <v>0</v>
      </c>
      <c r="DL1" t="e">
        <f>AND(Sheet1!A58,"AAAAAH5/rXM=")</f>
        <v>#VALUE!</v>
      </c>
      <c r="DM1">
        <f>IF(Sheet1!59:59,"AAAAAH5/rXQ=",0)</f>
        <v>0</v>
      </c>
      <c r="DN1" t="e">
        <f>AND(Sheet1!A59,"AAAAAH5/rXU=")</f>
        <v>#VALUE!</v>
      </c>
      <c r="DO1">
        <f>IF(Sheet1!60:60,"AAAAAH5/rXY=",0)</f>
        <v>0</v>
      </c>
      <c r="DP1" t="e">
        <f>AND(Sheet1!A60,"AAAAAH5/rXc=")</f>
        <v>#VALUE!</v>
      </c>
      <c r="DQ1">
        <f>IF(Sheet1!61:61,"AAAAAH5/rXg=",0)</f>
        <v>0</v>
      </c>
      <c r="DR1" t="e">
        <f>AND(Sheet1!A61,"AAAAAH5/rXk=")</f>
        <v>#VALUE!</v>
      </c>
      <c r="DS1">
        <f>IF(Sheet1!62:62,"AAAAAH5/rXo=",0)</f>
        <v>0</v>
      </c>
      <c r="DT1" t="e">
        <f>AND(Sheet1!A62,"AAAAAH5/rXs=")</f>
        <v>#VALUE!</v>
      </c>
      <c r="DU1">
        <f>IF(Sheet1!63:63,"AAAAAH5/rXw=",0)</f>
        <v>0</v>
      </c>
      <c r="DV1" t="e">
        <f>AND(Sheet1!A63,"AAAAAH5/rX0=")</f>
        <v>#VALUE!</v>
      </c>
      <c r="DW1">
        <f>IF(Sheet1!64:64,"AAAAAH5/rX4=",0)</f>
        <v>0</v>
      </c>
      <c r="DX1" t="e">
        <f>AND(Sheet1!A64,"AAAAAH5/rX8=")</f>
        <v>#VALUE!</v>
      </c>
      <c r="DY1">
        <f>IF(Sheet1!65:65,"AAAAAH5/rYA=",0)</f>
        <v>0</v>
      </c>
      <c r="DZ1" t="e">
        <f>AND(Sheet1!A65,"AAAAAH5/rYE=")</f>
        <v>#VALUE!</v>
      </c>
      <c r="EA1">
        <f>IF(Sheet1!66:66,"AAAAAH5/rYI=",0)</f>
        <v>0</v>
      </c>
      <c r="EB1" t="e">
        <f>AND(Sheet1!A66,"AAAAAH5/rYM=")</f>
        <v>#VALUE!</v>
      </c>
      <c r="EC1">
        <f>IF(Sheet1!67:67,"AAAAAH5/rYQ=",0)</f>
        <v>0</v>
      </c>
      <c r="ED1" t="e">
        <f>AND(Sheet1!A67,"AAAAAH5/rYU=")</f>
        <v>#VALUE!</v>
      </c>
      <c r="EE1">
        <f>IF(Sheet1!68:68,"AAAAAH5/rYY=",0)</f>
        <v>0</v>
      </c>
      <c r="EF1" t="e">
        <f>AND(Sheet1!A68,"AAAAAH5/rYc=")</f>
        <v>#VALUE!</v>
      </c>
      <c r="EG1">
        <f>IF(Sheet1!69:69,"AAAAAH5/rYg=",0)</f>
        <v>0</v>
      </c>
      <c r="EH1" t="e">
        <f>AND(Sheet1!A69,"AAAAAH5/rYk=")</f>
        <v>#VALUE!</v>
      </c>
      <c r="EI1">
        <f>IF(Sheet1!70:70,"AAAAAH5/rYo=",0)</f>
        <v>0</v>
      </c>
      <c r="EJ1" t="e">
        <f>AND(Sheet1!A70,"AAAAAH5/rYs=")</f>
        <v>#VALUE!</v>
      </c>
      <c r="EK1">
        <f>IF(Sheet1!71:71,"AAAAAH5/rYw=",0)</f>
        <v>0</v>
      </c>
      <c r="EL1" t="e">
        <f>AND(Sheet1!A71,"AAAAAH5/rY0=")</f>
        <v>#VALUE!</v>
      </c>
      <c r="EM1">
        <f>IF(Sheet1!72:72,"AAAAAH5/rY4=",0)</f>
        <v>0</v>
      </c>
      <c r="EN1" t="e">
        <f>AND(Sheet1!A72,"AAAAAH5/rY8=")</f>
        <v>#VALUE!</v>
      </c>
      <c r="EO1">
        <f>IF(Sheet1!73:73,"AAAAAH5/rZA=",0)</f>
        <v>0</v>
      </c>
      <c r="EP1" t="e">
        <f>AND(Sheet1!A73,"AAAAAH5/rZE=")</f>
        <v>#VALUE!</v>
      </c>
      <c r="EQ1">
        <f>IF(Sheet1!74:74,"AAAAAH5/rZI=",0)</f>
        <v>0</v>
      </c>
      <c r="ER1" t="e">
        <f>AND(Sheet1!A74,"AAAAAH5/rZM=")</f>
        <v>#VALUE!</v>
      </c>
      <c r="ES1">
        <f>IF(Sheet1!75:75,"AAAAAH5/rZQ=",0)</f>
        <v>0</v>
      </c>
      <c r="ET1" t="e">
        <f>AND(Sheet1!A75,"AAAAAH5/rZU=")</f>
        <v>#VALUE!</v>
      </c>
      <c r="EU1">
        <f>IF(Sheet1!76:76,"AAAAAH5/rZY=",0)</f>
        <v>0</v>
      </c>
      <c r="EV1" t="e">
        <f>AND(Sheet1!A76,"AAAAAH5/rZc=")</f>
        <v>#VALUE!</v>
      </c>
      <c r="EW1">
        <f>IF(Sheet1!77:77,"AAAAAH5/rZg=",0)</f>
        <v>0</v>
      </c>
      <c r="EX1" t="e">
        <f>AND(Sheet1!A77,"AAAAAH5/rZk=")</f>
        <v>#VALUE!</v>
      </c>
      <c r="EY1">
        <f>IF(Sheet1!78:78,"AAAAAH5/rZo=",0)</f>
        <v>0</v>
      </c>
      <c r="EZ1" t="e">
        <f>AND(Sheet1!A78,"AAAAAH5/rZs=")</f>
        <v>#VALUE!</v>
      </c>
      <c r="FA1">
        <f>IF(Sheet1!79:79,"AAAAAH5/rZw=",0)</f>
        <v>0</v>
      </c>
      <c r="FB1" t="e">
        <f>AND(Sheet1!A79,"AAAAAH5/rZ0=")</f>
        <v>#VALUE!</v>
      </c>
      <c r="FC1">
        <f>IF(Sheet1!80:80,"AAAAAH5/rZ4=",0)</f>
        <v>0</v>
      </c>
      <c r="FD1" t="e">
        <f>AND(Sheet1!A80,"AAAAAH5/rZ8=")</f>
        <v>#VALUE!</v>
      </c>
      <c r="FE1">
        <f>IF(Sheet1!81:81,"AAAAAH5/raA=",0)</f>
        <v>0</v>
      </c>
      <c r="FF1" t="e">
        <f>AND(Sheet1!A81,"AAAAAH5/raE=")</f>
        <v>#VALUE!</v>
      </c>
      <c r="FG1">
        <f>IF(Sheet1!82:82,"AAAAAH5/raI=",0)</f>
        <v>0</v>
      </c>
      <c r="FH1" t="e">
        <f>AND(Sheet1!A82,"AAAAAH5/raM=")</f>
        <v>#VALUE!</v>
      </c>
      <c r="FI1">
        <f>IF(Sheet1!83:83,"AAAAAH5/raQ=",0)</f>
        <v>0</v>
      </c>
      <c r="FJ1" t="e">
        <f>AND(Sheet1!A83,"AAAAAH5/raU=")</f>
        <v>#VALUE!</v>
      </c>
      <c r="FK1">
        <f>IF(Sheet1!84:84,"AAAAAH5/raY=",0)</f>
        <v>0</v>
      </c>
      <c r="FL1" t="e">
        <f>AND(Sheet1!A84,"AAAAAH5/rac=")</f>
        <v>#VALUE!</v>
      </c>
      <c r="FM1">
        <f>IF(Sheet1!85:85,"AAAAAH5/rag=",0)</f>
        <v>0</v>
      </c>
      <c r="FN1" t="e">
        <f>AND(Sheet1!A85,"AAAAAH5/rak=")</f>
        <v>#VALUE!</v>
      </c>
      <c r="FO1">
        <f>IF(Sheet1!86:86,"AAAAAH5/rao=",0)</f>
        <v>0</v>
      </c>
      <c r="FP1" t="e">
        <f>AND(Sheet1!A86,"AAAAAH5/ras=")</f>
        <v>#VALUE!</v>
      </c>
      <c r="FQ1">
        <f>IF(Sheet1!87:87,"AAAAAH5/raw=",0)</f>
        <v>0</v>
      </c>
      <c r="FR1" t="e">
        <f>AND(Sheet1!A87,"AAAAAH5/ra0=")</f>
        <v>#VALUE!</v>
      </c>
      <c r="FS1">
        <f>IF(Sheet1!88:88,"AAAAAH5/ra4=",0)</f>
        <v>0</v>
      </c>
      <c r="FT1" t="e">
        <f>AND(Sheet1!A88,"AAAAAH5/ra8=")</f>
        <v>#VALUE!</v>
      </c>
      <c r="FU1">
        <f>IF(Sheet1!89:89,"AAAAAH5/rbA=",0)</f>
        <v>0</v>
      </c>
      <c r="FV1" t="e">
        <f>AND(Sheet1!A89,"AAAAAH5/rbE=")</f>
        <v>#VALUE!</v>
      </c>
      <c r="FW1">
        <f>IF(Sheet1!90:90,"AAAAAH5/rbI=",0)</f>
        <v>0</v>
      </c>
      <c r="FX1" t="e">
        <f>AND(Sheet1!A90,"AAAAAH5/rbM=")</f>
        <v>#VALUE!</v>
      </c>
      <c r="FY1">
        <f>IF(Sheet1!91:91,"AAAAAH5/rbQ=",0)</f>
        <v>0</v>
      </c>
      <c r="FZ1" t="e">
        <f>AND(Sheet1!A91,"AAAAAH5/rbU=")</f>
        <v>#VALUE!</v>
      </c>
      <c r="GA1">
        <f>IF(Sheet1!92:92,"AAAAAH5/rbY=",0)</f>
        <v>0</v>
      </c>
      <c r="GB1" t="e">
        <f>AND(Sheet1!A92,"AAAAAH5/rbc=")</f>
        <v>#VALUE!</v>
      </c>
      <c r="GC1">
        <f>IF(Sheet1!93:93,"AAAAAH5/rbg=",0)</f>
        <v>0</v>
      </c>
      <c r="GD1" t="e">
        <f>AND(Sheet1!A93,"AAAAAH5/rbk=")</f>
        <v>#VALUE!</v>
      </c>
      <c r="GE1">
        <f>IF(Sheet1!94:94,"AAAAAH5/rbo=",0)</f>
        <v>0</v>
      </c>
      <c r="GF1" t="e">
        <f>AND(Sheet1!A94,"AAAAAH5/rbs=")</f>
        <v>#VALUE!</v>
      </c>
      <c r="GG1">
        <f>IF(Sheet1!95:95,"AAAAAH5/rbw=",0)</f>
        <v>0</v>
      </c>
      <c r="GH1" t="e">
        <f>AND(Sheet1!A95,"AAAAAH5/rb0=")</f>
        <v>#VALUE!</v>
      </c>
      <c r="GI1">
        <f>IF(Sheet1!96:96,"AAAAAH5/rb4=",0)</f>
        <v>0</v>
      </c>
      <c r="GJ1" t="e">
        <f>AND(Sheet1!A96,"AAAAAH5/rb8=")</f>
        <v>#VALUE!</v>
      </c>
      <c r="GK1">
        <f>IF(Sheet1!97:97,"AAAAAH5/rcA=",0)</f>
        <v>0</v>
      </c>
      <c r="GL1" t="e">
        <f>AND(Sheet1!A97,"AAAAAH5/rcE=")</f>
        <v>#VALUE!</v>
      </c>
      <c r="GM1">
        <f>IF(Sheet1!98:98,"AAAAAH5/rcI=",0)</f>
        <v>0</v>
      </c>
      <c r="GN1" t="e">
        <f>AND(Sheet1!A98,"AAAAAH5/rcM=")</f>
        <v>#VALUE!</v>
      </c>
      <c r="GO1">
        <f>IF(Sheet1!99:99,"AAAAAH5/rcQ=",0)</f>
        <v>0</v>
      </c>
      <c r="GP1" t="e">
        <f>AND(Sheet1!A99,"AAAAAH5/rcU=")</f>
        <v>#VALUE!</v>
      </c>
      <c r="GQ1">
        <f>IF(Sheet1!100:100,"AAAAAH5/rcY=",0)</f>
        <v>0</v>
      </c>
      <c r="GR1" t="e">
        <f>AND(Sheet1!A100,"AAAAAH5/rcc=")</f>
        <v>#VALUE!</v>
      </c>
      <c r="GS1">
        <f>IF(Sheet1!101:101,"AAAAAH5/rcg=",0)</f>
        <v>0</v>
      </c>
      <c r="GT1" t="e">
        <f>AND(Sheet1!A101,"AAAAAH5/rck=")</f>
        <v>#VALUE!</v>
      </c>
      <c r="GU1">
        <f>IF(Sheet1!102:102,"AAAAAH5/rco=",0)</f>
        <v>0</v>
      </c>
      <c r="GV1" t="e">
        <f>AND(Sheet1!A102,"AAAAAH5/rcs=")</f>
        <v>#VALUE!</v>
      </c>
      <c r="GW1">
        <f>IF(Sheet1!103:103,"AAAAAH5/rcw=",0)</f>
        <v>0</v>
      </c>
      <c r="GX1" t="e">
        <f>AND(Sheet1!A103,"AAAAAH5/rc0=")</f>
        <v>#VALUE!</v>
      </c>
      <c r="GY1">
        <f>IF(Sheet1!104:104,"AAAAAH5/rc4=",0)</f>
        <v>0</v>
      </c>
      <c r="GZ1" t="e">
        <f>AND(Sheet1!A104,"AAAAAH5/rc8=")</f>
        <v>#VALUE!</v>
      </c>
      <c r="HA1">
        <f>IF(Sheet1!105:105,"AAAAAH5/rdA=",0)</f>
        <v>0</v>
      </c>
      <c r="HB1" t="e">
        <f>AND(Sheet1!A105,"AAAAAH5/rdE=")</f>
        <v>#VALUE!</v>
      </c>
      <c r="HC1">
        <f>IF(Sheet1!106:106,"AAAAAH5/rdI=",0)</f>
        <v>0</v>
      </c>
      <c r="HD1" t="e">
        <f>AND(Sheet1!A106,"AAAAAH5/rdM=")</f>
        <v>#VALUE!</v>
      </c>
      <c r="HE1">
        <f>IF(Sheet1!107:107,"AAAAAH5/rdQ=",0)</f>
        <v>0</v>
      </c>
      <c r="HF1" t="e">
        <f>AND(Sheet1!A107,"AAAAAH5/rdU=")</f>
        <v>#VALUE!</v>
      </c>
      <c r="HG1">
        <f>IF(Sheet1!108:108,"AAAAAH5/rdY=",0)</f>
        <v>0</v>
      </c>
      <c r="HH1" t="e">
        <f>AND(Sheet1!A108,"AAAAAH5/rdc=")</f>
        <v>#VALUE!</v>
      </c>
      <c r="HI1">
        <f>IF(Sheet1!109:109,"AAAAAH5/rdg=",0)</f>
        <v>0</v>
      </c>
      <c r="HJ1" t="e">
        <f>AND(Sheet1!A109,"AAAAAH5/rdk=")</f>
        <v>#VALUE!</v>
      </c>
      <c r="HK1">
        <f>IF(Sheet1!110:110,"AAAAAH5/rdo=",0)</f>
        <v>0</v>
      </c>
      <c r="HL1" t="e">
        <f>AND(Sheet1!A110,"AAAAAH5/rds=")</f>
        <v>#VALUE!</v>
      </c>
      <c r="HM1">
        <f>IF(Sheet1!111:111,"AAAAAH5/rdw=",0)</f>
        <v>0</v>
      </c>
      <c r="HN1" t="e">
        <f>AND(Sheet1!A111,"AAAAAH5/rd0=")</f>
        <v>#VALUE!</v>
      </c>
      <c r="HO1">
        <f>IF(Sheet1!112:112,"AAAAAH5/rd4=",0)</f>
        <v>0</v>
      </c>
      <c r="HP1" t="e">
        <f>AND(Sheet1!A112,"AAAAAH5/rd8=")</f>
        <v>#VALUE!</v>
      </c>
      <c r="HQ1">
        <f>IF(Sheet1!113:113,"AAAAAH5/reA=",0)</f>
        <v>0</v>
      </c>
      <c r="HR1" t="e">
        <f>AND(Sheet1!A113,"AAAAAH5/reE=")</f>
        <v>#VALUE!</v>
      </c>
      <c r="HS1">
        <f>IF(Sheet1!114:114,"AAAAAH5/reI=",0)</f>
        <v>0</v>
      </c>
      <c r="HT1" t="e">
        <f>AND(Sheet1!A114,"AAAAAH5/reM=")</f>
        <v>#VALUE!</v>
      </c>
      <c r="HU1">
        <f>IF(Sheet1!115:115,"AAAAAH5/reQ=",0)</f>
        <v>0</v>
      </c>
      <c r="HV1" t="e">
        <f>AND(Sheet1!A115,"AAAAAH5/reU=")</f>
        <v>#VALUE!</v>
      </c>
      <c r="HW1">
        <f>IF(Sheet1!116:116,"AAAAAH5/reY=",0)</f>
        <v>0</v>
      </c>
      <c r="HX1" t="e">
        <f>AND(Sheet1!A116,"AAAAAH5/rec=")</f>
        <v>#VALUE!</v>
      </c>
      <c r="HY1">
        <f>IF(Sheet1!117:117,"AAAAAH5/reg=",0)</f>
        <v>0</v>
      </c>
      <c r="HZ1" t="e">
        <f>AND(Sheet1!A117,"AAAAAH5/rek=")</f>
        <v>#VALUE!</v>
      </c>
      <c r="IA1">
        <f>IF(Sheet1!118:118,"AAAAAH5/reo=",0)</f>
        <v>0</v>
      </c>
      <c r="IB1" t="e">
        <f>AND(Sheet1!A118,"AAAAAH5/res=")</f>
        <v>#VALUE!</v>
      </c>
      <c r="IC1">
        <f>IF(Sheet1!119:119,"AAAAAH5/rew=",0)</f>
        <v>0</v>
      </c>
      <c r="ID1" t="e">
        <f>AND(Sheet1!A119,"AAAAAH5/re0=")</f>
        <v>#VALUE!</v>
      </c>
      <c r="IE1">
        <f>IF(Sheet1!120:120,"AAAAAH5/re4=",0)</f>
        <v>0</v>
      </c>
      <c r="IF1" t="e">
        <f>AND(Sheet1!A120,"AAAAAH5/re8=")</f>
        <v>#VALUE!</v>
      </c>
      <c r="IG1">
        <f>IF(Sheet1!121:121,"AAAAAH5/rfA=",0)</f>
        <v>0</v>
      </c>
      <c r="IH1" t="e">
        <f>AND(Sheet1!A121,"AAAAAH5/rfE=")</f>
        <v>#VALUE!</v>
      </c>
      <c r="II1">
        <f>IF(Sheet1!122:122,"AAAAAH5/rfI=",0)</f>
        <v>0</v>
      </c>
      <c r="IJ1" t="e">
        <f>AND(Sheet1!A122,"AAAAAH5/rfM=")</f>
        <v>#VALUE!</v>
      </c>
      <c r="IK1">
        <f>IF(Sheet1!123:123,"AAAAAH5/rfQ=",0)</f>
        <v>0</v>
      </c>
      <c r="IL1" t="e">
        <f>AND(Sheet1!A123,"AAAAAH5/rfU=")</f>
        <v>#VALUE!</v>
      </c>
      <c r="IM1">
        <f>IF(Sheet1!124:124,"AAAAAH5/rfY=",0)</f>
        <v>0</v>
      </c>
      <c r="IN1" t="e">
        <f>AND(Sheet1!A124,"AAAAAH5/rfc=")</f>
        <v>#VALUE!</v>
      </c>
      <c r="IO1">
        <f>IF(Sheet1!125:125,"AAAAAH5/rfg=",0)</f>
        <v>0</v>
      </c>
      <c r="IP1" t="e">
        <f>AND(Sheet1!A125,"AAAAAH5/rfk=")</f>
        <v>#VALUE!</v>
      </c>
      <c r="IQ1">
        <f>IF(Sheet1!126:126,"AAAAAH5/rfo=",0)</f>
        <v>0</v>
      </c>
      <c r="IR1" t="e">
        <f>AND(Sheet1!A126,"AAAAAH5/rfs=")</f>
        <v>#VALUE!</v>
      </c>
      <c r="IS1">
        <f>IF(Sheet1!127:127,"AAAAAH5/rfw=",0)</f>
        <v>0</v>
      </c>
      <c r="IT1" t="e">
        <f>AND(Sheet1!A127,"AAAAAH5/rf0=")</f>
        <v>#VALUE!</v>
      </c>
      <c r="IU1">
        <f>IF(Sheet1!128:128,"AAAAAH5/rf4=",0)</f>
        <v>0</v>
      </c>
      <c r="IV1" t="e">
        <f>AND(Sheet1!A128,"AAAAAH5/rf8=")</f>
        <v>#VALUE!</v>
      </c>
    </row>
    <row r="2" spans="1:256" x14ac:dyDescent="0.15">
      <c r="A2">
        <f>IF(Sheet1!129:129,"AAAAAHz/XwA=",0)</f>
        <v>0</v>
      </c>
      <c r="B2" t="e">
        <f>AND(Sheet1!A129,"AAAAAHz/XwE=")</f>
        <v>#VALUE!</v>
      </c>
      <c r="C2">
        <f>IF(Sheet1!130:130,"AAAAAHz/XwI=",0)</f>
        <v>0</v>
      </c>
      <c r="D2" t="e">
        <f>AND(Sheet1!A130,"AAAAAHz/XwM=")</f>
        <v>#VALUE!</v>
      </c>
      <c r="E2">
        <f>IF(Sheet1!131:131,"AAAAAHz/XwQ=",0)</f>
        <v>0</v>
      </c>
      <c r="F2" t="e">
        <f>AND(Sheet1!A131,"AAAAAHz/XwU=")</f>
        <v>#VALUE!</v>
      </c>
      <c r="G2">
        <f>IF(Sheet1!132:132,"AAAAAHz/XwY=",0)</f>
        <v>0</v>
      </c>
      <c r="H2" t="e">
        <f>AND(Sheet1!A132,"AAAAAHz/Xwc=")</f>
        <v>#VALUE!</v>
      </c>
      <c r="I2">
        <f>IF(Sheet1!133:133,"AAAAAHz/Xwg=",0)</f>
        <v>0</v>
      </c>
      <c r="J2" t="e">
        <f>AND(Sheet1!A133,"AAAAAHz/Xwk=")</f>
        <v>#VALUE!</v>
      </c>
      <c r="K2">
        <f>IF(Sheet1!134:134,"AAAAAHz/Xwo=",0)</f>
        <v>0</v>
      </c>
      <c r="L2" t="e">
        <f>AND(Sheet1!A134,"AAAAAHz/Xws=")</f>
        <v>#VALUE!</v>
      </c>
      <c r="M2">
        <f>IF(Sheet1!135:135,"AAAAAHz/Xww=",0)</f>
        <v>0</v>
      </c>
      <c r="N2" t="e">
        <f>AND(Sheet1!A135,"AAAAAHz/Xw0=")</f>
        <v>#VALUE!</v>
      </c>
      <c r="O2">
        <f>IF(Sheet1!136:136,"AAAAAHz/Xw4=",0)</f>
        <v>0</v>
      </c>
      <c r="P2" t="e">
        <f>AND(Sheet1!A136,"AAAAAHz/Xw8=")</f>
        <v>#VALUE!</v>
      </c>
      <c r="Q2">
        <f>IF(Sheet1!137:137,"AAAAAHz/XxA=",0)</f>
        <v>0</v>
      </c>
      <c r="R2" t="e">
        <f>AND(Sheet1!A137,"AAAAAHz/XxE=")</f>
        <v>#VALUE!</v>
      </c>
      <c r="S2">
        <f>IF(Sheet1!138:138,"AAAAAHz/XxI=",0)</f>
        <v>0</v>
      </c>
      <c r="T2" t="e">
        <f>AND(Sheet1!A138,"AAAAAHz/XxM=")</f>
        <v>#VALUE!</v>
      </c>
      <c r="U2">
        <f>IF(Sheet1!139:139,"AAAAAHz/XxQ=",0)</f>
        <v>0</v>
      </c>
      <c r="V2" t="e">
        <f>AND(Sheet1!A139,"AAAAAHz/XxU=")</f>
        <v>#VALUE!</v>
      </c>
      <c r="W2">
        <f>IF(Sheet1!140:140,"AAAAAHz/XxY=",0)</f>
        <v>0</v>
      </c>
      <c r="X2" t="e">
        <f>AND(Sheet1!A140,"AAAAAHz/Xxc=")</f>
        <v>#VALUE!</v>
      </c>
      <c r="Y2">
        <f>IF(Sheet1!141:141,"AAAAAHz/Xxg=",0)</f>
        <v>0</v>
      </c>
      <c r="Z2" t="e">
        <f>AND(Sheet1!A141,"AAAAAHz/Xxk=")</f>
        <v>#VALUE!</v>
      </c>
      <c r="AA2">
        <f>IF(Sheet1!142:142,"AAAAAHz/Xxo=",0)</f>
        <v>0</v>
      </c>
      <c r="AB2" t="e">
        <f>AND(Sheet1!A142,"AAAAAHz/Xxs=")</f>
        <v>#VALUE!</v>
      </c>
      <c r="AC2">
        <f>IF(Sheet1!143:143,"AAAAAHz/Xxw=",0)</f>
        <v>0</v>
      </c>
      <c r="AD2" t="e">
        <f>AND(Sheet1!A143,"AAAAAHz/Xx0=")</f>
        <v>#VALUE!</v>
      </c>
      <c r="AE2">
        <f>IF(Sheet1!144:144,"AAAAAHz/Xx4=",0)</f>
        <v>0</v>
      </c>
      <c r="AF2" t="e">
        <f>AND(Sheet1!A144,"AAAAAHz/Xx8=")</f>
        <v>#VALUE!</v>
      </c>
      <c r="AG2">
        <f>IF(Sheet1!145:145,"AAAAAHz/XyA=",0)</f>
        <v>0</v>
      </c>
      <c r="AH2" t="e">
        <f>AND(Sheet1!A145,"AAAAAHz/XyE=")</f>
        <v>#VALUE!</v>
      </c>
      <c r="AI2">
        <f>IF(Sheet1!146:146,"AAAAAHz/XyI=",0)</f>
        <v>0</v>
      </c>
      <c r="AJ2" t="e">
        <f>AND(Sheet1!A146,"AAAAAHz/XyM=")</f>
        <v>#VALUE!</v>
      </c>
      <c r="AK2">
        <f>IF(Sheet1!147:147,"AAAAAHz/XyQ=",0)</f>
        <v>0</v>
      </c>
      <c r="AL2" t="e">
        <f>AND(Sheet1!A147,"AAAAAHz/XyU=")</f>
        <v>#VALUE!</v>
      </c>
      <c r="AM2">
        <f>IF(Sheet1!148:148,"AAAAAHz/XyY=",0)</f>
        <v>0</v>
      </c>
      <c r="AN2" t="e">
        <f>AND(Sheet1!A148,"AAAAAHz/Xyc=")</f>
        <v>#VALUE!</v>
      </c>
      <c r="AO2">
        <f>IF(Sheet1!149:149,"AAAAAHz/Xyg=",0)</f>
        <v>0</v>
      </c>
      <c r="AP2" t="e">
        <f>AND(Sheet1!A149,"AAAAAHz/Xyk=")</f>
        <v>#VALUE!</v>
      </c>
      <c r="AQ2">
        <f>IF(Sheet1!150:150,"AAAAAHz/Xyo=",0)</f>
        <v>0</v>
      </c>
      <c r="AR2" t="e">
        <f>AND(Sheet1!A150,"AAAAAHz/Xys=")</f>
        <v>#VALUE!</v>
      </c>
      <c r="AS2">
        <f>IF(Sheet1!151:151,"AAAAAHz/Xyw=",0)</f>
        <v>0</v>
      </c>
      <c r="AT2" t="e">
        <f>AND(Sheet1!A151,"AAAAAHz/Xy0=")</f>
        <v>#VALUE!</v>
      </c>
      <c r="AU2">
        <f>IF(Sheet1!152:152,"AAAAAHz/Xy4=",0)</f>
        <v>0</v>
      </c>
      <c r="AV2" t="e">
        <f>AND(Sheet1!A152,"AAAAAHz/Xy8=")</f>
        <v>#VALUE!</v>
      </c>
      <c r="AW2">
        <f>IF(Sheet1!153:153,"AAAAAHz/XzA=",0)</f>
        <v>0</v>
      </c>
      <c r="AX2" t="e">
        <f>AND(Sheet1!A153,"AAAAAHz/XzE=")</f>
        <v>#VALUE!</v>
      </c>
      <c r="AY2">
        <f>IF(Sheet1!154:154,"AAAAAHz/XzI=",0)</f>
        <v>0</v>
      </c>
      <c r="AZ2" t="e">
        <f>AND(Sheet1!A154,"AAAAAHz/XzM=")</f>
        <v>#VALUE!</v>
      </c>
      <c r="BA2">
        <f>IF(Sheet1!155:155,"AAAAAHz/XzQ=",0)</f>
        <v>0</v>
      </c>
      <c r="BB2" t="e">
        <f>AND(Sheet1!A155,"AAAAAHz/XzU=")</f>
        <v>#VALUE!</v>
      </c>
      <c r="BC2">
        <f>IF(Sheet1!156:156,"AAAAAHz/XzY=",0)</f>
        <v>0</v>
      </c>
      <c r="BD2" t="e">
        <f>AND(Sheet1!A156,"AAAAAHz/Xzc=")</f>
        <v>#VALUE!</v>
      </c>
      <c r="BE2">
        <f>IF(Sheet1!157:157,"AAAAAHz/Xzg=",0)</f>
        <v>0</v>
      </c>
      <c r="BF2" t="e">
        <f>AND(Sheet1!A157,"AAAAAHz/Xzk=")</f>
        <v>#VALUE!</v>
      </c>
      <c r="BG2">
        <f>IF(Sheet1!158:158,"AAAAAHz/Xzo=",0)</f>
        <v>0</v>
      </c>
      <c r="BH2" t="e">
        <f>AND(Sheet1!A158,"AAAAAHz/Xzs=")</f>
        <v>#VALUE!</v>
      </c>
      <c r="BI2">
        <f>IF(Sheet1!159:159,"AAAAAHz/Xzw=",0)</f>
        <v>0</v>
      </c>
      <c r="BJ2" t="e">
        <f>AND(Sheet1!A159,"AAAAAHz/Xz0=")</f>
        <v>#VALUE!</v>
      </c>
      <c r="BK2">
        <f>IF(Sheet1!160:160,"AAAAAHz/Xz4=",0)</f>
        <v>0</v>
      </c>
      <c r="BL2" t="e">
        <f>AND(Sheet1!A160,"AAAAAHz/Xz8=")</f>
        <v>#VALUE!</v>
      </c>
      <c r="BM2">
        <f>IF(Sheet1!161:161,"AAAAAHz/X0A=",0)</f>
        <v>0</v>
      </c>
      <c r="BN2" t="e">
        <f>AND(Sheet1!A161,"AAAAAHz/X0E=")</f>
        <v>#VALUE!</v>
      </c>
      <c r="BO2">
        <f>IF(Sheet1!162:162,"AAAAAHz/X0I=",0)</f>
        <v>0</v>
      </c>
      <c r="BP2" t="e">
        <f>AND(Sheet1!A162,"AAAAAHz/X0M=")</f>
        <v>#VALUE!</v>
      </c>
      <c r="BQ2">
        <f>IF(Sheet1!163:163,"AAAAAHz/X0Q=",0)</f>
        <v>0</v>
      </c>
      <c r="BR2" t="e">
        <f>AND(Sheet1!A163,"AAAAAHz/X0U=")</f>
        <v>#VALUE!</v>
      </c>
      <c r="BS2">
        <f>IF(Sheet1!164:164,"AAAAAHz/X0Y=",0)</f>
        <v>0</v>
      </c>
      <c r="BT2" t="e">
        <f>AND(Sheet1!A164,"AAAAAHz/X0c=")</f>
        <v>#VALUE!</v>
      </c>
      <c r="BU2">
        <f>IF(Sheet1!165:165,"AAAAAHz/X0g=",0)</f>
        <v>0</v>
      </c>
      <c r="BV2" t="e">
        <f>AND(Sheet1!A165,"AAAAAHz/X0k=")</f>
        <v>#VALUE!</v>
      </c>
      <c r="BW2">
        <f>IF(Sheet1!166:166,"AAAAAHz/X0o=",0)</f>
        <v>0</v>
      </c>
      <c r="BX2" t="e">
        <f>AND(Sheet1!A166,"AAAAAHz/X0s=")</f>
        <v>#VALUE!</v>
      </c>
      <c r="BY2">
        <f>IF(Sheet1!167:167,"AAAAAHz/X0w=",0)</f>
        <v>0</v>
      </c>
      <c r="BZ2" t="e">
        <f>AND(Sheet1!A167,"AAAAAHz/X00=")</f>
        <v>#VALUE!</v>
      </c>
      <c r="CA2">
        <f>IF(Sheet1!168:168,"AAAAAHz/X04=",0)</f>
        <v>0</v>
      </c>
      <c r="CB2" t="e">
        <f>AND(Sheet1!A168,"AAAAAHz/X08=")</f>
        <v>#VALUE!</v>
      </c>
      <c r="CC2">
        <f>IF(Sheet1!169:169,"AAAAAHz/X1A=",0)</f>
        <v>0</v>
      </c>
      <c r="CD2" t="e">
        <f>AND(Sheet1!A169,"AAAAAHz/X1E=")</f>
        <v>#VALUE!</v>
      </c>
      <c r="CE2">
        <f>IF(Sheet1!170:170,"AAAAAHz/X1I=",0)</f>
        <v>0</v>
      </c>
      <c r="CF2" t="e">
        <f>AND(Sheet1!A170,"AAAAAHz/X1M=")</f>
        <v>#VALUE!</v>
      </c>
      <c r="CG2">
        <f>IF(Sheet1!171:171,"AAAAAHz/X1Q=",0)</f>
        <v>0</v>
      </c>
      <c r="CH2" t="e">
        <f>AND(Sheet1!A171,"AAAAAHz/X1U=")</f>
        <v>#VALUE!</v>
      </c>
      <c r="CI2">
        <f>IF(Sheet1!172:172,"AAAAAHz/X1Y=",0)</f>
        <v>0</v>
      </c>
      <c r="CJ2" t="e">
        <f>AND(Sheet1!A172,"AAAAAHz/X1c=")</f>
        <v>#VALUE!</v>
      </c>
      <c r="CK2">
        <f>IF(Sheet1!173:173,"AAAAAHz/X1g=",0)</f>
        <v>0</v>
      </c>
      <c r="CL2" t="e">
        <f>AND(Sheet1!A173,"AAAAAHz/X1k=")</f>
        <v>#VALUE!</v>
      </c>
      <c r="CM2">
        <f>IF(Sheet1!174:174,"AAAAAHz/X1o=",0)</f>
        <v>0</v>
      </c>
      <c r="CN2" t="e">
        <f>AND(Sheet1!A174,"AAAAAHz/X1s=")</f>
        <v>#VALUE!</v>
      </c>
      <c r="CO2">
        <f>IF(Sheet1!175:175,"AAAAAHz/X1w=",0)</f>
        <v>0</v>
      </c>
      <c r="CP2" t="e">
        <f>AND(Sheet1!A175,"AAAAAHz/X10=")</f>
        <v>#VALUE!</v>
      </c>
      <c r="CQ2">
        <f>IF(Sheet1!176:176,"AAAAAHz/X14=",0)</f>
        <v>0</v>
      </c>
      <c r="CR2" t="e">
        <f>AND(Sheet1!A176,"AAAAAHz/X18=")</f>
        <v>#VALUE!</v>
      </c>
      <c r="CS2">
        <f>IF(Sheet1!177:177,"AAAAAHz/X2A=",0)</f>
        <v>0</v>
      </c>
      <c r="CT2" t="e">
        <f>AND(Sheet1!A177,"AAAAAHz/X2E=")</f>
        <v>#VALUE!</v>
      </c>
      <c r="CU2">
        <f>IF(Sheet1!178:178,"AAAAAHz/X2I=",0)</f>
        <v>0</v>
      </c>
      <c r="CV2" t="e">
        <f>AND(Sheet1!A178,"AAAAAHz/X2M=")</f>
        <v>#VALUE!</v>
      </c>
      <c r="CW2">
        <f>IF(Sheet1!179:179,"AAAAAHz/X2Q=",0)</f>
        <v>0</v>
      </c>
      <c r="CX2" t="e">
        <f>AND(Sheet1!A179,"AAAAAHz/X2U=")</f>
        <v>#VALUE!</v>
      </c>
      <c r="CY2">
        <f>IF(Sheet1!180:180,"AAAAAHz/X2Y=",0)</f>
        <v>0</v>
      </c>
      <c r="CZ2" t="e">
        <f>AND(Sheet1!A180,"AAAAAHz/X2c=")</f>
        <v>#VALUE!</v>
      </c>
      <c r="DA2">
        <f>IF(Sheet1!181:181,"AAAAAHz/X2g=",0)</f>
        <v>0</v>
      </c>
      <c r="DB2" t="e">
        <f>AND(Sheet1!A181,"AAAAAHz/X2k=")</f>
        <v>#VALUE!</v>
      </c>
      <c r="DC2">
        <f>IF(Sheet1!182:182,"AAAAAHz/X2o=",0)</f>
        <v>0</v>
      </c>
      <c r="DD2" t="e">
        <f>AND(Sheet1!A182,"AAAAAHz/X2s=")</f>
        <v>#VALUE!</v>
      </c>
      <c r="DE2">
        <f>IF(Sheet1!183:183,"AAAAAHz/X2w=",0)</f>
        <v>0</v>
      </c>
      <c r="DF2" t="e">
        <f>AND(Sheet1!A183,"AAAAAHz/X20=")</f>
        <v>#VALUE!</v>
      </c>
      <c r="DG2">
        <f>IF(Sheet1!184:184,"AAAAAHz/X24=",0)</f>
        <v>0</v>
      </c>
      <c r="DH2" t="e">
        <f>AND(Sheet1!A184,"AAAAAHz/X28=")</f>
        <v>#VALUE!</v>
      </c>
      <c r="DI2">
        <f>IF(Sheet1!185:185,"AAAAAHz/X3A=",0)</f>
        <v>0</v>
      </c>
      <c r="DJ2" t="e">
        <f>AND(Sheet1!A185,"AAAAAHz/X3E=")</f>
        <v>#VALUE!</v>
      </c>
      <c r="DK2">
        <f>IF(Sheet1!186:186,"AAAAAHz/X3I=",0)</f>
        <v>0</v>
      </c>
      <c r="DL2" t="e">
        <f>AND(Sheet1!A186,"AAAAAHz/X3M=")</f>
        <v>#VALUE!</v>
      </c>
      <c r="DM2">
        <f>IF(Sheet1!187:187,"AAAAAHz/X3Q=",0)</f>
        <v>0</v>
      </c>
      <c r="DN2" t="e">
        <f>AND(Sheet1!A187,"AAAAAHz/X3U=")</f>
        <v>#VALUE!</v>
      </c>
      <c r="DO2">
        <f>IF(Sheet1!188:188,"AAAAAHz/X3Y=",0)</f>
        <v>0</v>
      </c>
      <c r="DP2" t="e">
        <f>AND(Sheet1!A188,"AAAAAHz/X3c=")</f>
        <v>#VALUE!</v>
      </c>
      <c r="DQ2">
        <f>IF(Sheet1!189:189,"AAAAAHz/X3g=",0)</f>
        <v>0</v>
      </c>
      <c r="DR2" t="e">
        <f>AND(Sheet1!A189,"AAAAAHz/X3k=")</f>
        <v>#VALUE!</v>
      </c>
      <c r="DS2">
        <f>IF(Sheet1!190:190,"AAAAAHz/X3o=",0)</f>
        <v>0</v>
      </c>
      <c r="DT2" t="e">
        <f>AND(Sheet1!A190,"AAAAAHz/X3s=")</f>
        <v>#VALUE!</v>
      </c>
      <c r="DU2">
        <f>IF(Sheet1!191:191,"AAAAAHz/X3w=",0)</f>
        <v>0</v>
      </c>
      <c r="DV2" t="e">
        <f>AND(Sheet1!A191,"AAAAAHz/X30=")</f>
        <v>#VALUE!</v>
      </c>
      <c r="DW2">
        <f>IF(Sheet1!192:192,"AAAAAHz/X34=",0)</f>
        <v>0</v>
      </c>
      <c r="DX2" t="e">
        <f>AND(Sheet1!A192,"AAAAAHz/X38=")</f>
        <v>#VALUE!</v>
      </c>
      <c r="DY2">
        <f>IF(Sheet1!193:193,"AAAAAHz/X4A=",0)</f>
        <v>0</v>
      </c>
      <c r="DZ2" t="e">
        <f>AND(Sheet1!A193,"AAAAAHz/X4E=")</f>
        <v>#VALUE!</v>
      </c>
      <c r="EA2">
        <f>IF(Sheet1!194:194,"AAAAAHz/X4I=",0)</f>
        <v>0</v>
      </c>
      <c r="EB2" t="e">
        <f>AND(Sheet1!A194,"AAAAAHz/X4M=")</f>
        <v>#VALUE!</v>
      </c>
      <c r="EC2">
        <f>IF(Sheet1!195:195,"AAAAAHz/X4Q=",0)</f>
        <v>0</v>
      </c>
      <c r="ED2" t="e">
        <f>AND(Sheet1!A195,"AAAAAHz/X4U=")</f>
        <v>#VALUE!</v>
      </c>
      <c r="EE2">
        <f>IF(Sheet1!196:196,"AAAAAHz/X4Y=",0)</f>
        <v>0</v>
      </c>
      <c r="EF2" t="e">
        <f>AND(Sheet1!A196,"AAAAAHz/X4c=")</f>
        <v>#VALUE!</v>
      </c>
      <c r="EG2">
        <f>IF(Sheet1!197:197,"AAAAAHz/X4g=",0)</f>
        <v>0</v>
      </c>
      <c r="EH2" t="e">
        <f>AND(Sheet1!A197,"AAAAAHz/X4k=")</f>
        <v>#VALUE!</v>
      </c>
      <c r="EI2">
        <f>IF(Sheet1!199:199,"AAAAAHz/X4o=",0)</f>
        <v>0</v>
      </c>
      <c r="EJ2" t="e">
        <f>AND(Sheet1!A199,"AAAAAHz/X4s=")</f>
        <v>#VALUE!</v>
      </c>
      <c r="EK2">
        <f>IF(Sheet1!200:200,"AAAAAHz/X4w=",0)</f>
        <v>0</v>
      </c>
      <c r="EL2" t="e">
        <f>AND(Sheet1!A200,"AAAAAHz/X40=")</f>
        <v>#VALUE!</v>
      </c>
      <c r="EM2">
        <f>IF(Sheet1!201:201,"AAAAAHz/X44=",0)</f>
        <v>0</v>
      </c>
      <c r="EN2" t="e">
        <f>AND(Sheet1!A201,"AAAAAHz/X48=")</f>
        <v>#VALUE!</v>
      </c>
      <c r="EO2">
        <f>IF(Sheet1!202:202,"AAAAAHz/X5A=",0)</f>
        <v>0</v>
      </c>
      <c r="EP2" t="e">
        <f>AND(Sheet1!A202,"AAAAAHz/X5E=")</f>
        <v>#VALUE!</v>
      </c>
      <c r="EQ2">
        <f>IF(Sheet1!203:203,"AAAAAHz/X5I=",0)</f>
        <v>0</v>
      </c>
      <c r="ER2" t="e">
        <f>AND(Sheet1!A203,"AAAAAHz/X5M=")</f>
        <v>#VALUE!</v>
      </c>
      <c r="ES2">
        <f>IF(Sheet1!204:204,"AAAAAHz/X5Q=",0)</f>
        <v>0</v>
      </c>
      <c r="ET2" t="e">
        <f>AND(Sheet1!A204,"AAAAAHz/X5U=")</f>
        <v>#VALUE!</v>
      </c>
      <c r="EU2">
        <f>IF(Sheet1!205:205,"AAAAAHz/X5Y=",0)</f>
        <v>0</v>
      </c>
      <c r="EV2" t="e">
        <f>AND(Sheet1!A205,"AAAAAHz/X5c=")</f>
        <v>#VALUE!</v>
      </c>
      <c r="EW2">
        <f>IF(Sheet1!206:206,"AAAAAHz/X5g=",0)</f>
        <v>0</v>
      </c>
      <c r="EX2" t="e">
        <f>AND(Sheet1!A206,"AAAAAHz/X5k=")</f>
        <v>#VALUE!</v>
      </c>
      <c r="EY2">
        <f>IF(Sheet1!207:207,"AAAAAHz/X5o=",0)</f>
        <v>0</v>
      </c>
      <c r="EZ2" t="e">
        <f>AND(Sheet1!A207,"AAAAAHz/X5s=")</f>
        <v>#VALUE!</v>
      </c>
      <c r="FA2">
        <f>IF(Sheet1!208:208,"AAAAAHz/X5w=",0)</f>
        <v>0</v>
      </c>
      <c r="FB2" t="e">
        <f>AND(Sheet1!A208,"AAAAAHz/X50=")</f>
        <v>#VALUE!</v>
      </c>
      <c r="FC2">
        <f>IF(Sheet1!209:209,"AAAAAHz/X54=",0)</f>
        <v>0</v>
      </c>
      <c r="FD2" t="e">
        <f>AND(Sheet1!A209,"AAAAAHz/X58=")</f>
        <v>#VALUE!</v>
      </c>
      <c r="FE2">
        <f>IF(Sheet1!210:210,"AAAAAHz/X6A=",0)</f>
        <v>0</v>
      </c>
      <c r="FF2" t="e">
        <f>AND(Sheet1!A210,"AAAAAHz/X6E=")</f>
        <v>#VALUE!</v>
      </c>
      <c r="FG2">
        <f>IF(Sheet1!211:211,"AAAAAHz/X6I=",0)</f>
        <v>0</v>
      </c>
      <c r="FH2" t="e">
        <f>AND(Sheet1!A211,"AAAAAHz/X6M=")</f>
        <v>#VALUE!</v>
      </c>
      <c r="FI2">
        <f>IF(Sheet1!212:212,"AAAAAHz/X6Q=",0)</f>
        <v>0</v>
      </c>
      <c r="FJ2" t="e">
        <f>AND(Sheet1!A212,"AAAAAHz/X6U=")</f>
        <v>#VALUE!</v>
      </c>
      <c r="FK2">
        <f>IF(Sheet1!213:213,"AAAAAHz/X6Y=",0)</f>
        <v>0</v>
      </c>
      <c r="FL2" t="e">
        <f>AND(Sheet1!A213,"AAAAAHz/X6c=")</f>
        <v>#VALUE!</v>
      </c>
      <c r="FM2">
        <f>IF(Sheet1!214:214,"AAAAAHz/X6g=",0)</f>
        <v>0</v>
      </c>
      <c r="FN2" t="e">
        <f>AND(Sheet1!A214,"AAAAAHz/X6k=")</f>
        <v>#VALUE!</v>
      </c>
      <c r="FO2">
        <f>IF(Sheet1!215:215,"AAAAAHz/X6o=",0)</f>
        <v>0</v>
      </c>
      <c r="FP2" t="e">
        <f>AND(Sheet1!A215,"AAAAAHz/X6s=")</f>
        <v>#VALUE!</v>
      </c>
      <c r="FQ2">
        <f>IF(Sheet1!216:216,"AAAAAHz/X6w=",0)</f>
        <v>0</v>
      </c>
      <c r="FR2" t="e">
        <f>AND(Sheet1!A216,"AAAAAHz/X60=")</f>
        <v>#VALUE!</v>
      </c>
      <c r="FS2">
        <f>IF(Sheet1!217:217,"AAAAAHz/X64=",0)</f>
        <v>0</v>
      </c>
      <c r="FT2" t="e">
        <f>AND(Sheet1!A217,"AAAAAHz/X68=")</f>
        <v>#VALUE!</v>
      </c>
      <c r="FU2">
        <f>IF(Sheet1!218:218,"AAAAAHz/X7A=",0)</f>
        <v>0</v>
      </c>
      <c r="FV2" t="e">
        <f>AND(Sheet1!A218,"AAAAAHz/X7E=")</f>
        <v>#VALUE!</v>
      </c>
      <c r="FW2">
        <f>IF(Sheet1!219:219,"AAAAAHz/X7I=",0)</f>
        <v>0</v>
      </c>
      <c r="FX2" t="e">
        <f>AND(Sheet1!A219,"AAAAAHz/X7M=")</f>
        <v>#VALUE!</v>
      </c>
      <c r="FY2">
        <f>IF(Sheet1!220:220,"AAAAAHz/X7Q=",0)</f>
        <v>0</v>
      </c>
      <c r="FZ2" t="e">
        <f>AND(Sheet1!A220,"AAAAAHz/X7U=")</f>
        <v>#VALUE!</v>
      </c>
      <c r="GA2">
        <f>IF(Sheet1!221:221,"AAAAAHz/X7Y=",0)</f>
        <v>0</v>
      </c>
      <c r="GB2" t="e">
        <f>AND(Sheet1!A221,"AAAAAHz/X7c=")</f>
        <v>#VALUE!</v>
      </c>
      <c r="GC2">
        <f>IF(Sheet1!222:222,"AAAAAHz/X7g=",0)</f>
        <v>0</v>
      </c>
      <c r="GD2" t="e">
        <f>AND(Sheet1!A222,"AAAAAHz/X7k=")</f>
        <v>#VALUE!</v>
      </c>
      <c r="GE2">
        <f>IF(Sheet1!223:223,"AAAAAHz/X7o=",0)</f>
        <v>0</v>
      </c>
      <c r="GF2" t="e">
        <f>AND(Sheet1!A223,"AAAAAHz/X7s=")</f>
        <v>#VALUE!</v>
      </c>
      <c r="GG2">
        <f>IF(Sheet1!224:224,"AAAAAHz/X7w=",0)</f>
        <v>0</v>
      </c>
      <c r="GH2" t="e">
        <f>AND(Sheet1!A224,"AAAAAHz/X70=")</f>
        <v>#VALUE!</v>
      </c>
      <c r="GI2">
        <f>IF(Sheet1!225:225,"AAAAAHz/X74=",0)</f>
        <v>0</v>
      </c>
      <c r="GJ2" t="e">
        <f>AND(Sheet1!A225,"AAAAAHz/X78=")</f>
        <v>#VALUE!</v>
      </c>
      <c r="GK2">
        <f>IF(Sheet1!226:226,"AAAAAHz/X8A=",0)</f>
        <v>0</v>
      </c>
      <c r="GL2" t="e">
        <f>AND(Sheet1!A226,"AAAAAHz/X8E=")</f>
        <v>#VALUE!</v>
      </c>
      <c r="GM2">
        <f>IF(Sheet1!227:227,"AAAAAHz/X8I=",0)</f>
        <v>0</v>
      </c>
      <c r="GN2" t="e">
        <f>AND(Sheet1!A227,"AAAAAHz/X8M=")</f>
        <v>#VALUE!</v>
      </c>
      <c r="GO2">
        <f>IF(Sheet1!228:228,"AAAAAHz/X8Q=",0)</f>
        <v>0</v>
      </c>
      <c r="GP2" t="e">
        <f>AND(Sheet1!A228,"AAAAAHz/X8U=")</f>
        <v>#VALUE!</v>
      </c>
      <c r="GQ2">
        <f>IF(Sheet1!229:229,"AAAAAHz/X8Y=",0)</f>
        <v>0</v>
      </c>
      <c r="GR2" t="e">
        <f>AND(Sheet1!A229,"AAAAAHz/X8c=")</f>
        <v>#VALUE!</v>
      </c>
      <c r="GS2">
        <f>IF(Sheet1!230:230,"AAAAAHz/X8g=",0)</f>
        <v>0</v>
      </c>
      <c r="GT2" t="e">
        <f>AND(Sheet1!A230,"AAAAAHz/X8k=")</f>
        <v>#VALUE!</v>
      </c>
      <c r="GU2">
        <f>IF(Sheet1!231:231,"AAAAAHz/X8o=",0)</f>
        <v>0</v>
      </c>
      <c r="GV2" t="e">
        <f>AND(Sheet1!A231,"AAAAAHz/X8s=")</f>
        <v>#VALUE!</v>
      </c>
      <c r="GW2">
        <f>IF(Sheet1!232:232,"AAAAAHz/X8w=",0)</f>
        <v>0</v>
      </c>
      <c r="GX2" t="e">
        <f>AND(Sheet1!A232,"AAAAAHz/X80=")</f>
        <v>#VALUE!</v>
      </c>
      <c r="GY2">
        <f>IF(Sheet1!233:233,"AAAAAHz/X84=",0)</f>
        <v>0</v>
      </c>
      <c r="GZ2" t="e">
        <f>AND(Sheet1!A233,"AAAAAHz/X88=")</f>
        <v>#VALUE!</v>
      </c>
      <c r="HA2">
        <f>IF(Sheet1!234:234,"AAAAAHz/X9A=",0)</f>
        <v>0</v>
      </c>
      <c r="HB2" t="e">
        <f>AND(Sheet1!A234,"AAAAAHz/X9E=")</f>
        <v>#VALUE!</v>
      </c>
      <c r="HC2">
        <f>IF(Sheet1!235:235,"AAAAAHz/X9I=",0)</f>
        <v>0</v>
      </c>
      <c r="HD2" t="e">
        <f>AND(Sheet1!A235,"AAAAAHz/X9M=")</f>
        <v>#VALUE!</v>
      </c>
      <c r="HE2">
        <f>IF(Sheet1!236:236,"AAAAAHz/X9Q=",0)</f>
        <v>0</v>
      </c>
      <c r="HF2" t="e">
        <f>AND(Sheet1!A236,"AAAAAHz/X9U=")</f>
        <v>#VALUE!</v>
      </c>
      <c r="HG2">
        <f>IF(Sheet1!237:237,"AAAAAHz/X9Y=",0)</f>
        <v>0</v>
      </c>
      <c r="HH2" t="e">
        <f>AND(Sheet1!A237,"AAAAAHz/X9c=")</f>
        <v>#VALUE!</v>
      </c>
      <c r="HI2">
        <f>IF(Sheet1!A:A,"AAAAAHz/X9g=",0)</f>
        <v>0</v>
      </c>
      <c r="HJ2">
        <f>IF(Sheet2!1:1,"AAAAAHz/X9k=",0)</f>
        <v>0</v>
      </c>
      <c r="HK2" t="e">
        <f>AND(Sheet2!A1,"AAAAAHz/X9o=")</f>
        <v>#VALUE!</v>
      </c>
      <c r="HL2">
        <f>IF(Sheet2!A:A,"AAAAAHz/X9s=",0)</f>
        <v>0</v>
      </c>
      <c r="HM2">
        <f>IF(Sheet3!1:1,"AAAAAHz/X9w=",0)</f>
        <v>0</v>
      </c>
      <c r="HN2" t="e">
        <f>AND(Sheet3!A1,"AAAAAHz/X90=")</f>
        <v>#VALUE!</v>
      </c>
      <c r="HO2">
        <f>IF(Sheet3!A:A,"AAAAAHz/X94=",0)</f>
        <v>0</v>
      </c>
    </row>
    <row r="3" spans="1:256" x14ac:dyDescent="0.15">
      <c r="A3" t="e">
        <f>IF(Sheet1!198:198,"AAAAAHPnLgA=",0)</f>
        <v>#VALUE!</v>
      </c>
      <c r="B3" t="e">
        <f>AND(Sheet1!A198,"AAAAAHPnLgE=")</f>
        <v>#VALUE!</v>
      </c>
    </row>
    <row r="4" spans="1:256" x14ac:dyDescent="0.15">
      <c r="A4">
        <f>IF(Sheet1!238:238,"AAAAAH79GwA=",0)</f>
        <v>0</v>
      </c>
      <c r="B4" t="e">
        <f>AND(Sheet1!A238,"AAAAAH79GwE=")</f>
        <v>#VALUE!</v>
      </c>
      <c r="C4">
        <f>IF(Sheet1!239:239,"AAAAAH79GwI=",0)</f>
        <v>0</v>
      </c>
      <c r="D4" t="e">
        <f>AND(Sheet1!A239,"AAAAAH79GwM=")</f>
        <v>#VALUE!</v>
      </c>
      <c r="E4">
        <f>IF(Sheet1!240:240,"AAAAAH79GwQ=",0)</f>
        <v>0</v>
      </c>
      <c r="F4" t="e">
        <f>AND(Sheet1!A240,"AAAAAH79GwU=")</f>
        <v>#VALUE!</v>
      </c>
      <c r="G4">
        <f>IF(Sheet1!241:241,"AAAAAH79GwY=",0)</f>
        <v>0</v>
      </c>
      <c r="H4" t="e">
        <f>AND(Sheet1!A241,"AAAAAH79Gwc=")</f>
        <v>#VALUE!</v>
      </c>
      <c r="I4">
        <f>IF(Sheet1!242:242,"AAAAAH79Gwg=",0)</f>
        <v>0</v>
      </c>
      <c r="J4" t="e">
        <f>AND(Sheet1!A242,"AAAAAH79Gwk=")</f>
        <v>#VALUE!</v>
      </c>
      <c r="K4">
        <f>IF(Sheet1!243:243,"AAAAAH79Gwo=",0)</f>
        <v>0</v>
      </c>
      <c r="L4" t="e">
        <f>AND(Sheet1!A243,"AAAAAH79Gws=")</f>
        <v>#VALUE!</v>
      </c>
      <c r="M4">
        <f>IF(Sheet1!244:244,"AAAAAH79Gww=",0)</f>
        <v>0</v>
      </c>
      <c r="N4" t="e">
        <f>AND(Sheet1!A244,"AAAAAH79Gw0=")</f>
        <v>#VALUE!</v>
      </c>
      <c r="O4">
        <f>IF(Sheet1!245:245,"AAAAAH79Gw4=",0)</f>
        <v>0</v>
      </c>
      <c r="P4" t="e">
        <f>AND(Sheet1!A245,"AAAAAH79Gw8=")</f>
        <v>#VALUE!</v>
      </c>
      <c r="Q4">
        <f>IF(Sheet1!246:246,"AAAAAH79GxA=",0)</f>
        <v>0</v>
      </c>
      <c r="R4" t="e">
        <f>AND(Sheet1!A246,"AAAAAH79GxE=")</f>
        <v>#VALUE!</v>
      </c>
      <c r="S4">
        <f>IF(Sheet1!247:247,"AAAAAH79GxI=",0)</f>
        <v>0</v>
      </c>
      <c r="T4" t="e">
        <f>AND(Sheet1!A247,"AAAAAH79GxM=")</f>
        <v>#VALUE!</v>
      </c>
      <c r="U4">
        <f>IF(Sheet1!248:248,"AAAAAH79GxQ=",0)</f>
        <v>0</v>
      </c>
      <c r="V4" t="e">
        <f>AND(Sheet1!A248,"AAAAAH79GxU=")</f>
        <v>#VALUE!</v>
      </c>
      <c r="W4">
        <f>IF(Sheet1!249:249,"AAAAAH79GxY=",0)</f>
        <v>0</v>
      </c>
      <c r="X4" t="e">
        <f>AND(Sheet1!A249,"AAAAAH79Gxc=")</f>
        <v>#VALUE!</v>
      </c>
      <c r="Y4">
        <f>IF(Sheet1!250:250,"AAAAAH79Gxg=",0)</f>
        <v>0</v>
      </c>
      <c r="Z4" t="e">
        <f>AND(Sheet1!A250,"AAAAAH79Gxk=")</f>
        <v>#VALUE!</v>
      </c>
      <c r="AA4">
        <f>IF(Sheet1!251:251,"AAAAAH79Gxo=",0)</f>
        <v>0</v>
      </c>
      <c r="AB4" t="e">
        <f>AND(Sheet1!A251,"AAAAAH79Gxs=")</f>
        <v>#VALUE!</v>
      </c>
      <c r="AC4">
        <f>IF(Sheet1!252:252,"AAAAAH79Gxw=",0)</f>
        <v>0</v>
      </c>
      <c r="AD4" t="e">
        <f>AND(Sheet1!A252,"AAAAAH79Gx0=")</f>
        <v>#VALUE!</v>
      </c>
      <c r="AE4">
        <f>IF(Sheet1!253:253,"AAAAAH79Gx4=",0)</f>
        <v>0</v>
      </c>
      <c r="AF4" t="e">
        <f>AND(Sheet1!A253,"AAAAAH79Gx8=")</f>
        <v>#VALUE!</v>
      </c>
      <c r="AG4">
        <f>IF(Sheet1!254:254,"AAAAAH79GyA=",0)</f>
        <v>0</v>
      </c>
      <c r="AH4" t="e">
        <f>AND(Sheet1!A254,"AAAAAH79GyE=")</f>
        <v>#VALUE!</v>
      </c>
      <c r="AI4">
        <f>IF(Sheet1!255:255,"AAAAAH79GyI=",0)</f>
        <v>0</v>
      </c>
      <c r="AJ4" t="e">
        <f>AND(Sheet1!A255,"AAAAAH79GyM=")</f>
        <v>#VALUE!</v>
      </c>
      <c r="AK4">
        <f>IF(Sheet1!256:256,"AAAAAH79GyQ=",0)</f>
        <v>0</v>
      </c>
      <c r="AL4" t="e">
        <f>AND(Sheet1!A256,"AAAAAH79GyU=")</f>
        <v>#VALUE!</v>
      </c>
      <c r="AM4">
        <f>IF(Sheet1!257:257,"AAAAAH79GyY=",0)</f>
        <v>0</v>
      </c>
      <c r="AN4" t="e">
        <f>AND(Sheet1!A257,"AAAAAH79Gyc=")</f>
        <v>#VALUE!</v>
      </c>
      <c r="AO4">
        <f>IF(Sheet1!258:258,"AAAAAH79Gyg=",0)</f>
        <v>0</v>
      </c>
      <c r="AP4" t="e">
        <f>AND(Sheet1!A258,"AAAAAH79Gyk=")</f>
        <v>#VALUE!</v>
      </c>
      <c r="AQ4">
        <f>IF(Sheet1!259:259,"AAAAAH79Gyo=",0)</f>
        <v>0</v>
      </c>
      <c r="AR4" t="e">
        <f>AND(Sheet1!A259,"AAAAAH79Gys=")</f>
        <v>#VALUE!</v>
      </c>
      <c r="AS4">
        <f>IF(Sheet1!260:260,"AAAAAH79Gyw=",0)</f>
        <v>0</v>
      </c>
      <c r="AT4" t="e">
        <f>AND(Sheet1!A260,"AAAAAH79Gy0=")</f>
        <v>#VALUE!</v>
      </c>
      <c r="AU4">
        <f>IF(Sheet1!261:261,"AAAAAH79Gy4=",0)</f>
        <v>0</v>
      </c>
      <c r="AV4" t="e">
        <f>AND(Sheet1!A261,"AAAAAH79Gy8=")</f>
        <v>#VALUE!</v>
      </c>
      <c r="AW4">
        <f>IF(Sheet1!262:262,"AAAAAH79GzA=",0)</f>
        <v>0</v>
      </c>
      <c r="AX4" t="e">
        <f>AND(Sheet1!A262,"AAAAAH79GzE=")</f>
        <v>#VALUE!</v>
      </c>
      <c r="AY4">
        <f>IF(Sheet1!263:263,"AAAAAH79GzI=",0)</f>
        <v>0</v>
      </c>
      <c r="AZ4" t="e">
        <f>AND(Sheet1!A263,"AAAAAH79GzM=")</f>
        <v>#VALUE!</v>
      </c>
      <c r="BA4">
        <f>IF(Sheet1!264:264,"AAAAAH79GzQ=",0)</f>
        <v>0</v>
      </c>
      <c r="BB4" t="e">
        <f>AND(Sheet1!A264,"AAAAAH79GzU=")</f>
        <v>#VALUE!</v>
      </c>
      <c r="BC4">
        <f>IF(Sheet1!265:265,"AAAAAH79GzY=",0)</f>
        <v>0</v>
      </c>
      <c r="BD4" t="e">
        <f>AND(Sheet1!A265,"AAAAAH79Gzc=")</f>
        <v>#VALUE!</v>
      </c>
      <c r="BE4">
        <f>IF(Sheet1!266:266,"AAAAAH79Gzg=",0)</f>
        <v>0</v>
      </c>
      <c r="BF4" t="e">
        <f>AND(Sheet1!A266,"AAAAAH79Gzk=")</f>
        <v>#VALUE!</v>
      </c>
      <c r="BG4">
        <f>IF(Sheet1!267:267,"AAAAAH79Gzo=",0)</f>
        <v>0</v>
      </c>
      <c r="BH4" t="e">
        <f>AND(Sheet1!A267,"AAAAAH79Gzs=")</f>
        <v>#VALUE!</v>
      </c>
      <c r="BI4">
        <f>IF(Sheet1!268:268,"AAAAAH79Gzw=",0)</f>
        <v>0</v>
      </c>
      <c r="BJ4" t="e">
        <f>AND(Sheet1!A268,"AAAAAH79Gz0=")</f>
        <v>#VALUE!</v>
      </c>
      <c r="BK4">
        <f>IF(Sheet1!269:269,"AAAAAH79Gz4=",0)</f>
        <v>0</v>
      </c>
      <c r="BL4" t="e">
        <f>AND(Sheet1!A269,"AAAAAH79Gz8=")</f>
        <v>#VALUE!</v>
      </c>
      <c r="BM4">
        <f>IF(Sheet1!270:270,"AAAAAH79G0A=",0)</f>
        <v>0</v>
      </c>
      <c r="BN4" t="e">
        <f>AND(Sheet1!A270,"AAAAAH79G0E=")</f>
        <v>#VALUE!</v>
      </c>
      <c r="BO4">
        <f>IF(Sheet1!271:271,"AAAAAH79G0I=",0)</f>
        <v>0</v>
      </c>
      <c r="BP4" t="e">
        <f>AND(Sheet1!A271,"AAAAAH79G0M=")</f>
        <v>#VALUE!</v>
      </c>
      <c r="BQ4">
        <f>IF(Sheet1!272:272,"AAAAAH79G0Q=",0)</f>
        <v>0</v>
      </c>
      <c r="BR4" t="e">
        <f>AND(Sheet1!A272,"AAAAAH79G0U=")</f>
        <v>#VALUE!</v>
      </c>
      <c r="BS4">
        <f>IF(Sheet1!273:273,"AAAAAH79G0Y=",0)</f>
        <v>0</v>
      </c>
      <c r="BT4" t="e">
        <f>AND(Sheet1!A273,"AAAAAH79G0c=")</f>
        <v>#VALUE!</v>
      </c>
      <c r="BU4">
        <f>IF(Sheet1!274:274,"AAAAAH79G0g=",0)</f>
        <v>0</v>
      </c>
      <c r="BV4" t="e">
        <f>AND(Sheet1!A274,"AAAAAH79G0k=")</f>
        <v>#VALUE!</v>
      </c>
      <c r="BW4">
        <f>IF(Sheet1!275:275,"AAAAAH79G0o=",0)</f>
        <v>0</v>
      </c>
      <c r="BX4" t="e">
        <f>AND(Sheet1!A275,"AAAAAH79G0s=")</f>
        <v>#VALUE!</v>
      </c>
      <c r="BY4">
        <f>IF(Sheet1!276:276,"AAAAAH79G0w=",0)</f>
        <v>0</v>
      </c>
      <c r="BZ4" t="e">
        <f>AND(Sheet1!A276,"AAAAAH79G00=")</f>
        <v>#VALUE!</v>
      </c>
      <c r="CA4">
        <f>IF(Sheet1!277:277,"AAAAAH79G04=",0)</f>
        <v>0</v>
      </c>
      <c r="CB4" t="e">
        <f>AND(Sheet1!A277,"AAAAAH79G08=")</f>
        <v>#VALUE!</v>
      </c>
      <c r="CC4">
        <f>IF(Sheet1!278:278,"AAAAAH79G1A=",0)</f>
        <v>0</v>
      </c>
      <c r="CD4" t="e">
        <f>AND(Sheet1!A278,"AAAAAH79G1E=")</f>
        <v>#VALUE!</v>
      </c>
      <c r="CE4">
        <f>IF(Sheet1!279:279,"AAAAAH79G1I=",0)</f>
        <v>0</v>
      </c>
      <c r="CF4" t="e">
        <f>AND(Sheet1!A279,"AAAAAH79G1M=")</f>
        <v>#VALUE!</v>
      </c>
      <c r="CG4">
        <f>IF(Sheet1!280:280,"AAAAAH79G1Q=",0)</f>
        <v>0</v>
      </c>
      <c r="CH4" t="e">
        <f>AND(Sheet1!A280,"AAAAAH79G1U=")</f>
        <v>#VALUE!</v>
      </c>
      <c r="CI4">
        <f>IF(Sheet1!281:281,"AAAAAH79G1Y=",0)</f>
        <v>0</v>
      </c>
      <c r="CJ4" t="e">
        <f>AND(Sheet1!A281,"AAAAAH79G1c=")</f>
        <v>#VALUE!</v>
      </c>
      <c r="CK4">
        <f>IF(Sheet1!282:282,"AAAAAH79G1g=",0)</f>
        <v>0</v>
      </c>
      <c r="CL4" t="e">
        <f>AND(Sheet1!A282,"AAAAAH79G1k=")</f>
        <v>#VALUE!</v>
      </c>
      <c r="CM4">
        <f>IF(Sheet1!283:283,"AAAAAH79G1o=",0)</f>
        <v>0</v>
      </c>
      <c r="CN4" t="e">
        <f>AND(Sheet1!A283,"AAAAAH79G1s=")</f>
        <v>#VALUE!</v>
      </c>
      <c r="CO4">
        <f>IF(Sheet1!284:284,"AAAAAH79G1w=",0)</f>
        <v>0</v>
      </c>
      <c r="CP4" t="e">
        <f>AND(Sheet1!A284,"AAAAAH79G10=")</f>
        <v>#VALUE!</v>
      </c>
      <c r="CQ4">
        <f>IF(Sheet1!285:285,"AAAAAH79G14=",0)</f>
        <v>0</v>
      </c>
      <c r="CR4" t="e">
        <f>AND(Sheet1!A285,"AAAAAH79G18=")</f>
        <v>#VALUE!</v>
      </c>
      <c r="CS4">
        <f>IF(Sheet1!286:286,"AAAAAH79G2A=",0)</f>
        <v>0</v>
      </c>
      <c r="CT4" t="e">
        <f>AND(Sheet1!A286,"AAAAAH79G2E=")</f>
        <v>#VALUE!</v>
      </c>
      <c r="CU4">
        <f>IF(Sheet1!287:287,"AAAAAH79G2I=",0)</f>
        <v>0</v>
      </c>
      <c r="CV4" t="e">
        <f>AND(Sheet1!A287,"AAAAAH79G2M=")</f>
        <v>#VALUE!</v>
      </c>
      <c r="CW4">
        <f>IF(Sheet1!288:288,"AAAAAH79G2Q=",0)</f>
        <v>0</v>
      </c>
      <c r="CX4" t="e">
        <f>AND(Sheet1!A288,"AAAAAH79G2U=")</f>
        <v>#VALUE!</v>
      </c>
      <c r="CY4">
        <f>IF(Sheet1!289:289,"AAAAAH79G2Y=",0)</f>
        <v>0</v>
      </c>
      <c r="CZ4" t="e">
        <f>AND(Sheet1!A289,"AAAAAH79G2c=")</f>
        <v>#VALUE!</v>
      </c>
      <c r="DA4">
        <f>IF(Sheet1!290:290,"AAAAAH79G2g=",0)</f>
        <v>0</v>
      </c>
      <c r="DB4" t="e">
        <f>AND(Sheet1!A290,"AAAAAH79G2k=")</f>
        <v>#VALUE!</v>
      </c>
      <c r="DC4">
        <f>IF(Sheet1!291:291,"AAAAAH79G2o=",0)</f>
        <v>0</v>
      </c>
      <c r="DD4" t="e">
        <f>AND(Sheet1!A291,"AAAAAH79G2s=")</f>
        <v>#VALUE!</v>
      </c>
      <c r="DE4">
        <f>IF(Sheet1!292:292,"AAAAAH79G2w=",0)</f>
        <v>0</v>
      </c>
      <c r="DF4" t="e">
        <f>AND(Sheet1!A292,"AAAAAH79G20=")</f>
        <v>#VALUE!</v>
      </c>
      <c r="DG4">
        <f>IF(Sheet1!293:293,"AAAAAH79G24=",0)</f>
        <v>0</v>
      </c>
      <c r="DH4" t="e">
        <f>AND(Sheet1!A293,"AAAAAH79G28=")</f>
        <v>#VALUE!</v>
      </c>
      <c r="DI4">
        <f>IF(Sheet1!294:294,"AAAAAH79G3A=",0)</f>
        <v>0</v>
      </c>
      <c r="DJ4" t="e">
        <f>AND(Sheet1!A294,"AAAAAH79G3E=")</f>
        <v>#VALUE!</v>
      </c>
      <c r="DK4">
        <f>IF(Sheet1!295:295,"AAAAAH79G3I=",0)</f>
        <v>0</v>
      </c>
      <c r="DL4" t="e">
        <f>AND(Sheet1!A295,"AAAAAH79G3M=")</f>
        <v>#VALUE!</v>
      </c>
      <c r="DM4">
        <f>IF(Sheet1!296:296,"AAAAAH79G3Q=",0)</f>
        <v>0</v>
      </c>
      <c r="DN4" t="e">
        <f>AND(Sheet1!A296,"AAAAAH79G3U=")</f>
        <v>#VALUE!</v>
      </c>
      <c r="DO4">
        <f>IF(Sheet1!297:297,"AAAAAH79G3Y=",0)</f>
        <v>0</v>
      </c>
      <c r="DP4" t="e">
        <f>AND(Sheet1!A297,"AAAAAH79G3c=")</f>
        <v>#VALUE!</v>
      </c>
      <c r="DQ4">
        <f>IF(Sheet1!298:298,"AAAAAH79G3g=",0)</f>
        <v>0</v>
      </c>
      <c r="DR4" t="e">
        <f>AND(Sheet1!A298,"AAAAAH79G3k=")</f>
        <v>#VALUE!</v>
      </c>
      <c r="DS4">
        <f>IF(Sheet1!299:299,"AAAAAH79G3o=",0)</f>
        <v>0</v>
      </c>
      <c r="DT4" t="e">
        <f>AND(Sheet1!A299,"AAAAAH79G3s=")</f>
        <v>#VALUE!</v>
      </c>
      <c r="DU4">
        <f>IF(Sheet1!300:300,"AAAAAH79G3w=",0)</f>
        <v>0</v>
      </c>
      <c r="DV4" t="e">
        <f>AND(Sheet1!A300,"AAAAAH79G30=")</f>
        <v>#VALUE!</v>
      </c>
      <c r="DW4">
        <f>IF(Sheet1!301:301,"AAAAAH79G34=",0)</f>
        <v>0</v>
      </c>
      <c r="DX4" t="e">
        <f>AND(Sheet1!A301,"AAAAAH79G38=")</f>
        <v>#VALUE!</v>
      </c>
      <c r="DY4">
        <f>IF(Sheet1!302:302,"AAAAAH79G4A=",0)</f>
        <v>0</v>
      </c>
      <c r="DZ4" t="e">
        <f>AND(Sheet1!A302,"AAAAAH79G4E=")</f>
        <v>#VALUE!</v>
      </c>
      <c r="EA4">
        <f>IF(Sheet1!303:303,"AAAAAH79G4I=",0)</f>
        <v>0</v>
      </c>
      <c r="EB4" t="e">
        <f>AND(Sheet1!A303,"AAAAAH79G4M=")</f>
        <v>#VALUE!</v>
      </c>
      <c r="EC4">
        <f>IF(Sheet1!304:304,"AAAAAH79G4Q=",0)</f>
        <v>0</v>
      </c>
      <c r="ED4" t="e">
        <f>AND(Sheet1!A304,"AAAAAH79G4U=")</f>
        <v>#VALUE!</v>
      </c>
      <c r="EE4">
        <f>IF(Sheet1!305:305,"AAAAAH79G4Y=",0)</f>
        <v>0</v>
      </c>
      <c r="EF4" t="e">
        <f>AND(Sheet1!A305,"AAAAAH79G4c=")</f>
        <v>#VALUE!</v>
      </c>
    </row>
  </sheetData>
  <phoneticPr fontId="2"/>
  <pageMargins left="0.7" right="0.7" top="0.75" bottom="0.75" header="0.3" footer="0.3"/>
  <customProperties>
    <customPr name="DVSECTION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稲葉 善典</dc:creator>
  <cp:lastModifiedBy>稲葉 善典</cp:lastModifiedBy>
  <dcterms:created xsi:type="dcterms:W3CDTF">2012-07-17T14:59:35Z</dcterms:created>
  <dcterms:modified xsi:type="dcterms:W3CDTF">2012-07-17T15:15:18Z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1NshY5qwUcDNWuCU8dajQLFLLFxKMjsTa7sMIgfO4H9o</vt:lpwstr>
  </property>
  <property fmtid="{D5CDD505-2E9C-101B-9397-08002B2CF9AE}" pid="4" name="Google.Documents.RevisionId">
    <vt:lpwstr>12097018265029788855</vt:lpwstr>
  </property>
  <property fmtid="{D5CDD505-2E9C-101B-9397-08002B2CF9AE}" pid="5" name="Google.Documents.PreviousRevisionId">
    <vt:lpwstr>17424290429784297085</vt:lpwstr>
  </property>
  <property fmtid="{D5CDD505-2E9C-101B-9397-08002B2CF9AE}" pid="6" name="Google.Documents.PluginVersion">
    <vt:lpwstr>2.0.2662.553</vt:lpwstr>
  </property>
  <property fmtid="{D5CDD505-2E9C-101B-9397-08002B2CF9AE}" pid="7" name="Google.Documents.MergeIncapabilityFlags">
    <vt:i4>0</vt:i4>
  </property>
</Properties>
</file>